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defaultThemeVersion="124226"/>
  <mc:AlternateContent xmlns:mc="http://schemas.openxmlformats.org/markup-compatibility/2006">
    <mc:Choice Requires="x15">
      <x15ac:absPath xmlns:x15ac="http://schemas.microsoft.com/office/spreadsheetml/2010/11/ac" url="C:\Users\winne.santos\Downloads\"/>
    </mc:Choice>
  </mc:AlternateContent>
  <xr:revisionPtr revIDLastSave="0" documentId="13_ncr:1_{88415E24-04B2-4C0C-BD1A-AA69D77D5326}" xr6:coauthVersionLast="43" xr6:coauthVersionMax="47" xr10:uidLastSave="{00000000-0000-0000-0000-000000000000}"/>
  <bookViews>
    <workbookView xWindow="-120" yWindow="-120" windowWidth="29040" windowHeight="15720" tabRatio="767" firstSheet="3" activeTab="4" xr2:uid="{00000000-000D-0000-FFFF-FFFF00000000}"/>
  </bookViews>
  <sheets>
    <sheet name="Boletim_de_Medição_01" sheetId="2" state="hidden" r:id="rId1"/>
    <sheet name="Boletim_de_Medição_02" sheetId="6" state="hidden" r:id="rId2"/>
    <sheet name="Boletim_de_Medição_03" sheetId="10" state="hidden" r:id="rId3"/>
    <sheet name="BM 8" sheetId="17" r:id="rId4"/>
    <sheet name="BM 2 ADT 1" sheetId="22" r:id="rId5"/>
    <sheet name="Boletim_de_Medição_04" sheetId="11" state="hidden" r:id="rId6"/>
    <sheet name="Memória_de_Cálculo_5" sheetId="9" state="hidden" r:id="rId7"/>
    <sheet name="Plan1" sheetId="5" state="hidden" r:id="rId8"/>
    <sheet name="Plan3" sheetId="12" state="hidden" r:id="rId9"/>
    <sheet name="Plan4" sheetId="13" state="hidden" r:id="rId10"/>
    <sheet name="Plan2" sheetId="14" state="hidden" r:id="rId11"/>
    <sheet name="Plan5" sheetId="15" state="hidden" r:id="rId12"/>
  </sheets>
  <definedNames>
    <definedName name="_xlnm._FilterDatabase" localSheetId="4" hidden="1">'BM 2 ADT 1'!$J$6:$N$32</definedName>
    <definedName name="_xlnm._FilterDatabase" localSheetId="3" hidden="1">'BM 8'!$J$6:$N$70</definedName>
    <definedName name="_xlnm._FilterDatabase" localSheetId="0" hidden="1">Boletim_de_Medição_01!$J$6:$N$646</definedName>
    <definedName name="_xlnm._FilterDatabase" localSheetId="1" hidden="1">Boletim_de_Medição_02!$J$6:$N$646</definedName>
    <definedName name="_xlnm._FilterDatabase" localSheetId="2" hidden="1">Boletim_de_Medição_03!$J$6:$N$646</definedName>
    <definedName name="_xlnm._FilterDatabase" localSheetId="5" hidden="1">Boletim_de_Medição_04!$J$6:$N$646</definedName>
    <definedName name="_xlnm._FilterDatabase" localSheetId="6" hidden="1">Memória_de_Cálculo_5!$A$6:$O$255</definedName>
    <definedName name="_xlnm.Print_Area" localSheetId="4">'BM 2 ADT 1'!$A$1:$O$29</definedName>
    <definedName name="_xlnm.Print_Area" localSheetId="3">'BM 8'!$A$1:$O$74</definedName>
    <definedName name="_xlnm.Print_Area" localSheetId="0">Boletim_de_Medição_01!$A$1:$O$650</definedName>
    <definedName name="_xlnm.Print_Area" localSheetId="1">Boletim_de_Medição_02!$A$1:$O$650</definedName>
    <definedName name="_xlnm.Print_Area" localSheetId="2">Boletim_de_Medição_03!$A$1:$O$650</definedName>
    <definedName name="_xlnm.Print_Area" localSheetId="5">Boletim_de_Medição_04!$A$1:$O$650</definedName>
    <definedName name="_xlnm.Print_Area" localSheetId="6">Memória_de_Cálculo_5!$A$1:$O$262</definedName>
    <definedName name="Print_Titles" localSheetId="4">'BM 2 ADT 1'!$1:$6</definedName>
    <definedName name="_xlnm.Print_Titles" localSheetId="3">'BM 8'!$1:$6</definedName>
    <definedName name="_xlnm.Print_Titles" localSheetId="0">Boletim_de_Medição_01!$1:$6</definedName>
    <definedName name="_xlnm.Print_Titles" localSheetId="1">Boletim_de_Medição_02!$1:$6</definedName>
    <definedName name="_xlnm.Print_Titles" localSheetId="2">Boletim_de_Medição_03!$1:$6</definedName>
    <definedName name="_xlnm.Print_Titles" localSheetId="5">Boletim_de_Medição_04!$1:$6</definedName>
    <definedName name="_xlnm.Print_Titles" localSheetId="6">Memória_de_Cálculo_5!$1:$5</definedName>
  </definedNames>
  <calcPr calcId="191029" fullPrecision="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8" i="22" l="1"/>
  <c r="H8" i="22" s="1"/>
  <c r="N8" i="22" s="1"/>
  <c r="J8" i="22"/>
  <c r="J7" i="22" s="1"/>
  <c r="K8" i="22"/>
  <c r="K7" i="22" s="1"/>
  <c r="L8" i="22"/>
  <c r="L7" i="22" s="1"/>
  <c r="O8" i="22"/>
  <c r="G9" i="22"/>
  <c r="H9" i="22"/>
  <c r="N9" i="22" s="1"/>
  <c r="J9" i="22"/>
  <c r="K9" i="22"/>
  <c r="M9" i="22"/>
  <c r="O9" i="22"/>
  <c r="G10" i="22"/>
  <c r="H10" i="22" s="1"/>
  <c r="N10" i="22" s="1"/>
  <c r="L10" i="22"/>
  <c r="M10" i="22" s="1"/>
  <c r="O10" i="22"/>
  <c r="G11" i="22"/>
  <c r="H11" i="22"/>
  <c r="L11" i="22"/>
  <c r="M11" i="22" s="1"/>
  <c r="N11" i="22"/>
  <c r="O11" i="22"/>
  <c r="G12" i="22"/>
  <c r="O12" i="22" s="1"/>
  <c r="H12" i="22"/>
  <c r="N12" i="22" s="1"/>
  <c r="L12" i="22"/>
  <c r="M12" i="22" s="1"/>
  <c r="G13" i="22"/>
  <c r="H13" i="22" s="1"/>
  <c r="N13" i="22" s="1"/>
  <c r="L13" i="22"/>
  <c r="M13" i="22" s="1"/>
  <c r="G14" i="22"/>
  <c r="H14" i="22" s="1"/>
  <c r="N14" i="22" s="1"/>
  <c r="K14" i="22"/>
  <c r="L14" i="22"/>
  <c r="M14" i="22" s="1"/>
  <c r="O14" i="22"/>
  <c r="G15" i="22"/>
  <c r="H15" i="22"/>
  <c r="L15" i="22"/>
  <c r="M15" i="22" s="1"/>
  <c r="N15" i="22"/>
  <c r="O15" i="22"/>
  <c r="G17" i="22"/>
  <c r="O17" i="22" s="1"/>
  <c r="H17" i="22"/>
  <c r="N17" i="22" s="1"/>
  <c r="J17" i="22"/>
  <c r="J16" i="22" s="1"/>
  <c r="K17" i="22"/>
  <c r="M17" i="22" s="1"/>
  <c r="L17" i="22"/>
  <c r="L16" i="22" s="1"/>
  <c r="G18" i="22"/>
  <c r="O18" i="22" s="1"/>
  <c r="H18" i="22"/>
  <c r="N18" i="22" s="1"/>
  <c r="K18" i="22"/>
  <c r="M18" i="22" s="1"/>
  <c r="L18" i="22"/>
  <c r="G19" i="22"/>
  <c r="O19" i="22" s="1"/>
  <c r="H19" i="22"/>
  <c r="K19" i="22"/>
  <c r="M19" i="22"/>
  <c r="N19" i="22"/>
  <c r="G20" i="22"/>
  <c r="H20" i="22"/>
  <c r="K20" i="22"/>
  <c r="M20" i="22"/>
  <c r="N20" i="22"/>
  <c r="O20" i="22"/>
  <c r="G21" i="22"/>
  <c r="H21" i="22" s="1"/>
  <c r="N21" i="22" s="1"/>
  <c r="M21" i="22"/>
  <c r="G22" i="22"/>
  <c r="O22" i="22" s="1"/>
  <c r="H22" i="22"/>
  <c r="M22" i="22"/>
  <c r="N22" i="22"/>
  <c r="G23" i="22"/>
  <c r="H23" i="22"/>
  <c r="M23" i="22"/>
  <c r="N23" i="22"/>
  <c r="O23" i="22"/>
  <c r="G24" i="22"/>
  <c r="O24" i="22" s="1"/>
  <c r="H24" i="22"/>
  <c r="N24" i="22" s="1"/>
  <c r="M24" i="22"/>
  <c r="G25" i="22"/>
  <c r="H25" i="22"/>
  <c r="M25" i="22"/>
  <c r="N25" i="22"/>
  <c r="O25" i="22"/>
  <c r="G26" i="22"/>
  <c r="H26" i="22"/>
  <c r="J26" i="22"/>
  <c r="K26" i="22"/>
  <c r="L26" i="22"/>
  <c r="M26" i="22"/>
  <c r="N26" i="22"/>
  <c r="O26" i="22"/>
  <c r="G27" i="22"/>
  <c r="H27" i="22"/>
  <c r="L27" i="22"/>
  <c r="M27" i="22"/>
  <c r="N27" i="22"/>
  <c r="O27" i="22"/>
  <c r="L28" i="22" l="1"/>
  <c r="N16" i="22"/>
  <c r="M7" i="22"/>
  <c r="K28" i="22"/>
  <c r="O16" i="22"/>
  <c r="J28" i="22"/>
  <c r="N7" i="22"/>
  <c r="N28" i="22" s="1"/>
  <c r="K16" i="22"/>
  <c r="M16" i="22" s="1"/>
  <c r="O21" i="22"/>
  <c r="O13" i="22"/>
  <c r="O7" i="22" s="1"/>
  <c r="O28" i="22" s="1"/>
  <c r="M8" i="22"/>
  <c r="M28" i="22" l="1"/>
  <c r="K29" i="22"/>
  <c r="L29" i="22"/>
  <c r="M29" i="22" l="1"/>
  <c r="N29" i="22" s="1"/>
  <c r="M66" i="17" l="1"/>
  <c r="M65" i="17"/>
  <c r="M63" i="17"/>
  <c r="M61" i="17"/>
  <c r="M60" i="17"/>
  <c r="M59" i="17"/>
  <c r="M58" i="17"/>
  <c r="M57" i="17"/>
  <c r="M55" i="17"/>
  <c r="M54" i="17"/>
  <c r="M53" i="17"/>
  <c r="M52" i="17"/>
  <c r="M51" i="17"/>
  <c r="M50" i="17"/>
  <c r="M49" i="17"/>
  <c r="M48" i="17"/>
  <c r="M47" i="17"/>
  <c r="M46" i="17"/>
  <c r="M45" i="17"/>
  <c r="M44" i="17"/>
  <c r="M43" i="17"/>
  <c r="M42" i="17"/>
  <c r="M40" i="17"/>
  <c r="M39" i="17"/>
  <c r="M38" i="17"/>
  <c r="M37" i="17"/>
  <c r="M36" i="17"/>
  <c r="M35" i="17"/>
  <c r="M34" i="17"/>
  <c r="M33" i="17"/>
  <c r="M32" i="17"/>
  <c r="M31" i="17"/>
  <c r="M30" i="17"/>
  <c r="M29" i="17"/>
  <c r="M28" i="17"/>
  <c r="M27" i="17"/>
  <c r="M26" i="17"/>
  <c r="M25" i="17"/>
  <c r="M23" i="17"/>
  <c r="M22" i="17"/>
  <c r="M21" i="17"/>
  <c r="M18" i="17"/>
  <c r="M16" i="17"/>
  <c r="M15" i="17"/>
  <c r="M14" i="17"/>
  <c r="M13" i="17"/>
  <c r="M12" i="17"/>
  <c r="M11" i="17"/>
  <c r="M10" i="17"/>
  <c r="M9" i="17"/>
  <c r="M8" i="17"/>
  <c r="M7" i="17"/>
  <c r="L39" i="17"/>
  <c r="L65" i="17"/>
  <c r="L63" i="17"/>
  <c r="L61" i="17"/>
  <c r="L60" i="17"/>
  <c r="L59" i="17"/>
  <c r="L58" i="17"/>
  <c r="L57" i="17"/>
  <c r="L38" i="17" l="1"/>
  <c r="L37" i="17"/>
  <c r="L36" i="17"/>
  <c r="L35" i="17"/>
  <c r="L9" i="17"/>
  <c r="L10" i="17"/>
  <c r="L13" i="17"/>
  <c r="K31" i="17" l="1"/>
  <c r="K30" i="17"/>
  <c r="K29" i="17"/>
  <c r="L29" i="17"/>
  <c r="K28" i="17"/>
  <c r="K10" i="17"/>
  <c r="K43" i="17"/>
  <c r="K45" i="17"/>
  <c r="L21" i="17"/>
  <c r="L20" i="17" s="1"/>
  <c r="L28" i="17"/>
  <c r="L43" i="17"/>
  <c r="L45" i="17"/>
  <c r="L46" i="17"/>
  <c r="G65" i="17"/>
  <c r="H65" i="17" s="1"/>
  <c r="L51" i="17"/>
  <c r="K51" i="17"/>
  <c r="G51" i="17"/>
  <c r="O51" i="17" s="1"/>
  <c r="L34" i="17"/>
  <c r="K34" i="17"/>
  <c r="G34" i="17"/>
  <c r="L18" i="17"/>
  <c r="L17" i="17" s="1"/>
  <c r="K18" i="17"/>
  <c r="L64" i="17"/>
  <c r="K65" i="17"/>
  <c r="K57" i="17"/>
  <c r="L50" i="17"/>
  <c r="K50" i="17"/>
  <c r="G50" i="17"/>
  <c r="N50" i="17" s="1"/>
  <c r="G45" i="17"/>
  <c r="O45" i="17" s="1"/>
  <c r="O65" i="17"/>
  <c r="L62" i="17"/>
  <c r="J64" i="17"/>
  <c r="J62" i="17"/>
  <c r="J56" i="17"/>
  <c r="J41" i="17"/>
  <c r="J24" i="17"/>
  <c r="J22" i="17"/>
  <c r="J20" i="17"/>
  <c r="J19" i="17" s="1"/>
  <c r="J17" i="17"/>
  <c r="J7" i="17" s="1"/>
  <c r="J11" i="17"/>
  <c r="J8" i="17"/>
  <c r="G10" i="17"/>
  <c r="H10" i="17" s="1"/>
  <c r="G18" i="17"/>
  <c r="O18" i="17" s="1"/>
  <c r="G28" i="17"/>
  <c r="G29" i="17"/>
  <c r="H29" i="17" s="1"/>
  <c r="G57" i="17"/>
  <c r="O57" i="17" s="1"/>
  <c r="H61" i="17"/>
  <c r="G63" i="17"/>
  <c r="O63" i="17" s="1"/>
  <c r="K63" i="17"/>
  <c r="K62" i="17" s="1"/>
  <c r="G61" i="17"/>
  <c r="N61" i="17" s="1"/>
  <c r="K61" i="17"/>
  <c r="K60" i="17"/>
  <c r="K59" i="17"/>
  <c r="K58" i="17"/>
  <c r="G55" i="17"/>
  <c r="N55" i="17" s="1"/>
  <c r="O55" i="17"/>
  <c r="L55" i="17"/>
  <c r="K55" i="17"/>
  <c r="G54" i="17"/>
  <c r="O54" i="17" s="1"/>
  <c r="L54" i="17"/>
  <c r="K54" i="17"/>
  <c r="G53" i="17"/>
  <c r="O53" i="17" s="1"/>
  <c r="L53" i="17"/>
  <c r="K53" i="17"/>
  <c r="G52" i="17"/>
  <c r="O52" i="17" s="1"/>
  <c r="L52" i="17"/>
  <c r="K52" i="17"/>
  <c r="L49" i="17"/>
  <c r="K49" i="17"/>
  <c r="G48" i="17"/>
  <c r="O48" i="17" s="1"/>
  <c r="L48" i="17"/>
  <c r="K48" i="17"/>
  <c r="G47" i="17"/>
  <c r="O47" i="17" s="1"/>
  <c r="L47" i="17"/>
  <c r="K47" i="17"/>
  <c r="G46" i="17"/>
  <c r="N46" i="17" s="1"/>
  <c r="K46" i="17"/>
  <c r="G44" i="17"/>
  <c r="H44" i="17" s="1"/>
  <c r="L44" i="17"/>
  <c r="K44" i="17"/>
  <c r="G42" i="17"/>
  <c r="O42" i="17" s="1"/>
  <c r="L42" i="17"/>
  <c r="K42" i="17"/>
  <c r="G40" i="17"/>
  <c r="N40" i="17" s="1"/>
  <c r="O40" i="17"/>
  <c r="L40" i="17"/>
  <c r="K40" i="17"/>
  <c r="G39" i="17"/>
  <c r="O39" i="17" s="1"/>
  <c r="K39" i="17"/>
  <c r="G38" i="17"/>
  <c r="N38" i="17" s="1"/>
  <c r="K38" i="17"/>
  <c r="G37" i="17"/>
  <c r="O37" i="17" s="1"/>
  <c r="K37" i="17"/>
  <c r="K36" i="17"/>
  <c r="K35" i="17"/>
  <c r="G33" i="17"/>
  <c r="O33" i="17" s="1"/>
  <c r="L33" i="17"/>
  <c r="K33" i="17"/>
  <c r="G32" i="17"/>
  <c r="N32" i="17" s="1"/>
  <c r="L32" i="17"/>
  <c r="K32" i="17"/>
  <c r="L31" i="17"/>
  <c r="G30" i="17"/>
  <c r="N30" i="17" s="1"/>
  <c r="L30" i="17"/>
  <c r="G27" i="17"/>
  <c r="O27" i="17" s="1"/>
  <c r="L27" i="17"/>
  <c r="K27" i="17"/>
  <c r="G26" i="17"/>
  <c r="H26" i="17" s="1"/>
  <c r="L26" i="17"/>
  <c r="K26" i="17"/>
  <c r="G25" i="17"/>
  <c r="O25" i="17" s="1"/>
  <c r="L25" i="17"/>
  <c r="K25" i="17"/>
  <c r="G23" i="17"/>
  <c r="O23" i="17" s="1"/>
  <c r="L23" i="17"/>
  <c r="L22" i="17" s="1"/>
  <c r="K23" i="17"/>
  <c r="K22" i="17" s="1"/>
  <c r="G21" i="17"/>
  <c r="K21" i="17"/>
  <c r="K20" i="17" s="1"/>
  <c r="G16" i="17"/>
  <c r="O16" i="17" s="1"/>
  <c r="L16" i="17"/>
  <c r="K16" i="17"/>
  <c r="G15" i="17"/>
  <c r="O15" i="17" s="1"/>
  <c r="L15" i="17"/>
  <c r="K15" i="17"/>
  <c r="G14" i="17"/>
  <c r="O14" i="17" s="1"/>
  <c r="L14" i="17"/>
  <c r="K14" i="17"/>
  <c r="G13" i="17"/>
  <c r="O13" i="17" s="1"/>
  <c r="K13" i="17"/>
  <c r="L12" i="17"/>
  <c r="K12" i="17"/>
  <c r="K9" i="17"/>
  <c r="G9" i="17"/>
  <c r="N9" i="17" s="1"/>
  <c r="G12" i="17"/>
  <c r="H12" i="17" s="1"/>
  <c r="G35" i="17"/>
  <c r="G36" i="17"/>
  <c r="O36" i="17" s="1"/>
  <c r="G43" i="17"/>
  <c r="O43" i="17" s="1"/>
  <c r="G49" i="17"/>
  <c r="H49" i="17" s="1"/>
  <c r="G58" i="17"/>
  <c r="N58" i="17" s="1"/>
  <c r="G59" i="17"/>
  <c r="H59" i="17" s="1"/>
  <c r="G60" i="17"/>
  <c r="N60" i="17" s="1"/>
  <c r="M4" i="9"/>
  <c r="I4" i="9"/>
  <c r="O73" i="14"/>
  <c r="J75" i="14"/>
  <c r="O75" i="14"/>
  <c r="J76" i="14"/>
  <c r="O76" i="14" s="1"/>
  <c r="J77" i="14"/>
  <c r="O77" i="14"/>
  <c r="J78" i="14"/>
  <c r="O78" i="14"/>
  <c r="J79" i="14"/>
  <c r="O79" i="14"/>
  <c r="J80" i="14"/>
  <c r="O80" i="14" s="1"/>
  <c r="J81" i="14"/>
  <c r="O81" i="14"/>
  <c r="J82" i="14"/>
  <c r="O82" i="14"/>
  <c r="J83" i="14"/>
  <c r="O83" i="14"/>
  <c r="J84" i="14"/>
  <c r="O84" i="14" s="1"/>
  <c r="J85" i="14"/>
  <c r="O85" i="14"/>
  <c r="J86" i="14"/>
  <c r="O86" i="14"/>
  <c r="J87" i="14"/>
  <c r="O87" i="14"/>
  <c r="J88" i="14"/>
  <c r="O88" i="14" s="1"/>
  <c r="J89" i="14"/>
  <c r="O89" i="14"/>
  <c r="J90" i="14"/>
  <c r="O90" i="14"/>
  <c r="J91" i="14"/>
  <c r="O91" i="14"/>
  <c r="J92" i="14"/>
  <c r="O92" i="14" s="1"/>
  <c r="J93" i="14"/>
  <c r="O93" i="14"/>
  <c r="J94" i="14"/>
  <c r="O94" i="14"/>
  <c r="J95" i="14"/>
  <c r="O95" i="14"/>
  <c r="J96" i="14"/>
  <c r="O96" i="14" s="1"/>
  <c r="J97" i="14"/>
  <c r="O97" i="14"/>
  <c r="J98" i="14"/>
  <c r="O98" i="14"/>
  <c r="J99" i="14"/>
  <c r="O99" i="14"/>
  <c r="J100" i="14"/>
  <c r="O100" i="14" s="1"/>
  <c r="J101" i="14"/>
  <c r="O101" i="14"/>
  <c r="J102" i="14"/>
  <c r="O102" i="14"/>
  <c r="J103" i="14"/>
  <c r="O103" i="14"/>
  <c r="J104" i="14"/>
  <c r="O104" i="14" s="1"/>
  <c r="J105" i="14"/>
  <c r="O105" i="14"/>
  <c r="J106" i="14"/>
  <c r="O106" i="14"/>
  <c r="J107" i="14"/>
  <c r="O107" i="14"/>
  <c r="J108" i="14"/>
  <c r="O108" i="14" s="1"/>
  <c r="J109" i="14"/>
  <c r="O109" i="14"/>
  <c r="J110" i="14"/>
  <c r="O110" i="14"/>
  <c r="J111" i="14"/>
  <c r="O111" i="14"/>
  <c r="J74" i="14"/>
  <c r="O74" i="14" s="1"/>
  <c r="H70" i="14"/>
  <c r="O70" i="14"/>
  <c r="H71" i="14"/>
  <c r="O71" i="14"/>
  <c r="H69" i="14"/>
  <c r="O69" i="14"/>
  <c r="H68" i="14"/>
  <c r="O68" i="14" s="1"/>
  <c r="E11" i="15"/>
  <c r="B16" i="15"/>
  <c r="C32" i="15"/>
  <c r="D37" i="15"/>
  <c r="K72" i="14"/>
  <c r="H55" i="14"/>
  <c r="O55" i="14" s="1"/>
  <c r="H56" i="14"/>
  <c r="O56" i="14"/>
  <c r="H57" i="14"/>
  <c r="O57" i="14" s="1"/>
  <c r="H58" i="14"/>
  <c r="O58" i="14" s="1"/>
  <c r="H59" i="14"/>
  <c r="O59" i="14" s="1"/>
  <c r="H60" i="14"/>
  <c r="O60" i="14"/>
  <c r="H61" i="14"/>
  <c r="O61" i="14" s="1"/>
  <c r="H62" i="14"/>
  <c r="O62" i="14" s="1"/>
  <c r="H63" i="14"/>
  <c r="O63" i="14" s="1"/>
  <c r="H64" i="14"/>
  <c r="O64" i="14"/>
  <c r="H65" i="14"/>
  <c r="O65" i="14" s="1"/>
  <c r="H66" i="14"/>
  <c r="O66" i="14" s="1"/>
  <c r="H67" i="14"/>
  <c r="O67" i="14" s="1"/>
  <c r="H39" i="14"/>
  <c r="H40" i="14"/>
  <c r="O40" i="14"/>
  <c r="H41" i="14"/>
  <c r="O41" i="14"/>
  <c r="H42" i="14"/>
  <c r="O42" i="14"/>
  <c r="H43" i="14"/>
  <c r="O43" i="14" s="1"/>
  <c r="H44" i="14"/>
  <c r="O44" i="14"/>
  <c r="H45" i="14"/>
  <c r="O45" i="14"/>
  <c r="H46" i="14"/>
  <c r="O46" i="14"/>
  <c r="H47" i="14"/>
  <c r="O47" i="14" s="1"/>
  <c r="H48" i="14"/>
  <c r="M48" i="14"/>
  <c r="H49" i="14"/>
  <c r="O49" i="14"/>
  <c r="H50" i="14"/>
  <c r="M50" i="14"/>
  <c r="H51" i="14"/>
  <c r="O51" i="14" s="1"/>
  <c r="H52" i="14"/>
  <c r="O52" i="14"/>
  <c r="H53" i="14"/>
  <c r="O53" i="14"/>
  <c r="H54" i="14"/>
  <c r="O54" i="14"/>
  <c r="H35" i="14"/>
  <c r="H36" i="14"/>
  <c r="H37" i="14"/>
  <c r="O37" i="14"/>
  <c r="H38" i="14"/>
  <c r="O38" i="14"/>
  <c r="H34" i="14"/>
  <c r="M35" i="14"/>
  <c r="O34" i="14"/>
  <c r="I30" i="14"/>
  <c r="K30" i="14"/>
  <c r="I28" i="14"/>
  <c r="J17" i="14"/>
  <c r="J22" i="14"/>
  <c r="G19" i="14"/>
  <c r="J19" i="14"/>
  <c r="G20" i="14"/>
  <c r="J20" i="14" s="1"/>
  <c r="G18" i="14"/>
  <c r="J18" i="14"/>
  <c r="C16" i="14"/>
  <c r="G4" i="14"/>
  <c r="J4" i="14" s="1"/>
  <c r="G5" i="14"/>
  <c r="J5" i="14" s="1"/>
  <c r="G6" i="14"/>
  <c r="J6" i="14"/>
  <c r="G7" i="14"/>
  <c r="J7" i="14" s="1"/>
  <c r="G8" i="14"/>
  <c r="J8" i="14" s="1"/>
  <c r="G9" i="14"/>
  <c r="J9" i="14" s="1"/>
  <c r="G10" i="14"/>
  <c r="J10" i="14"/>
  <c r="G11" i="14"/>
  <c r="J11" i="14" s="1"/>
  <c r="G12" i="14"/>
  <c r="J12" i="14" s="1"/>
  <c r="G13" i="14"/>
  <c r="J13" i="14" s="1"/>
  <c r="G14" i="14"/>
  <c r="J14" i="14"/>
  <c r="G15" i="14"/>
  <c r="J15" i="14" s="1"/>
  <c r="G3" i="14"/>
  <c r="J3" i="14" s="1"/>
  <c r="G21" i="14"/>
  <c r="J21" i="14" s="1"/>
  <c r="M39" i="13"/>
  <c r="P39" i="13"/>
  <c r="M40" i="13"/>
  <c r="P40" i="13" s="1"/>
  <c r="M41" i="13"/>
  <c r="P41" i="13" s="1"/>
  <c r="M42" i="13"/>
  <c r="P42" i="13" s="1"/>
  <c r="M43" i="13"/>
  <c r="P43" i="13"/>
  <c r="M44" i="13"/>
  <c r="P44" i="13" s="1"/>
  <c r="M45" i="13"/>
  <c r="P45" i="13" s="1"/>
  <c r="M46" i="13"/>
  <c r="P46" i="13" s="1"/>
  <c r="M47" i="13"/>
  <c r="P47" i="13"/>
  <c r="M48" i="13"/>
  <c r="P48" i="13" s="1"/>
  <c r="M49" i="13"/>
  <c r="P49" i="13" s="1"/>
  <c r="M50" i="13"/>
  <c r="P50" i="13" s="1"/>
  <c r="M51" i="13"/>
  <c r="P51" i="13"/>
  <c r="M52" i="13"/>
  <c r="P52" i="13" s="1"/>
  <c r="M53" i="13"/>
  <c r="P53" i="13" s="1"/>
  <c r="M54" i="13"/>
  <c r="P54" i="13" s="1"/>
  <c r="M55" i="13"/>
  <c r="P55" i="13"/>
  <c r="M56" i="13"/>
  <c r="P56" i="13" s="1"/>
  <c r="M57" i="13"/>
  <c r="P57" i="13" s="1"/>
  <c r="M58" i="13"/>
  <c r="P58" i="13" s="1"/>
  <c r="M59" i="13"/>
  <c r="P59" i="13"/>
  <c r="M60" i="13"/>
  <c r="P60" i="13" s="1"/>
  <c r="M61" i="13"/>
  <c r="P61" i="13" s="1"/>
  <c r="M62" i="13"/>
  <c r="P62" i="13" s="1"/>
  <c r="M63" i="13"/>
  <c r="P63" i="13"/>
  <c r="M64" i="13"/>
  <c r="P64" i="13" s="1"/>
  <c r="M65" i="13"/>
  <c r="P65" i="13" s="1"/>
  <c r="M66" i="13"/>
  <c r="P66" i="13" s="1"/>
  <c r="M67" i="13"/>
  <c r="P67" i="13"/>
  <c r="M68" i="13"/>
  <c r="P68" i="13" s="1"/>
  <c r="M69" i="13"/>
  <c r="P69" i="13" s="1"/>
  <c r="M38" i="13"/>
  <c r="P38" i="13" s="1"/>
  <c r="K5" i="13"/>
  <c r="N5" i="13"/>
  <c r="K6" i="13"/>
  <c r="N6" i="13" s="1"/>
  <c r="K7" i="13"/>
  <c r="N7" i="13" s="1"/>
  <c r="K8" i="13"/>
  <c r="N8" i="13" s="1"/>
  <c r="K9" i="13"/>
  <c r="N9" i="13"/>
  <c r="K10" i="13"/>
  <c r="N10" i="13" s="1"/>
  <c r="K11" i="13"/>
  <c r="N11" i="13" s="1"/>
  <c r="K12" i="13"/>
  <c r="N12" i="13" s="1"/>
  <c r="K13" i="13"/>
  <c r="N13" i="13"/>
  <c r="K14" i="13"/>
  <c r="N14" i="13" s="1"/>
  <c r="K15" i="13"/>
  <c r="N15" i="13" s="1"/>
  <c r="K16" i="13"/>
  <c r="N16" i="13" s="1"/>
  <c r="K17" i="13"/>
  <c r="N17" i="13"/>
  <c r="K18" i="13"/>
  <c r="N18" i="13" s="1"/>
  <c r="K19" i="13"/>
  <c r="N19" i="13" s="1"/>
  <c r="K20" i="13"/>
  <c r="N20" i="13" s="1"/>
  <c r="K21" i="13"/>
  <c r="N21" i="13"/>
  <c r="K22" i="13"/>
  <c r="N22" i="13" s="1"/>
  <c r="K23" i="13"/>
  <c r="N23" i="13" s="1"/>
  <c r="K24" i="13"/>
  <c r="N24" i="13" s="1"/>
  <c r="K25" i="13"/>
  <c r="N25" i="13"/>
  <c r="K26" i="13"/>
  <c r="N26" i="13" s="1"/>
  <c r="K27" i="13"/>
  <c r="N27" i="13" s="1"/>
  <c r="K28" i="13"/>
  <c r="N28" i="13" s="1"/>
  <c r="K29" i="13"/>
  <c r="N29" i="13"/>
  <c r="K30" i="13"/>
  <c r="N30" i="13" s="1"/>
  <c r="K31" i="13"/>
  <c r="N31" i="13" s="1"/>
  <c r="K32" i="13"/>
  <c r="N32" i="13" s="1"/>
  <c r="K33" i="13"/>
  <c r="N33" i="13"/>
  <c r="K34" i="13"/>
  <c r="N34" i="13" s="1"/>
  <c r="K35" i="13"/>
  <c r="N35" i="13" s="1"/>
  <c r="K4" i="13"/>
  <c r="N4" i="13" s="1"/>
  <c r="AF7" i="12"/>
  <c r="AH7" i="12"/>
  <c r="AF8" i="12"/>
  <c r="AH8" i="12" s="1"/>
  <c r="AF9" i="12"/>
  <c r="AH9" i="12" s="1"/>
  <c r="AF10" i="12"/>
  <c r="AF11" i="12"/>
  <c r="AH11" i="12" s="1"/>
  <c r="AF12" i="12"/>
  <c r="AH12" i="12" s="1"/>
  <c r="AF13" i="12"/>
  <c r="AH13" i="12"/>
  <c r="AF14" i="12"/>
  <c r="AH14" i="12"/>
  <c r="AF15" i="12"/>
  <c r="AH15" i="12" s="1"/>
  <c r="AF16" i="12"/>
  <c r="AH16" i="12" s="1"/>
  <c r="AF17" i="12"/>
  <c r="AH17" i="12"/>
  <c r="AF18" i="12"/>
  <c r="AH18" i="12"/>
  <c r="AF19" i="12"/>
  <c r="AH19" i="12" s="1"/>
  <c r="AF20" i="12"/>
  <c r="AH20" i="12" s="1"/>
  <c r="AF21" i="12"/>
  <c r="AH21" i="12"/>
  <c r="AF22" i="12"/>
  <c r="AH22" i="12"/>
  <c r="AF23" i="12"/>
  <c r="AH23" i="12" s="1"/>
  <c r="AF24" i="12"/>
  <c r="AH24" i="12" s="1"/>
  <c r="AF25" i="12"/>
  <c r="AH25" i="12"/>
  <c r="AF26" i="12"/>
  <c r="AH26" i="12"/>
  <c r="AF27" i="12"/>
  <c r="AH27" i="12" s="1"/>
  <c r="AF28" i="12"/>
  <c r="AH28" i="12" s="1"/>
  <c r="AF29" i="12"/>
  <c r="AH29" i="12"/>
  <c r="AF30" i="12"/>
  <c r="AH30" i="12"/>
  <c r="AF31" i="12"/>
  <c r="AH31" i="12" s="1"/>
  <c r="AF32" i="12"/>
  <c r="AH32" i="12" s="1"/>
  <c r="AF33" i="12"/>
  <c r="AH33" i="12"/>
  <c r="AF34" i="12"/>
  <c r="AH34" i="12"/>
  <c r="AF35" i="12"/>
  <c r="AH35" i="12" s="1"/>
  <c r="AF36" i="12"/>
  <c r="AH36" i="12" s="1"/>
  <c r="AF37" i="12"/>
  <c r="AH37" i="12"/>
  <c r="AF38" i="12"/>
  <c r="AH38" i="12"/>
  <c r="AF39" i="12"/>
  <c r="AH39" i="12" s="1"/>
  <c r="AF40" i="12"/>
  <c r="AH40" i="12" s="1"/>
  <c r="AF41" i="12"/>
  <c r="AH41" i="12"/>
  <c r="AF42" i="12"/>
  <c r="AH42" i="12"/>
  <c r="AF43" i="12"/>
  <c r="AH43" i="12" s="1"/>
  <c r="AF44" i="12"/>
  <c r="AH44" i="12" s="1"/>
  <c r="AF45" i="12"/>
  <c r="AH45" i="12"/>
  <c r="AF46" i="12"/>
  <c r="AH46" i="12"/>
  <c r="AF47" i="12"/>
  <c r="AH47" i="12" s="1"/>
  <c r="AF48" i="12"/>
  <c r="AH48" i="12" s="1"/>
  <c r="AF49" i="12"/>
  <c r="AH49" i="12"/>
  <c r="AF50" i="12"/>
  <c r="AH50" i="12"/>
  <c r="AF51" i="12"/>
  <c r="AH51" i="12" s="1"/>
  <c r="AF52" i="12"/>
  <c r="AH52" i="12" s="1"/>
  <c r="AF6" i="12"/>
  <c r="AH6" i="12"/>
  <c r="J7" i="12"/>
  <c r="M7" i="12"/>
  <c r="J8" i="12"/>
  <c r="J9" i="12"/>
  <c r="M9" i="12"/>
  <c r="J10" i="12"/>
  <c r="M10" i="12" s="1"/>
  <c r="J11" i="12"/>
  <c r="M11" i="12" s="1"/>
  <c r="J12" i="12"/>
  <c r="M12" i="12" s="1"/>
  <c r="J13" i="12"/>
  <c r="M13" i="12"/>
  <c r="J14" i="12"/>
  <c r="M14" i="12" s="1"/>
  <c r="J15" i="12"/>
  <c r="M15" i="12" s="1"/>
  <c r="J16" i="12"/>
  <c r="M16" i="12" s="1"/>
  <c r="J17" i="12"/>
  <c r="M17" i="12"/>
  <c r="J18" i="12"/>
  <c r="M18" i="12" s="1"/>
  <c r="J19" i="12"/>
  <c r="M19" i="12" s="1"/>
  <c r="J20" i="12"/>
  <c r="M20" i="12" s="1"/>
  <c r="J21" i="12"/>
  <c r="M21" i="12"/>
  <c r="J22" i="12"/>
  <c r="M22" i="12" s="1"/>
  <c r="J23" i="12"/>
  <c r="M23" i="12" s="1"/>
  <c r="J24" i="12"/>
  <c r="M24" i="12" s="1"/>
  <c r="J25" i="12"/>
  <c r="M25" i="12"/>
  <c r="J26" i="12"/>
  <c r="M26" i="12" s="1"/>
  <c r="J27" i="12"/>
  <c r="M27" i="12" s="1"/>
  <c r="J28" i="12"/>
  <c r="M28" i="12" s="1"/>
  <c r="J29" i="12"/>
  <c r="M29" i="12"/>
  <c r="J30" i="12"/>
  <c r="M30" i="12" s="1"/>
  <c r="J31" i="12"/>
  <c r="M31" i="12" s="1"/>
  <c r="J32" i="12"/>
  <c r="M32" i="12" s="1"/>
  <c r="J33" i="12"/>
  <c r="M33" i="12"/>
  <c r="J34" i="12"/>
  <c r="M34" i="12" s="1"/>
  <c r="J35" i="12"/>
  <c r="M35" i="12" s="1"/>
  <c r="J36" i="12"/>
  <c r="M36" i="12" s="1"/>
  <c r="J37" i="12"/>
  <c r="M37" i="12"/>
  <c r="J38" i="12"/>
  <c r="M38" i="12" s="1"/>
  <c r="J39" i="12"/>
  <c r="M39" i="12" s="1"/>
  <c r="J40" i="12"/>
  <c r="M40" i="12" s="1"/>
  <c r="J41" i="12"/>
  <c r="M41" i="12"/>
  <c r="J42" i="12"/>
  <c r="M42" i="12" s="1"/>
  <c r="J43" i="12"/>
  <c r="M43" i="12" s="1"/>
  <c r="J44" i="12"/>
  <c r="M44" i="12" s="1"/>
  <c r="J45" i="12"/>
  <c r="M45" i="12"/>
  <c r="J46" i="12"/>
  <c r="M46" i="12" s="1"/>
  <c r="J47" i="12"/>
  <c r="M47" i="12" s="1"/>
  <c r="J48" i="12"/>
  <c r="M48" i="12" s="1"/>
  <c r="J49" i="12"/>
  <c r="M49" i="12"/>
  <c r="J50" i="12"/>
  <c r="M50" i="12" s="1"/>
  <c r="J51" i="12"/>
  <c r="M51" i="12" s="1"/>
  <c r="J52" i="12"/>
  <c r="M52" i="12" s="1"/>
  <c r="J6" i="12"/>
  <c r="M6" i="12"/>
  <c r="E12" i="11"/>
  <c r="E14" i="11"/>
  <c r="E16" i="11"/>
  <c r="E18" i="11"/>
  <c r="E20" i="11"/>
  <c r="E22" i="11"/>
  <c r="E30" i="11"/>
  <c r="E32" i="11"/>
  <c r="E33" i="11"/>
  <c r="E34" i="11"/>
  <c r="E38" i="11"/>
  <c r="E44" i="11"/>
  <c r="E46" i="11"/>
  <c r="E52" i="11"/>
  <c r="E57" i="11"/>
  <c r="E64" i="11"/>
  <c r="E68" i="11"/>
  <c r="E70" i="11"/>
  <c r="E72" i="11"/>
  <c r="E78" i="11"/>
  <c r="E81" i="11"/>
  <c r="E85" i="11"/>
  <c r="E89" i="11"/>
  <c r="E92" i="11"/>
  <c r="E93" i="11"/>
  <c r="E95" i="11"/>
  <c r="E104" i="11"/>
  <c r="E111" i="11"/>
  <c r="E113" i="11"/>
  <c r="E118" i="11"/>
  <c r="E121" i="11"/>
  <c r="E122" i="11"/>
  <c r="E124" i="11"/>
  <c r="E133" i="11"/>
  <c r="E140" i="11"/>
  <c r="E142" i="11"/>
  <c r="E147" i="11"/>
  <c r="E153" i="11"/>
  <c r="E154" i="11"/>
  <c r="E156" i="11"/>
  <c r="E162" i="11"/>
  <c r="E164" i="11"/>
  <c r="E166" i="11"/>
  <c r="E169" i="11"/>
  <c r="E172" i="11"/>
  <c r="E174" i="11"/>
  <c r="E177" i="11"/>
  <c r="E180" i="11"/>
  <c r="E183" i="11"/>
  <c r="E184" i="11"/>
  <c r="E189" i="11"/>
  <c r="E201" i="11"/>
  <c r="E204" i="11"/>
  <c r="E210" i="11"/>
  <c r="E212" i="11"/>
  <c r="E230" i="11"/>
  <c r="E235" i="11"/>
  <c r="E236" i="11"/>
  <c r="E238" i="11"/>
  <c r="E239" i="11"/>
  <c r="E240" i="11"/>
  <c r="E248" i="11"/>
  <c r="E252" i="11"/>
  <c r="E264" i="11"/>
  <c r="E265" i="11"/>
  <c r="E270" i="11"/>
  <c r="E275" i="11"/>
  <c r="E284" i="11"/>
  <c r="E289" i="11"/>
  <c r="E292" i="11"/>
  <c r="E297" i="11"/>
  <c r="E302" i="11"/>
  <c r="E306" i="11"/>
  <c r="E307" i="11"/>
  <c r="E313" i="11"/>
  <c r="E324" i="11"/>
  <c r="E341" i="11"/>
  <c r="E362" i="11"/>
  <c r="E364" i="11"/>
  <c r="E365" i="11"/>
  <c r="E370" i="11"/>
  <c r="E397" i="11"/>
  <c r="E398" i="11"/>
  <c r="E405" i="11"/>
  <c r="E406" i="11"/>
  <c r="E412" i="11"/>
  <c r="E473" i="11"/>
  <c r="E475" i="11"/>
  <c r="E476" i="11"/>
  <c r="E481" i="11"/>
  <c r="E508" i="11"/>
  <c r="E509" i="11"/>
  <c r="E515" i="11"/>
  <c r="E526" i="11"/>
  <c r="E545" i="11"/>
  <c r="E555" i="11"/>
  <c r="E563" i="11"/>
  <c r="E573" i="11"/>
  <c r="E591" i="11"/>
  <c r="E592" i="11"/>
  <c r="E599" i="11"/>
  <c r="E617" i="11"/>
  <c r="E628" i="11"/>
  <c r="E633" i="11"/>
  <c r="E639" i="11"/>
  <c r="L641" i="11"/>
  <c r="J641" i="11"/>
  <c r="L640" i="11"/>
  <c r="J640" i="11"/>
  <c r="N639" i="11"/>
  <c r="L638" i="11"/>
  <c r="J638" i="11"/>
  <c r="L637" i="11"/>
  <c r="J637" i="11"/>
  <c r="L636" i="11"/>
  <c r="J636" i="11"/>
  <c r="L635" i="11"/>
  <c r="J635" i="11"/>
  <c r="L634" i="11"/>
  <c r="J634" i="11"/>
  <c r="N633" i="11"/>
  <c r="L632" i="11"/>
  <c r="J632" i="11"/>
  <c r="L631" i="11"/>
  <c r="J631" i="11"/>
  <c r="L630" i="11"/>
  <c r="J630" i="11"/>
  <c r="L629" i="11"/>
  <c r="J629" i="11"/>
  <c r="N628" i="11"/>
  <c r="L627" i="11"/>
  <c r="J627" i="11"/>
  <c r="L626" i="11"/>
  <c r="J626" i="11"/>
  <c r="L625" i="11"/>
  <c r="J625" i="11"/>
  <c r="L624" i="11"/>
  <c r="J624" i="11"/>
  <c r="L623" i="11"/>
  <c r="J623" i="11"/>
  <c r="L622" i="11"/>
  <c r="J622" i="11"/>
  <c r="L621" i="11"/>
  <c r="J621" i="11"/>
  <c r="L620" i="11"/>
  <c r="J620" i="11"/>
  <c r="L619" i="11"/>
  <c r="J619" i="11"/>
  <c r="L618" i="11"/>
  <c r="J618" i="11"/>
  <c r="N617" i="11"/>
  <c r="L616" i="11"/>
  <c r="J616" i="11"/>
  <c r="L615" i="11"/>
  <c r="J615" i="11"/>
  <c r="L614" i="11"/>
  <c r="J614" i="11"/>
  <c r="L613" i="11"/>
  <c r="J613" i="11"/>
  <c r="L612" i="11"/>
  <c r="J612" i="11"/>
  <c r="L611" i="11"/>
  <c r="J611" i="11"/>
  <c r="L610" i="11"/>
  <c r="J610" i="11"/>
  <c r="L609" i="11"/>
  <c r="J609" i="11"/>
  <c r="L608" i="11"/>
  <c r="J608" i="11"/>
  <c r="L607" i="11"/>
  <c r="J607" i="11"/>
  <c r="L606" i="11"/>
  <c r="J606" i="11"/>
  <c r="L605" i="11"/>
  <c r="J605" i="11"/>
  <c r="L604" i="11"/>
  <c r="J604" i="11"/>
  <c r="L603" i="11"/>
  <c r="J603" i="11"/>
  <c r="L602" i="11"/>
  <c r="J602" i="11"/>
  <c r="L601" i="11"/>
  <c r="J601" i="11"/>
  <c r="L600" i="11"/>
  <c r="J600" i="11"/>
  <c r="N599" i="11"/>
  <c r="L598" i="11"/>
  <c r="J598" i="11"/>
  <c r="L597" i="11"/>
  <c r="J597" i="11"/>
  <c r="L596" i="11"/>
  <c r="J596" i="11"/>
  <c r="L595" i="11"/>
  <c r="J595" i="11"/>
  <c r="L594" i="11"/>
  <c r="J594" i="11"/>
  <c r="L593" i="11"/>
  <c r="J593" i="11"/>
  <c r="N592" i="11"/>
  <c r="N591" i="11"/>
  <c r="L590" i="11"/>
  <c r="J590" i="11"/>
  <c r="L589" i="11"/>
  <c r="J589" i="11"/>
  <c r="L588" i="11"/>
  <c r="J588" i="11"/>
  <c r="L587" i="11"/>
  <c r="J587" i="11"/>
  <c r="L586" i="11"/>
  <c r="J586" i="11"/>
  <c r="L585" i="11"/>
  <c r="J585" i="11"/>
  <c r="L584" i="11"/>
  <c r="J584" i="11"/>
  <c r="L583" i="11"/>
  <c r="J583" i="11"/>
  <c r="L582" i="11"/>
  <c r="J582" i="11"/>
  <c r="L581" i="11"/>
  <c r="J581" i="11"/>
  <c r="L580" i="11"/>
  <c r="J580" i="11"/>
  <c r="L579" i="11"/>
  <c r="J579" i="11"/>
  <c r="L578" i="11"/>
  <c r="J578" i="11"/>
  <c r="L577" i="11"/>
  <c r="J577" i="11"/>
  <c r="L576" i="11"/>
  <c r="J576" i="11"/>
  <c r="L575" i="11"/>
  <c r="J575" i="11"/>
  <c r="L574" i="11"/>
  <c r="J574" i="11"/>
  <c r="N573" i="11"/>
  <c r="L572" i="11"/>
  <c r="J572" i="11"/>
  <c r="L571" i="11"/>
  <c r="J571" i="11"/>
  <c r="L570" i="11"/>
  <c r="J570" i="11"/>
  <c r="L569" i="11"/>
  <c r="J569" i="11"/>
  <c r="L568" i="11"/>
  <c r="J568" i="11"/>
  <c r="L567" i="11"/>
  <c r="J567" i="11"/>
  <c r="L566" i="11"/>
  <c r="J566" i="11"/>
  <c r="L565" i="11"/>
  <c r="J565" i="11"/>
  <c r="L564" i="11"/>
  <c r="J564" i="11"/>
  <c r="N563" i="11"/>
  <c r="L562" i="11"/>
  <c r="J562" i="11"/>
  <c r="L561" i="11"/>
  <c r="J561" i="11"/>
  <c r="L560" i="11"/>
  <c r="J560" i="11"/>
  <c r="L559" i="11"/>
  <c r="J559" i="11"/>
  <c r="L558" i="11"/>
  <c r="J558" i="11"/>
  <c r="L557" i="11"/>
  <c r="J557" i="11"/>
  <c r="L556" i="11"/>
  <c r="J556" i="11"/>
  <c r="N555" i="11"/>
  <c r="L554" i="11"/>
  <c r="J554" i="11"/>
  <c r="L553" i="11"/>
  <c r="J553" i="11"/>
  <c r="L552" i="11"/>
  <c r="J552" i="11"/>
  <c r="L551" i="11"/>
  <c r="J551" i="11"/>
  <c r="L550" i="11"/>
  <c r="J550" i="11"/>
  <c r="L549" i="11"/>
  <c r="J549" i="11"/>
  <c r="L548" i="11"/>
  <c r="J548" i="11"/>
  <c r="L547" i="11"/>
  <c r="J547" i="11"/>
  <c r="L546" i="11"/>
  <c r="J546" i="11"/>
  <c r="N545" i="11"/>
  <c r="L544" i="11"/>
  <c r="J544" i="11"/>
  <c r="L543" i="11"/>
  <c r="J543" i="11"/>
  <c r="L542" i="11"/>
  <c r="J542" i="11"/>
  <c r="L541" i="11"/>
  <c r="J541" i="11"/>
  <c r="L540" i="11"/>
  <c r="J540" i="11"/>
  <c r="L539" i="11"/>
  <c r="J539" i="11"/>
  <c r="L538" i="11"/>
  <c r="J538" i="11"/>
  <c r="L537" i="11"/>
  <c r="J537" i="11"/>
  <c r="L536" i="11"/>
  <c r="J536" i="11"/>
  <c r="L535" i="11"/>
  <c r="J535" i="11"/>
  <c r="L534" i="11"/>
  <c r="J534" i="11"/>
  <c r="L533" i="11"/>
  <c r="J533" i="11"/>
  <c r="L532" i="11"/>
  <c r="J532" i="11"/>
  <c r="L531" i="11"/>
  <c r="J531" i="11"/>
  <c r="L530" i="11"/>
  <c r="J530" i="11"/>
  <c r="L529" i="11"/>
  <c r="J529" i="11"/>
  <c r="L528" i="11"/>
  <c r="J528" i="11"/>
  <c r="L527" i="11"/>
  <c r="J527" i="11"/>
  <c r="N526" i="11"/>
  <c r="L525" i="11"/>
  <c r="J525" i="11"/>
  <c r="L524" i="11"/>
  <c r="J524" i="11"/>
  <c r="L523" i="11"/>
  <c r="J523" i="11"/>
  <c r="L522" i="11"/>
  <c r="J522" i="11"/>
  <c r="L521" i="11"/>
  <c r="J521" i="11"/>
  <c r="L520" i="11"/>
  <c r="J520" i="11"/>
  <c r="L519" i="11"/>
  <c r="J519" i="11"/>
  <c r="L518" i="11"/>
  <c r="J518" i="11"/>
  <c r="L517" i="11"/>
  <c r="J517" i="11"/>
  <c r="L516" i="11"/>
  <c r="J516" i="11"/>
  <c r="N515" i="11"/>
  <c r="L514" i="11"/>
  <c r="J514" i="11"/>
  <c r="L513" i="11"/>
  <c r="J513" i="11"/>
  <c r="L512" i="11"/>
  <c r="J512" i="11"/>
  <c r="L511" i="11"/>
  <c r="J511" i="11"/>
  <c r="L510" i="11"/>
  <c r="J510" i="11"/>
  <c r="N509" i="11"/>
  <c r="N508" i="11"/>
  <c r="L507" i="11"/>
  <c r="J507" i="11"/>
  <c r="L506" i="11"/>
  <c r="J506" i="11"/>
  <c r="L505" i="11"/>
  <c r="J505" i="11"/>
  <c r="L504" i="11"/>
  <c r="J504" i="11"/>
  <c r="L503" i="11"/>
  <c r="J503" i="11"/>
  <c r="L502" i="11"/>
  <c r="J502" i="11"/>
  <c r="L501" i="11"/>
  <c r="J501" i="11"/>
  <c r="L500" i="11"/>
  <c r="J500" i="11"/>
  <c r="L499" i="11"/>
  <c r="J499" i="11"/>
  <c r="L498" i="11"/>
  <c r="J498" i="11"/>
  <c r="L497" i="11"/>
  <c r="J497" i="11"/>
  <c r="L496" i="11"/>
  <c r="J496" i="11"/>
  <c r="L495" i="11"/>
  <c r="J495" i="11"/>
  <c r="L494" i="11"/>
  <c r="J494" i="11"/>
  <c r="L493" i="11"/>
  <c r="J493" i="11"/>
  <c r="L492" i="11"/>
  <c r="J492" i="11"/>
  <c r="L491" i="11"/>
  <c r="J491" i="11"/>
  <c r="L490" i="11"/>
  <c r="J490" i="11"/>
  <c r="L489" i="11"/>
  <c r="J489" i="11"/>
  <c r="L488" i="11"/>
  <c r="J488" i="11"/>
  <c r="L487" i="11"/>
  <c r="J487" i="11"/>
  <c r="L486" i="11"/>
  <c r="J486" i="11"/>
  <c r="L485" i="11"/>
  <c r="J485" i="11"/>
  <c r="L484" i="11"/>
  <c r="J484" i="11"/>
  <c r="L483" i="11"/>
  <c r="J483" i="11"/>
  <c r="L482" i="11"/>
  <c r="J482" i="11"/>
  <c r="N481" i="11"/>
  <c r="L480" i="11"/>
  <c r="J480" i="11"/>
  <c r="L479" i="11"/>
  <c r="J479" i="11"/>
  <c r="L478" i="11"/>
  <c r="J478" i="11"/>
  <c r="L477" i="11"/>
  <c r="J477" i="11"/>
  <c r="N476" i="11"/>
  <c r="N475" i="11"/>
  <c r="L474" i="11"/>
  <c r="J474" i="11"/>
  <c r="N473" i="11"/>
  <c r="L472" i="11"/>
  <c r="J472" i="11"/>
  <c r="L471" i="11"/>
  <c r="J471" i="11"/>
  <c r="L470" i="11"/>
  <c r="J470" i="11"/>
  <c r="L469" i="11"/>
  <c r="J469" i="11"/>
  <c r="L468" i="11"/>
  <c r="J468" i="11"/>
  <c r="L467" i="11"/>
  <c r="J467" i="11"/>
  <c r="L466" i="11"/>
  <c r="J466" i="11"/>
  <c r="L465" i="11"/>
  <c r="J465" i="11"/>
  <c r="L464" i="11"/>
  <c r="J464" i="11"/>
  <c r="L463" i="11"/>
  <c r="J463" i="11"/>
  <c r="L462" i="11"/>
  <c r="J462" i="11"/>
  <c r="L461" i="11"/>
  <c r="J461" i="11"/>
  <c r="L460" i="11"/>
  <c r="J460" i="11"/>
  <c r="L459" i="11"/>
  <c r="J459" i="11"/>
  <c r="L458" i="11"/>
  <c r="J458" i="11"/>
  <c r="L457" i="11"/>
  <c r="J457" i="11"/>
  <c r="L456" i="11"/>
  <c r="J456" i="11"/>
  <c r="L455" i="11"/>
  <c r="J455" i="11"/>
  <c r="L454" i="11"/>
  <c r="J454" i="11"/>
  <c r="L453" i="11"/>
  <c r="J453" i="11"/>
  <c r="L452" i="11"/>
  <c r="J452" i="11"/>
  <c r="L451" i="11"/>
  <c r="J451" i="11"/>
  <c r="L450" i="11"/>
  <c r="J450" i="11"/>
  <c r="L449" i="11"/>
  <c r="J449" i="11"/>
  <c r="L448" i="11"/>
  <c r="J448" i="11"/>
  <c r="L447" i="11"/>
  <c r="J447" i="11"/>
  <c r="L446" i="11"/>
  <c r="J446" i="11"/>
  <c r="L445" i="11"/>
  <c r="J445" i="11"/>
  <c r="L444" i="11"/>
  <c r="J444" i="11"/>
  <c r="L443" i="11"/>
  <c r="J443" i="11"/>
  <c r="L442" i="11"/>
  <c r="J442" i="11"/>
  <c r="L441" i="11"/>
  <c r="J441" i="11"/>
  <c r="L440" i="11"/>
  <c r="J440" i="11"/>
  <c r="L439" i="11"/>
  <c r="J439" i="11"/>
  <c r="L438" i="11"/>
  <c r="J438" i="11"/>
  <c r="L437" i="11"/>
  <c r="J437" i="11"/>
  <c r="L436" i="11"/>
  <c r="J436" i="11"/>
  <c r="L435" i="11"/>
  <c r="J435" i="11"/>
  <c r="L434" i="11"/>
  <c r="J434" i="11"/>
  <c r="L433" i="11"/>
  <c r="J433" i="11"/>
  <c r="L432" i="11"/>
  <c r="J432" i="11"/>
  <c r="L431" i="11"/>
  <c r="J431" i="11"/>
  <c r="L430" i="11"/>
  <c r="J430" i="11"/>
  <c r="L429" i="11"/>
  <c r="J429" i="11"/>
  <c r="L428" i="11"/>
  <c r="J428" i="11"/>
  <c r="L427" i="11"/>
  <c r="J427" i="11"/>
  <c r="L426" i="11"/>
  <c r="J426" i="11"/>
  <c r="L425" i="11"/>
  <c r="J425" i="11"/>
  <c r="L424" i="11"/>
  <c r="J424" i="11"/>
  <c r="L423" i="11"/>
  <c r="J423" i="11"/>
  <c r="L422" i="11"/>
  <c r="J422" i="11"/>
  <c r="L421" i="11"/>
  <c r="J421" i="11"/>
  <c r="L420" i="11"/>
  <c r="J420" i="11"/>
  <c r="L419" i="11"/>
  <c r="J419" i="11"/>
  <c r="L418" i="11"/>
  <c r="J418" i="11"/>
  <c r="L417" i="11"/>
  <c r="J417" i="11"/>
  <c r="L416" i="11"/>
  <c r="J416" i="11"/>
  <c r="L415" i="11"/>
  <c r="J415" i="11"/>
  <c r="L414" i="11"/>
  <c r="J414" i="11"/>
  <c r="L413" i="11"/>
  <c r="J413" i="11"/>
  <c r="N412" i="11"/>
  <c r="L411" i="11"/>
  <c r="J411" i="11"/>
  <c r="L410" i="11"/>
  <c r="J410" i="11"/>
  <c r="L409" i="11"/>
  <c r="J409" i="11"/>
  <c r="L408" i="11"/>
  <c r="J408" i="11"/>
  <c r="L407" i="11"/>
  <c r="J407" i="11"/>
  <c r="N406" i="11"/>
  <c r="N405" i="11"/>
  <c r="L404" i="11"/>
  <c r="J404" i="11"/>
  <c r="L403" i="11"/>
  <c r="J403" i="11"/>
  <c r="L402" i="11"/>
  <c r="J402" i="11"/>
  <c r="L401" i="11"/>
  <c r="J401" i="11"/>
  <c r="L400" i="11"/>
  <c r="J400" i="11"/>
  <c r="L399" i="11"/>
  <c r="J399" i="11"/>
  <c r="N398" i="11"/>
  <c r="N397" i="11"/>
  <c r="L396" i="11"/>
  <c r="J396" i="11"/>
  <c r="L395" i="11"/>
  <c r="J395" i="11"/>
  <c r="L394" i="11"/>
  <c r="J394" i="11"/>
  <c r="L393" i="11"/>
  <c r="J393" i="11"/>
  <c r="L392" i="11"/>
  <c r="J392" i="11"/>
  <c r="L391" i="11"/>
  <c r="J391" i="11"/>
  <c r="L390" i="11"/>
  <c r="J390" i="11"/>
  <c r="L389" i="11"/>
  <c r="J389" i="11"/>
  <c r="L388" i="11"/>
  <c r="J388" i="11"/>
  <c r="L387" i="11"/>
  <c r="J387" i="11"/>
  <c r="L386" i="11"/>
  <c r="J386" i="11"/>
  <c r="L385" i="11"/>
  <c r="J385" i="11"/>
  <c r="L384" i="11"/>
  <c r="J384" i="11"/>
  <c r="L383" i="11"/>
  <c r="J383" i="11"/>
  <c r="L382" i="11"/>
  <c r="J382" i="11"/>
  <c r="L381" i="11"/>
  <c r="J381" i="11"/>
  <c r="L380" i="11"/>
  <c r="J380" i="11"/>
  <c r="L379" i="11"/>
  <c r="J379" i="11"/>
  <c r="L378" i="11"/>
  <c r="J378" i="11"/>
  <c r="L377" i="11"/>
  <c r="J377" i="11"/>
  <c r="L376" i="11"/>
  <c r="J376" i="11"/>
  <c r="L375" i="11"/>
  <c r="J375" i="11"/>
  <c r="L374" i="11"/>
  <c r="J374" i="11"/>
  <c r="L373" i="11"/>
  <c r="J373" i="11"/>
  <c r="L372" i="11"/>
  <c r="J372" i="11"/>
  <c r="L371" i="11"/>
  <c r="J371" i="11"/>
  <c r="N370" i="11"/>
  <c r="L369" i="11"/>
  <c r="J369" i="11"/>
  <c r="L368" i="11"/>
  <c r="J368" i="11"/>
  <c r="L367" i="11"/>
  <c r="J367" i="11"/>
  <c r="L366" i="11"/>
  <c r="J366" i="11"/>
  <c r="N365" i="11"/>
  <c r="N364" i="11"/>
  <c r="L363" i="11"/>
  <c r="J363" i="11"/>
  <c r="N362" i="11"/>
  <c r="L361" i="11"/>
  <c r="J361" i="11"/>
  <c r="L360" i="11"/>
  <c r="J360" i="11"/>
  <c r="L359" i="11"/>
  <c r="J359" i="11"/>
  <c r="L358" i="11"/>
  <c r="J358" i="11"/>
  <c r="L357" i="11"/>
  <c r="J357" i="11"/>
  <c r="L356" i="11"/>
  <c r="J356" i="11"/>
  <c r="L355" i="11"/>
  <c r="J355" i="11"/>
  <c r="L354" i="11"/>
  <c r="J354" i="11"/>
  <c r="L353" i="11"/>
  <c r="J353" i="11"/>
  <c r="L352" i="11"/>
  <c r="J352" i="11"/>
  <c r="L351" i="11"/>
  <c r="J351" i="11"/>
  <c r="L350" i="11"/>
  <c r="J350" i="11"/>
  <c r="L349" i="11"/>
  <c r="J349" i="11"/>
  <c r="L348" i="11"/>
  <c r="J348" i="11"/>
  <c r="L347" i="11"/>
  <c r="J347" i="11"/>
  <c r="L346" i="11"/>
  <c r="J346" i="11"/>
  <c r="L345" i="11"/>
  <c r="J345" i="11"/>
  <c r="L344" i="11"/>
  <c r="J344" i="11"/>
  <c r="L343" i="11"/>
  <c r="J343" i="11"/>
  <c r="L342" i="11"/>
  <c r="J342" i="11"/>
  <c r="N341" i="11"/>
  <c r="L340" i="11"/>
  <c r="J340" i="11"/>
  <c r="L339" i="11"/>
  <c r="J339" i="11"/>
  <c r="L338" i="11"/>
  <c r="J338" i="11"/>
  <c r="L337" i="11"/>
  <c r="J337" i="11"/>
  <c r="L336" i="11"/>
  <c r="J336" i="11"/>
  <c r="L335" i="11"/>
  <c r="J335" i="11"/>
  <c r="L334" i="11"/>
  <c r="J334" i="11"/>
  <c r="L333" i="11"/>
  <c r="J333" i="11"/>
  <c r="L332" i="11"/>
  <c r="J332" i="11"/>
  <c r="L331" i="11"/>
  <c r="J331" i="11"/>
  <c r="L330" i="11"/>
  <c r="J330" i="11"/>
  <c r="L329" i="11"/>
  <c r="J329" i="11"/>
  <c r="L328" i="11"/>
  <c r="J328" i="11"/>
  <c r="L327" i="11"/>
  <c r="J327" i="11"/>
  <c r="L326" i="11"/>
  <c r="J326" i="11"/>
  <c r="L325" i="11"/>
  <c r="J325" i="11"/>
  <c r="N324" i="11"/>
  <c r="L323" i="11"/>
  <c r="J323" i="11"/>
  <c r="L322" i="11"/>
  <c r="J322" i="11"/>
  <c r="L321" i="11"/>
  <c r="J321" i="11"/>
  <c r="L320" i="11"/>
  <c r="J320" i="11"/>
  <c r="L319" i="11"/>
  <c r="J319" i="11"/>
  <c r="L318" i="11"/>
  <c r="J318" i="11"/>
  <c r="L317" i="11"/>
  <c r="J317" i="11"/>
  <c r="L316" i="11"/>
  <c r="J316" i="11"/>
  <c r="L315" i="11"/>
  <c r="J315" i="11"/>
  <c r="L314" i="11"/>
  <c r="J314" i="11"/>
  <c r="N313" i="11"/>
  <c r="L312" i="11"/>
  <c r="J312" i="11"/>
  <c r="L311" i="11"/>
  <c r="J311" i="11"/>
  <c r="L310" i="11"/>
  <c r="J310" i="11"/>
  <c r="L309" i="11"/>
  <c r="J309" i="11"/>
  <c r="L308" i="11"/>
  <c r="J308" i="11"/>
  <c r="N307" i="11"/>
  <c r="N306" i="11"/>
  <c r="L305" i="11"/>
  <c r="J305" i="11"/>
  <c r="L304" i="11"/>
  <c r="J304" i="11"/>
  <c r="L303" i="11"/>
  <c r="J303" i="11"/>
  <c r="N302" i="11"/>
  <c r="L301" i="11"/>
  <c r="J301" i="11"/>
  <c r="L300" i="11"/>
  <c r="J300" i="11"/>
  <c r="L299" i="11"/>
  <c r="J299" i="11"/>
  <c r="L298" i="11"/>
  <c r="J298" i="11"/>
  <c r="N297" i="11"/>
  <c r="L296" i="11"/>
  <c r="J296" i="11"/>
  <c r="L295" i="11"/>
  <c r="J295" i="11"/>
  <c r="L294" i="11"/>
  <c r="J294" i="11"/>
  <c r="L293" i="11"/>
  <c r="J293" i="11"/>
  <c r="N292" i="11"/>
  <c r="L291" i="11"/>
  <c r="J291" i="11"/>
  <c r="L290" i="11"/>
  <c r="J290" i="11"/>
  <c r="N289" i="11"/>
  <c r="L288" i="11"/>
  <c r="J288" i="11"/>
  <c r="L287" i="11"/>
  <c r="J287" i="11"/>
  <c r="L286" i="11"/>
  <c r="J286" i="11"/>
  <c r="L285" i="11"/>
  <c r="J285" i="11"/>
  <c r="N284" i="11"/>
  <c r="L283" i="11"/>
  <c r="J283" i="11"/>
  <c r="L282" i="11"/>
  <c r="J282" i="11"/>
  <c r="L281" i="11"/>
  <c r="J281" i="11"/>
  <c r="L280" i="11"/>
  <c r="J280" i="11"/>
  <c r="L279" i="11"/>
  <c r="J279" i="11"/>
  <c r="L278" i="11"/>
  <c r="J278" i="11"/>
  <c r="L277" i="11"/>
  <c r="J277" i="11"/>
  <c r="L276" i="11"/>
  <c r="J276" i="11"/>
  <c r="N275" i="11"/>
  <c r="L274" i="11"/>
  <c r="J274" i="11"/>
  <c r="L273" i="11"/>
  <c r="J273" i="11"/>
  <c r="L272" i="11"/>
  <c r="J272" i="11"/>
  <c r="L271" i="11"/>
  <c r="J271" i="11"/>
  <c r="N270" i="11"/>
  <c r="L269" i="11"/>
  <c r="J269" i="11"/>
  <c r="L268" i="11"/>
  <c r="J268" i="11"/>
  <c r="L267" i="11"/>
  <c r="J267" i="11"/>
  <c r="L266" i="11"/>
  <c r="J266" i="11"/>
  <c r="N265" i="11"/>
  <c r="N264" i="11"/>
  <c r="L263" i="11"/>
  <c r="J263" i="11"/>
  <c r="L262" i="11"/>
  <c r="J262" i="11"/>
  <c r="L261" i="11"/>
  <c r="J261" i="11"/>
  <c r="L260" i="11"/>
  <c r="J260" i="11"/>
  <c r="L259" i="11"/>
  <c r="J259" i="11"/>
  <c r="L258" i="11"/>
  <c r="J258" i="11"/>
  <c r="L257" i="11"/>
  <c r="J257" i="11"/>
  <c r="L256" i="11"/>
  <c r="J256" i="11"/>
  <c r="L255" i="11"/>
  <c r="J255" i="11"/>
  <c r="L254" i="11"/>
  <c r="J254" i="11"/>
  <c r="L253" i="11"/>
  <c r="J253" i="11"/>
  <c r="N252" i="11"/>
  <c r="L251" i="11"/>
  <c r="J251" i="11"/>
  <c r="L250" i="11"/>
  <c r="J250" i="11"/>
  <c r="L249" i="11"/>
  <c r="J249" i="11"/>
  <c r="N248" i="11"/>
  <c r="L247" i="11"/>
  <c r="J247" i="11"/>
  <c r="L246" i="11"/>
  <c r="J246" i="11"/>
  <c r="L245" i="11"/>
  <c r="J245" i="11"/>
  <c r="L244" i="11"/>
  <c r="J244" i="11"/>
  <c r="L243" i="11"/>
  <c r="J243" i="11"/>
  <c r="L242" i="11"/>
  <c r="J242" i="11"/>
  <c r="L241" i="11"/>
  <c r="J241" i="11"/>
  <c r="N240" i="11"/>
  <c r="N239" i="11"/>
  <c r="N238" i="11"/>
  <c r="L237" i="11"/>
  <c r="J237" i="11"/>
  <c r="N236" i="11"/>
  <c r="N235" i="11"/>
  <c r="L234" i="11"/>
  <c r="J234" i="11"/>
  <c r="L233" i="11"/>
  <c r="J233" i="11"/>
  <c r="L232" i="11"/>
  <c r="J232" i="11"/>
  <c r="L231" i="11"/>
  <c r="J231" i="11"/>
  <c r="N230" i="11"/>
  <c r="L229" i="11"/>
  <c r="J229" i="11"/>
  <c r="L228" i="11"/>
  <c r="J228" i="11"/>
  <c r="L227" i="11"/>
  <c r="J227" i="11"/>
  <c r="L226" i="11"/>
  <c r="J226" i="11"/>
  <c r="L225" i="11"/>
  <c r="J225" i="11"/>
  <c r="L224" i="11"/>
  <c r="J224" i="11"/>
  <c r="L223" i="11"/>
  <c r="J223" i="11"/>
  <c r="L222" i="11"/>
  <c r="J222" i="11"/>
  <c r="L221" i="11"/>
  <c r="J221" i="11"/>
  <c r="L220" i="11"/>
  <c r="J220" i="11"/>
  <c r="L219" i="11"/>
  <c r="J219" i="11"/>
  <c r="L218" i="11"/>
  <c r="J218" i="11"/>
  <c r="L217" i="11"/>
  <c r="J217" i="11"/>
  <c r="L216" i="11"/>
  <c r="J216" i="11"/>
  <c r="L215" i="11"/>
  <c r="J215" i="11"/>
  <c r="L214" i="11"/>
  <c r="J214" i="11"/>
  <c r="L213" i="11"/>
  <c r="J213" i="11"/>
  <c r="N212" i="11"/>
  <c r="L211" i="11"/>
  <c r="J211" i="11"/>
  <c r="N210" i="11"/>
  <c r="L209" i="11"/>
  <c r="J209" i="11"/>
  <c r="L208" i="11"/>
  <c r="J208" i="11"/>
  <c r="L207" i="11"/>
  <c r="J207" i="11"/>
  <c r="L206" i="11"/>
  <c r="J206" i="11"/>
  <c r="L205" i="11"/>
  <c r="J205" i="11"/>
  <c r="N204" i="11"/>
  <c r="L203" i="11"/>
  <c r="J203" i="11"/>
  <c r="L202" i="11"/>
  <c r="J202" i="11"/>
  <c r="N201" i="11"/>
  <c r="L200" i="11"/>
  <c r="J200" i="11"/>
  <c r="L199" i="11"/>
  <c r="J199" i="11"/>
  <c r="L198" i="11"/>
  <c r="J198" i="11"/>
  <c r="L197" i="11"/>
  <c r="J197" i="11"/>
  <c r="L196" i="11"/>
  <c r="J196" i="11"/>
  <c r="L195" i="11"/>
  <c r="J195" i="11"/>
  <c r="L194" i="11"/>
  <c r="J194" i="11"/>
  <c r="L193" i="11"/>
  <c r="J193" i="11"/>
  <c r="L192" i="11"/>
  <c r="J192" i="11"/>
  <c r="L191" i="11"/>
  <c r="J191" i="11"/>
  <c r="L190" i="11"/>
  <c r="J190" i="11"/>
  <c r="N189" i="11"/>
  <c r="L188" i="11"/>
  <c r="J188" i="11"/>
  <c r="L187" i="11"/>
  <c r="J187" i="11"/>
  <c r="L186" i="11"/>
  <c r="J186" i="11"/>
  <c r="L185" i="11"/>
  <c r="J185" i="11"/>
  <c r="N184" i="11"/>
  <c r="N183" i="11"/>
  <c r="L182" i="11"/>
  <c r="J182" i="11"/>
  <c r="L181" i="11"/>
  <c r="J181" i="11"/>
  <c r="N180" i="11"/>
  <c r="L179" i="11"/>
  <c r="J179" i="11"/>
  <c r="L178" i="11"/>
  <c r="J178" i="11"/>
  <c r="N177" i="11"/>
  <c r="L176" i="11"/>
  <c r="J176" i="11"/>
  <c r="L175" i="11"/>
  <c r="J175" i="11"/>
  <c r="N174" i="11"/>
  <c r="L173" i="11"/>
  <c r="J173" i="11"/>
  <c r="N172" i="11"/>
  <c r="L171" i="11"/>
  <c r="J171" i="11"/>
  <c r="L170" i="11"/>
  <c r="J170" i="11"/>
  <c r="N169" i="11"/>
  <c r="L168" i="11"/>
  <c r="J168" i="11"/>
  <c r="L167" i="11"/>
  <c r="J167" i="11"/>
  <c r="N166" i="11"/>
  <c r="L165" i="11"/>
  <c r="J165" i="11"/>
  <c r="N164" i="11"/>
  <c r="L163" i="11"/>
  <c r="J163" i="11"/>
  <c r="N162" i="11"/>
  <c r="L161" i="11"/>
  <c r="J161" i="11"/>
  <c r="L160" i="11"/>
  <c r="J160" i="11"/>
  <c r="L159" i="11"/>
  <c r="J159" i="11"/>
  <c r="L158" i="11"/>
  <c r="J158" i="11"/>
  <c r="L157" i="11"/>
  <c r="J157" i="11"/>
  <c r="N156" i="11"/>
  <c r="L155" i="11"/>
  <c r="J155" i="11"/>
  <c r="N154" i="11"/>
  <c r="N153" i="11"/>
  <c r="L152" i="11"/>
  <c r="J152" i="11"/>
  <c r="L151" i="11"/>
  <c r="J151" i="11"/>
  <c r="L150" i="11"/>
  <c r="J150" i="11"/>
  <c r="L149" i="11"/>
  <c r="J149" i="11"/>
  <c r="L148" i="11"/>
  <c r="J148" i="11"/>
  <c r="N147" i="11"/>
  <c r="L146" i="11"/>
  <c r="J146" i="11"/>
  <c r="L145" i="11"/>
  <c r="J145" i="11"/>
  <c r="L144" i="11"/>
  <c r="J144" i="11"/>
  <c r="L143" i="11"/>
  <c r="J143" i="11"/>
  <c r="N142" i="11"/>
  <c r="L141" i="11"/>
  <c r="J141" i="11"/>
  <c r="N140" i="11"/>
  <c r="L139" i="11"/>
  <c r="J139" i="11"/>
  <c r="L138" i="11"/>
  <c r="J138" i="11"/>
  <c r="L137" i="11"/>
  <c r="J137" i="11"/>
  <c r="L136" i="11"/>
  <c r="J136" i="11"/>
  <c r="L135" i="11"/>
  <c r="J135" i="11"/>
  <c r="L134" i="11"/>
  <c r="J134" i="11"/>
  <c r="N133" i="11"/>
  <c r="L132" i="11"/>
  <c r="J132" i="11"/>
  <c r="L131" i="11"/>
  <c r="J131" i="11"/>
  <c r="L130" i="11"/>
  <c r="J130" i="11"/>
  <c r="L129" i="11"/>
  <c r="J129" i="11"/>
  <c r="L128" i="11"/>
  <c r="J128" i="11"/>
  <c r="L127" i="11"/>
  <c r="J127" i="11"/>
  <c r="L126" i="11"/>
  <c r="J126" i="11"/>
  <c r="L125" i="11"/>
  <c r="J125" i="11"/>
  <c r="N124" i="11"/>
  <c r="L123" i="11"/>
  <c r="J123" i="11"/>
  <c r="N122" i="11"/>
  <c r="N121" i="11"/>
  <c r="L120" i="11"/>
  <c r="J120" i="11"/>
  <c r="L119" i="11"/>
  <c r="J119" i="11"/>
  <c r="N118" i="11"/>
  <c r="L117" i="11"/>
  <c r="J117" i="11"/>
  <c r="L116" i="11"/>
  <c r="J116" i="11"/>
  <c r="L115" i="11"/>
  <c r="J115" i="11"/>
  <c r="L114" i="11"/>
  <c r="J114" i="11"/>
  <c r="N113" i="11"/>
  <c r="L112" i="11"/>
  <c r="J112" i="11"/>
  <c r="N111" i="11"/>
  <c r="L110" i="11"/>
  <c r="J110" i="11"/>
  <c r="L109" i="11"/>
  <c r="J109" i="11"/>
  <c r="L108" i="11"/>
  <c r="J108" i="11"/>
  <c r="L107" i="11"/>
  <c r="J107" i="11"/>
  <c r="L106" i="11"/>
  <c r="J106" i="11"/>
  <c r="L105" i="11"/>
  <c r="J105" i="11"/>
  <c r="N104" i="11"/>
  <c r="L103" i="11"/>
  <c r="J103" i="11"/>
  <c r="L102" i="11"/>
  <c r="J102" i="11"/>
  <c r="L101" i="11"/>
  <c r="J101" i="11"/>
  <c r="L100" i="11"/>
  <c r="J100" i="11"/>
  <c r="L99" i="11"/>
  <c r="J99" i="11"/>
  <c r="L98" i="11"/>
  <c r="J98" i="11"/>
  <c r="L97" i="11"/>
  <c r="J97" i="11"/>
  <c r="L96" i="11"/>
  <c r="J96" i="11"/>
  <c r="N95" i="11"/>
  <c r="L94" i="11"/>
  <c r="J94" i="11"/>
  <c r="N93" i="11"/>
  <c r="N92" i="11"/>
  <c r="L91" i="11"/>
  <c r="J91" i="11"/>
  <c r="L90" i="11"/>
  <c r="J90" i="11"/>
  <c r="N89" i="11"/>
  <c r="L88" i="11"/>
  <c r="J88" i="11"/>
  <c r="L87" i="11"/>
  <c r="J87" i="11"/>
  <c r="L86" i="11"/>
  <c r="J86" i="11"/>
  <c r="N85" i="11"/>
  <c r="L84" i="11"/>
  <c r="J84" i="11"/>
  <c r="L83" i="11"/>
  <c r="J83" i="11"/>
  <c r="L82" i="11"/>
  <c r="J82" i="11"/>
  <c r="N81" i="11"/>
  <c r="L80" i="11"/>
  <c r="J80" i="11"/>
  <c r="L79" i="11"/>
  <c r="J79" i="11"/>
  <c r="N78" i="11"/>
  <c r="L77" i="11"/>
  <c r="J77" i="11"/>
  <c r="L76" i="11"/>
  <c r="J76" i="11"/>
  <c r="L75" i="11"/>
  <c r="J75" i="11"/>
  <c r="L74" i="11"/>
  <c r="J74" i="11"/>
  <c r="L73" i="11"/>
  <c r="J73" i="11"/>
  <c r="N72" i="11"/>
  <c r="L71" i="11"/>
  <c r="J71" i="11"/>
  <c r="N70" i="11"/>
  <c r="L69" i="11"/>
  <c r="J69" i="11"/>
  <c r="N68" i="11"/>
  <c r="L67" i="11"/>
  <c r="J67" i="11"/>
  <c r="L66" i="11"/>
  <c r="J66" i="11"/>
  <c r="L65" i="11"/>
  <c r="J65" i="11"/>
  <c r="N64" i="11"/>
  <c r="L63" i="11"/>
  <c r="J63" i="11"/>
  <c r="L62" i="11"/>
  <c r="J62" i="11"/>
  <c r="L61" i="11"/>
  <c r="J61" i="11"/>
  <c r="L60" i="11"/>
  <c r="J60" i="11"/>
  <c r="L59" i="11"/>
  <c r="J59" i="11"/>
  <c r="L58" i="11"/>
  <c r="J58" i="11"/>
  <c r="N57" i="11"/>
  <c r="L56" i="11"/>
  <c r="J56" i="11"/>
  <c r="L55" i="11"/>
  <c r="J55" i="11"/>
  <c r="L54" i="11"/>
  <c r="J54" i="11"/>
  <c r="L53" i="11"/>
  <c r="J53" i="11"/>
  <c r="N52" i="11"/>
  <c r="L51" i="11"/>
  <c r="J51" i="11"/>
  <c r="L50" i="11"/>
  <c r="J50" i="11"/>
  <c r="L49" i="11"/>
  <c r="J49" i="11"/>
  <c r="L48" i="11"/>
  <c r="J48" i="11"/>
  <c r="L47" i="11"/>
  <c r="J47" i="11"/>
  <c r="N46" i="11"/>
  <c r="L45" i="11"/>
  <c r="J45" i="11"/>
  <c r="N44" i="11"/>
  <c r="L43" i="11"/>
  <c r="J43" i="11"/>
  <c r="L42" i="11"/>
  <c r="J42" i="11"/>
  <c r="L41" i="11"/>
  <c r="J41" i="11"/>
  <c r="L40" i="11"/>
  <c r="J40" i="11"/>
  <c r="L39" i="11"/>
  <c r="J39" i="11"/>
  <c r="N38" i="11"/>
  <c r="L37" i="11"/>
  <c r="J37" i="11"/>
  <c r="L36" i="11"/>
  <c r="J36" i="11"/>
  <c r="L35" i="11"/>
  <c r="J35" i="11"/>
  <c r="N34" i="11"/>
  <c r="N33" i="11"/>
  <c r="N32" i="11"/>
  <c r="L31" i="11"/>
  <c r="J31" i="11"/>
  <c r="N30" i="11"/>
  <c r="L29" i="11"/>
  <c r="J29" i="11"/>
  <c r="L28" i="11"/>
  <c r="J28" i="11"/>
  <c r="L27" i="11"/>
  <c r="J27" i="11"/>
  <c r="L26" i="11"/>
  <c r="J26" i="11"/>
  <c r="L25" i="11"/>
  <c r="J25" i="11"/>
  <c r="L24" i="11"/>
  <c r="J24" i="11"/>
  <c r="L23" i="11"/>
  <c r="J23" i="11"/>
  <c r="N22" i="11"/>
  <c r="L21" i="11"/>
  <c r="J21" i="11"/>
  <c r="N20" i="11"/>
  <c r="L19" i="11"/>
  <c r="J19" i="11"/>
  <c r="N18" i="11"/>
  <c r="L17" i="11"/>
  <c r="J17" i="11"/>
  <c r="N16" i="11"/>
  <c r="L15" i="11"/>
  <c r="J15" i="11"/>
  <c r="N14" i="11"/>
  <c r="L13" i="11"/>
  <c r="J13" i="11"/>
  <c r="N12" i="11"/>
  <c r="L11" i="11"/>
  <c r="J11" i="11"/>
  <c r="L10" i="11"/>
  <c r="J10" i="11"/>
  <c r="L9" i="11"/>
  <c r="J9" i="11"/>
  <c r="N12" i="10"/>
  <c r="N14" i="10"/>
  <c r="N16" i="10"/>
  <c r="N18" i="10"/>
  <c r="N20" i="10"/>
  <c r="N22" i="10"/>
  <c r="N30" i="10"/>
  <c r="N32" i="10"/>
  <c r="N33" i="10"/>
  <c r="N34" i="10"/>
  <c r="N38" i="10"/>
  <c r="N44" i="10"/>
  <c r="N46" i="10"/>
  <c r="N52" i="10"/>
  <c r="N57" i="10"/>
  <c r="N64" i="10"/>
  <c r="N68" i="10"/>
  <c r="N70" i="10"/>
  <c r="N72" i="10"/>
  <c r="N78" i="10"/>
  <c r="N81" i="10"/>
  <c r="N85" i="10"/>
  <c r="N89" i="10"/>
  <c r="N92" i="10"/>
  <c r="N93" i="10"/>
  <c r="N95" i="10"/>
  <c r="N104" i="10"/>
  <c r="N111" i="10"/>
  <c r="N113" i="10"/>
  <c r="N118" i="10"/>
  <c r="N121" i="10"/>
  <c r="N122" i="10"/>
  <c r="N124" i="10"/>
  <c r="N133" i="10"/>
  <c r="N140" i="10"/>
  <c r="N142" i="10"/>
  <c r="N147" i="10"/>
  <c r="N153" i="10"/>
  <c r="N154" i="10"/>
  <c r="N156" i="10"/>
  <c r="N162" i="10"/>
  <c r="N164" i="10"/>
  <c r="N166" i="10"/>
  <c r="N169" i="10"/>
  <c r="N172" i="10"/>
  <c r="N174" i="10"/>
  <c r="N177" i="10"/>
  <c r="N180" i="10"/>
  <c r="N183" i="10"/>
  <c r="N184" i="10"/>
  <c r="N189" i="10"/>
  <c r="N201" i="10"/>
  <c r="N204" i="10"/>
  <c r="N210" i="10"/>
  <c r="N212" i="10"/>
  <c r="N230" i="10"/>
  <c r="N235" i="10"/>
  <c r="N236" i="10"/>
  <c r="N238" i="10"/>
  <c r="N239" i="10"/>
  <c r="N240" i="10"/>
  <c r="N248" i="10"/>
  <c r="N252" i="10"/>
  <c r="N264" i="10"/>
  <c r="N265" i="10"/>
  <c r="N270" i="10"/>
  <c r="N275" i="10"/>
  <c r="N284" i="10"/>
  <c r="N289" i="10"/>
  <c r="N292" i="10"/>
  <c r="N297" i="10"/>
  <c r="N302" i="10"/>
  <c r="N306" i="10"/>
  <c r="N307" i="10"/>
  <c r="N313" i="10"/>
  <c r="N324" i="10"/>
  <c r="N341" i="10"/>
  <c r="N362" i="10"/>
  <c r="N364" i="10"/>
  <c r="N365" i="10"/>
  <c r="N370" i="10"/>
  <c r="N397" i="10"/>
  <c r="N398" i="10"/>
  <c r="N405" i="10"/>
  <c r="N406" i="10"/>
  <c r="N412" i="10"/>
  <c r="N473" i="10"/>
  <c r="N475" i="10"/>
  <c r="N476" i="10"/>
  <c r="N481" i="10"/>
  <c r="N508" i="10"/>
  <c r="N509" i="10"/>
  <c r="N515" i="10"/>
  <c r="N526" i="10"/>
  <c r="N545" i="10"/>
  <c r="N555" i="10"/>
  <c r="N563" i="10"/>
  <c r="N573" i="10"/>
  <c r="N591" i="10"/>
  <c r="N592" i="10"/>
  <c r="N599" i="10"/>
  <c r="N617" i="10"/>
  <c r="N628" i="10"/>
  <c r="N633" i="10"/>
  <c r="N639" i="10"/>
  <c r="L641" i="10"/>
  <c r="J641" i="10"/>
  <c r="L640" i="10"/>
  <c r="J640" i="10"/>
  <c r="L638" i="10"/>
  <c r="J638" i="10"/>
  <c r="L637" i="10"/>
  <c r="J637" i="10"/>
  <c r="L636" i="10"/>
  <c r="J636" i="10"/>
  <c r="L635" i="10"/>
  <c r="J635" i="10"/>
  <c r="L634" i="10"/>
  <c r="J634" i="10"/>
  <c r="L632" i="10"/>
  <c r="J632" i="10"/>
  <c r="L631" i="10"/>
  <c r="J631" i="10"/>
  <c r="L630" i="10"/>
  <c r="J630" i="10"/>
  <c r="L629" i="10"/>
  <c r="J629" i="10"/>
  <c r="L627" i="10"/>
  <c r="J627" i="10"/>
  <c r="L626" i="10"/>
  <c r="J626" i="10"/>
  <c r="L625" i="10"/>
  <c r="J625" i="10"/>
  <c r="L624" i="10"/>
  <c r="J624" i="10"/>
  <c r="L623" i="10"/>
  <c r="J623" i="10"/>
  <c r="L622" i="10"/>
  <c r="J622" i="10"/>
  <c r="L621" i="10"/>
  <c r="J621" i="10"/>
  <c r="L620" i="10"/>
  <c r="J620" i="10"/>
  <c r="L619" i="10"/>
  <c r="J619" i="10"/>
  <c r="L618" i="10"/>
  <c r="J618" i="10"/>
  <c r="L616" i="10"/>
  <c r="J616" i="10"/>
  <c r="L615" i="10"/>
  <c r="J615" i="10"/>
  <c r="L614" i="10"/>
  <c r="J614" i="10"/>
  <c r="L613" i="10"/>
  <c r="J613" i="10"/>
  <c r="L612" i="10"/>
  <c r="J612" i="10"/>
  <c r="L611" i="10"/>
  <c r="J611" i="10"/>
  <c r="L610" i="10"/>
  <c r="J610" i="10"/>
  <c r="L609" i="10"/>
  <c r="J609" i="10"/>
  <c r="L608" i="10"/>
  <c r="J608" i="10"/>
  <c r="L607" i="10"/>
  <c r="J607" i="10"/>
  <c r="L606" i="10"/>
  <c r="J606" i="10"/>
  <c r="L605" i="10"/>
  <c r="J605" i="10"/>
  <c r="L604" i="10"/>
  <c r="J604" i="10"/>
  <c r="L603" i="10"/>
  <c r="J603" i="10"/>
  <c r="L602" i="10"/>
  <c r="J602" i="10"/>
  <c r="L601" i="10"/>
  <c r="J601" i="10"/>
  <c r="L600" i="10"/>
  <c r="J600" i="10"/>
  <c r="L598" i="10"/>
  <c r="J598" i="10"/>
  <c r="L597" i="10"/>
  <c r="J597" i="10"/>
  <c r="L596" i="10"/>
  <c r="J596" i="10"/>
  <c r="L595" i="10"/>
  <c r="J595" i="10"/>
  <c r="L594" i="10"/>
  <c r="J594" i="10"/>
  <c r="L593" i="10"/>
  <c r="J593" i="10"/>
  <c r="L590" i="10"/>
  <c r="J590" i="10"/>
  <c r="L589" i="10"/>
  <c r="J589" i="10"/>
  <c r="L588" i="10"/>
  <c r="J588" i="10"/>
  <c r="L587" i="10"/>
  <c r="J587" i="10"/>
  <c r="L586" i="10"/>
  <c r="J586" i="10"/>
  <c r="L585" i="10"/>
  <c r="J585" i="10"/>
  <c r="L584" i="10"/>
  <c r="J584" i="10"/>
  <c r="L583" i="10"/>
  <c r="J583" i="10"/>
  <c r="L582" i="10"/>
  <c r="J582" i="10"/>
  <c r="L581" i="10"/>
  <c r="J581" i="10"/>
  <c r="L580" i="10"/>
  <c r="J580" i="10"/>
  <c r="L579" i="10"/>
  <c r="J579" i="10"/>
  <c r="L578" i="10"/>
  <c r="J578" i="10"/>
  <c r="L577" i="10"/>
  <c r="J577" i="10"/>
  <c r="L576" i="10"/>
  <c r="J576" i="10"/>
  <c r="L575" i="10"/>
  <c r="J575" i="10"/>
  <c r="L574" i="10"/>
  <c r="J574" i="10"/>
  <c r="L572" i="10"/>
  <c r="J572" i="10"/>
  <c r="L571" i="10"/>
  <c r="J571" i="10"/>
  <c r="L570" i="10"/>
  <c r="J570" i="10"/>
  <c r="L569" i="10"/>
  <c r="J569" i="10"/>
  <c r="L568" i="10"/>
  <c r="J568" i="10"/>
  <c r="L567" i="10"/>
  <c r="J567" i="10"/>
  <c r="L566" i="10"/>
  <c r="J566" i="10"/>
  <c r="L565" i="10"/>
  <c r="J565" i="10"/>
  <c r="L564" i="10"/>
  <c r="J564" i="10"/>
  <c r="L562" i="10"/>
  <c r="J562" i="10"/>
  <c r="L561" i="10"/>
  <c r="J561" i="10"/>
  <c r="L560" i="10"/>
  <c r="J560" i="10"/>
  <c r="L559" i="10"/>
  <c r="J559" i="10"/>
  <c r="L558" i="10"/>
  <c r="J558" i="10"/>
  <c r="L557" i="10"/>
  <c r="J557" i="10"/>
  <c r="L556" i="10"/>
  <c r="J556" i="10"/>
  <c r="L554" i="10"/>
  <c r="J554" i="10"/>
  <c r="L553" i="10"/>
  <c r="J553" i="10"/>
  <c r="L552" i="10"/>
  <c r="J552" i="10"/>
  <c r="L551" i="10"/>
  <c r="J551" i="10"/>
  <c r="L550" i="10"/>
  <c r="J550" i="10"/>
  <c r="L549" i="10"/>
  <c r="J549" i="10"/>
  <c r="L548" i="10"/>
  <c r="J548" i="10"/>
  <c r="L547" i="10"/>
  <c r="J547" i="10"/>
  <c r="L546" i="10"/>
  <c r="J546" i="10"/>
  <c r="L544" i="10"/>
  <c r="J544" i="10"/>
  <c r="L543" i="10"/>
  <c r="J543" i="10"/>
  <c r="L542" i="10"/>
  <c r="J542" i="10"/>
  <c r="L541" i="10"/>
  <c r="J541" i="10"/>
  <c r="L540" i="10"/>
  <c r="J540" i="10"/>
  <c r="L539" i="10"/>
  <c r="J539" i="10"/>
  <c r="L538" i="10"/>
  <c r="J538" i="10"/>
  <c r="L537" i="10"/>
  <c r="J537" i="10"/>
  <c r="L536" i="10"/>
  <c r="J536" i="10"/>
  <c r="L535" i="10"/>
  <c r="J535" i="10"/>
  <c r="L534" i="10"/>
  <c r="J534" i="10"/>
  <c r="L533" i="10"/>
  <c r="J533" i="10"/>
  <c r="L532" i="10"/>
  <c r="J532" i="10"/>
  <c r="L531" i="10"/>
  <c r="J531" i="10"/>
  <c r="L530" i="10"/>
  <c r="J530" i="10"/>
  <c r="L529" i="10"/>
  <c r="J529" i="10"/>
  <c r="L528" i="10"/>
  <c r="J528" i="10"/>
  <c r="L527" i="10"/>
  <c r="J527" i="10"/>
  <c r="L525" i="10"/>
  <c r="J525" i="10"/>
  <c r="L524" i="10"/>
  <c r="J524" i="10"/>
  <c r="L523" i="10"/>
  <c r="J523" i="10"/>
  <c r="L522" i="10"/>
  <c r="J522" i="10"/>
  <c r="L521" i="10"/>
  <c r="J521" i="10"/>
  <c r="L520" i="10"/>
  <c r="J520" i="10"/>
  <c r="L519" i="10"/>
  <c r="J519" i="10"/>
  <c r="L518" i="10"/>
  <c r="J518" i="10"/>
  <c r="L517" i="10"/>
  <c r="J517" i="10"/>
  <c r="L516" i="10"/>
  <c r="J516" i="10"/>
  <c r="L514" i="10"/>
  <c r="J514" i="10"/>
  <c r="L513" i="10"/>
  <c r="J513" i="10"/>
  <c r="L512" i="10"/>
  <c r="J512" i="10"/>
  <c r="L511" i="10"/>
  <c r="J511" i="10"/>
  <c r="L510" i="10"/>
  <c r="J510" i="10"/>
  <c r="L507" i="10"/>
  <c r="J507" i="10"/>
  <c r="L506" i="10"/>
  <c r="J506" i="10"/>
  <c r="L505" i="10"/>
  <c r="J505" i="10"/>
  <c r="L504" i="10"/>
  <c r="J504" i="10"/>
  <c r="L503" i="10"/>
  <c r="J503" i="10"/>
  <c r="L502" i="10"/>
  <c r="J502" i="10"/>
  <c r="L501" i="10"/>
  <c r="J501" i="10"/>
  <c r="L500" i="10"/>
  <c r="J500" i="10"/>
  <c r="L499" i="10"/>
  <c r="J499" i="10"/>
  <c r="L498" i="10"/>
  <c r="J498" i="10"/>
  <c r="L497" i="10"/>
  <c r="J497" i="10"/>
  <c r="L496" i="10"/>
  <c r="J496" i="10"/>
  <c r="L495" i="10"/>
  <c r="J495" i="10"/>
  <c r="L494" i="10"/>
  <c r="J494" i="10"/>
  <c r="L493" i="10"/>
  <c r="J493" i="10"/>
  <c r="L492" i="10"/>
  <c r="J492" i="10"/>
  <c r="L491" i="10"/>
  <c r="J491" i="10"/>
  <c r="L490" i="10"/>
  <c r="J490" i="10"/>
  <c r="L489" i="10"/>
  <c r="J489" i="10"/>
  <c r="L488" i="10"/>
  <c r="J488" i="10"/>
  <c r="L487" i="10"/>
  <c r="J487" i="10"/>
  <c r="L486" i="10"/>
  <c r="J486" i="10"/>
  <c r="L485" i="10"/>
  <c r="J485" i="10"/>
  <c r="L484" i="10"/>
  <c r="J484" i="10"/>
  <c r="L483" i="10"/>
  <c r="J483" i="10"/>
  <c r="L482" i="10"/>
  <c r="J482" i="10"/>
  <c r="L480" i="10"/>
  <c r="J480" i="10"/>
  <c r="L479" i="10"/>
  <c r="J479" i="10"/>
  <c r="L478" i="10"/>
  <c r="J478" i="10"/>
  <c r="L477" i="10"/>
  <c r="J477" i="10"/>
  <c r="L474" i="10"/>
  <c r="J474" i="10"/>
  <c r="L472" i="10"/>
  <c r="J472" i="10"/>
  <c r="L471" i="10"/>
  <c r="J471" i="10"/>
  <c r="L470" i="10"/>
  <c r="J470" i="10"/>
  <c r="L469" i="10"/>
  <c r="J469" i="10"/>
  <c r="L468" i="10"/>
  <c r="J468" i="10"/>
  <c r="L467" i="10"/>
  <c r="J467" i="10"/>
  <c r="L466" i="10"/>
  <c r="J466" i="10"/>
  <c r="L465" i="10"/>
  <c r="J465" i="10"/>
  <c r="L464" i="10"/>
  <c r="J464" i="10"/>
  <c r="L463" i="10"/>
  <c r="J463" i="10"/>
  <c r="L462" i="10"/>
  <c r="J462" i="10"/>
  <c r="L461" i="10"/>
  <c r="J461" i="10"/>
  <c r="L460" i="10"/>
  <c r="J460" i="10"/>
  <c r="L459" i="10"/>
  <c r="J459" i="10"/>
  <c r="L458" i="10"/>
  <c r="J458" i="10"/>
  <c r="L457" i="10"/>
  <c r="J457" i="10"/>
  <c r="L456" i="10"/>
  <c r="J456" i="10"/>
  <c r="L455" i="10"/>
  <c r="J455" i="10"/>
  <c r="L454" i="10"/>
  <c r="J454" i="10"/>
  <c r="L453" i="10"/>
  <c r="J453" i="10"/>
  <c r="L452" i="10"/>
  <c r="J452" i="10"/>
  <c r="L451" i="10"/>
  <c r="J451" i="10"/>
  <c r="L450" i="10"/>
  <c r="J450" i="10"/>
  <c r="L449" i="10"/>
  <c r="J449" i="10"/>
  <c r="L448" i="10"/>
  <c r="J448" i="10"/>
  <c r="L447" i="10"/>
  <c r="J447" i="10"/>
  <c r="L446" i="10"/>
  <c r="J446" i="10"/>
  <c r="L445" i="10"/>
  <c r="J445" i="10"/>
  <c r="L444" i="10"/>
  <c r="J444" i="10"/>
  <c r="L443" i="10"/>
  <c r="J443" i="10"/>
  <c r="L442" i="10"/>
  <c r="J442" i="10"/>
  <c r="L441" i="10"/>
  <c r="J441" i="10"/>
  <c r="L440" i="10"/>
  <c r="J440" i="10"/>
  <c r="L439" i="10"/>
  <c r="J439" i="10"/>
  <c r="L438" i="10"/>
  <c r="J438" i="10"/>
  <c r="L437" i="10"/>
  <c r="J437" i="10"/>
  <c r="L436" i="10"/>
  <c r="J436" i="10"/>
  <c r="L435" i="10"/>
  <c r="J435" i="10"/>
  <c r="L434" i="10"/>
  <c r="J434" i="10"/>
  <c r="L433" i="10"/>
  <c r="J433" i="10"/>
  <c r="L432" i="10"/>
  <c r="J432" i="10"/>
  <c r="L431" i="10"/>
  <c r="J431" i="10"/>
  <c r="L430" i="10"/>
  <c r="J430" i="10"/>
  <c r="L429" i="10"/>
  <c r="J429" i="10"/>
  <c r="L428" i="10"/>
  <c r="J428" i="10"/>
  <c r="L427" i="10"/>
  <c r="J427" i="10"/>
  <c r="L426" i="10"/>
  <c r="J426" i="10"/>
  <c r="L425" i="10"/>
  <c r="J425" i="10"/>
  <c r="L424" i="10"/>
  <c r="J424" i="10"/>
  <c r="L423" i="10"/>
  <c r="J423" i="10"/>
  <c r="L422" i="10"/>
  <c r="J422" i="10"/>
  <c r="L421" i="10"/>
  <c r="J421" i="10"/>
  <c r="L420" i="10"/>
  <c r="J420" i="10"/>
  <c r="L419" i="10"/>
  <c r="J419" i="10"/>
  <c r="L418" i="10"/>
  <c r="J418" i="10"/>
  <c r="L417" i="10"/>
  <c r="J417" i="10"/>
  <c r="L416" i="10"/>
  <c r="J416" i="10"/>
  <c r="L415" i="10"/>
  <c r="J415" i="10"/>
  <c r="L414" i="10"/>
  <c r="J414" i="10"/>
  <c r="L413" i="10"/>
  <c r="J413" i="10"/>
  <c r="L411" i="10"/>
  <c r="J411" i="10"/>
  <c r="L410" i="10"/>
  <c r="J410" i="10"/>
  <c r="L409" i="10"/>
  <c r="J409" i="10"/>
  <c r="L408" i="10"/>
  <c r="J408" i="10"/>
  <c r="L407" i="10"/>
  <c r="J407" i="10"/>
  <c r="L404" i="10"/>
  <c r="J404" i="10"/>
  <c r="L403" i="10"/>
  <c r="J403" i="10"/>
  <c r="L402" i="10"/>
  <c r="J402" i="10"/>
  <c r="L401" i="10"/>
  <c r="J401" i="10"/>
  <c r="L400" i="10"/>
  <c r="J400" i="10"/>
  <c r="L399" i="10"/>
  <c r="J399" i="10"/>
  <c r="L396" i="10"/>
  <c r="J396" i="10"/>
  <c r="L395" i="10"/>
  <c r="J395" i="10"/>
  <c r="L394" i="10"/>
  <c r="J394" i="10"/>
  <c r="L393" i="10"/>
  <c r="J393" i="10"/>
  <c r="L392" i="10"/>
  <c r="J392" i="10"/>
  <c r="L391" i="10"/>
  <c r="J391" i="10"/>
  <c r="L390" i="10"/>
  <c r="J390" i="10"/>
  <c r="L389" i="10"/>
  <c r="J389" i="10"/>
  <c r="L388" i="10"/>
  <c r="J388" i="10"/>
  <c r="L387" i="10"/>
  <c r="J387" i="10"/>
  <c r="L386" i="10"/>
  <c r="J386" i="10"/>
  <c r="L385" i="10"/>
  <c r="J385" i="10"/>
  <c r="L384" i="10"/>
  <c r="J384" i="10"/>
  <c r="L383" i="10"/>
  <c r="J383" i="10"/>
  <c r="L382" i="10"/>
  <c r="J382" i="10"/>
  <c r="L381" i="10"/>
  <c r="J381" i="10"/>
  <c r="L380" i="10"/>
  <c r="J380" i="10"/>
  <c r="L379" i="10"/>
  <c r="J379" i="10"/>
  <c r="L378" i="10"/>
  <c r="J378" i="10"/>
  <c r="L377" i="10"/>
  <c r="J377" i="10"/>
  <c r="L376" i="10"/>
  <c r="J376" i="10"/>
  <c r="L375" i="10"/>
  <c r="J375" i="10"/>
  <c r="L374" i="10"/>
  <c r="J374" i="10"/>
  <c r="L373" i="10"/>
  <c r="J373" i="10"/>
  <c r="L372" i="10"/>
  <c r="J372" i="10"/>
  <c r="L371" i="10"/>
  <c r="J371" i="10"/>
  <c r="L369" i="10"/>
  <c r="J369" i="10"/>
  <c r="L368" i="10"/>
  <c r="J368" i="10"/>
  <c r="L367" i="10"/>
  <c r="J367" i="10"/>
  <c r="L366" i="10"/>
  <c r="J366" i="10"/>
  <c r="L363" i="10"/>
  <c r="J363" i="10"/>
  <c r="L361" i="10"/>
  <c r="J361" i="10"/>
  <c r="L360" i="10"/>
  <c r="J360" i="10"/>
  <c r="L359" i="10"/>
  <c r="J359" i="10"/>
  <c r="L358" i="10"/>
  <c r="J358" i="10"/>
  <c r="L357" i="10"/>
  <c r="J357" i="10"/>
  <c r="L356" i="10"/>
  <c r="J356" i="10"/>
  <c r="L355" i="10"/>
  <c r="J355" i="10"/>
  <c r="L354" i="10"/>
  <c r="J354" i="10"/>
  <c r="L353" i="10"/>
  <c r="J353" i="10"/>
  <c r="L352" i="10"/>
  <c r="J352" i="10"/>
  <c r="L351" i="10"/>
  <c r="J351" i="10"/>
  <c r="L350" i="10"/>
  <c r="J350" i="10"/>
  <c r="L349" i="10"/>
  <c r="J349" i="10"/>
  <c r="L348" i="10"/>
  <c r="J348" i="10"/>
  <c r="L347" i="10"/>
  <c r="J347" i="10"/>
  <c r="L346" i="10"/>
  <c r="J346" i="10"/>
  <c r="L345" i="10"/>
  <c r="J345" i="10"/>
  <c r="L344" i="10"/>
  <c r="J344" i="10"/>
  <c r="L343" i="10"/>
  <c r="J343" i="10"/>
  <c r="L342" i="10"/>
  <c r="J342" i="10"/>
  <c r="L340" i="10"/>
  <c r="J340" i="10"/>
  <c r="L339" i="10"/>
  <c r="J339" i="10"/>
  <c r="L338" i="10"/>
  <c r="J338" i="10"/>
  <c r="L337" i="10"/>
  <c r="J337" i="10"/>
  <c r="L336" i="10"/>
  <c r="J336" i="10"/>
  <c r="L335" i="10"/>
  <c r="J335" i="10"/>
  <c r="L334" i="10"/>
  <c r="J334" i="10"/>
  <c r="L333" i="10"/>
  <c r="J333" i="10"/>
  <c r="L332" i="10"/>
  <c r="J332" i="10"/>
  <c r="L331" i="10"/>
  <c r="J331" i="10"/>
  <c r="L330" i="10"/>
  <c r="J330" i="10"/>
  <c r="L329" i="10"/>
  <c r="J329" i="10"/>
  <c r="L328" i="10"/>
  <c r="J328" i="10"/>
  <c r="L327" i="10"/>
  <c r="J327" i="10"/>
  <c r="L326" i="10"/>
  <c r="J326" i="10"/>
  <c r="L325" i="10"/>
  <c r="J325" i="10"/>
  <c r="L323" i="10"/>
  <c r="J323" i="10"/>
  <c r="L322" i="10"/>
  <c r="J322" i="10"/>
  <c r="L321" i="10"/>
  <c r="J321" i="10"/>
  <c r="L320" i="10"/>
  <c r="J320" i="10"/>
  <c r="L319" i="10"/>
  <c r="J319" i="10"/>
  <c r="L318" i="10"/>
  <c r="J318" i="10"/>
  <c r="L317" i="10"/>
  <c r="J317" i="10"/>
  <c r="L316" i="10"/>
  <c r="J316" i="10"/>
  <c r="L315" i="10"/>
  <c r="J315" i="10"/>
  <c r="L314" i="10"/>
  <c r="J314" i="10"/>
  <c r="L312" i="10"/>
  <c r="J312" i="10"/>
  <c r="L311" i="10"/>
  <c r="J311" i="10"/>
  <c r="L310" i="10"/>
  <c r="J310" i="10"/>
  <c r="L309" i="10"/>
  <c r="J309" i="10"/>
  <c r="L308" i="10"/>
  <c r="J308" i="10"/>
  <c r="L305" i="10"/>
  <c r="J305" i="10"/>
  <c r="L304" i="10"/>
  <c r="J304" i="10"/>
  <c r="L303" i="10"/>
  <c r="J303" i="10"/>
  <c r="L301" i="10"/>
  <c r="J301" i="10"/>
  <c r="L300" i="10"/>
  <c r="J300" i="10"/>
  <c r="L299" i="10"/>
  <c r="J299" i="10"/>
  <c r="L298" i="10"/>
  <c r="J298" i="10"/>
  <c r="L296" i="10"/>
  <c r="J296" i="10"/>
  <c r="L295" i="10"/>
  <c r="J295" i="10"/>
  <c r="L294" i="10"/>
  <c r="J294" i="10"/>
  <c r="L293" i="10"/>
  <c r="J293" i="10"/>
  <c r="L291" i="10"/>
  <c r="J291" i="10"/>
  <c r="L290" i="10"/>
  <c r="J290" i="10"/>
  <c r="L288" i="10"/>
  <c r="J288" i="10"/>
  <c r="L287" i="10"/>
  <c r="J287" i="10"/>
  <c r="L286" i="10"/>
  <c r="J286" i="10"/>
  <c r="L285" i="10"/>
  <c r="J285" i="10"/>
  <c r="L283" i="10"/>
  <c r="J283" i="10"/>
  <c r="L282" i="10"/>
  <c r="J282" i="10"/>
  <c r="L281" i="10"/>
  <c r="J281" i="10"/>
  <c r="L280" i="10"/>
  <c r="J280" i="10"/>
  <c r="L279" i="10"/>
  <c r="J279" i="10"/>
  <c r="L278" i="10"/>
  <c r="J278" i="10"/>
  <c r="L277" i="10"/>
  <c r="J277" i="10"/>
  <c r="L276" i="10"/>
  <c r="J276" i="10"/>
  <c r="L274" i="10"/>
  <c r="J274" i="10"/>
  <c r="L273" i="10"/>
  <c r="J273" i="10"/>
  <c r="L272" i="10"/>
  <c r="J272" i="10"/>
  <c r="L271" i="10"/>
  <c r="J271" i="10"/>
  <c r="L269" i="10"/>
  <c r="J269" i="10"/>
  <c r="L268" i="10"/>
  <c r="J268" i="10"/>
  <c r="L267" i="10"/>
  <c r="J267" i="10"/>
  <c r="L266" i="10"/>
  <c r="J266" i="10"/>
  <c r="L263" i="10"/>
  <c r="J263" i="10"/>
  <c r="L262" i="10"/>
  <c r="J262" i="10"/>
  <c r="L261" i="10"/>
  <c r="J261" i="10"/>
  <c r="L260" i="10"/>
  <c r="J260" i="10"/>
  <c r="L259" i="10"/>
  <c r="J259" i="10"/>
  <c r="L258" i="10"/>
  <c r="J258" i="10"/>
  <c r="L257" i="10"/>
  <c r="J257" i="10"/>
  <c r="L256" i="10"/>
  <c r="J256" i="10"/>
  <c r="L255" i="10"/>
  <c r="J255" i="10"/>
  <c r="L254" i="10"/>
  <c r="J254" i="10"/>
  <c r="L253" i="10"/>
  <c r="J253" i="10"/>
  <c r="L251" i="10"/>
  <c r="J251" i="10"/>
  <c r="L250" i="10"/>
  <c r="J250" i="10"/>
  <c r="L249" i="10"/>
  <c r="J249" i="10"/>
  <c r="L247" i="10"/>
  <c r="J247" i="10"/>
  <c r="L246" i="10"/>
  <c r="J246" i="10"/>
  <c r="L245" i="10"/>
  <c r="J245" i="10"/>
  <c r="L244" i="10"/>
  <c r="J244" i="10"/>
  <c r="L243" i="10"/>
  <c r="J243" i="10"/>
  <c r="L242" i="10"/>
  <c r="J242" i="10"/>
  <c r="L241" i="10"/>
  <c r="J241" i="10"/>
  <c r="L237" i="10"/>
  <c r="J237" i="10"/>
  <c r="L234" i="10"/>
  <c r="J234" i="10"/>
  <c r="L233" i="10"/>
  <c r="J233" i="10"/>
  <c r="L232" i="10"/>
  <c r="J232" i="10"/>
  <c r="L231" i="10"/>
  <c r="J231" i="10"/>
  <c r="L229" i="10"/>
  <c r="J229" i="10"/>
  <c r="L228" i="10"/>
  <c r="J228" i="10"/>
  <c r="L227" i="10"/>
  <c r="J227" i="10"/>
  <c r="L226" i="10"/>
  <c r="J226" i="10"/>
  <c r="L225" i="10"/>
  <c r="J225" i="10"/>
  <c r="L224" i="10"/>
  <c r="J224" i="10"/>
  <c r="L223" i="10"/>
  <c r="J223" i="10"/>
  <c r="L222" i="10"/>
  <c r="J222" i="10"/>
  <c r="L221" i="10"/>
  <c r="J221" i="10"/>
  <c r="L220" i="10"/>
  <c r="J220" i="10"/>
  <c r="L219" i="10"/>
  <c r="J219" i="10"/>
  <c r="L218" i="10"/>
  <c r="J218" i="10"/>
  <c r="L217" i="10"/>
  <c r="J217" i="10"/>
  <c r="L216" i="10"/>
  <c r="J216" i="10"/>
  <c r="L215" i="10"/>
  <c r="J215" i="10"/>
  <c r="L214" i="10"/>
  <c r="J214" i="10"/>
  <c r="L213" i="10"/>
  <c r="J213" i="10"/>
  <c r="L211" i="10"/>
  <c r="J211" i="10"/>
  <c r="L209" i="10"/>
  <c r="J209" i="10"/>
  <c r="L208" i="10"/>
  <c r="J208" i="10"/>
  <c r="L207" i="10"/>
  <c r="J207" i="10"/>
  <c r="L206" i="10"/>
  <c r="J206" i="10"/>
  <c r="L205" i="10"/>
  <c r="J205" i="10"/>
  <c r="L203" i="10"/>
  <c r="J203" i="10"/>
  <c r="L202" i="10"/>
  <c r="J202" i="10"/>
  <c r="L200" i="10"/>
  <c r="J200" i="10"/>
  <c r="L199" i="10"/>
  <c r="J199" i="10"/>
  <c r="L198" i="10"/>
  <c r="J198" i="10"/>
  <c r="L197" i="10"/>
  <c r="J197" i="10"/>
  <c r="L196" i="10"/>
  <c r="J196" i="10"/>
  <c r="L195" i="10"/>
  <c r="J195" i="10"/>
  <c r="L194" i="10"/>
  <c r="J194" i="10"/>
  <c r="L193" i="10"/>
  <c r="J193" i="10"/>
  <c r="L192" i="10"/>
  <c r="J192" i="10"/>
  <c r="L191" i="10"/>
  <c r="J191" i="10"/>
  <c r="L190" i="10"/>
  <c r="J190" i="10"/>
  <c r="L188" i="10"/>
  <c r="J188" i="10"/>
  <c r="L187" i="10"/>
  <c r="J187" i="10"/>
  <c r="L186" i="10"/>
  <c r="J186" i="10"/>
  <c r="L185" i="10"/>
  <c r="J185" i="10"/>
  <c r="L182" i="10"/>
  <c r="J182" i="10"/>
  <c r="L181" i="10"/>
  <c r="J181" i="10"/>
  <c r="L179" i="10"/>
  <c r="J179" i="10"/>
  <c r="L178" i="10"/>
  <c r="J178" i="10"/>
  <c r="L176" i="10"/>
  <c r="J176" i="10"/>
  <c r="L175" i="10"/>
  <c r="J175" i="10"/>
  <c r="L173" i="10"/>
  <c r="J173" i="10"/>
  <c r="L171" i="10"/>
  <c r="J171" i="10"/>
  <c r="L170" i="10"/>
  <c r="J170" i="10"/>
  <c r="L168" i="10"/>
  <c r="J168" i="10"/>
  <c r="L167" i="10"/>
  <c r="J167" i="10"/>
  <c r="L165" i="10"/>
  <c r="J165" i="10"/>
  <c r="L163" i="10"/>
  <c r="J163" i="10"/>
  <c r="L161" i="10"/>
  <c r="J161" i="10"/>
  <c r="L160" i="10"/>
  <c r="J160" i="10"/>
  <c r="L159" i="10"/>
  <c r="J159" i="10"/>
  <c r="L158" i="10"/>
  <c r="J158" i="10"/>
  <c r="L157" i="10"/>
  <c r="J157" i="10"/>
  <c r="L155" i="10"/>
  <c r="J155" i="10"/>
  <c r="L152" i="10"/>
  <c r="J152" i="10"/>
  <c r="L151" i="10"/>
  <c r="J151" i="10"/>
  <c r="L150" i="10"/>
  <c r="J150" i="10"/>
  <c r="L149" i="10"/>
  <c r="J149" i="10"/>
  <c r="L148" i="10"/>
  <c r="J148" i="10"/>
  <c r="L146" i="10"/>
  <c r="J146" i="10"/>
  <c r="L145" i="10"/>
  <c r="J145" i="10"/>
  <c r="L144" i="10"/>
  <c r="J144" i="10"/>
  <c r="L143" i="10"/>
  <c r="J143" i="10"/>
  <c r="L141" i="10"/>
  <c r="J141" i="10"/>
  <c r="L139" i="10"/>
  <c r="J139" i="10"/>
  <c r="L138" i="10"/>
  <c r="J138" i="10"/>
  <c r="L137" i="10"/>
  <c r="J137" i="10"/>
  <c r="L136" i="10"/>
  <c r="J136" i="10"/>
  <c r="L135" i="10"/>
  <c r="J135" i="10"/>
  <c r="L134" i="10"/>
  <c r="J134" i="10"/>
  <c r="L132" i="10"/>
  <c r="J132" i="10"/>
  <c r="L131" i="10"/>
  <c r="J131" i="10"/>
  <c r="L130" i="10"/>
  <c r="J130" i="10"/>
  <c r="L129" i="10"/>
  <c r="J129" i="10"/>
  <c r="L128" i="10"/>
  <c r="J128" i="10"/>
  <c r="L127" i="10"/>
  <c r="J127" i="10"/>
  <c r="L126" i="10"/>
  <c r="J126" i="10"/>
  <c r="L125" i="10"/>
  <c r="J125" i="10"/>
  <c r="L123" i="10"/>
  <c r="J123" i="10"/>
  <c r="L120" i="10"/>
  <c r="J120" i="10"/>
  <c r="L119" i="10"/>
  <c r="J119" i="10"/>
  <c r="L117" i="10"/>
  <c r="J117" i="10"/>
  <c r="L116" i="10"/>
  <c r="J116" i="10"/>
  <c r="L115" i="10"/>
  <c r="J115" i="10"/>
  <c r="L114" i="10"/>
  <c r="J114" i="10"/>
  <c r="L112" i="10"/>
  <c r="J112" i="10"/>
  <c r="L110" i="10"/>
  <c r="J110" i="10"/>
  <c r="L109" i="10"/>
  <c r="J109" i="10"/>
  <c r="L108" i="10"/>
  <c r="J108" i="10"/>
  <c r="L107" i="10"/>
  <c r="J107" i="10"/>
  <c r="L106" i="10"/>
  <c r="J106" i="10"/>
  <c r="L105" i="10"/>
  <c r="J105" i="10"/>
  <c r="L103" i="10"/>
  <c r="J103" i="10"/>
  <c r="L102" i="10"/>
  <c r="J102" i="10"/>
  <c r="L101" i="10"/>
  <c r="J101" i="10"/>
  <c r="L100" i="10"/>
  <c r="J100" i="10"/>
  <c r="L99" i="10"/>
  <c r="J99" i="10"/>
  <c r="L98" i="10"/>
  <c r="J98" i="10"/>
  <c r="L97" i="10"/>
  <c r="J97" i="10"/>
  <c r="L96" i="10"/>
  <c r="J96" i="10"/>
  <c r="L94" i="10"/>
  <c r="J94" i="10"/>
  <c r="L91" i="10"/>
  <c r="J91" i="10"/>
  <c r="L90" i="10"/>
  <c r="J90" i="10"/>
  <c r="L88" i="10"/>
  <c r="J88" i="10"/>
  <c r="L87" i="10"/>
  <c r="J87" i="10"/>
  <c r="L86" i="10"/>
  <c r="J86" i="10"/>
  <c r="L84" i="10"/>
  <c r="J84" i="10"/>
  <c r="L83" i="10"/>
  <c r="J83" i="10"/>
  <c r="L82" i="10"/>
  <c r="J82" i="10"/>
  <c r="L80" i="10"/>
  <c r="J80" i="10"/>
  <c r="L79" i="10"/>
  <c r="J79" i="10"/>
  <c r="L77" i="10"/>
  <c r="J77" i="10"/>
  <c r="L76" i="10"/>
  <c r="J76" i="10"/>
  <c r="L75" i="10"/>
  <c r="J75" i="10"/>
  <c r="L74" i="10"/>
  <c r="J74" i="10"/>
  <c r="L73" i="10"/>
  <c r="J73" i="10"/>
  <c r="L71" i="10"/>
  <c r="J71" i="10"/>
  <c r="L69" i="10"/>
  <c r="J69" i="10"/>
  <c r="L67" i="10"/>
  <c r="J67" i="10"/>
  <c r="L66" i="10"/>
  <c r="J66" i="10"/>
  <c r="L65" i="10"/>
  <c r="J65" i="10"/>
  <c r="L63" i="10"/>
  <c r="J63" i="10"/>
  <c r="L62" i="10"/>
  <c r="J62" i="10"/>
  <c r="L61" i="10"/>
  <c r="J61" i="10"/>
  <c r="L60" i="10"/>
  <c r="J60" i="10"/>
  <c r="L59" i="10"/>
  <c r="J59" i="10"/>
  <c r="L58" i="10"/>
  <c r="J58" i="10"/>
  <c r="L56" i="10"/>
  <c r="J56" i="10"/>
  <c r="L55" i="10"/>
  <c r="J55" i="10"/>
  <c r="L54" i="10"/>
  <c r="J54" i="10"/>
  <c r="L53" i="10"/>
  <c r="J53" i="10"/>
  <c r="L51" i="10"/>
  <c r="J51" i="10"/>
  <c r="L50" i="10"/>
  <c r="J50" i="10"/>
  <c r="L49" i="10"/>
  <c r="J49" i="10"/>
  <c r="L48" i="10"/>
  <c r="J48" i="10"/>
  <c r="L47" i="10"/>
  <c r="J47" i="10"/>
  <c r="L45" i="10"/>
  <c r="J45" i="10"/>
  <c r="L43" i="10"/>
  <c r="J43" i="10"/>
  <c r="L42" i="10"/>
  <c r="J42" i="10"/>
  <c r="L41" i="10"/>
  <c r="J41" i="10"/>
  <c r="L40" i="10"/>
  <c r="J40" i="10"/>
  <c r="L39" i="10"/>
  <c r="J39" i="10"/>
  <c r="L37" i="10"/>
  <c r="J37" i="10"/>
  <c r="L36" i="10"/>
  <c r="J36" i="10"/>
  <c r="L35" i="10"/>
  <c r="J35" i="10"/>
  <c r="L31" i="10"/>
  <c r="J31" i="10"/>
  <c r="L29" i="10"/>
  <c r="J29" i="10"/>
  <c r="L28" i="10"/>
  <c r="J28" i="10"/>
  <c r="L27" i="10"/>
  <c r="J27" i="10"/>
  <c r="L26" i="10"/>
  <c r="J26" i="10"/>
  <c r="L25" i="10"/>
  <c r="J25" i="10"/>
  <c r="L24" i="10"/>
  <c r="J24" i="10"/>
  <c r="L23" i="10"/>
  <c r="J23" i="10"/>
  <c r="L21" i="10"/>
  <c r="J21" i="10"/>
  <c r="L19" i="10"/>
  <c r="J19" i="10"/>
  <c r="L17" i="10"/>
  <c r="J17" i="10"/>
  <c r="L15" i="10"/>
  <c r="J15" i="10"/>
  <c r="L13" i="10"/>
  <c r="J13" i="10"/>
  <c r="L11" i="10"/>
  <c r="J11" i="10"/>
  <c r="L10" i="10"/>
  <c r="L642" i="10" s="1"/>
  <c r="J10" i="10"/>
  <c r="L9" i="10"/>
  <c r="J9" i="10"/>
  <c r="J200" i="6"/>
  <c r="L200" i="6"/>
  <c r="J45" i="6"/>
  <c r="L45" i="6"/>
  <c r="J10" i="6"/>
  <c r="L10" i="6"/>
  <c r="J11" i="6"/>
  <c r="L11" i="6"/>
  <c r="J13" i="6"/>
  <c r="L13" i="6"/>
  <c r="J15" i="6"/>
  <c r="L15" i="6"/>
  <c r="J17" i="6"/>
  <c r="L17" i="6"/>
  <c r="J19" i="6"/>
  <c r="L19" i="6"/>
  <c r="J21" i="6"/>
  <c r="L21" i="6"/>
  <c r="J23" i="6"/>
  <c r="L23" i="6"/>
  <c r="J24" i="6"/>
  <c r="L24" i="6"/>
  <c r="J25" i="6"/>
  <c r="L25" i="6"/>
  <c r="J26" i="6"/>
  <c r="L26" i="6"/>
  <c r="J27" i="6"/>
  <c r="L27" i="6"/>
  <c r="J28" i="6"/>
  <c r="L28" i="6"/>
  <c r="J29" i="6"/>
  <c r="L29" i="6"/>
  <c r="J31" i="6"/>
  <c r="L31" i="6"/>
  <c r="J35" i="6"/>
  <c r="L35" i="6"/>
  <c r="J36" i="6"/>
  <c r="L36" i="6"/>
  <c r="J37" i="6"/>
  <c r="L37" i="6"/>
  <c r="J39" i="6"/>
  <c r="L39" i="6"/>
  <c r="J40" i="6"/>
  <c r="L40" i="6"/>
  <c r="J41" i="6"/>
  <c r="L41" i="6"/>
  <c r="J42" i="6"/>
  <c r="L42" i="6"/>
  <c r="J43" i="6"/>
  <c r="L43" i="6"/>
  <c r="J47" i="6"/>
  <c r="L47" i="6"/>
  <c r="J48" i="6"/>
  <c r="L48" i="6"/>
  <c r="J49" i="6"/>
  <c r="L49" i="6"/>
  <c r="J50" i="6"/>
  <c r="L50" i="6"/>
  <c r="J51" i="6"/>
  <c r="L51" i="6"/>
  <c r="J53" i="6"/>
  <c r="L53" i="6"/>
  <c r="J54" i="6"/>
  <c r="L54" i="6"/>
  <c r="J55" i="6"/>
  <c r="L55" i="6"/>
  <c r="J56" i="6"/>
  <c r="L56" i="6"/>
  <c r="J58" i="6"/>
  <c r="L58" i="6"/>
  <c r="J59" i="6"/>
  <c r="L59" i="6"/>
  <c r="J60" i="6"/>
  <c r="L60" i="6"/>
  <c r="J61" i="6"/>
  <c r="L61" i="6"/>
  <c r="J62" i="6"/>
  <c r="L62" i="6"/>
  <c r="J63" i="6"/>
  <c r="L63" i="6"/>
  <c r="J65" i="6"/>
  <c r="L65" i="6"/>
  <c r="J66" i="6"/>
  <c r="L66" i="6"/>
  <c r="J67" i="6"/>
  <c r="L67" i="6"/>
  <c r="J69" i="6"/>
  <c r="L69" i="6"/>
  <c r="J71" i="6"/>
  <c r="L71" i="6"/>
  <c r="J73" i="6"/>
  <c r="L73" i="6"/>
  <c r="J74" i="6"/>
  <c r="L74" i="6"/>
  <c r="J75" i="6"/>
  <c r="L75" i="6"/>
  <c r="J76" i="6"/>
  <c r="L76" i="6"/>
  <c r="J77" i="6"/>
  <c r="L77" i="6"/>
  <c r="J79" i="6"/>
  <c r="L79" i="6"/>
  <c r="J80" i="6"/>
  <c r="L80" i="6"/>
  <c r="J82" i="6"/>
  <c r="L82" i="6"/>
  <c r="J83" i="6"/>
  <c r="L83" i="6"/>
  <c r="J84" i="6"/>
  <c r="L84" i="6"/>
  <c r="J86" i="6"/>
  <c r="L86" i="6"/>
  <c r="J87" i="6"/>
  <c r="L87" i="6"/>
  <c r="J88" i="6"/>
  <c r="L88" i="6"/>
  <c r="J90" i="6"/>
  <c r="L90" i="6"/>
  <c r="J91" i="6"/>
  <c r="L91" i="6"/>
  <c r="J94" i="6"/>
  <c r="L94" i="6"/>
  <c r="J96" i="6"/>
  <c r="L96" i="6"/>
  <c r="J97" i="6"/>
  <c r="L97" i="6"/>
  <c r="J98" i="6"/>
  <c r="L98" i="6"/>
  <c r="J99" i="6"/>
  <c r="L99" i="6"/>
  <c r="J100" i="6"/>
  <c r="L100" i="6"/>
  <c r="J101" i="6"/>
  <c r="L101" i="6"/>
  <c r="J102" i="6"/>
  <c r="L102" i="6"/>
  <c r="J103" i="6"/>
  <c r="L103" i="6"/>
  <c r="J105" i="6"/>
  <c r="L105" i="6"/>
  <c r="J106" i="6"/>
  <c r="L106" i="6"/>
  <c r="J107" i="6"/>
  <c r="L107" i="6"/>
  <c r="J108" i="6"/>
  <c r="L108" i="6"/>
  <c r="J109" i="6"/>
  <c r="L109" i="6"/>
  <c r="J110" i="6"/>
  <c r="L110" i="6"/>
  <c r="J112" i="6"/>
  <c r="L112" i="6"/>
  <c r="J114" i="6"/>
  <c r="L114" i="6"/>
  <c r="J115" i="6"/>
  <c r="L115" i="6"/>
  <c r="J116" i="6"/>
  <c r="L116" i="6"/>
  <c r="J117" i="6"/>
  <c r="L117" i="6"/>
  <c r="J119" i="6"/>
  <c r="L119" i="6"/>
  <c r="J120" i="6"/>
  <c r="L120" i="6"/>
  <c r="J123" i="6"/>
  <c r="L123" i="6"/>
  <c r="J125" i="6"/>
  <c r="L125" i="6"/>
  <c r="J126" i="6"/>
  <c r="L126" i="6"/>
  <c r="J127" i="6"/>
  <c r="L127" i="6"/>
  <c r="J128" i="6"/>
  <c r="L128" i="6"/>
  <c r="J129" i="6"/>
  <c r="L129" i="6"/>
  <c r="J130" i="6"/>
  <c r="L130" i="6"/>
  <c r="J131" i="6"/>
  <c r="L131" i="6"/>
  <c r="J132" i="6"/>
  <c r="L132" i="6"/>
  <c r="J134" i="6"/>
  <c r="L134" i="6"/>
  <c r="J135" i="6"/>
  <c r="L135" i="6"/>
  <c r="J136" i="6"/>
  <c r="L136" i="6"/>
  <c r="J137" i="6"/>
  <c r="L137" i="6"/>
  <c r="J138" i="6"/>
  <c r="L138" i="6"/>
  <c r="J139" i="6"/>
  <c r="L139" i="6"/>
  <c r="J141" i="6"/>
  <c r="L141" i="6"/>
  <c r="J143" i="6"/>
  <c r="L143" i="6"/>
  <c r="J144" i="6"/>
  <c r="L144" i="6"/>
  <c r="J145" i="6"/>
  <c r="L145" i="6"/>
  <c r="J146" i="6"/>
  <c r="L146" i="6"/>
  <c r="J148" i="6"/>
  <c r="L148" i="6"/>
  <c r="J149" i="6"/>
  <c r="L149" i="6"/>
  <c r="J150" i="6"/>
  <c r="L150" i="6"/>
  <c r="J151" i="6"/>
  <c r="L151" i="6"/>
  <c r="J152" i="6"/>
  <c r="L152" i="6"/>
  <c r="J155" i="6"/>
  <c r="L155" i="6"/>
  <c r="J157" i="6"/>
  <c r="L157" i="6"/>
  <c r="J158" i="6"/>
  <c r="L158" i="6"/>
  <c r="J159" i="6"/>
  <c r="L159" i="6"/>
  <c r="J160" i="6"/>
  <c r="L160" i="6"/>
  <c r="J161" i="6"/>
  <c r="L161" i="6"/>
  <c r="J163" i="6"/>
  <c r="L163" i="6"/>
  <c r="J165" i="6"/>
  <c r="L165" i="6"/>
  <c r="J167" i="6"/>
  <c r="L167" i="6"/>
  <c r="J168" i="6"/>
  <c r="L168" i="6"/>
  <c r="J170" i="6"/>
  <c r="L170" i="6"/>
  <c r="J171" i="6"/>
  <c r="L171" i="6"/>
  <c r="J173" i="6"/>
  <c r="L173" i="6"/>
  <c r="J175" i="6"/>
  <c r="L175" i="6"/>
  <c r="J176" i="6"/>
  <c r="L176" i="6"/>
  <c r="J178" i="6"/>
  <c r="L178" i="6"/>
  <c r="J179" i="6"/>
  <c r="L179" i="6"/>
  <c r="J181" i="6"/>
  <c r="L181" i="6"/>
  <c r="J182" i="6"/>
  <c r="L182" i="6"/>
  <c r="J185" i="6"/>
  <c r="L185" i="6"/>
  <c r="J186" i="6"/>
  <c r="L186" i="6"/>
  <c r="J187" i="6"/>
  <c r="L187" i="6"/>
  <c r="J188" i="6"/>
  <c r="L188" i="6"/>
  <c r="J190" i="6"/>
  <c r="L190" i="6"/>
  <c r="J191" i="6"/>
  <c r="L191" i="6"/>
  <c r="J192" i="6"/>
  <c r="L192" i="6"/>
  <c r="J193" i="6"/>
  <c r="L193" i="6"/>
  <c r="J194" i="6"/>
  <c r="L194" i="6"/>
  <c r="J195" i="6"/>
  <c r="L195" i="6"/>
  <c r="J196" i="6"/>
  <c r="L196" i="6"/>
  <c r="J197" i="6"/>
  <c r="L197" i="6"/>
  <c r="J198" i="6"/>
  <c r="L198" i="6"/>
  <c r="J199" i="6"/>
  <c r="L199" i="6"/>
  <c r="J202" i="6"/>
  <c r="L202" i="6"/>
  <c r="J203" i="6"/>
  <c r="L203" i="6"/>
  <c r="J205" i="6"/>
  <c r="L205" i="6"/>
  <c r="J206" i="6"/>
  <c r="L206" i="6"/>
  <c r="J207" i="6"/>
  <c r="L207" i="6"/>
  <c r="J208" i="6"/>
  <c r="L208" i="6"/>
  <c r="J209" i="6"/>
  <c r="L209" i="6"/>
  <c r="J211" i="6"/>
  <c r="L211" i="6"/>
  <c r="J213" i="6"/>
  <c r="L213" i="6"/>
  <c r="J214" i="6"/>
  <c r="L214" i="6"/>
  <c r="J215" i="6"/>
  <c r="L215" i="6"/>
  <c r="J216" i="6"/>
  <c r="L216" i="6"/>
  <c r="J217" i="6"/>
  <c r="L217" i="6"/>
  <c r="J218" i="6"/>
  <c r="L218" i="6"/>
  <c r="J219" i="6"/>
  <c r="L219" i="6"/>
  <c r="J220" i="6"/>
  <c r="L220" i="6"/>
  <c r="J221" i="6"/>
  <c r="L221" i="6"/>
  <c r="J222" i="6"/>
  <c r="L222" i="6"/>
  <c r="J223" i="6"/>
  <c r="L223" i="6"/>
  <c r="J224" i="6"/>
  <c r="L224" i="6"/>
  <c r="J225" i="6"/>
  <c r="L225" i="6"/>
  <c r="J226" i="6"/>
  <c r="L226" i="6"/>
  <c r="J227" i="6"/>
  <c r="L227" i="6"/>
  <c r="J228" i="6"/>
  <c r="L228" i="6"/>
  <c r="J229" i="6"/>
  <c r="L229" i="6"/>
  <c r="J231" i="6"/>
  <c r="L231" i="6"/>
  <c r="J232" i="6"/>
  <c r="L232" i="6"/>
  <c r="J233" i="6"/>
  <c r="L233" i="6"/>
  <c r="J234" i="6"/>
  <c r="L234" i="6"/>
  <c r="J237" i="6"/>
  <c r="L237" i="6"/>
  <c r="J241" i="6"/>
  <c r="L241" i="6"/>
  <c r="J242" i="6"/>
  <c r="L242" i="6"/>
  <c r="J243" i="6"/>
  <c r="L243" i="6"/>
  <c r="J244" i="6"/>
  <c r="L244" i="6"/>
  <c r="J245" i="6"/>
  <c r="L245" i="6"/>
  <c r="J246" i="6"/>
  <c r="L246" i="6"/>
  <c r="J247" i="6"/>
  <c r="L247" i="6"/>
  <c r="J249" i="6"/>
  <c r="L249" i="6"/>
  <c r="J250" i="6"/>
  <c r="L250" i="6"/>
  <c r="J251" i="6"/>
  <c r="L251" i="6"/>
  <c r="J253" i="6"/>
  <c r="L253" i="6"/>
  <c r="J254" i="6"/>
  <c r="L254" i="6"/>
  <c r="J255" i="6"/>
  <c r="L255" i="6"/>
  <c r="J256" i="6"/>
  <c r="L256" i="6"/>
  <c r="J257" i="6"/>
  <c r="L257" i="6"/>
  <c r="J258" i="6"/>
  <c r="L258" i="6"/>
  <c r="J259" i="6"/>
  <c r="L259" i="6"/>
  <c r="J260" i="6"/>
  <c r="L260" i="6"/>
  <c r="J261" i="6"/>
  <c r="L261" i="6"/>
  <c r="J262" i="6"/>
  <c r="L262" i="6"/>
  <c r="J263" i="6"/>
  <c r="L263" i="6"/>
  <c r="J266" i="6"/>
  <c r="L266" i="6"/>
  <c r="J267" i="6"/>
  <c r="L267" i="6"/>
  <c r="J268" i="6"/>
  <c r="L268" i="6"/>
  <c r="J269" i="6"/>
  <c r="L269" i="6"/>
  <c r="J271" i="6"/>
  <c r="L271" i="6"/>
  <c r="J272" i="6"/>
  <c r="L272" i="6"/>
  <c r="J273" i="6"/>
  <c r="L273" i="6"/>
  <c r="J274" i="6"/>
  <c r="L274" i="6"/>
  <c r="J276" i="6"/>
  <c r="L276" i="6"/>
  <c r="J277" i="6"/>
  <c r="L277" i="6"/>
  <c r="J278" i="6"/>
  <c r="L278" i="6"/>
  <c r="J279" i="6"/>
  <c r="L279" i="6"/>
  <c r="J280" i="6"/>
  <c r="L280" i="6"/>
  <c r="J281" i="6"/>
  <c r="L281" i="6"/>
  <c r="J282" i="6"/>
  <c r="L282" i="6"/>
  <c r="J283" i="6"/>
  <c r="L283" i="6"/>
  <c r="J285" i="6"/>
  <c r="L285" i="6"/>
  <c r="J286" i="6"/>
  <c r="L286" i="6"/>
  <c r="J287" i="6"/>
  <c r="L287" i="6"/>
  <c r="J288" i="6"/>
  <c r="L288" i="6"/>
  <c r="J290" i="6"/>
  <c r="L290" i="6"/>
  <c r="J291" i="6"/>
  <c r="L291" i="6"/>
  <c r="J293" i="6"/>
  <c r="L293" i="6"/>
  <c r="J294" i="6"/>
  <c r="L294" i="6"/>
  <c r="J295" i="6"/>
  <c r="L295" i="6"/>
  <c r="J296" i="6"/>
  <c r="L296" i="6"/>
  <c r="J298" i="6"/>
  <c r="L298" i="6"/>
  <c r="J299" i="6"/>
  <c r="L299" i="6"/>
  <c r="J300" i="6"/>
  <c r="L300" i="6"/>
  <c r="J301" i="6"/>
  <c r="L301" i="6"/>
  <c r="J303" i="6"/>
  <c r="L303" i="6"/>
  <c r="J304" i="6"/>
  <c r="L304" i="6"/>
  <c r="J305" i="6"/>
  <c r="L305" i="6"/>
  <c r="J308" i="6"/>
  <c r="L308" i="6"/>
  <c r="J309" i="6"/>
  <c r="L309" i="6"/>
  <c r="J310" i="6"/>
  <c r="L310" i="6"/>
  <c r="J311" i="6"/>
  <c r="L311" i="6"/>
  <c r="J312" i="6"/>
  <c r="L312" i="6"/>
  <c r="J314" i="6"/>
  <c r="L314" i="6"/>
  <c r="J315" i="6"/>
  <c r="L315" i="6"/>
  <c r="J316" i="6"/>
  <c r="L316" i="6"/>
  <c r="J317" i="6"/>
  <c r="L317" i="6"/>
  <c r="J318" i="6"/>
  <c r="L318" i="6"/>
  <c r="J319" i="6"/>
  <c r="L319" i="6"/>
  <c r="J320" i="6"/>
  <c r="L320" i="6"/>
  <c r="J321" i="6"/>
  <c r="L321" i="6"/>
  <c r="J322" i="6"/>
  <c r="L322" i="6"/>
  <c r="J323" i="6"/>
  <c r="L323" i="6"/>
  <c r="J325" i="6"/>
  <c r="L325" i="6"/>
  <c r="J326" i="6"/>
  <c r="L326" i="6"/>
  <c r="J327" i="6"/>
  <c r="L327" i="6"/>
  <c r="J328" i="6"/>
  <c r="L328" i="6"/>
  <c r="J329" i="6"/>
  <c r="L329" i="6"/>
  <c r="J330" i="6"/>
  <c r="L330" i="6"/>
  <c r="J331" i="6"/>
  <c r="L331" i="6"/>
  <c r="J332" i="6"/>
  <c r="L332" i="6"/>
  <c r="J333" i="6"/>
  <c r="L333" i="6"/>
  <c r="J334" i="6"/>
  <c r="L334" i="6"/>
  <c r="J335" i="6"/>
  <c r="L335" i="6"/>
  <c r="J336" i="6"/>
  <c r="L336" i="6"/>
  <c r="J337" i="6"/>
  <c r="L337" i="6"/>
  <c r="J338" i="6"/>
  <c r="L338" i="6"/>
  <c r="J339" i="6"/>
  <c r="L339" i="6"/>
  <c r="J340" i="6"/>
  <c r="L340" i="6"/>
  <c r="J342" i="6"/>
  <c r="L342" i="6"/>
  <c r="J343" i="6"/>
  <c r="L343" i="6"/>
  <c r="J344" i="6"/>
  <c r="L344" i="6"/>
  <c r="J345" i="6"/>
  <c r="L345" i="6"/>
  <c r="J346" i="6"/>
  <c r="L346" i="6"/>
  <c r="J347" i="6"/>
  <c r="L347" i="6"/>
  <c r="J348" i="6"/>
  <c r="L348" i="6"/>
  <c r="J349" i="6"/>
  <c r="L349" i="6"/>
  <c r="J350" i="6"/>
  <c r="L350" i="6"/>
  <c r="J351" i="6"/>
  <c r="L351" i="6"/>
  <c r="J352" i="6"/>
  <c r="L352" i="6"/>
  <c r="J353" i="6"/>
  <c r="L353" i="6"/>
  <c r="J354" i="6"/>
  <c r="L354" i="6"/>
  <c r="J355" i="6"/>
  <c r="L355" i="6"/>
  <c r="J356" i="6"/>
  <c r="L356" i="6"/>
  <c r="J357" i="6"/>
  <c r="L357" i="6"/>
  <c r="J358" i="6"/>
  <c r="L358" i="6"/>
  <c r="J359" i="6"/>
  <c r="L359" i="6"/>
  <c r="J360" i="6"/>
  <c r="L360" i="6"/>
  <c r="J361" i="6"/>
  <c r="L361" i="6"/>
  <c r="J363" i="6"/>
  <c r="L363" i="6"/>
  <c r="J366" i="6"/>
  <c r="L366" i="6"/>
  <c r="J367" i="6"/>
  <c r="L367" i="6"/>
  <c r="J368" i="6"/>
  <c r="L368" i="6"/>
  <c r="J369" i="6"/>
  <c r="L369" i="6"/>
  <c r="J371" i="6"/>
  <c r="L371" i="6"/>
  <c r="J372" i="6"/>
  <c r="L372" i="6"/>
  <c r="J373" i="6"/>
  <c r="L373" i="6"/>
  <c r="J374" i="6"/>
  <c r="L374" i="6"/>
  <c r="J375" i="6"/>
  <c r="L375" i="6"/>
  <c r="J376" i="6"/>
  <c r="L376" i="6"/>
  <c r="J377" i="6"/>
  <c r="L377" i="6"/>
  <c r="J378" i="6"/>
  <c r="L378" i="6"/>
  <c r="J379" i="6"/>
  <c r="L379" i="6"/>
  <c r="J380" i="6"/>
  <c r="L380" i="6"/>
  <c r="J381" i="6"/>
  <c r="L381" i="6"/>
  <c r="J382" i="6"/>
  <c r="L382" i="6"/>
  <c r="J383" i="6"/>
  <c r="L383" i="6"/>
  <c r="J384" i="6"/>
  <c r="L384" i="6"/>
  <c r="J385" i="6"/>
  <c r="L385" i="6"/>
  <c r="J386" i="6"/>
  <c r="L386" i="6"/>
  <c r="J387" i="6"/>
  <c r="L387" i="6"/>
  <c r="J388" i="6"/>
  <c r="L388" i="6"/>
  <c r="J389" i="6"/>
  <c r="L389" i="6"/>
  <c r="J390" i="6"/>
  <c r="L390" i="6"/>
  <c r="J391" i="6"/>
  <c r="L391" i="6"/>
  <c r="J392" i="6"/>
  <c r="L392" i="6"/>
  <c r="J393" i="6"/>
  <c r="L393" i="6"/>
  <c r="J394" i="6"/>
  <c r="L394" i="6"/>
  <c r="J395" i="6"/>
  <c r="L395" i="6"/>
  <c r="J396" i="6"/>
  <c r="L396" i="6"/>
  <c r="J399" i="6"/>
  <c r="L399" i="6"/>
  <c r="J400" i="6"/>
  <c r="L400" i="6"/>
  <c r="J401" i="6"/>
  <c r="L401" i="6"/>
  <c r="J402" i="6"/>
  <c r="L402" i="6"/>
  <c r="J403" i="6"/>
  <c r="L403" i="6"/>
  <c r="J404" i="6"/>
  <c r="L404" i="6"/>
  <c r="J407" i="6"/>
  <c r="L407" i="6"/>
  <c r="J408" i="6"/>
  <c r="L408" i="6"/>
  <c r="J409" i="6"/>
  <c r="L409" i="6"/>
  <c r="J410" i="6"/>
  <c r="L410" i="6"/>
  <c r="J411" i="6"/>
  <c r="L411" i="6"/>
  <c r="J413" i="6"/>
  <c r="L413" i="6"/>
  <c r="J414" i="6"/>
  <c r="L414" i="6"/>
  <c r="J415" i="6"/>
  <c r="L415" i="6"/>
  <c r="J416" i="6"/>
  <c r="L416" i="6"/>
  <c r="J417" i="6"/>
  <c r="L417" i="6"/>
  <c r="J418" i="6"/>
  <c r="L418" i="6"/>
  <c r="J419" i="6"/>
  <c r="L419" i="6"/>
  <c r="J420" i="6"/>
  <c r="L420" i="6"/>
  <c r="J421" i="6"/>
  <c r="L421" i="6"/>
  <c r="J422" i="6"/>
  <c r="L422" i="6"/>
  <c r="J423" i="6"/>
  <c r="L423" i="6"/>
  <c r="J424" i="6"/>
  <c r="L424" i="6"/>
  <c r="J425" i="6"/>
  <c r="L425" i="6"/>
  <c r="J426" i="6"/>
  <c r="L426" i="6"/>
  <c r="J427" i="6"/>
  <c r="L427" i="6"/>
  <c r="J428" i="6"/>
  <c r="L428" i="6"/>
  <c r="J429" i="6"/>
  <c r="L429" i="6"/>
  <c r="J430" i="6"/>
  <c r="L430" i="6"/>
  <c r="J431" i="6"/>
  <c r="L431" i="6"/>
  <c r="J432" i="6"/>
  <c r="L432" i="6"/>
  <c r="J433" i="6"/>
  <c r="L433" i="6"/>
  <c r="J434" i="6"/>
  <c r="L434" i="6"/>
  <c r="J435" i="6"/>
  <c r="L435" i="6"/>
  <c r="J436" i="6"/>
  <c r="L436" i="6"/>
  <c r="J437" i="6"/>
  <c r="L437" i="6"/>
  <c r="J438" i="6"/>
  <c r="L438" i="6"/>
  <c r="J439" i="6"/>
  <c r="L439" i="6"/>
  <c r="J440" i="6"/>
  <c r="L440" i="6"/>
  <c r="J441" i="6"/>
  <c r="L441" i="6"/>
  <c r="J442" i="6"/>
  <c r="L442" i="6"/>
  <c r="J443" i="6"/>
  <c r="L443" i="6"/>
  <c r="J444" i="6"/>
  <c r="L444" i="6"/>
  <c r="J445" i="6"/>
  <c r="L445" i="6"/>
  <c r="J446" i="6"/>
  <c r="L446" i="6"/>
  <c r="J447" i="6"/>
  <c r="L447" i="6"/>
  <c r="J448" i="6"/>
  <c r="L448" i="6"/>
  <c r="J449" i="6"/>
  <c r="L449" i="6"/>
  <c r="J450" i="6"/>
  <c r="L450" i="6"/>
  <c r="J451" i="6"/>
  <c r="L451" i="6"/>
  <c r="J452" i="6"/>
  <c r="L452" i="6"/>
  <c r="J453" i="6"/>
  <c r="L453" i="6"/>
  <c r="J454" i="6"/>
  <c r="L454" i="6"/>
  <c r="J455" i="6"/>
  <c r="L455" i="6"/>
  <c r="J456" i="6"/>
  <c r="L456" i="6"/>
  <c r="J457" i="6"/>
  <c r="L457" i="6"/>
  <c r="J458" i="6"/>
  <c r="L458" i="6"/>
  <c r="J459" i="6"/>
  <c r="L459" i="6"/>
  <c r="J460" i="6"/>
  <c r="L460" i="6"/>
  <c r="J461" i="6"/>
  <c r="L461" i="6"/>
  <c r="J462" i="6"/>
  <c r="L462" i="6"/>
  <c r="J463" i="6"/>
  <c r="L463" i="6"/>
  <c r="J464" i="6"/>
  <c r="L464" i="6"/>
  <c r="J465" i="6"/>
  <c r="L465" i="6"/>
  <c r="J466" i="6"/>
  <c r="L466" i="6"/>
  <c r="J467" i="6"/>
  <c r="L467" i="6"/>
  <c r="J468" i="6"/>
  <c r="L468" i="6"/>
  <c r="J469" i="6"/>
  <c r="L469" i="6"/>
  <c r="J470" i="6"/>
  <c r="L470" i="6"/>
  <c r="J471" i="6"/>
  <c r="L471" i="6"/>
  <c r="J472" i="6"/>
  <c r="L472" i="6"/>
  <c r="J474" i="6"/>
  <c r="L474" i="6"/>
  <c r="J477" i="6"/>
  <c r="L477" i="6"/>
  <c r="J478" i="6"/>
  <c r="L478" i="6"/>
  <c r="J479" i="6"/>
  <c r="L479" i="6"/>
  <c r="J480" i="6"/>
  <c r="L480" i="6"/>
  <c r="J482" i="6"/>
  <c r="L482" i="6"/>
  <c r="J483" i="6"/>
  <c r="L483" i="6"/>
  <c r="J484" i="6"/>
  <c r="L484" i="6"/>
  <c r="J485" i="6"/>
  <c r="L485" i="6"/>
  <c r="J486" i="6"/>
  <c r="L486" i="6"/>
  <c r="J487" i="6"/>
  <c r="L487" i="6"/>
  <c r="J488" i="6"/>
  <c r="L488" i="6"/>
  <c r="J489" i="6"/>
  <c r="L489" i="6"/>
  <c r="J490" i="6"/>
  <c r="L490" i="6"/>
  <c r="J491" i="6"/>
  <c r="L491" i="6"/>
  <c r="J492" i="6"/>
  <c r="L492" i="6"/>
  <c r="J493" i="6"/>
  <c r="L493" i="6"/>
  <c r="J494" i="6"/>
  <c r="L494" i="6"/>
  <c r="J495" i="6"/>
  <c r="L495" i="6"/>
  <c r="J496" i="6"/>
  <c r="L496" i="6"/>
  <c r="J497" i="6"/>
  <c r="L497" i="6"/>
  <c r="J498" i="6"/>
  <c r="L498" i="6"/>
  <c r="J499" i="6"/>
  <c r="L499" i="6"/>
  <c r="J500" i="6"/>
  <c r="L500" i="6"/>
  <c r="J501" i="6"/>
  <c r="L501" i="6"/>
  <c r="J502" i="6"/>
  <c r="L502" i="6"/>
  <c r="J503" i="6"/>
  <c r="L503" i="6"/>
  <c r="J504" i="6"/>
  <c r="L504" i="6"/>
  <c r="J505" i="6"/>
  <c r="L505" i="6"/>
  <c r="J506" i="6"/>
  <c r="L506" i="6"/>
  <c r="J507" i="6"/>
  <c r="L507" i="6"/>
  <c r="J510" i="6"/>
  <c r="L510" i="6"/>
  <c r="J511" i="6"/>
  <c r="L511" i="6"/>
  <c r="J512" i="6"/>
  <c r="L512" i="6"/>
  <c r="J513" i="6"/>
  <c r="L513" i="6"/>
  <c r="J514" i="6"/>
  <c r="L514" i="6"/>
  <c r="J516" i="6"/>
  <c r="L516" i="6"/>
  <c r="J517" i="6"/>
  <c r="L517" i="6"/>
  <c r="J518" i="6"/>
  <c r="L518" i="6"/>
  <c r="J519" i="6"/>
  <c r="L519" i="6"/>
  <c r="J520" i="6"/>
  <c r="L520" i="6"/>
  <c r="J521" i="6"/>
  <c r="L521" i="6"/>
  <c r="J522" i="6"/>
  <c r="L522" i="6"/>
  <c r="J523" i="6"/>
  <c r="L523" i="6"/>
  <c r="J524" i="6"/>
  <c r="L524" i="6"/>
  <c r="J525" i="6"/>
  <c r="L525" i="6"/>
  <c r="J527" i="6"/>
  <c r="L527" i="6"/>
  <c r="J528" i="6"/>
  <c r="L528" i="6"/>
  <c r="J529" i="6"/>
  <c r="L529" i="6"/>
  <c r="J530" i="6"/>
  <c r="L530" i="6"/>
  <c r="J531" i="6"/>
  <c r="L531" i="6"/>
  <c r="J532" i="6"/>
  <c r="L532" i="6"/>
  <c r="J533" i="6"/>
  <c r="L533" i="6"/>
  <c r="J534" i="6"/>
  <c r="L534" i="6"/>
  <c r="J535" i="6"/>
  <c r="L535" i="6"/>
  <c r="J536" i="6"/>
  <c r="L536" i="6"/>
  <c r="J537" i="6"/>
  <c r="L537" i="6"/>
  <c r="J538" i="6"/>
  <c r="L538" i="6"/>
  <c r="J539" i="6"/>
  <c r="L539" i="6"/>
  <c r="J540" i="6"/>
  <c r="L540" i="6"/>
  <c r="J541" i="6"/>
  <c r="L541" i="6"/>
  <c r="J542" i="6"/>
  <c r="L542" i="6"/>
  <c r="J543" i="6"/>
  <c r="L543" i="6"/>
  <c r="J544" i="6"/>
  <c r="L544" i="6"/>
  <c r="J546" i="6"/>
  <c r="L546" i="6"/>
  <c r="J547" i="6"/>
  <c r="L547" i="6"/>
  <c r="J548" i="6"/>
  <c r="L548" i="6"/>
  <c r="J549" i="6"/>
  <c r="L549" i="6"/>
  <c r="J550" i="6"/>
  <c r="L550" i="6"/>
  <c r="J551" i="6"/>
  <c r="L551" i="6"/>
  <c r="J552" i="6"/>
  <c r="L552" i="6"/>
  <c r="J553" i="6"/>
  <c r="L553" i="6"/>
  <c r="J554" i="6"/>
  <c r="L554" i="6"/>
  <c r="J556" i="6"/>
  <c r="L556" i="6"/>
  <c r="J557" i="6"/>
  <c r="L557" i="6"/>
  <c r="J558" i="6"/>
  <c r="L558" i="6"/>
  <c r="J559" i="6"/>
  <c r="L559" i="6"/>
  <c r="J560" i="6"/>
  <c r="L560" i="6"/>
  <c r="J561" i="6"/>
  <c r="L561" i="6"/>
  <c r="J562" i="6"/>
  <c r="L562" i="6"/>
  <c r="J564" i="6"/>
  <c r="L564" i="6"/>
  <c r="J565" i="6"/>
  <c r="L565" i="6"/>
  <c r="J566" i="6"/>
  <c r="L566" i="6"/>
  <c r="J567" i="6"/>
  <c r="L567" i="6"/>
  <c r="J568" i="6"/>
  <c r="L568" i="6"/>
  <c r="J569" i="6"/>
  <c r="L569" i="6"/>
  <c r="J570" i="6"/>
  <c r="L570" i="6"/>
  <c r="J571" i="6"/>
  <c r="L571" i="6"/>
  <c r="J572" i="6"/>
  <c r="L572" i="6"/>
  <c r="J574" i="6"/>
  <c r="L574" i="6"/>
  <c r="J575" i="6"/>
  <c r="L575" i="6"/>
  <c r="J576" i="6"/>
  <c r="L576" i="6"/>
  <c r="J577" i="6"/>
  <c r="L577" i="6"/>
  <c r="J578" i="6"/>
  <c r="L578" i="6"/>
  <c r="J579" i="6"/>
  <c r="L579" i="6"/>
  <c r="J580" i="6"/>
  <c r="L580" i="6"/>
  <c r="J581" i="6"/>
  <c r="L581" i="6"/>
  <c r="J582" i="6"/>
  <c r="L582" i="6"/>
  <c r="J583" i="6"/>
  <c r="L583" i="6"/>
  <c r="J584" i="6"/>
  <c r="L584" i="6"/>
  <c r="J585" i="6"/>
  <c r="L585" i="6"/>
  <c r="J586" i="6"/>
  <c r="L586" i="6"/>
  <c r="J587" i="6"/>
  <c r="L587" i="6"/>
  <c r="J588" i="6"/>
  <c r="L588" i="6"/>
  <c r="J589" i="6"/>
  <c r="L589" i="6"/>
  <c r="J590" i="6"/>
  <c r="L590" i="6"/>
  <c r="J593" i="6"/>
  <c r="L593" i="6"/>
  <c r="J594" i="6"/>
  <c r="L594" i="6"/>
  <c r="J595" i="6"/>
  <c r="L595" i="6"/>
  <c r="J596" i="6"/>
  <c r="L596" i="6"/>
  <c r="J597" i="6"/>
  <c r="L597" i="6"/>
  <c r="J598" i="6"/>
  <c r="L598" i="6"/>
  <c r="J600" i="6"/>
  <c r="L600" i="6"/>
  <c r="J601" i="6"/>
  <c r="L601" i="6"/>
  <c r="J602" i="6"/>
  <c r="L602" i="6"/>
  <c r="J603" i="6"/>
  <c r="L603" i="6"/>
  <c r="J604" i="6"/>
  <c r="L604" i="6"/>
  <c r="J605" i="6"/>
  <c r="L605" i="6"/>
  <c r="J606" i="6"/>
  <c r="L606" i="6"/>
  <c r="J607" i="6"/>
  <c r="L607" i="6"/>
  <c r="J608" i="6"/>
  <c r="L608" i="6"/>
  <c r="J609" i="6"/>
  <c r="L609" i="6"/>
  <c r="J610" i="6"/>
  <c r="L610" i="6"/>
  <c r="J611" i="6"/>
  <c r="L611" i="6"/>
  <c r="J612" i="6"/>
  <c r="L612" i="6"/>
  <c r="J613" i="6"/>
  <c r="L613" i="6"/>
  <c r="J614" i="6"/>
  <c r="L614" i="6"/>
  <c r="J615" i="6"/>
  <c r="L615" i="6"/>
  <c r="J616" i="6"/>
  <c r="L616" i="6"/>
  <c r="J618" i="6"/>
  <c r="L618" i="6"/>
  <c r="J619" i="6"/>
  <c r="L619" i="6"/>
  <c r="J620" i="6"/>
  <c r="L620" i="6"/>
  <c r="J621" i="6"/>
  <c r="L621" i="6"/>
  <c r="J622" i="6"/>
  <c r="L622" i="6"/>
  <c r="J623" i="6"/>
  <c r="L623" i="6"/>
  <c r="J624" i="6"/>
  <c r="L624" i="6"/>
  <c r="J625" i="6"/>
  <c r="L625" i="6"/>
  <c r="J626" i="6"/>
  <c r="L626" i="6"/>
  <c r="J627" i="6"/>
  <c r="L627" i="6"/>
  <c r="J629" i="6"/>
  <c r="L629" i="6"/>
  <c r="J630" i="6"/>
  <c r="L630" i="6"/>
  <c r="J631" i="6"/>
  <c r="L631" i="6"/>
  <c r="J632" i="6"/>
  <c r="L632" i="6"/>
  <c r="J634" i="6"/>
  <c r="L634" i="6"/>
  <c r="J635" i="6"/>
  <c r="L635" i="6"/>
  <c r="J636" i="6"/>
  <c r="L636" i="6"/>
  <c r="J637" i="6"/>
  <c r="L637" i="6"/>
  <c r="J638" i="6"/>
  <c r="L638" i="6"/>
  <c r="J640" i="6"/>
  <c r="L640" i="6"/>
  <c r="J641" i="6"/>
  <c r="L641" i="6"/>
  <c r="L9" i="6"/>
  <c r="J9" i="6"/>
  <c r="G146" i="2"/>
  <c r="H146" i="2" s="1"/>
  <c r="J114" i="2"/>
  <c r="K114" i="2"/>
  <c r="L114" i="2"/>
  <c r="G237" i="2"/>
  <c r="H237" i="2"/>
  <c r="J237" i="2"/>
  <c r="K237" i="2"/>
  <c r="K236" i="2"/>
  <c r="L237" i="2"/>
  <c r="L236" i="2" s="1"/>
  <c r="G241" i="2"/>
  <c r="O241" i="2" s="1"/>
  <c r="J241" i="2"/>
  <c r="K241" i="2"/>
  <c r="L241" i="2"/>
  <c r="G242" i="2"/>
  <c r="J242" i="2"/>
  <c r="K242" i="2"/>
  <c r="K240" i="2" s="1"/>
  <c r="L242" i="2"/>
  <c r="G243" i="2"/>
  <c r="E243" i="6"/>
  <c r="J243" i="2"/>
  <c r="K243" i="2"/>
  <c r="L243" i="2"/>
  <c r="G244" i="2"/>
  <c r="O244" i="2" s="1"/>
  <c r="J244" i="2"/>
  <c r="J240" i="2" s="1"/>
  <c r="K244" i="2"/>
  <c r="L244" i="2"/>
  <c r="G245" i="2"/>
  <c r="J245" i="2"/>
  <c r="K245" i="2"/>
  <c r="L245" i="2"/>
  <c r="G246" i="2"/>
  <c r="J246" i="2"/>
  <c r="K246" i="2"/>
  <c r="L246" i="2"/>
  <c r="G247" i="2"/>
  <c r="J247" i="2"/>
  <c r="K247" i="2"/>
  <c r="L247" i="2"/>
  <c r="L240" i="2" s="1"/>
  <c r="G249" i="2"/>
  <c r="E249" i="6" s="1"/>
  <c r="J249" i="2"/>
  <c r="K249" i="2"/>
  <c r="L249" i="2"/>
  <c r="G250" i="2"/>
  <c r="H250" i="2" s="1"/>
  <c r="J250" i="2"/>
  <c r="K250" i="2"/>
  <c r="L250" i="2"/>
  <c r="G251" i="2"/>
  <c r="E251" i="6"/>
  <c r="J251" i="2"/>
  <c r="K251" i="2"/>
  <c r="L251" i="2"/>
  <c r="G253" i="2"/>
  <c r="J253" i="2"/>
  <c r="K253" i="2"/>
  <c r="K252" i="2" s="1"/>
  <c r="L253" i="2"/>
  <c r="G254" i="2"/>
  <c r="J254" i="2"/>
  <c r="K254" i="2"/>
  <c r="L254" i="2"/>
  <c r="G255" i="2"/>
  <c r="O255" i="2" s="1"/>
  <c r="E255" i="6"/>
  <c r="J255" i="2"/>
  <c r="K255" i="2"/>
  <c r="L255" i="2"/>
  <c r="G256" i="2"/>
  <c r="E256" i="6" s="1"/>
  <c r="J256" i="2"/>
  <c r="K256" i="2"/>
  <c r="L256" i="2"/>
  <c r="G257" i="2"/>
  <c r="J257" i="2"/>
  <c r="K257" i="2"/>
  <c r="K258" i="2"/>
  <c r="K259" i="2"/>
  <c r="K260" i="2"/>
  <c r="K261" i="2"/>
  <c r="K262" i="2"/>
  <c r="K263" i="2"/>
  <c r="L257" i="2"/>
  <c r="G258" i="2"/>
  <c r="E258" i="6" s="1"/>
  <c r="J258" i="2"/>
  <c r="L258" i="2"/>
  <c r="G259" i="2"/>
  <c r="J259" i="2"/>
  <c r="L259" i="2"/>
  <c r="G260" i="2"/>
  <c r="E260" i="6"/>
  <c r="J260" i="2"/>
  <c r="L260" i="2"/>
  <c r="G261" i="2"/>
  <c r="E261" i="6"/>
  <c r="J261" i="2"/>
  <c r="J262" i="2"/>
  <c r="J263" i="2"/>
  <c r="L261" i="2"/>
  <c r="G262" i="2"/>
  <c r="E262" i="6" s="1"/>
  <c r="K262" i="6" s="1"/>
  <c r="L262" i="2"/>
  <c r="G263" i="2"/>
  <c r="L263" i="2"/>
  <c r="G266" i="2"/>
  <c r="J266" i="2"/>
  <c r="K266" i="2"/>
  <c r="L266" i="2"/>
  <c r="G267" i="2"/>
  <c r="J267" i="2"/>
  <c r="K267" i="2"/>
  <c r="L267" i="2"/>
  <c r="G268" i="2"/>
  <c r="J268" i="2"/>
  <c r="K268" i="2"/>
  <c r="L268" i="2"/>
  <c r="G269" i="2"/>
  <c r="J269" i="2"/>
  <c r="K269" i="2"/>
  <c r="L269" i="2"/>
  <c r="G271" i="2"/>
  <c r="J271" i="2"/>
  <c r="K271" i="2"/>
  <c r="L271" i="2"/>
  <c r="G272" i="2"/>
  <c r="J272" i="2"/>
  <c r="K272" i="2"/>
  <c r="L272" i="2"/>
  <c r="G273" i="2"/>
  <c r="J273" i="2"/>
  <c r="K273" i="2"/>
  <c r="L273" i="2"/>
  <c r="G274" i="2"/>
  <c r="J274" i="2"/>
  <c r="K274" i="2"/>
  <c r="L274" i="2"/>
  <c r="G276" i="2"/>
  <c r="J276" i="2"/>
  <c r="J275" i="2" s="1"/>
  <c r="K276" i="2"/>
  <c r="L276" i="2"/>
  <c r="G277" i="2"/>
  <c r="O277" i="2" s="1"/>
  <c r="J277" i="2"/>
  <c r="K277" i="2"/>
  <c r="L277" i="2"/>
  <c r="G278" i="2"/>
  <c r="E278" i="6"/>
  <c r="J278" i="2"/>
  <c r="K278" i="2"/>
  <c r="L278" i="2"/>
  <c r="G279" i="2"/>
  <c r="M279" i="2"/>
  <c r="J279" i="2"/>
  <c r="K279" i="2"/>
  <c r="L279" i="2"/>
  <c r="L275" i="2" s="1"/>
  <c r="G280" i="2"/>
  <c r="J280" i="2"/>
  <c r="K280" i="2"/>
  <c r="L280" i="2"/>
  <c r="G281" i="2"/>
  <c r="E281" i="6"/>
  <c r="J281" i="2"/>
  <c r="K281" i="2"/>
  <c r="K275" i="2" s="1"/>
  <c r="L281" i="2"/>
  <c r="G282" i="2"/>
  <c r="E282" i="6" s="1"/>
  <c r="J282" i="2"/>
  <c r="K282" i="2"/>
  <c r="L282" i="2"/>
  <c r="G283" i="2"/>
  <c r="E283" i="6"/>
  <c r="J283" i="2"/>
  <c r="K283" i="2"/>
  <c r="L283" i="2"/>
  <c r="G285" i="2"/>
  <c r="E285" i="6"/>
  <c r="K285" i="6" s="1"/>
  <c r="J285" i="2"/>
  <c r="K285" i="2"/>
  <c r="L285" i="2"/>
  <c r="G286" i="2"/>
  <c r="J286" i="2"/>
  <c r="K286" i="2"/>
  <c r="L286" i="2"/>
  <c r="G287" i="2"/>
  <c r="E287" i="6"/>
  <c r="G287" i="6"/>
  <c r="E287" i="10" s="1"/>
  <c r="J287" i="2"/>
  <c r="K287" i="2"/>
  <c r="L287" i="2"/>
  <c r="G288" i="2"/>
  <c r="E288" i="6" s="1"/>
  <c r="J288" i="2"/>
  <c r="K288" i="2"/>
  <c r="L288" i="2"/>
  <c r="G290" i="2"/>
  <c r="J290" i="2"/>
  <c r="K290" i="2"/>
  <c r="L290" i="2"/>
  <c r="G291" i="2"/>
  <c r="E291" i="6"/>
  <c r="J291" i="2"/>
  <c r="K291" i="2"/>
  <c r="K289" i="2" s="1"/>
  <c r="L291" i="2"/>
  <c r="G293" i="2"/>
  <c r="E293" i="6"/>
  <c r="J293" i="2"/>
  <c r="K293" i="2"/>
  <c r="L293" i="2"/>
  <c r="G294" i="2"/>
  <c r="E294" i="6"/>
  <c r="J294" i="2"/>
  <c r="K294" i="2"/>
  <c r="L294" i="2"/>
  <c r="G295" i="2"/>
  <c r="E295" i="6" s="1"/>
  <c r="J295" i="2"/>
  <c r="K295" i="2"/>
  <c r="L295" i="2"/>
  <c r="G296" i="2"/>
  <c r="J296" i="2"/>
  <c r="K296" i="2"/>
  <c r="L296" i="2"/>
  <c r="G298" i="2"/>
  <c r="J298" i="2"/>
  <c r="K298" i="2"/>
  <c r="L298" i="2"/>
  <c r="G299" i="2"/>
  <c r="E299" i="6"/>
  <c r="J299" i="2"/>
  <c r="K299" i="2"/>
  <c r="L299" i="2"/>
  <c r="G300" i="2"/>
  <c r="E300" i="6" s="1"/>
  <c r="J300" i="2"/>
  <c r="K300" i="2"/>
  <c r="L300" i="2"/>
  <c r="G301" i="2"/>
  <c r="E301" i="6" s="1"/>
  <c r="K301" i="6" s="1"/>
  <c r="J301" i="2"/>
  <c r="K301" i="2"/>
  <c r="L301" i="2"/>
  <c r="G303" i="2"/>
  <c r="E303" i="6"/>
  <c r="J303" i="2"/>
  <c r="J302" i="2" s="1"/>
  <c r="K303" i="2"/>
  <c r="L303" i="2"/>
  <c r="G304" i="2"/>
  <c r="E304" i="6" s="1"/>
  <c r="J304" i="2"/>
  <c r="K304" i="2"/>
  <c r="L304" i="2"/>
  <c r="G305" i="2"/>
  <c r="J305" i="2"/>
  <c r="K305" i="2"/>
  <c r="L305" i="2"/>
  <c r="G308" i="2"/>
  <c r="E308" i="6" s="1"/>
  <c r="J308" i="2"/>
  <c r="K308" i="2"/>
  <c r="L308" i="2"/>
  <c r="G309" i="2"/>
  <c r="J309" i="2"/>
  <c r="K309" i="2"/>
  <c r="L309" i="2"/>
  <c r="G310" i="2"/>
  <c r="J310" i="2"/>
  <c r="K310" i="2"/>
  <c r="L310" i="2"/>
  <c r="G311" i="2"/>
  <c r="E311" i="6"/>
  <c r="J311" i="2"/>
  <c r="K311" i="2"/>
  <c r="L311" i="2"/>
  <c r="G312" i="2"/>
  <c r="J312" i="2"/>
  <c r="J307" i="2" s="1"/>
  <c r="K312" i="2"/>
  <c r="L312" i="2"/>
  <c r="G314" i="2"/>
  <c r="E314" i="6" s="1"/>
  <c r="J314" i="2"/>
  <c r="K314" i="2"/>
  <c r="L314" i="2"/>
  <c r="G315" i="2"/>
  <c r="J315" i="2"/>
  <c r="K315" i="2"/>
  <c r="L315" i="2"/>
  <c r="G316" i="2"/>
  <c r="J316" i="2"/>
  <c r="K316" i="2"/>
  <c r="L316" i="2"/>
  <c r="G317" i="2"/>
  <c r="O317" i="2"/>
  <c r="J317" i="2"/>
  <c r="K317" i="2"/>
  <c r="L317" i="2"/>
  <c r="G318" i="2"/>
  <c r="E318" i="6"/>
  <c r="J318" i="2"/>
  <c r="K318" i="2"/>
  <c r="L318" i="2"/>
  <c r="G319" i="2"/>
  <c r="E319" i="6" s="1"/>
  <c r="J319" i="2"/>
  <c r="K319" i="2"/>
  <c r="L319" i="2"/>
  <c r="G320" i="2"/>
  <c r="J320" i="2"/>
  <c r="K320" i="2"/>
  <c r="L320" i="2"/>
  <c r="G321" i="2"/>
  <c r="O321" i="2"/>
  <c r="J321" i="2"/>
  <c r="K321" i="2"/>
  <c r="L321" i="2"/>
  <c r="G322" i="2"/>
  <c r="J322" i="2"/>
  <c r="K322" i="2"/>
  <c r="L322" i="2"/>
  <c r="G323" i="2"/>
  <c r="E323" i="6" s="1"/>
  <c r="G323" i="6" s="1"/>
  <c r="J323" i="2"/>
  <c r="K323" i="2"/>
  <c r="K313" i="2" s="1"/>
  <c r="L323" i="2"/>
  <c r="G325" i="2"/>
  <c r="E325" i="6" s="1"/>
  <c r="J325" i="2"/>
  <c r="K325" i="2"/>
  <c r="L325" i="2"/>
  <c r="G326" i="2"/>
  <c r="E326" i="6"/>
  <c r="J326" i="2"/>
  <c r="K326" i="2"/>
  <c r="L326" i="2"/>
  <c r="G327" i="2"/>
  <c r="J327" i="2"/>
  <c r="K327" i="2"/>
  <c r="L327" i="2"/>
  <c r="G328" i="2"/>
  <c r="J328" i="2"/>
  <c r="K328" i="2"/>
  <c r="L328" i="2"/>
  <c r="G329" i="2"/>
  <c r="E329" i="6" s="1"/>
  <c r="J329" i="2"/>
  <c r="K329" i="2"/>
  <c r="L329" i="2"/>
  <c r="G330" i="2"/>
  <c r="E330" i="6" s="1"/>
  <c r="J330" i="2"/>
  <c r="K330" i="2"/>
  <c r="L330" i="2"/>
  <c r="G331" i="2"/>
  <c r="E331" i="6"/>
  <c r="J331" i="2"/>
  <c r="K331" i="2"/>
  <c r="L331" i="2"/>
  <c r="G332" i="2"/>
  <c r="H332" i="2"/>
  <c r="J332" i="2"/>
  <c r="K332" i="2"/>
  <c r="L332" i="2"/>
  <c r="L324" i="2" s="1"/>
  <c r="G333" i="2"/>
  <c r="E333" i="6" s="1"/>
  <c r="J333" i="2"/>
  <c r="K333" i="2"/>
  <c r="L333" i="2"/>
  <c r="G334" i="2"/>
  <c r="E334" i="6"/>
  <c r="J334" i="2"/>
  <c r="K334" i="2"/>
  <c r="L334" i="2"/>
  <c r="G335" i="2"/>
  <c r="H335" i="2" s="1"/>
  <c r="J335" i="2"/>
  <c r="K335" i="2"/>
  <c r="L335" i="2"/>
  <c r="G336" i="2"/>
  <c r="J336" i="2"/>
  <c r="K336" i="2"/>
  <c r="L336" i="2"/>
  <c r="G337" i="2"/>
  <c r="E337" i="6"/>
  <c r="K337" i="6" s="1"/>
  <c r="J337" i="2"/>
  <c r="J338" i="2"/>
  <c r="J339" i="2"/>
  <c r="J340" i="2"/>
  <c r="K337" i="2"/>
  <c r="L337" i="2"/>
  <c r="G338" i="2"/>
  <c r="K338" i="2"/>
  <c r="L338" i="2"/>
  <c r="G339" i="2"/>
  <c r="E339" i="6" s="1"/>
  <c r="K339" i="2"/>
  <c r="L339" i="2"/>
  <c r="G340" i="2"/>
  <c r="K340" i="2"/>
  <c r="L340" i="2"/>
  <c r="G342" i="2"/>
  <c r="J342" i="2"/>
  <c r="K342" i="2"/>
  <c r="L342" i="2"/>
  <c r="L341" i="2" s="1"/>
  <c r="G343" i="2"/>
  <c r="E343" i="6"/>
  <c r="J343" i="2"/>
  <c r="K343" i="2"/>
  <c r="L343" i="2"/>
  <c r="G344" i="2"/>
  <c r="J344" i="2"/>
  <c r="K344" i="2"/>
  <c r="L344" i="2"/>
  <c r="G345" i="2"/>
  <c r="J345" i="2"/>
  <c r="K345" i="2"/>
  <c r="L345" i="2"/>
  <c r="G346" i="2"/>
  <c r="J346" i="2"/>
  <c r="K346" i="2"/>
  <c r="L346" i="2"/>
  <c r="G347" i="2"/>
  <c r="E347" i="6"/>
  <c r="J347" i="2"/>
  <c r="K347" i="2"/>
  <c r="L347" i="2"/>
  <c r="G348" i="2"/>
  <c r="J348" i="2"/>
  <c r="K348" i="2"/>
  <c r="L348" i="2"/>
  <c r="G349" i="2"/>
  <c r="H349" i="2" s="1"/>
  <c r="J349" i="2"/>
  <c r="K349" i="2"/>
  <c r="L349" i="2"/>
  <c r="G350" i="2"/>
  <c r="J350" i="2"/>
  <c r="K350" i="2"/>
  <c r="L350" i="2"/>
  <c r="G351" i="2"/>
  <c r="E351" i="6" s="1"/>
  <c r="K351" i="6" s="1"/>
  <c r="J351" i="2"/>
  <c r="K351" i="2"/>
  <c r="L351" i="2"/>
  <c r="G352" i="2"/>
  <c r="E352" i="6"/>
  <c r="K352" i="6"/>
  <c r="J352" i="2"/>
  <c r="K352" i="2"/>
  <c r="L352" i="2"/>
  <c r="G353" i="2"/>
  <c r="E353" i="6" s="1"/>
  <c r="J353" i="2"/>
  <c r="K353" i="2"/>
  <c r="L353" i="2"/>
  <c r="G354" i="2"/>
  <c r="E354" i="6" s="1"/>
  <c r="J354" i="2"/>
  <c r="K354" i="2"/>
  <c r="L354" i="2"/>
  <c r="G355" i="2"/>
  <c r="E355" i="6" s="1"/>
  <c r="K355" i="6"/>
  <c r="J355" i="2"/>
  <c r="K355" i="2"/>
  <c r="L355" i="2"/>
  <c r="G356" i="2"/>
  <c r="J356" i="2"/>
  <c r="K356" i="2"/>
  <c r="L356" i="2"/>
  <c r="G357" i="2"/>
  <c r="J357" i="2"/>
  <c r="K357" i="2"/>
  <c r="L357" i="2"/>
  <c r="G358" i="2"/>
  <c r="J358" i="2"/>
  <c r="K358" i="2"/>
  <c r="L358" i="2"/>
  <c r="G359" i="2"/>
  <c r="E359" i="6"/>
  <c r="J359" i="2"/>
  <c r="K359" i="2"/>
  <c r="L359" i="2"/>
  <c r="G360" i="2"/>
  <c r="E360" i="6" s="1"/>
  <c r="J360" i="2"/>
  <c r="K360" i="2"/>
  <c r="L360" i="2"/>
  <c r="G361" i="2"/>
  <c r="E361" i="6" s="1"/>
  <c r="H361" i="2"/>
  <c r="N361" i="2" s="1"/>
  <c r="J361" i="2"/>
  <c r="K361" i="2"/>
  <c r="L361" i="2"/>
  <c r="G363" i="2"/>
  <c r="E363" i="6"/>
  <c r="J363" i="2"/>
  <c r="K363" i="2"/>
  <c r="K362" i="2" s="1"/>
  <c r="L363" i="2"/>
  <c r="L362" i="2"/>
  <c r="G366" i="2"/>
  <c r="E366" i="6" s="1"/>
  <c r="J366" i="2"/>
  <c r="J365" i="2" s="1"/>
  <c r="K366" i="2"/>
  <c r="L366" i="2"/>
  <c r="G367" i="2"/>
  <c r="E367" i="6" s="1"/>
  <c r="G367" i="6" s="1"/>
  <c r="E367" i="10" s="1"/>
  <c r="J367" i="2"/>
  <c r="K367" i="2"/>
  <c r="L367" i="2"/>
  <c r="G368" i="2"/>
  <c r="J368" i="2"/>
  <c r="K368" i="2"/>
  <c r="L368" i="2"/>
  <c r="G369" i="2"/>
  <c r="E369" i="6" s="1"/>
  <c r="J369" i="2"/>
  <c r="K369" i="2"/>
  <c r="L369" i="2"/>
  <c r="G371" i="2"/>
  <c r="J371" i="2"/>
  <c r="K371" i="2"/>
  <c r="L371" i="2"/>
  <c r="G372" i="2"/>
  <c r="E372" i="6"/>
  <c r="J372"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L372" i="2"/>
  <c r="G373" i="2"/>
  <c r="E373" i="6" s="1"/>
  <c r="J373" i="2"/>
  <c r="L373" i="2"/>
  <c r="G374" i="2"/>
  <c r="J374" i="2"/>
  <c r="L374" i="2"/>
  <c r="G375" i="2"/>
  <c r="E375" i="6"/>
  <c r="J375" i="2"/>
  <c r="L375" i="2"/>
  <c r="G376" i="2"/>
  <c r="J376" i="2"/>
  <c r="L376" i="2"/>
  <c r="L370" i="2" s="1"/>
  <c r="G377" i="2"/>
  <c r="J377" i="2"/>
  <c r="L377" i="2"/>
  <c r="G378" i="2"/>
  <c r="J378" i="2"/>
  <c r="L378" i="2"/>
  <c r="G379" i="2"/>
  <c r="E379" i="6"/>
  <c r="K379" i="6" s="1"/>
  <c r="J379" i="2"/>
  <c r="L379" i="2"/>
  <c r="G380" i="2"/>
  <c r="E380" i="6"/>
  <c r="J380" i="2"/>
  <c r="L380" i="2"/>
  <c r="G381" i="2"/>
  <c r="J381" i="2"/>
  <c r="L381" i="2"/>
  <c r="G382" i="2"/>
  <c r="J382" i="2"/>
  <c r="L382" i="2"/>
  <c r="G383" i="2"/>
  <c r="J383" i="2"/>
  <c r="L383" i="2"/>
  <c r="G384" i="2"/>
  <c r="J384" i="2"/>
  <c r="L384" i="2"/>
  <c r="G385" i="2"/>
  <c r="J385" i="2"/>
  <c r="L385" i="2"/>
  <c r="G386" i="2"/>
  <c r="H386" i="2" s="1"/>
  <c r="J386" i="2"/>
  <c r="L386" i="2"/>
  <c r="G387" i="2"/>
  <c r="J387" i="2"/>
  <c r="L387" i="2"/>
  <c r="G388" i="2"/>
  <c r="J388" i="2"/>
  <c r="L388" i="2"/>
  <c r="G389" i="2"/>
  <c r="J389" i="2"/>
  <c r="L389" i="2"/>
  <c r="G390" i="2"/>
  <c r="O390" i="2"/>
  <c r="J390" i="2"/>
  <c r="L390" i="2"/>
  <c r="G391" i="2"/>
  <c r="E391" i="6" s="1"/>
  <c r="K391" i="6"/>
  <c r="J391" i="2"/>
  <c r="L391" i="2"/>
  <c r="G392" i="2"/>
  <c r="O392" i="2" s="1"/>
  <c r="J392" i="2"/>
  <c r="L392" i="2"/>
  <c r="G393" i="2"/>
  <c r="E393" i="6"/>
  <c r="J393" i="2"/>
  <c r="L393" i="2"/>
  <c r="G394" i="2"/>
  <c r="E394" i="6" s="1"/>
  <c r="O394" i="2"/>
  <c r="J394" i="2"/>
  <c r="L394" i="2"/>
  <c r="G395" i="2"/>
  <c r="J395" i="2"/>
  <c r="L395" i="2"/>
  <c r="G396" i="2"/>
  <c r="J396" i="2"/>
  <c r="L396" i="2"/>
  <c r="G399" i="2"/>
  <c r="E399" i="6"/>
  <c r="K399" i="6" s="1"/>
  <c r="J399" i="2"/>
  <c r="K399" i="2"/>
  <c r="L399" i="2"/>
  <c r="G400" i="2"/>
  <c r="J400" i="2"/>
  <c r="K400" i="2"/>
  <c r="L400" i="2"/>
  <c r="G401" i="2"/>
  <c r="J401" i="2"/>
  <c r="K401" i="2"/>
  <c r="L401" i="2"/>
  <c r="G402" i="2"/>
  <c r="J402" i="2"/>
  <c r="K402" i="2"/>
  <c r="L402" i="2"/>
  <c r="G403" i="2"/>
  <c r="E403" i="6" s="1"/>
  <c r="J403" i="2"/>
  <c r="K403" i="2"/>
  <c r="L403" i="2"/>
  <c r="G404" i="2"/>
  <c r="J404" i="2"/>
  <c r="K404" i="2"/>
  <c r="L404" i="2"/>
  <c r="G407" i="2"/>
  <c r="J407" i="2"/>
  <c r="K407" i="2"/>
  <c r="L407" i="2"/>
  <c r="G408" i="2"/>
  <c r="J408" i="2"/>
  <c r="K408" i="2"/>
  <c r="L408" i="2"/>
  <c r="G409" i="2"/>
  <c r="J409" i="2"/>
  <c r="K409" i="2"/>
  <c r="L409" i="2"/>
  <c r="G410" i="2"/>
  <c r="E410" i="6"/>
  <c r="J410" i="2"/>
  <c r="K410" i="2"/>
  <c r="L410" i="2"/>
  <c r="G411" i="2"/>
  <c r="E411" i="6" s="1"/>
  <c r="J411" i="2"/>
  <c r="K411" i="2"/>
  <c r="L411" i="2"/>
  <c r="G413" i="2"/>
  <c r="E413" i="6"/>
  <c r="J413" i="2"/>
  <c r="K413" i="2"/>
  <c r="L413" i="2"/>
  <c r="G414" i="2"/>
  <c r="J414" i="2"/>
  <c r="K414" i="2"/>
  <c r="L414" i="2"/>
  <c r="G415" i="2"/>
  <c r="J415" i="2"/>
  <c r="K415" i="2"/>
  <c r="L415" i="2"/>
  <c r="G416" i="2"/>
  <c r="E416" i="6"/>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K416" i="2"/>
  <c r="L416" i="2"/>
  <c r="G417" i="2"/>
  <c r="E417" i="6" s="1"/>
  <c r="G417" i="6" s="1"/>
  <c r="E417" i="10" s="1"/>
  <c r="G417" i="10" s="1"/>
  <c r="K417" i="2"/>
  <c r="L417" i="2"/>
  <c r="G418" i="2"/>
  <c r="K418" i="2"/>
  <c r="L418" i="2"/>
  <c r="G419" i="2"/>
  <c r="K419" i="2"/>
  <c r="L419" i="2"/>
  <c r="G420" i="2"/>
  <c r="K420" i="2"/>
  <c r="L420" i="2"/>
  <c r="G421" i="2"/>
  <c r="K421" i="2"/>
  <c r="L421" i="2"/>
  <c r="G422" i="2"/>
  <c r="K422" i="2"/>
  <c r="L422" i="2"/>
  <c r="G423" i="2"/>
  <c r="K423" i="2"/>
  <c r="L423" i="2"/>
  <c r="G424" i="2"/>
  <c r="K424" i="2"/>
  <c r="L424" i="2"/>
  <c r="G425" i="2"/>
  <c r="K425" i="2"/>
  <c r="L425" i="2"/>
  <c r="G426" i="2"/>
  <c r="K426" i="2"/>
  <c r="L426" i="2"/>
  <c r="G427" i="2"/>
  <c r="K427" i="2"/>
  <c r="L427" i="2"/>
  <c r="G428" i="2"/>
  <c r="E428" i="6"/>
  <c r="K428" i="2"/>
  <c r="L428" i="2"/>
  <c r="G429" i="2"/>
  <c r="K429" i="2"/>
  <c r="L429" i="2"/>
  <c r="G430" i="2"/>
  <c r="K430" i="2"/>
  <c r="L430" i="2"/>
  <c r="G431" i="2"/>
  <c r="K431" i="2"/>
  <c r="L431" i="2"/>
  <c r="G432" i="2"/>
  <c r="E432" i="6" s="1"/>
  <c r="K432" i="2"/>
  <c r="L432" i="2"/>
  <c r="G433" i="2"/>
  <c r="K433" i="2"/>
  <c r="L433" i="2"/>
  <c r="G434" i="2"/>
  <c r="E434" i="6" s="1"/>
  <c r="K434" i="2"/>
  <c r="L434" i="2"/>
  <c r="G435" i="2"/>
  <c r="K435" i="2"/>
  <c r="L435" i="2"/>
  <c r="G436" i="2"/>
  <c r="E436" i="6"/>
  <c r="G436" i="6" s="1"/>
  <c r="E436" i="10" s="1"/>
  <c r="K436" i="2"/>
  <c r="L436" i="2"/>
  <c r="G437" i="2"/>
  <c r="K437" i="2"/>
  <c r="L437" i="2"/>
  <c r="G438" i="2"/>
  <c r="O438" i="2"/>
  <c r="K438" i="2"/>
  <c r="L438" i="2"/>
  <c r="G439" i="2"/>
  <c r="K439" i="2"/>
  <c r="L439" i="2"/>
  <c r="G440" i="2"/>
  <c r="E440" i="6"/>
  <c r="K440" i="2"/>
  <c r="L440" i="2"/>
  <c r="G441" i="2"/>
  <c r="K441" i="2"/>
  <c r="L441" i="2"/>
  <c r="G442" i="2"/>
  <c r="E442" i="6" s="1"/>
  <c r="G442" i="6" s="1"/>
  <c r="K442" i="2"/>
  <c r="L442" i="2"/>
  <c r="G443" i="2"/>
  <c r="K443" i="2"/>
  <c r="L443" i="2"/>
  <c r="G444" i="2"/>
  <c r="E444" i="6"/>
  <c r="G444" i="6" s="1"/>
  <c r="E444" i="10" s="1"/>
  <c r="K444" i="2"/>
  <c r="L444" i="2"/>
  <c r="G445" i="2"/>
  <c r="K445" i="2"/>
  <c r="L445" i="2"/>
  <c r="G446" i="2"/>
  <c r="E446" i="6" s="1"/>
  <c r="K446" i="2"/>
  <c r="L446" i="2"/>
  <c r="G447" i="2"/>
  <c r="K447" i="2"/>
  <c r="L447" i="2"/>
  <c r="G448" i="2"/>
  <c r="E448" i="6"/>
  <c r="G448" i="6" s="1"/>
  <c r="E448" i="10" s="1"/>
  <c r="K448" i="2"/>
  <c r="L448" i="2"/>
  <c r="G449" i="2"/>
  <c r="E449" i="6" s="1"/>
  <c r="K449" i="2"/>
  <c r="L449" i="2"/>
  <c r="G450" i="2"/>
  <c r="K450" i="2"/>
  <c r="L450" i="2"/>
  <c r="G451" i="2"/>
  <c r="K451" i="2"/>
  <c r="L451" i="2"/>
  <c r="G452" i="2"/>
  <c r="E452" i="6"/>
  <c r="K452" i="2"/>
  <c r="L452" i="2"/>
  <c r="G453" i="2"/>
  <c r="K453" i="2"/>
  <c r="L453" i="2"/>
  <c r="G454" i="2"/>
  <c r="K454" i="2"/>
  <c r="L454" i="2"/>
  <c r="G455" i="2"/>
  <c r="K455" i="2"/>
  <c r="L455" i="2"/>
  <c r="G456" i="2"/>
  <c r="E456" i="6" s="1"/>
  <c r="K456" i="6" s="1"/>
  <c r="K456" i="2"/>
  <c r="L456" i="2"/>
  <c r="G457" i="2"/>
  <c r="K457" i="2"/>
  <c r="L457" i="2"/>
  <c r="G458" i="2"/>
  <c r="E458" i="6"/>
  <c r="K458" i="6" s="1"/>
  <c r="K458" i="2"/>
  <c r="L458" i="2"/>
  <c r="G459" i="2"/>
  <c r="K459" i="2"/>
  <c r="L459" i="2"/>
  <c r="G460" i="2"/>
  <c r="E460" i="6"/>
  <c r="G460" i="6" s="1"/>
  <c r="K460" i="2"/>
  <c r="L460" i="2"/>
  <c r="G461" i="2"/>
  <c r="O461" i="2" s="1"/>
  <c r="K461" i="2"/>
  <c r="L461" i="2"/>
  <c r="G462" i="2"/>
  <c r="K462" i="2"/>
  <c r="L462" i="2"/>
  <c r="G463" i="2"/>
  <c r="K463" i="2"/>
  <c r="L463" i="2"/>
  <c r="G464" i="2"/>
  <c r="E464" i="6"/>
  <c r="K464" i="2"/>
  <c r="L464" i="2"/>
  <c r="G465" i="2"/>
  <c r="K465" i="2"/>
  <c r="L465" i="2"/>
  <c r="G466" i="2"/>
  <c r="K466" i="2"/>
  <c r="L466" i="2"/>
  <c r="G467" i="2"/>
  <c r="O467" i="2" s="1"/>
  <c r="K467" i="2"/>
  <c r="L467" i="2"/>
  <c r="G468" i="2"/>
  <c r="K468" i="2"/>
  <c r="L468" i="2"/>
  <c r="G469" i="2"/>
  <c r="K469" i="2"/>
  <c r="L469" i="2"/>
  <c r="G470" i="2"/>
  <c r="K470" i="2"/>
  <c r="L470" i="2"/>
  <c r="G471" i="2"/>
  <c r="K471" i="2"/>
  <c r="L471" i="2"/>
  <c r="G472" i="2"/>
  <c r="E472" i="6"/>
  <c r="K472" i="2"/>
  <c r="L472" i="2"/>
  <c r="G474" i="2"/>
  <c r="J474" i="2"/>
  <c r="K474" i="2"/>
  <c r="K473" i="2" s="1"/>
  <c r="L474" i="2"/>
  <c r="L473" i="2"/>
  <c r="G477" i="2"/>
  <c r="E477" i="6" s="1"/>
  <c r="J477" i="2"/>
  <c r="K477" i="2"/>
  <c r="L477" i="2"/>
  <c r="G478" i="2"/>
  <c r="J478" i="2"/>
  <c r="K478" i="2"/>
  <c r="L478" i="2"/>
  <c r="G479" i="2"/>
  <c r="E479" i="6"/>
  <c r="J479" i="2"/>
  <c r="K479" i="2"/>
  <c r="L479" i="2"/>
  <c r="G480" i="2"/>
  <c r="J480" i="2"/>
  <c r="K480" i="2"/>
  <c r="K476" i="2" s="1"/>
  <c r="L480" i="2"/>
  <c r="G482" i="2"/>
  <c r="J482" i="2"/>
  <c r="K482" i="2"/>
  <c r="L482" i="2"/>
  <c r="G483" i="2"/>
  <c r="E483" i="6" s="1"/>
  <c r="J483" i="2"/>
  <c r="K483" i="2"/>
  <c r="L483" i="2"/>
  <c r="G484" i="2"/>
  <c r="E484" i="6" s="1"/>
  <c r="J484" i="2"/>
  <c r="K484" i="2"/>
  <c r="L484" i="2"/>
  <c r="G485" i="2"/>
  <c r="J485" i="2"/>
  <c r="K485" i="2"/>
  <c r="L485" i="2"/>
  <c r="G486" i="2"/>
  <c r="J486" i="2"/>
  <c r="K486" i="2"/>
  <c r="L486" i="2"/>
  <c r="G487" i="2"/>
  <c r="E487" i="6"/>
  <c r="J487" i="2"/>
  <c r="J481" i="2" s="1"/>
  <c r="K487" i="2"/>
  <c r="L487" i="2"/>
  <c r="G488" i="2"/>
  <c r="E488" i="6" s="1"/>
  <c r="J488" i="2"/>
  <c r="K488" i="2"/>
  <c r="L488" i="2"/>
  <c r="G489" i="2"/>
  <c r="J489" i="2"/>
  <c r="K489" i="2"/>
  <c r="L489" i="2"/>
  <c r="G490" i="2"/>
  <c r="J490" i="2"/>
  <c r="K490" i="2"/>
  <c r="L490" i="2"/>
  <c r="G491" i="2"/>
  <c r="J491" i="2"/>
  <c r="K491" i="2"/>
  <c r="L491" i="2"/>
  <c r="G492" i="2"/>
  <c r="O492" i="2"/>
  <c r="J492" i="2"/>
  <c r="K492" i="2"/>
  <c r="L492" i="2"/>
  <c r="G493" i="2"/>
  <c r="E493" i="6"/>
  <c r="J493" i="2"/>
  <c r="K493" i="2"/>
  <c r="L493" i="2"/>
  <c r="G494" i="2"/>
  <c r="J494" i="2"/>
  <c r="K494" i="2"/>
  <c r="L494" i="2"/>
  <c r="G495" i="2"/>
  <c r="E495" i="6"/>
  <c r="K495" i="6" s="1"/>
  <c r="J495" i="2"/>
  <c r="K495" i="2"/>
  <c r="L495" i="2"/>
  <c r="G496" i="2"/>
  <c r="J496" i="2"/>
  <c r="K496" i="2"/>
  <c r="L496" i="2"/>
  <c r="G497" i="2"/>
  <c r="J497" i="2"/>
  <c r="K497" i="2"/>
  <c r="L497" i="2"/>
  <c r="G498" i="2"/>
  <c r="J498" i="2"/>
  <c r="K498" i="2"/>
  <c r="L498" i="2"/>
  <c r="G499" i="2"/>
  <c r="J499" i="2"/>
  <c r="K499" i="2"/>
  <c r="L499" i="2"/>
  <c r="G500" i="2"/>
  <c r="E500" i="6"/>
  <c r="J500" i="2"/>
  <c r="K500" i="2"/>
  <c r="L500" i="2"/>
  <c r="G501" i="2"/>
  <c r="J501" i="2"/>
  <c r="K501" i="2"/>
  <c r="L501" i="2"/>
  <c r="G502" i="2"/>
  <c r="J502" i="2"/>
  <c r="K502" i="2"/>
  <c r="L502" i="2"/>
  <c r="G503" i="2"/>
  <c r="J503" i="2"/>
  <c r="K503" i="2"/>
  <c r="L503" i="2"/>
  <c r="G504" i="2"/>
  <c r="E504" i="6" s="1"/>
  <c r="J504" i="2"/>
  <c r="K504" i="2"/>
  <c r="L504" i="2"/>
  <c r="G505" i="2"/>
  <c r="J505" i="2"/>
  <c r="K505" i="2"/>
  <c r="L505" i="2"/>
  <c r="G506" i="2"/>
  <c r="J506" i="2"/>
  <c r="K506" i="2"/>
  <c r="L506" i="2"/>
  <c r="G507" i="2"/>
  <c r="J507" i="2"/>
  <c r="K507" i="2"/>
  <c r="L507" i="2"/>
  <c r="G510" i="2"/>
  <c r="E510" i="6" s="1"/>
  <c r="J510" i="2"/>
  <c r="K510" i="2"/>
  <c r="L510" i="2"/>
  <c r="G511" i="2"/>
  <c r="J511" i="2"/>
  <c r="K511" i="2"/>
  <c r="L511" i="2"/>
  <c r="G512" i="2"/>
  <c r="J512" i="2"/>
  <c r="K512" i="2"/>
  <c r="L512" i="2"/>
  <c r="G513" i="2"/>
  <c r="J513" i="2"/>
  <c r="K513" i="2"/>
  <c r="L513" i="2"/>
  <c r="G514" i="2"/>
  <c r="E514" i="6"/>
  <c r="J514" i="2"/>
  <c r="K514" i="2"/>
  <c r="L514" i="2"/>
  <c r="G516" i="2"/>
  <c r="J516" i="2"/>
  <c r="K516" i="2"/>
  <c r="L516" i="2"/>
  <c r="G517" i="2"/>
  <c r="J517" i="2"/>
  <c r="K517" i="2"/>
  <c r="L517" i="2"/>
  <c r="G518" i="2"/>
  <c r="J518" i="2"/>
  <c r="K518" i="2"/>
  <c r="L518" i="2"/>
  <c r="G519" i="2"/>
  <c r="E519" i="6"/>
  <c r="J519" i="2"/>
  <c r="K519" i="2"/>
  <c r="L519" i="2"/>
  <c r="G520" i="2"/>
  <c r="H520" i="2" s="1"/>
  <c r="J520" i="2"/>
  <c r="K520" i="2"/>
  <c r="L520" i="2"/>
  <c r="G521" i="2"/>
  <c r="J521" i="2"/>
  <c r="K521" i="2"/>
  <c r="L521" i="2"/>
  <c r="G522" i="2"/>
  <c r="J522" i="2"/>
  <c r="K522" i="2"/>
  <c r="L522" i="2"/>
  <c r="G523" i="2"/>
  <c r="J523" i="2"/>
  <c r="K523" i="2"/>
  <c r="L523" i="2"/>
  <c r="G524" i="2"/>
  <c r="J524" i="2"/>
  <c r="K524" i="2"/>
  <c r="L524" i="2"/>
  <c r="G525" i="2"/>
  <c r="J525" i="2"/>
  <c r="K525" i="2"/>
  <c r="L525" i="2"/>
  <c r="G527" i="2"/>
  <c r="E527" i="6" s="1"/>
  <c r="J527" i="2"/>
  <c r="K527" i="2"/>
  <c r="L527" i="2"/>
  <c r="G528" i="2"/>
  <c r="J528" i="2"/>
  <c r="K528" i="2"/>
  <c r="L528" i="2"/>
  <c r="G529" i="2"/>
  <c r="J529" i="2"/>
  <c r="K529" i="2"/>
  <c r="L529" i="2"/>
  <c r="G530" i="2"/>
  <c r="E530" i="6" s="1"/>
  <c r="J530" i="2"/>
  <c r="K530" i="2"/>
  <c r="L530" i="2"/>
  <c r="G531" i="2"/>
  <c r="J531" i="2"/>
  <c r="K531" i="2"/>
  <c r="L531" i="2"/>
  <c r="G532" i="2"/>
  <c r="E532" i="6"/>
  <c r="K532" i="6" s="1"/>
  <c r="J532" i="2"/>
  <c r="K532" i="2"/>
  <c r="L532" i="2"/>
  <c r="G533" i="2"/>
  <c r="J533" i="2"/>
  <c r="K533" i="2"/>
  <c r="L533" i="2"/>
  <c r="G534" i="2"/>
  <c r="J534" i="2"/>
  <c r="K534" i="2"/>
  <c r="L534" i="2"/>
  <c r="G535" i="2"/>
  <c r="E535" i="6"/>
  <c r="J535" i="2"/>
  <c r="K535" i="2"/>
  <c r="L535" i="2"/>
  <c r="G536" i="2"/>
  <c r="O536" i="2"/>
  <c r="J536" i="2"/>
  <c r="K536" i="2"/>
  <c r="L536" i="2"/>
  <c r="G537" i="2"/>
  <c r="J537" i="2"/>
  <c r="K537" i="2"/>
  <c r="L537" i="2"/>
  <c r="G538" i="2"/>
  <c r="J538" i="2"/>
  <c r="K538" i="2"/>
  <c r="L538" i="2"/>
  <c r="G539" i="2"/>
  <c r="E539" i="6"/>
  <c r="J539" i="2"/>
  <c r="K539" i="2"/>
  <c r="L539" i="2"/>
  <c r="G540" i="2"/>
  <c r="J540" i="2"/>
  <c r="K540" i="2"/>
  <c r="L540" i="2"/>
  <c r="G541" i="2"/>
  <c r="J541" i="2"/>
  <c r="K541" i="2"/>
  <c r="L541" i="2"/>
  <c r="G542" i="2"/>
  <c r="O542" i="2" s="1"/>
  <c r="J542" i="2"/>
  <c r="K542" i="2"/>
  <c r="L542" i="2"/>
  <c r="G543" i="2"/>
  <c r="E543" i="6"/>
  <c r="J543" i="2"/>
  <c r="K543" i="2"/>
  <c r="L543" i="2"/>
  <c r="G544" i="2"/>
  <c r="J544" i="2"/>
  <c r="K544" i="2"/>
  <c r="L544" i="2"/>
  <c r="G546" i="2"/>
  <c r="E546" i="6" s="1"/>
  <c r="J546" i="2"/>
  <c r="K546" i="2"/>
  <c r="L546" i="2"/>
  <c r="G547" i="2"/>
  <c r="J547" i="2"/>
  <c r="K547" i="2"/>
  <c r="L547" i="2"/>
  <c r="G548" i="2"/>
  <c r="E548" i="6"/>
  <c r="J548" i="2"/>
  <c r="K548" i="2"/>
  <c r="L548" i="2"/>
  <c r="G549" i="2"/>
  <c r="J549" i="2"/>
  <c r="K549" i="2"/>
  <c r="L549" i="2"/>
  <c r="G550" i="2"/>
  <c r="E550" i="6" s="1"/>
  <c r="J550" i="2"/>
  <c r="K550" i="2"/>
  <c r="L550" i="2"/>
  <c r="G551" i="2"/>
  <c r="E551" i="6"/>
  <c r="J551" i="2"/>
  <c r="K551" i="2"/>
  <c r="L551" i="2"/>
  <c r="G552" i="2"/>
  <c r="E552" i="6" s="1"/>
  <c r="J552" i="2"/>
  <c r="K552" i="2"/>
  <c r="L552" i="2"/>
  <c r="G553" i="2"/>
  <c r="M553" i="2" s="1"/>
  <c r="J553" i="2"/>
  <c r="K553" i="2"/>
  <c r="L553" i="2"/>
  <c r="G554" i="2"/>
  <c r="M554" i="2"/>
  <c r="J554" i="2"/>
  <c r="K554" i="2"/>
  <c r="L554" i="2"/>
  <c r="G556" i="2"/>
  <c r="J556" i="2"/>
  <c r="K556" i="2"/>
  <c r="L556" i="2"/>
  <c r="G557" i="2"/>
  <c r="E557" i="6"/>
  <c r="J557" i="2"/>
  <c r="K557" i="2"/>
  <c r="L557" i="2"/>
  <c r="G558" i="2"/>
  <c r="E558" i="6" s="1"/>
  <c r="J558" i="2"/>
  <c r="K558" i="2"/>
  <c r="L558" i="2"/>
  <c r="G559" i="2"/>
  <c r="E559" i="6"/>
  <c r="G559" i="6"/>
  <c r="E559" i="10" s="1"/>
  <c r="J559" i="2"/>
  <c r="K559" i="2"/>
  <c r="L559" i="2"/>
  <c r="G560" i="2"/>
  <c r="E560" i="6" s="1"/>
  <c r="J560" i="2"/>
  <c r="K560" i="2"/>
  <c r="L560" i="2"/>
  <c r="G561" i="2"/>
  <c r="E561" i="6" s="1"/>
  <c r="J561" i="2"/>
  <c r="K561" i="2"/>
  <c r="L561" i="2"/>
  <c r="G562" i="2"/>
  <c r="E562" i="6" s="1"/>
  <c r="K562" i="6" s="1"/>
  <c r="J562" i="2"/>
  <c r="K562" i="2"/>
  <c r="L562" i="2"/>
  <c r="G564" i="2"/>
  <c r="J564" i="2"/>
  <c r="K564" i="2"/>
  <c r="L564" i="2"/>
  <c r="G565" i="2"/>
  <c r="E565" i="6"/>
  <c r="J565" i="2"/>
  <c r="K565" i="2"/>
  <c r="L565" i="2"/>
  <c r="G566" i="2"/>
  <c r="E566" i="6"/>
  <c r="J566" i="2"/>
  <c r="K566" i="2"/>
  <c r="L566" i="2"/>
  <c r="G567" i="2"/>
  <c r="E567" i="6" s="1"/>
  <c r="J567" i="2"/>
  <c r="K567" i="2"/>
  <c r="L567" i="2"/>
  <c r="L563" i="2" s="1"/>
  <c r="G568" i="2"/>
  <c r="J568" i="2"/>
  <c r="K568" i="2"/>
  <c r="L568" i="2"/>
  <c r="G569" i="2"/>
  <c r="E569" i="6" s="1"/>
  <c r="J569" i="2"/>
  <c r="K569" i="2"/>
  <c r="L569" i="2"/>
  <c r="G570" i="2"/>
  <c r="E570" i="6"/>
  <c r="J570" i="2"/>
  <c r="K570" i="2"/>
  <c r="L570" i="2"/>
  <c r="G571" i="2"/>
  <c r="E571" i="6" s="1"/>
  <c r="J571" i="2"/>
  <c r="K571" i="2"/>
  <c r="L571" i="2"/>
  <c r="G572" i="2"/>
  <c r="E572" i="6" s="1"/>
  <c r="J572" i="2"/>
  <c r="K572" i="2"/>
  <c r="L572" i="2"/>
  <c r="G574" i="2"/>
  <c r="E574" i="6"/>
  <c r="J574" i="2"/>
  <c r="K574" i="2"/>
  <c r="L574" i="2"/>
  <c r="G575" i="2"/>
  <c r="E575" i="6"/>
  <c r="J575" i="2"/>
  <c r="K575" i="2"/>
  <c r="L575" i="2"/>
  <c r="G576" i="2"/>
  <c r="E576" i="6" s="1"/>
  <c r="J576" i="2"/>
  <c r="K576" i="2"/>
  <c r="L576" i="2"/>
  <c r="G577" i="2"/>
  <c r="J577" i="2"/>
  <c r="K577" i="2"/>
  <c r="L577" i="2"/>
  <c r="G578" i="2"/>
  <c r="J578" i="2"/>
  <c r="K578" i="2"/>
  <c r="L578" i="2"/>
  <c r="G579" i="2"/>
  <c r="E579" i="6" s="1"/>
  <c r="J579" i="2"/>
  <c r="K579" i="2"/>
  <c r="L579" i="2"/>
  <c r="G580" i="2"/>
  <c r="J580" i="2"/>
  <c r="K580" i="2"/>
  <c r="L580" i="2"/>
  <c r="G581" i="2"/>
  <c r="E581" i="6"/>
  <c r="J581" i="2"/>
  <c r="K581" i="2"/>
  <c r="L581" i="2"/>
  <c r="G582" i="2"/>
  <c r="E582" i="6" s="1"/>
  <c r="J582" i="2"/>
  <c r="K582" i="2"/>
  <c r="L582" i="2"/>
  <c r="L573" i="2" s="1"/>
  <c r="G583" i="2"/>
  <c r="E583" i="6" s="1"/>
  <c r="K583" i="6" s="1"/>
  <c r="J583" i="2"/>
  <c r="K583" i="2"/>
  <c r="L583" i="2"/>
  <c r="G584" i="2"/>
  <c r="J584" i="2"/>
  <c r="K584" i="2"/>
  <c r="L584" i="2"/>
  <c r="G585" i="2"/>
  <c r="E585" i="6" s="1"/>
  <c r="G585" i="6" s="1"/>
  <c r="E585" i="10" s="1"/>
  <c r="J585" i="2"/>
  <c r="K585" i="2"/>
  <c r="L585" i="2"/>
  <c r="G586" i="2"/>
  <c r="J586" i="2"/>
  <c r="K586" i="2"/>
  <c r="L586" i="2"/>
  <c r="G587" i="2"/>
  <c r="J587" i="2"/>
  <c r="K587" i="2"/>
  <c r="L587" i="2"/>
  <c r="G588" i="2"/>
  <c r="J588" i="2"/>
  <c r="K588" i="2"/>
  <c r="L588" i="2"/>
  <c r="G589" i="2"/>
  <c r="E589" i="6"/>
  <c r="J589" i="2"/>
  <c r="K589" i="2"/>
  <c r="L589" i="2"/>
  <c r="G590" i="2"/>
  <c r="E590" i="6"/>
  <c r="J590" i="2"/>
  <c r="K590" i="2"/>
  <c r="L590" i="2"/>
  <c r="G593" i="2"/>
  <c r="E593" i="6"/>
  <c r="J593" i="2"/>
  <c r="K593" i="2"/>
  <c r="L593" i="2"/>
  <c r="G594" i="2"/>
  <c r="E594" i="6"/>
  <c r="J594" i="2"/>
  <c r="K594" i="2"/>
  <c r="L594" i="2"/>
  <c r="G595" i="2"/>
  <c r="J595" i="2"/>
  <c r="K595" i="2"/>
  <c r="L595" i="2"/>
  <c r="G596" i="2"/>
  <c r="E596" i="6" s="1"/>
  <c r="J596" i="2"/>
  <c r="K596" i="2"/>
  <c r="L596" i="2"/>
  <c r="G597" i="2"/>
  <c r="E597" i="6" s="1"/>
  <c r="J597" i="2"/>
  <c r="K597" i="2"/>
  <c r="L597" i="2"/>
  <c r="G598" i="2"/>
  <c r="E598" i="6"/>
  <c r="J598" i="2"/>
  <c r="K598" i="2"/>
  <c r="L598" i="2"/>
  <c r="G600" i="2"/>
  <c r="J600" i="2"/>
  <c r="K600" i="2"/>
  <c r="L600" i="2"/>
  <c r="G601" i="2"/>
  <c r="E601" i="6"/>
  <c r="J601" i="2"/>
  <c r="K601" i="2"/>
  <c r="L601" i="2"/>
  <c r="G602" i="2"/>
  <c r="J602" i="2"/>
  <c r="K602" i="2"/>
  <c r="L602" i="2"/>
  <c r="G603" i="2"/>
  <c r="E603" i="6"/>
  <c r="J603" i="2"/>
  <c r="K603" i="2"/>
  <c r="L603" i="2"/>
  <c r="G604" i="2"/>
  <c r="J604" i="2"/>
  <c r="K604" i="2"/>
  <c r="L604" i="2"/>
  <c r="G605" i="2"/>
  <c r="E605" i="6" s="1"/>
  <c r="J605" i="2"/>
  <c r="K605" i="2"/>
  <c r="L605" i="2"/>
  <c r="G606" i="2"/>
  <c r="E606" i="6" s="1"/>
  <c r="J606" i="2"/>
  <c r="K606" i="2"/>
  <c r="L606" i="2"/>
  <c r="G607" i="2"/>
  <c r="E607" i="6"/>
  <c r="J607" i="2"/>
  <c r="K607" i="2"/>
  <c r="L607" i="2"/>
  <c r="G608" i="2"/>
  <c r="J608" i="2"/>
  <c r="K608" i="2"/>
  <c r="L608" i="2"/>
  <c r="G609" i="2"/>
  <c r="E609" i="6" s="1"/>
  <c r="J609" i="2"/>
  <c r="K609" i="2"/>
  <c r="L609" i="2"/>
  <c r="G610" i="2"/>
  <c r="J610" i="2"/>
  <c r="K610" i="2"/>
  <c r="L610" i="2"/>
  <c r="G611" i="2"/>
  <c r="O611" i="2" s="1"/>
  <c r="J611" i="2"/>
  <c r="K611" i="2"/>
  <c r="L611" i="2"/>
  <c r="G612" i="2"/>
  <c r="J612" i="2"/>
  <c r="K612" i="2"/>
  <c r="L612" i="2"/>
  <c r="G613" i="2"/>
  <c r="E613" i="6" s="1"/>
  <c r="J613" i="2"/>
  <c r="K613" i="2"/>
  <c r="L613" i="2"/>
  <c r="G614" i="2"/>
  <c r="M614" i="2"/>
  <c r="J614" i="2"/>
  <c r="K614" i="2"/>
  <c r="L614" i="2"/>
  <c r="G615" i="2"/>
  <c r="E615" i="6"/>
  <c r="K615" i="6" s="1"/>
  <c r="J615" i="2"/>
  <c r="K615" i="2"/>
  <c r="L615" i="2"/>
  <c r="G616" i="2"/>
  <c r="J616" i="2"/>
  <c r="K616" i="2"/>
  <c r="L616" i="2"/>
  <c r="G618" i="2"/>
  <c r="J618" i="2"/>
  <c r="K618" i="2"/>
  <c r="L618" i="2"/>
  <c r="G619" i="2"/>
  <c r="O619" i="2" s="1"/>
  <c r="J619" i="2"/>
  <c r="K619" i="2"/>
  <c r="L619" i="2"/>
  <c r="G620" i="2"/>
  <c r="E620" i="6"/>
  <c r="J620" i="2"/>
  <c r="K620" i="2"/>
  <c r="L620" i="2"/>
  <c r="G621" i="2"/>
  <c r="E621" i="6" s="1"/>
  <c r="J621" i="2"/>
  <c r="K621" i="2"/>
  <c r="L621" i="2"/>
  <c r="G622" i="2"/>
  <c r="E622" i="6"/>
  <c r="G622" i="6" s="1"/>
  <c r="E622" i="10" s="1"/>
  <c r="J622" i="2"/>
  <c r="K622" i="2"/>
  <c r="L622" i="2"/>
  <c r="G623" i="2"/>
  <c r="E623" i="6"/>
  <c r="J623" i="2"/>
  <c r="K623" i="2"/>
  <c r="L623" i="2"/>
  <c r="G624" i="2"/>
  <c r="E624" i="6" s="1"/>
  <c r="J624" i="2"/>
  <c r="K624" i="2"/>
  <c r="L624" i="2"/>
  <c r="G625" i="2"/>
  <c r="J625" i="2"/>
  <c r="K625" i="2"/>
  <c r="L625" i="2"/>
  <c r="G626" i="2"/>
  <c r="J626" i="2"/>
  <c r="K626" i="2"/>
  <c r="L626" i="2"/>
  <c r="G627" i="2"/>
  <c r="J627" i="2"/>
  <c r="K627" i="2"/>
  <c r="L627" i="2"/>
  <c r="G629" i="2"/>
  <c r="E629" i="6"/>
  <c r="K629" i="6" s="1"/>
  <c r="J629" i="2"/>
  <c r="K629" i="2"/>
  <c r="L629" i="2"/>
  <c r="G630" i="2"/>
  <c r="E630" i="6" s="1"/>
  <c r="J630" i="2"/>
  <c r="K630" i="2"/>
  <c r="L630" i="2"/>
  <c r="G631" i="2"/>
  <c r="E631" i="6" s="1"/>
  <c r="K631" i="6"/>
  <c r="J631" i="2"/>
  <c r="K631" i="2"/>
  <c r="L631" i="2"/>
  <c r="G632" i="2"/>
  <c r="J632" i="2"/>
  <c r="K632" i="2"/>
  <c r="L632" i="2"/>
  <c r="G634" i="2"/>
  <c r="E634" i="6"/>
  <c r="J634" i="2"/>
  <c r="K634" i="2"/>
  <c r="L634" i="2"/>
  <c r="G635" i="2"/>
  <c r="E635" i="6" s="1"/>
  <c r="J635" i="2"/>
  <c r="K635" i="2"/>
  <c r="L635" i="2"/>
  <c r="G636" i="2"/>
  <c r="J636" i="2"/>
  <c r="K636" i="2"/>
  <c r="L636" i="2"/>
  <c r="G637" i="2"/>
  <c r="E637" i="6"/>
  <c r="J637" i="2"/>
  <c r="K637" i="2"/>
  <c r="L637" i="2"/>
  <c r="G638" i="2"/>
  <c r="J638" i="2"/>
  <c r="K638" i="2"/>
  <c r="L638" i="2"/>
  <c r="G640" i="2"/>
  <c r="J640" i="2"/>
  <c r="K640" i="2"/>
  <c r="L640" i="2"/>
  <c r="G641" i="2"/>
  <c r="E641" i="6" s="1"/>
  <c r="J641" i="2"/>
  <c r="K641" i="2"/>
  <c r="K639" i="2" s="1"/>
  <c r="L641" i="2"/>
  <c r="O261" i="2"/>
  <c r="O282" i="2"/>
  <c r="O256" i="2"/>
  <c r="H410" i="2"/>
  <c r="N410" i="2" s="1"/>
  <c r="O408" i="2"/>
  <c r="E408" i="6"/>
  <c r="H357" i="2"/>
  <c r="N357" i="2"/>
  <c r="E357" i="6"/>
  <c r="G355" i="6"/>
  <c r="E355" i="10" s="1"/>
  <c r="H353" i="2"/>
  <c r="N353" i="2"/>
  <c r="G351" i="6"/>
  <c r="E351" i="10"/>
  <c r="H339" i="2"/>
  <c r="N339" i="2"/>
  <c r="G337" i="6"/>
  <c r="E337" i="10"/>
  <c r="N335" i="2"/>
  <c r="E335" i="6"/>
  <c r="O304" i="2"/>
  <c r="G301" i="6"/>
  <c r="E301" i="10"/>
  <c r="O294" i="2"/>
  <c r="O288" i="2"/>
  <c r="O253" i="2"/>
  <c r="E253" i="6"/>
  <c r="N250" i="2"/>
  <c r="E250" i="6"/>
  <c r="H242" i="2"/>
  <c r="N242" i="2"/>
  <c r="O396" i="2"/>
  <c r="E396" i="6"/>
  <c r="E392" i="6"/>
  <c r="E390" i="6"/>
  <c r="O388" i="2"/>
  <c r="E388" i="6"/>
  <c r="N349" i="2"/>
  <c r="E349" i="6"/>
  <c r="H331" i="2"/>
  <c r="N331" i="2"/>
  <c r="H327" i="2"/>
  <c r="N327" i="2" s="1"/>
  <c r="E327" i="6"/>
  <c r="N386" i="2"/>
  <c r="E386" i="6"/>
  <c r="H320" i="2"/>
  <c r="N320" i="2"/>
  <c r="E320" i="6"/>
  <c r="H318" i="2"/>
  <c r="N318" i="2"/>
  <c r="E279" i="6"/>
  <c r="E277" i="6"/>
  <c r="H245" i="2"/>
  <c r="N245" i="2" s="1"/>
  <c r="E245" i="6"/>
  <c r="N237" i="2"/>
  <c r="N236" i="2" s="1"/>
  <c r="E237" i="6"/>
  <c r="O638" i="2"/>
  <c r="E638" i="6"/>
  <c r="G629" i="6"/>
  <c r="E629" i="10" s="1"/>
  <c r="G615" i="6"/>
  <c r="E615" i="10"/>
  <c r="E611" i="6"/>
  <c r="O603" i="2"/>
  <c r="O596" i="2"/>
  <c r="O594" i="2"/>
  <c r="G562" i="6"/>
  <c r="E562" i="10"/>
  <c r="O551" i="2"/>
  <c r="O547" i="2"/>
  <c r="E547" i="6"/>
  <c r="E542" i="6"/>
  <c r="O540" i="2"/>
  <c r="E540" i="6"/>
  <c r="E536" i="6"/>
  <c r="O534" i="2"/>
  <c r="E534" i="6"/>
  <c r="G532" i="6"/>
  <c r="E532" i="10"/>
  <c r="O517" i="2"/>
  <c r="E517" i="6"/>
  <c r="K514" i="6"/>
  <c r="G514" i="6"/>
  <c r="E514" i="10" s="1"/>
  <c r="O512" i="2"/>
  <c r="E512" i="6"/>
  <c r="K510" i="6"/>
  <c r="G510" i="6"/>
  <c r="E510" i="10"/>
  <c r="O506" i="2"/>
  <c r="E506" i="6"/>
  <c r="O502" i="2"/>
  <c r="E502" i="6"/>
  <c r="O500" i="2"/>
  <c r="O498" i="2"/>
  <c r="E498" i="6"/>
  <c r="O490" i="2"/>
  <c r="E490" i="6"/>
  <c r="O488" i="2"/>
  <c r="O486" i="2"/>
  <c r="E486" i="6"/>
  <c r="O484" i="2"/>
  <c r="O482" i="2"/>
  <c r="E482" i="6"/>
  <c r="K477" i="6"/>
  <c r="G477" i="6"/>
  <c r="E477" i="10" s="1"/>
  <c r="O470" i="2"/>
  <c r="E470" i="6"/>
  <c r="K460" i="6"/>
  <c r="G458" i="6"/>
  <c r="E458" i="10"/>
  <c r="G456" i="6"/>
  <c r="E456" i="10" s="1"/>
  <c r="K456" i="10" s="1"/>
  <c r="O454" i="2"/>
  <c r="E454" i="6"/>
  <c r="O450" i="2"/>
  <c r="E450" i="6"/>
  <c r="K448" i="6"/>
  <c r="O446" i="2"/>
  <c r="K444" i="6"/>
  <c r="K442" i="6"/>
  <c r="K440" i="6"/>
  <c r="G440" i="6"/>
  <c r="E440" i="10"/>
  <c r="G440" i="10" s="1"/>
  <c r="E440" i="11" s="1"/>
  <c r="G440" i="11" s="1"/>
  <c r="E438" i="6"/>
  <c r="K436" i="6"/>
  <c r="O434" i="2"/>
  <c r="O430" i="2"/>
  <c r="E430" i="6"/>
  <c r="K416" i="6"/>
  <c r="G416" i="6"/>
  <c r="E416" i="10" s="1"/>
  <c r="H414" i="2"/>
  <c r="N414" i="2"/>
  <c r="E414" i="6"/>
  <c r="H382" i="2"/>
  <c r="N382" i="2" s="1"/>
  <c r="E382" i="6"/>
  <c r="H378" i="2"/>
  <c r="N378" i="2" s="1"/>
  <c r="E378" i="6"/>
  <c r="H374" i="2"/>
  <c r="N374" i="2" s="1"/>
  <c r="E374" i="6"/>
  <c r="K372" i="6"/>
  <c r="G372" i="6"/>
  <c r="E372" i="10"/>
  <c r="K369" i="6"/>
  <c r="G369" i="6"/>
  <c r="E369" i="10"/>
  <c r="G369" i="10" s="1"/>
  <c r="K367" i="6"/>
  <c r="H340" i="2"/>
  <c r="N340" i="2" s="1"/>
  <c r="E340" i="6"/>
  <c r="H316" i="2"/>
  <c r="N316" i="2" s="1"/>
  <c r="E316" i="6"/>
  <c r="O274" i="2"/>
  <c r="E274" i="6"/>
  <c r="H243" i="2"/>
  <c r="N243" i="2" s="1"/>
  <c r="O620" i="2"/>
  <c r="O618" i="2"/>
  <c r="E618" i="6"/>
  <c r="K607" i="6"/>
  <c r="G607" i="6"/>
  <c r="E607" i="10"/>
  <c r="O410" i="2"/>
  <c r="O409" i="2"/>
  <c r="E409" i="6"/>
  <c r="O361" i="2"/>
  <c r="O358" i="2"/>
  <c r="E358" i="6"/>
  <c r="O356" i="2"/>
  <c r="E356" i="6"/>
  <c r="K354" i="6"/>
  <c r="G354" i="6"/>
  <c r="E354" i="10" s="1"/>
  <c r="G352" i="6"/>
  <c r="E352" i="10" s="1"/>
  <c r="H350" i="2"/>
  <c r="N350" i="2"/>
  <c r="E350" i="6"/>
  <c r="O339" i="2"/>
  <c r="O338" i="2"/>
  <c r="E338" i="6"/>
  <c r="N332" i="2"/>
  <c r="E332" i="6"/>
  <c r="O308" i="2"/>
  <c r="O300" i="2"/>
  <c r="O298" i="2"/>
  <c r="E298" i="6"/>
  <c r="K295" i="6"/>
  <c r="G295" i="6"/>
  <c r="E295" i="10" s="1"/>
  <c r="G295" i="10"/>
  <c r="G293" i="6"/>
  <c r="E293" i="10"/>
  <c r="K293" i="6"/>
  <c r="O290" i="2"/>
  <c r="E290" i="6"/>
  <c r="K287" i="6"/>
  <c r="G285" i="6"/>
  <c r="E285" i="10"/>
  <c r="G285" i="10" s="1"/>
  <c r="E285" i="11" s="1"/>
  <c r="O267" i="2"/>
  <c r="K256" i="6"/>
  <c r="G256" i="6"/>
  <c r="E256" i="10" s="1"/>
  <c r="O254" i="2"/>
  <c r="E254" i="6"/>
  <c r="K251" i="6"/>
  <c r="G251" i="6"/>
  <c r="E251" i="10" s="1"/>
  <c r="K249" i="6"/>
  <c r="G249" i="6"/>
  <c r="E249" i="10" s="1"/>
  <c r="O636" i="2"/>
  <c r="E636" i="6"/>
  <c r="O634" i="2"/>
  <c r="K622" i="6"/>
  <c r="H407" i="2"/>
  <c r="N407" i="2" s="1"/>
  <c r="H403" i="2"/>
  <c r="N403" i="2" s="1"/>
  <c r="G399" i="6"/>
  <c r="G391" i="6"/>
  <c r="E391" i="10" s="1"/>
  <c r="G391" i="10" s="1"/>
  <c r="H387" i="2"/>
  <c r="N387" i="2" s="1"/>
  <c r="E387" i="6"/>
  <c r="O349" i="2"/>
  <c r="H348" i="2"/>
  <c r="N348" i="2" s="1"/>
  <c r="E348" i="6"/>
  <c r="O331" i="2"/>
  <c r="O330" i="2"/>
  <c r="K261" i="6"/>
  <c r="G261" i="6"/>
  <c r="E261" i="10"/>
  <c r="H241" i="2"/>
  <c r="N241" i="2" s="1"/>
  <c r="E241" i="6"/>
  <c r="O386" i="2"/>
  <c r="H385" i="2"/>
  <c r="N385" i="2" s="1"/>
  <c r="E385" i="6"/>
  <c r="K385" i="6" s="1"/>
  <c r="O383" i="2"/>
  <c r="E383" i="6"/>
  <c r="H321" i="2"/>
  <c r="N321" i="2" s="1"/>
  <c r="E321" i="6"/>
  <c r="O281" i="2"/>
  <c r="O280" i="2"/>
  <c r="E280" i="6"/>
  <c r="O260" i="2"/>
  <c r="O259" i="2"/>
  <c r="E259" i="6"/>
  <c r="O245" i="2"/>
  <c r="O237" i="2"/>
  <c r="O640" i="2"/>
  <c r="E640" i="6"/>
  <c r="K637" i="6"/>
  <c r="G637" i="6"/>
  <c r="E637" i="10"/>
  <c r="O632" i="2"/>
  <c r="E632" i="6"/>
  <c r="O627" i="2"/>
  <c r="E627" i="6"/>
  <c r="E619" i="6"/>
  <c r="O616" i="2"/>
  <c r="E616" i="6"/>
  <c r="O612" i="2"/>
  <c r="E612" i="6"/>
  <c r="O610" i="2"/>
  <c r="E610" i="6"/>
  <c r="O608" i="2"/>
  <c r="E608" i="6"/>
  <c r="K606" i="6"/>
  <c r="G606" i="6"/>
  <c r="E606" i="10" s="1"/>
  <c r="O604" i="2"/>
  <c r="E604" i="6"/>
  <c r="O602" i="2"/>
  <c r="E602" i="6"/>
  <c r="O600" i="2"/>
  <c r="E600" i="6"/>
  <c r="O595" i="2"/>
  <c r="E595" i="6"/>
  <c r="O587" i="2"/>
  <c r="E587" i="6"/>
  <c r="K585" i="6"/>
  <c r="G583" i="6"/>
  <c r="E583" i="10" s="1"/>
  <c r="K583" i="10" s="1"/>
  <c r="K579" i="6"/>
  <c r="G579" i="6"/>
  <c r="E579" i="10"/>
  <c r="K575" i="6"/>
  <c r="G575" i="6"/>
  <c r="E575" i="10"/>
  <c r="O564" i="2"/>
  <c r="E564" i="6"/>
  <c r="K559" i="6"/>
  <c r="K557" i="6"/>
  <c r="G557" i="6"/>
  <c r="E557" i="10" s="1"/>
  <c r="G550" i="6"/>
  <c r="E550" i="10" s="1"/>
  <c r="K550" i="6"/>
  <c r="G546" i="6"/>
  <c r="E546" i="10" s="1"/>
  <c r="K546" i="6"/>
  <c r="K543" i="6"/>
  <c r="G543" i="6"/>
  <c r="E543" i="10" s="1"/>
  <c r="O541" i="2"/>
  <c r="E541" i="6"/>
  <c r="K539" i="6"/>
  <c r="G539" i="6"/>
  <c r="E539" i="10" s="1"/>
  <c r="O537" i="2"/>
  <c r="E537" i="6"/>
  <c r="K535" i="6"/>
  <c r="G535" i="6"/>
  <c r="E535" i="10"/>
  <c r="O533" i="2"/>
  <c r="E533" i="6"/>
  <c r="O531" i="2"/>
  <c r="E531" i="6"/>
  <c r="O527" i="2"/>
  <c r="O518" i="2"/>
  <c r="E518" i="6"/>
  <c r="O516" i="2"/>
  <c r="E516" i="6"/>
  <c r="G516" i="6" s="1"/>
  <c r="E516" i="10" s="1"/>
  <c r="O513" i="2"/>
  <c r="E513" i="6"/>
  <c r="O511" i="2"/>
  <c r="E511" i="6"/>
  <c r="O507" i="2"/>
  <c r="E507" i="6"/>
  <c r="O505" i="2"/>
  <c r="E505" i="6"/>
  <c r="K505" i="6" s="1"/>
  <c r="O503" i="2"/>
  <c r="E503" i="6"/>
  <c r="O501" i="2"/>
  <c r="E501" i="6"/>
  <c r="O499" i="2"/>
  <c r="E499" i="6"/>
  <c r="O497" i="2"/>
  <c r="E497" i="6"/>
  <c r="K497" i="6" s="1"/>
  <c r="G495" i="6"/>
  <c r="E495" i="10"/>
  <c r="O493" i="2"/>
  <c r="K487" i="6"/>
  <c r="G487" i="6"/>
  <c r="E487" i="10"/>
  <c r="K487" i="10"/>
  <c r="O485" i="2"/>
  <c r="E485" i="6"/>
  <c r="K483" i="6"/>
  <c r="G483" i="6"/>
  <c r="E483" i="10" s="1"/>
  <c r="O480" i="2"/>
  <c r="E480" i="6"/>
  <c r="O478" i="2"/>
  <c r="E478" i="6"/>
  <c r="O474" i="2"/>
  <c r="E474" i="6"/>
  <c r="O471" i="2"/>
  <c r="E471" i="6"/>
  <c r="O469" i="2"/>
  <c r="E469" i="6"/>
  <c r="E467" i="6"/>
  <c r="E461" i="6"/>
  <c r="O455" i="2"/>
  <c r="E455" i="6"/>
  <c r="O453" i="2"/>
  <c r="E453" i="6"/>
  <c r="O451" i="2"/>
  <c r="E451" i="6"/>
  <c r="O447" i="2"/>
  <c r="E447" i="6"/>
  <c r="O445" i="2"/>
  <c r="E445" i="6"/>
  <c r="O443" i="2"/>
  <c r="E443" i="6"/>
  <c r="O441" i="2"/>
  <c r="E441" i="6"/>
  <c r="O439" i="2"/>
  <c r="E439" i="6"/>
  <c r="O437" i="2"/>
  <c r="O431" i="2"/>
  <c r="E431" i="6"/>
  <c r="O429" i="2"/>
  <c r="E429" i="6"/>
  <c r="O427" i="2"/>
  <c r="E427" i="6"/>
  <c r="O425" i="2"/>
  <c r="E425" i="6"/>
  <c r="O415" i="2"/>
  <c r="E415" i="6"/>
  <c r="G413" i="6"/>
  <c r="E413" i="10" s="1"/>
  <c r="K413" i="6"/>
  <c r="O382" i="2"/>
  <c r="O381" i="2"/>
  <c r="E381" i="6"/>
  <c r="G379" i="6"/>
  <c r="E379" i="10" s="1"/>
  <c r="H371" i="2"/>
  <c r="N371" i="2" s="1"/>
  <c r="E371" i="6"/>
  <c r="H368" i="2"/>
  <c r="N368" i="2" s="1"/>
  <c r="E368" i="6"/>
  <c r="K366" i="6"/>
  <c r="G366" i="6"/>
  <c r="E366" i="10" s="1"/>
  <c r="G366" i="10" s="1"/>
  <c r="H342" i="2"/>
  <c r="N342" i="2" s="1"/>
  <c r="E342" i="6"/>
  <c r="H317" i="2"/>
  <c r="N317" i="2" s="1"/>
  <c r="E317" i="6"/>
  <c r="G317" i="6"/>
  <c r="E317" i="10" s="1"/>
  <c r="O312" i="2"/>
  <c r="E312" i="6"/>
  <c r="O310" i="2"/>
  <c r="E310" i="6"/>
  <c r="O273" i="2"/>
  <c r="E273" i="6"/>
  <c r="O258" i="2"/>
  <c r="O257" i="2"/>
  <c r="E257" i="6"/>
  <c r="H244" i="2"/>
  <c r="N244" i="2" s="1"/>
  <c r="E244" i="6"/>
  <c r="M446" i="2"/>
  <c r="H446" i="2"/>
  <c r="N446" i="2" s="1"/>
  <c r="M316" i="2"/>
  <c r="M356" i="2"/>
  <c r="M381" i="2"/>
  <c r="O243" i="2"/>
  <c r="M486" i="2"/>
  <c r="H486" i="2"/>
  <c r="N486" i="2"/>
  <c r="M430" i="2"/>
  <c r="H430" i="2"/>
  <c r="N430" i="2" s="1"/>
  <c r="O318" i="2"/>
  <c r="O316" i="2"/>
  <c r="O403" i="2"/>
  <c r="O368" i="2"/>
  <c r="K365" i="2"/>
  <c r="M338" i="2"/>
  <c r="H338" i="2"/>
  <c r="N338" i="2"/>
  <c r="M330" i="2"/>
  <c r="H330" i="2"/>
  <c r="N330" i="2" s="1"/>
  <c r="O327" i="2"/>
  <c r="M470" i="2"/>
  <c r="H470" i="2"/>
  <c r="N470" i="2" s="1"/>
  <c r="O353" i="2"/>
  <c r="O374" i="2"/>
  <c r="O335" i="2"/>
  <c r="O247" i="2"/>
  <c r="M484" i="2"/>
  <c r="H484" i="2"/>
  <c r="N484" i="2" s="1"/>
  <c r="M454" i="2"/>
  <c r="H454" i="2"/>
  <c r="N454" i="2" s="1"/>
  <c r="M438" i="2"/>
  <c r="H438" i="2"/>
  <c r="N438" i="2"/>
  <c r="H356" i="2"/>
  <c r="N356" i="2" s="1"/>
  <c r="M409" i="2"/>
  <c r="H409" i="2"/>
  <c r="N409" i="2"/>
  <c r="M407" i="2"/>
  <c r="M403" i="2"/>
  <c r="H381" i="2"/>
  <c r="N381" i="2" s="1"/>
  <c r="O342" i="2"/>
  <c r="O378" i="2"/>
  <c r="O357" i="2"/>
  <c r="M485" i="2"/>
  <c r="H485" i="2"/>
  <c r="N485" i="2"/>
  <c r="M482" i="2"/>
  <c r="H482" i="2"/>
  <c r="N482" i="2" s="1"/>
  <c r="M453" i="2"/>
  <c r="H453" i="2"/>
  <c r="N453" i="2"/>
  <c r="M445" i="2"/>
  <c r="H445" i="2"/>
  <c r="N445" i="2" s="1"/>
  <c r="M429" i="2"/>
  <c r="H429" i="2"/>
  <c r="N429" i="2" s="1"/>
  <c r="M383" i="2"/>
  <c r="H383" i="2"/>
  <c r="N383" i="2" s="1"/>
  <c r="M342" i="2"/>
  <c r="J639" i="2"/>
  <c r="K628" i="2"/>
  <c r="O458" i="2"/>
  <c r="H458" i="2"/>
  <c r="N458" i="2"/>
  <c r="M458" i="2"/>
  <c r="M640" i="2"/>
  <c r="H640" i="2"/>
  <c r="N640" i="2"/>
  <c r="N639" i="2" s="1"/>
  <c r="M636" i="2"/>
  <c r="H636" i="2"/>
  <c r="N636" i="2" s="1"/>
  <c r="K633" i="2"/>
  <c r="M632" i="2"/>
  <c r="H632" i="2"/>
  <c r="N632" i="2" s="1"/>
  <c r="J628" i="2"/>
  <c r="M626" i="2"/>
  <c r="H626" i="2"/>
  <c r="N626" i="2" s="1"/>
  <c r="M620" i="2"/>
  <c r="H620" i="2"/>
  <c r="N620" i="2"/>
  <c r="M618" i="2"/>
  <c r="H618" i="2"/>
  <c r="N618" i="2" s="1"/>
  <c r="M612" i="2"/>
  <c r="H612" i="2"/>
  <c r="N612" i="2" s="1"/>
  <c r="M610" i="2"/>
  <c r="H610" i="2"/>
  <c r="N610" i="2" s="1"/>
  <c r="M604" i="2"/>
  <c r="H604" i="2"/>
  <c r="N604" i="2"/>
  <c r="M602" i="2"/>
  <c r="H602" i="2"/>
  <c r="N602" i="2" s="1"/>
  <c r="M596" i="2"/>
  <c r="H596" i="2"/>
  <c r="N596" i="2"/>
  <c r="M594" i="2"/>
  <c r="H594" i="2"/>
  <c r="N594" i="2" s="1"/>
  <c r="J592" i="2"/>
  <c r="M587" i="2"/>
  <c r="H587" i="2"/>
  <c r="N587" i="2" s="1"/>
  <c r="M584" i="2"/>
  <c r="H584" i="2"/>
  <c r="N584" i="2"/>
  <c r="K515" i="2"/>
  <c r="O449" i="2"/>
  <c r="H449" i="2"/>
  <c r="N449" i="2" s="1"/>
  <c r="M449" i="2"/>
  <c r="O442" i="2"/>
  <c r="H442" i="2"/>
  <c r="N442" i="2" s="1"/>
  <c r="M442" i="2"/>
  <c r="H367" i="2"/>
  <c r="N367" i="2"/>
  <c r="M367" i="2"/>
  <c r="O367" i="2"/>
  <c r="J633" i="2"/>
  <c r="H379" i="2"/>
  <c r="N379" i="2" s="1"/>
  <c r="M379" i="2"/>
  <c r="O379" i="2"/>
  <c r="O360" i="2"/>
  <c r="H369" i="2"/>
  <c r="N369" i="2"/>
  <c r="N365" i="2" s="1"/>
  <c r="M369" i="2"/>
  <c r="O369" i="2"/>
  <c r="M638" i="2"/>
  <c r="H638" i="2"/>
  <c r="N638" i="2" s="1"/>
  <c r="M634" i="2"/>
  <c r="H634" i="2"/>
  <c r="N634" i="2"/>
  <c r="M627" i="2"/>
  <c r="H627" i="2"/>
  <c r="N627" i="2" s="1"/>
  <c r="M624" i="2"/>
  <c r="H624" i="2"/>
  <c r="N624" i="2"/>
  <c r="M619" i="2"/>
  <c r="H619" i="2"/>
  <c r="N619" i="2" s="1"/>
  <c r="M616" i="2"/>
  <c r="H616" i="2"/>
  <c r="N616" i="2"/>
  <c r="M611" i="2"/>
  <c r="H611" i="2"/>
  <c r="N611" i="2" s="1"/>
  <c r="M608" i="2"/>
  <c r="H608" i="2"/>
  <c r="N608" i="2"/>
  <c r="M603" i="2"/>
  <c r="H603" i="2"/>
  <c r="N603" i="2" s="1"/>
  <c r="M600" i="2"/>
  <c r="H600" i="2"/>
  <c r="N600" i="2"/>
  <c r="M595" i="2"/>
  <c r="H595" i="2"/>
  <c r="N595" i="2" s="1"/>
  <c r="L592" i="2"/>
  <c r="O580" i="2"/>
  <c r="H580" i="2"/>
  <c r="N580" i="2" s="1"/>
  <c r="O579" i="2"/>
  <c r="H579" i="2"/>
  <c r="N579" i="2"/>
  <c r="M579" i="2"/>
  <c r="M578" i="2"/>
  <c r="O576" i="2"/>
  <c r="H576" i="2"/>
  <c r="N576" i="2" s="1"/>
  <c r="M576" i="2"/>
  <c r="O572" i="2"/>
  <c r="H572" i="2"/>
  <c r="N572" i="2" s="1"/>
  <c r="M572" i="2"/>
  <c r="O571" i="2"/>
  <c r="H571" i="2"/>
  <c r="N571" i="2" s="1"/>
  <c r="M571" i="2"/>
  <c r="O570" i="2"/>
  <c r="H570" i="2"/>
  <c r="N570" i="2" s="1"/>
  <c r="M570" i="2"/>
  <c r="H568" i="2"/>
  <c r="N568" i="2"/>
  <c r="M568" i="2"/>
  <c r="O562" i="2"/>
  <c r="H562" i="2"/>
  <c r="N562" i="2"/>
  <c r="M562" i="2"/>
  <c r="O552" i="2"/>
  <c r="H552" i="2"/>
  <c r="N552" i="2"/>
  <c r="M552" i="2"/>
  <c r="O550" i="2"/>
  <c r="H550" i="2"/>
  <c r="N550" i="2"/>
  <c r="M550" i="2"/>
  <c r="O548" i="2"/>
  <c r="H548" i="2"/>
  <c r="N548" i="2"/>
  <c r="M548" i="2"/>
  <c r="O546" i="2"/>
  <c r="H546" i="2"/>
  <c r="N546" i="2"/>
  <c r="M546" i="2"/>
  <c r="O543" i="2"/>
  <c r="H543" i="2"/>
  <c r="N543" i="2"/>
  <c r="M543" i="2"/>
  <c r="O539" i="2"/>
  <c r="H539" i="2"/>
  <c r="N539" i="2"/>
  <c r="M539" i="2"/>
  <c r="O535" i="2"/>
  <c r="H535" i="2"/>
  <c r="N535" i="2"/>
  <c r="M535" i="2"/>
  <c r="O532" i="2"/>
  <c r="H532" i="2"/>
  <c r="N532" i="2"/>
  <c r="M532" i="2"/>
  <c r="O530" i="2"/>
  <c r="H530" i="2"/>
  <c r="N530" i="2"/>
  <c r="M530" i="2"/>
  <c r="H528" i="2"/>
  <c r="N528" i="2" s="1"/>
  <c r="M528" i="2"/>
  <c r="O523" i="2"/>
  <c r="M523" i="2"/>
  <c r="O519" i="2"/>
  <c r="H519" i="2"/>
  <c r="N519" i="2" s="1"/>
  <c r="M519" i="2"/>
  <c r="O514" i="2"/>
  <c r="H514" i="2"/>
  <c r="N514" i="2" s="1"/>
  <c r="M514" i="2"/>
  <c r="O510" i="2"/>
  <c r="H510" i="2"/>
  <c r="N510" i="2" s="1"/>
  <c r="M510" i="2"/>
  <c r="O504" i="2"/>
  <c r="H504" i="2"/>
  <c r="N504" i="2" s="1"/>
  <c r="M504" i="2"/>
  <c r="H495" i="2"/>
  <c r="N495" i="2"/>
  <c r="M495" i="2"/>
  <c r="O487" i="2"/>
  <c r="H487" i="2"/>
  <c r="N487" i="2"/>
  <c r="M487" i="2"/>
  <c r="O477" i="2"/>
  <c r="H477" i="2"/>
  <c r="N477" i="2"/>
  <c r="M477" i="2"/>
  <c r="O417" i="2"/>
  <c r="H417" i="2"/>
  <c r="N417" i="2"/>
  <c r="M417" i="2"/>
  <c r="O413" i="2"/>
  <c r="H413" i="2"/>
  <c r="N413" i="2"/>
  <c r="M413" i="2"/>
  <c r="K406" i="2"/>
  <c r="J398" i="2"/>
  <c r="M377" i="2"/>
  <c r="J563" i="2"/>
  <c r="M541" i="2"/>
  <c r="H541" i="2"/>
  <c r="N541" i="2"/>
  <c r="M537" i="2"/>
  <c r="H537" i="2"/>
  <c r="N537" i="2" s="1"/>
  <c r="M533" i="2"/>
  <c r="H533" i="2"/>
  <c r="N533" i="2"/>
  <c r="M531" i="2"/>
  <c r="H531" i="2"/>
  <c r="N531" i="2" s="1"/>
  <c r="M529" i="2"/>
  <c r="H529" i="2"/>
  <c r="N529" i="2"/>
  <c r="H525" i="2"/>
  <c r="N525" i="2"/>
  <c r="M521" i="2"/>
  <c r="H521" i="2"/>
  <c r="N521" i="2" s="1"/>
  <c r="M517" i="2"/>
  <c r="H517" i="2"/>
  <c r="N517" i="2"/>
  <c r="M512" i="2"/>
  <c r="H512" i="2"/>
  <c r="N512" i="2"/>
  <c r="M506" i="2"/>
  <c r="H506" i="2"/>
  <c r="N506" i="2"/>
  <c r="M502" i="2"/>
  <c r="H502" i="2"/>
  <c r="N502" i="2" s="1"/>
  <c r="H493" i="2"/>
  <c r="N493" i="2" s="1"/>
  <c r="M466" i="2"/>
  <c r="H466" i="2"/>
  <c r="N466" i="2"/>
  <c r="M450" i="2"/>
  <c r="H450" i="2"/>
  <c r="N450" i="2"/>
  <c r="M441" i="2"/>
  <c r="H441" i="2"/>
  <c r="N441" i="2" s="1"/>
  <c r="M434" i="2"/>
  <c r="H434" i="2"/>
  <c r="N434" i="2"/>
  <c r="M425" i="2"/>
  <c r="H425" i="2"/>
  <c r="N425" i="2" s="1"/>
  <c r="M415" i="2"/>
  <c r="H415" i="2"/>
  <c r="N415" i="2"/>
  <c r="J406" i="2"/>
  <c r="M358" i="2"/>
  <c r="H358" i="2"/>
  <c r="N358" i="2"/>
  <c r="J313" i="2"/>
  <c r="L297" i="2"/>
  <c r="J509" i="2"/>
  <c r="J476" i="2"/>
  <c r="L398" i="2"/>
  <c r="L397" i="2"/>
  <c r="L307" i="2"/>
  <c r="J236" i="2"/>
  <c r="J526" i="2"/>
  <c r="J473" i="2"/>
  <c r="K398" i="2"/>
  <c r="K397" i="2"/>
  <c r="J362" i="2"/>
  <c r="O432" i="2"/>
  <c r="H432" i="2"/>
  <c r="N432" i="2"/>
  <c r="M432" i="2"/>
  <c r="H411" i="2"/>
  <c r="N411" i="2" s="1"/>
  <c r="M411" i="2"/>
  <c r="O411" i="2"/>
  <c r="O401" i="2"/>
  <c r="H391" i="2"/>
  <c r="N391" i="2" s="1"/>
  <c r="M391" i="2"/>
  <c r="O391" i="2"/>
  <c r="L633" i="2"/>
  <c r="L509" i="2"/>
  <c r="M500" i="2"/>
  <c r="H500" i="2"/>
  <c r="N500" i="2"/>
  <c r="M498" i="2"/>
  <c r="H498" i="2"/>
  <c r="N498" i="2" s="1"/>
  <c r="M496" i="2"/>
  <c r="M492" i="2"/>
  <c r="M488" i="2"/>
  <c r="H488" i="2"/>
  <c r="N488" i="2"/>
  <c r="M474" i="2"/>
  <c r="M473" i="2"/>
  <c r="H474" i="2"/>
  <c r="N474" i="2"/>
  <c r="N473" i="2" s="1"/>
  <c r="M465" i="2"/>
  <c r="H465" i="2"/>
  <c r="N465" i="2"/>
  <c r="O444" i="2"/>
  <c r="H444" i="2"/>
  <c r="N444" i="2" s="1"/>
  <c r="M444" i="2"/>
  <c r="O428" i="2"/>
  <c r="H428" i="2"/>
  <c r="N428" i="2" s="1"/>
  <c r="M428" i="2"/>
  <c r="H399" i="2"/>
  <c r="N399" i="2"/>
  <c r="M399" i="2"/>
  <c r="O399" i="2"/>
  <c r="H373" i="2"/>
  <c r="N373" i="2"/>
  <c r="M373" i="2"/>
  <c r="O373" i="2"/>
  <c r="H354" i="2"/>
  <c r="N354" i="2"/>
  <c r="M354" i="2"/>
  <c r="O354" i="2"/>
  <c r="O326" i="2"/>
  <c r="H326" i="2"/>
  <c r="N326" i="2" s="1"/>
  <c r="M326" i="2"/>
  <c r="H279" i="2"/>
  <c r="N279" i="2"/>
  <c r="O279" i="2"/>
  <c r="L628" i="2"/>
  <c r="O479" i="2"/>
  <c r="H479" i="2"/>
  <c r="N479" i="2"/>
  <c r="M479" i="2"/>
  <c r="O460" i="2"/>
  <c r="H460" i="2"/>
  <c r="N460" i="2"/>
  <c r="M460" i="2"/>
  <c r="O448" i="2"/>
  <c r="H448" i="2"/>
  <c r="N448" i="2"/>
  <c r="M448" i="2"/>
  <c r="O416" i="2"/>
  <c r="H416" i="2"/>
  <c r="N416" i="2"/>
  <c r="M416" i="2"/>
  <c r="H375" i="2"/>
  <c r="N375" i="2" s="1"/>
  <c r="M375" i="2"/>
  <c r="O375" i="2"/>
  <c r="L526" i="2"/>
  <c r="O483" i="2"/>
  <c r="H483" i="2"/>
  <c r="N483" i="2" s="1"/>
  <c r="M483" i="2"/>
  <c r="O472" i="2"/>
  <c r="H472" i="2"/>
  <c r="N472" i="2" s="1"/>
  <c r="M472" i="2"/>
  <c r="O464" i="2"/>
  <c r="O456" i="2"/>
  <c r="H456" i="2"/>
  <c r="N456" i="2"/>
  <c r="M456" i="2"/>
  <c r="O440" i="2"/>
  <c r="H440" i="2"/>
  <c r="N440" i="2"/>
  <c r="M440" i="2"/>
  <c r="H424" i="2"/>
  <c r="N424" i="2" s="1"/>
  <c r="H352" i="2"/>
  <c r="N352" i="2" s="1"/>
  <c r="M352" i="2"/>
  <c r="O352" i="2"/>
  <c r="O334" i="2"/>
  <c r="H334" i="2"/>
  <c r="N334" i="2"/>
  <c r="M334" i="2"/>
  <c r="O314" i="2"/>
  <c r="H314" i="2"/>
  <c r="N314" i="2"/>
  <c r="M314" i="2"/>
  <c r="L639" i="2"/>
  <c r="L545" i="2"/>
  <c r="M499" i="2"/>
  <c r="H499" i="2"/>
  <c r="N499" i="2" s="1"/>
  <c r="M497" i="2"/>
  <c r="H497" i="2"/>
  <c r="N497" i="2"/>
  <c r="H494" i="2"/>
  <c r="N494" i="2"/>
  <c r="M490" i="2"/>
  <c r="H490" i="2"/>
  <c r="N490" i="2" s="1"/>
  <c r="M480" i="2"/>
  <c r="H480" i="2"/>
  <c r="N480" i="2"/>
  <c r="M469" i="2"/>
  <c r="H469" i="2"/>
  <c r="N469" i="2" s="1"/>
  <c r="H461" i="2"/>
  <c r="N461" i="2" s="1"/>
  <c r="O452" i="2"/>
  <c r="H452" i="2"/>
  <c r="N452" i="2"/>
  <c r="M452" i="2"/>
  <c r="O436" i="2"/>
  <c r="H436" i="2"/>
  <c r="N436" i="2"/>
  <c r="M436" i="2"/>
  <c r="H393" i="2"/>
  <c r="N393" i="2" s="1"/>
  <c r="M393" i="2"/>
  <c r="O393" i="2"/>
  <c r="L313" i="2"/>
  <c r="L406" i="2"/>
  <c r="O387" i="2"/>
  <c r="O385" i="2"/>
  <c r="O371" i="2"/>
  <c r="O350" i="2"/>
  <c r="O348" i="2"/>
  <c r="O340" i="2"/>
  <c r="O332" i="2"/>
  <c r="O322" i="2"/>
  <c r="O320" i="2"/>
  <c r="M318" i="2"/>
  <c r="L481" i="2"/>
  <c r="M478" i="2"/>
  <c r="H478" i="2"/>
  <c r="N478" i="2" s="1"/>
  <c r="N476" i="2" s="1"/>
  <c r="L476" i="2"/>
  <c r="M471" i="2"/>
  <c r="H471" i="2"/>
  <c r="N471" i="2" s="1"/>
  <c r="M467" i="2"/>
  <c r="H467" i="2"/>
  <c r="N467" i="2"/>
  <c r="M463" i="2"/>
  <c r="M459" i="2"/>
  <c r="M455" i="2"/>
  <c r="H455" i="2"/>
  <c r="N455" i="2" s="1"/>
  <c r="M451" i="2"/>
  <c r="H451" i="2"/>
  <c r="N451" i="2"/>
  <c r="M447" i="2"/>
  <c r="H447" i="2"/>
  <c r="N447" i="2" s="1"/>
  <c r="M443" i="2"/>
  <c r="H443" i="2"/>
  <c r="N443" i="2"/>
  <c r="M439" i="2"/>
  <c r="H439" i="2"/>
  <c r="N439" i="2" s="1"/>
  <c r="M431" i="2"/>
  <c r="H431" i="2"/>
  <c r="N431" i="2" s="1"/>
  <c r="M427" i="2"/>
  <c r="H427" i="2"/>
  <c r="N427" i="2"/>
  <c r="M410" i="2"/>
  <c r="M387" i="2"/>
  <c r="M385" i="2"/>
  <c r="M371" i="2"/>
  <c r="M350" i="2"/>
  <c r="M348" i="2"/>
  <c r="M340" i="2"/>
  <c r="M332" i="2"/>
  <c r="M322" i="2"/>
  <c r="M320" i="2"/>
  <c r="L270" i="2"/>
  <c r="L265" i="2"/>
  <c r="H408" i="2"/>
  <c r="N408" i="2" s="1"/>
  <c r="M408" i="2"/>
  <c r="H351" i="2"/>
  <c r="N351" i="2"/>
  <c r="M351" i="2"/>
  <c r="O351" i="2"/>
  <c r="H337" i="2"/>
  <c r="N337" i="2"/>
  <c r="M337" i="2"/>
  <c r="O337" i="2"/>
  <c r="H329" i="2"/>
  <c r="N329" i="2"/>
  <c r="M329" i="2"/>
  <c r="O329" i="2"/>
  <c r="H363" i="2"/>
  <c r="N363" i="2" s="1"/>
  <c r="N362" i="2" s="1"/>
  <c r="M363" i="2"/>
  <c r="M362" i="2"/>
  <c r="O363" i="2"/>
  <c r="H323" i="2"/>
  <c r="N323" i="2" s="1"/>
  <c r="M323" i="2"/>
  <c r="H251" i="2"/>
  <c r="N251" i="2"/>
  <c r="O251" i="2"/>
  <c r="O414" i="2"/>
  <c r="H400" i="2"/>
  <c r="N400" i="2"/>
  <c r="M400" i="2"/>
  <c r="H380" i="2"/>
  <c r="N380" i="2" s="1"/>
  <c r="M380" i="2"/>
  <c r="O380" i="2"/>
  <c r="H355" i="2"/>
  <c r="N355" i="2" s="1"/>
  <c r="M355" i="2"/>
  <c r="O355" i="2"/>
  <c r="H315" i="2"/>
  <c r="N315" i="2" s="1"/>
  <c r="H249" i="2"/>
  <c r="N249" i="2" s="1"/>
  <c r="O249" i="2"/>
  <c r="H396" i="2"/>
  <c r="N396" i="2" s="1"/>
  <c r="M396" i="2"/>
  <c r="H394" i="2"/>
  <c r="N394" i="2"/>
  <c r="M394" i="2"/>
  <c r="H392" i="2"/>
  <c r="N392" i="2" s="1"/>
  <c r="M392" i="2"/>
  <c r="H390" i="2"/>
  <c r="N390" i="2"/>
  <c r="M390" i="2"/>
  <c r="H388" i="2"/>
  <c r="N388" i="2" s="1"/>
  <c r="M388" i="2"/>
  <c r="H372" i="2"/>
  <c r="N372" i="2"/>
  <c r="M372" i="2"/>
  <c r="O372" i="2"/>
  <c r="H347" i="2"/>
  <c r="N347" i="2"/>
  <c r="M347" i="2"/>
  <c r="O347" i="2"/>
  <c r="M564" i="2"/>
  <c r="H564" i="2"/>
  <c r="N564" i="2" s="1"/>
  <c r="H560" i="2"/>
  <c r="N560" i="2" s="1"/>
  <c r="M551" i="2"/>
  <c r="H551" i="2"/>
  <c r="N551" i="2"/>
  <c r="M549" i="2"/>
  <c r="H549" i="2"/>
  <c r="N549" i="2" s="1"/>
  <c r="M547" i="2"/>
  <c r="M545" i="2" s="1"/>
  <c r="H547" i="2"/>
  <c r="N547" i="2"/>
  <c r="M544" i="2"/>
  <c r="H544" i="2"/>
  <c r="N544" i="2" s="1"/>
  <c r="M542" i="2"/>
  <c r="H542" i="2"/>
  <c r="N542" i="2"/>
  <c r="M540" i="2"/>
  <c r="H540" i="2"/>
  <c r="N540" i="2" s="1"/>
  <c r="M538" i="2"/>
  <c r="H538" i="2"/>
  <c r="N538" i="2"/>
  <c r="M536" i="2"/>
  <c r="H536" i="2"/>
  <c r="N536" i="2" s="1"/>
  <c r="M534" i="2"/>
  <c r="H534" i="2"/>
  <c r="N534" i="2"/>
  <c r="M527" i="2"/>
  <c r="H527" i="2"/>
  <c r="N527" i="2" s="1"/>
  <c r="M524" i="2"/>
  <c r="H524" i="2"/>
  <c r="N524" i="2" s="1"/>
  <c r="H522" i="2"/>
  <c r="N522" i="2" s="1"/>
  <c r="M520" i="2"/>
  <c r="N520" i="2"/>
  <c r="M518" i="2"/>
  <c r="H518" i="2"/>
  <c r="N518" i="2" s="1"/>
  <c r="M516" i="2"/>
  <c r="H516" i="2"/>
  <c r="N516" i="2"/>
  <c r="M513" i="2"/>
  <c r="H513" i="2"/>
  <c r="N513" i="2"/>
  <c r="M511" i="2"/>
  <c r="H511" i="2"/>
  <c r="N511" i="2"/>
  <c r="N509" i="2" s="1"/>
  <c r="M507" i="2"/>
  <c r="H507" i="2"/>
  <c r="N507" i="2" s="1"/>
  <c r="M505" i="2"/>
  <c r="H505" i="2"/>
  <c r="N505" i="2"/>
  <c r="M503" i="2"/>
  <c r="H503" i="2"/>
  <c r="N503" i="2" s="1"/>
  <c r="M501" i="2"/>
  <c r="H501" i="2"/>
  <c r="N501" i="2"/>
  <c r="M414" i="2"/>
  <c r="H404" i="2"/>
  <c r="N404" i="2" s="1"/>
  <c r="M404" i="2"/>
  <c r="H402" i="2"/>
  <c r="N402" i="2"/>
  <c r="M402" i="2"/>
  <c r="H384" i="2"/>
  <c r="N384" i="2" s="1"/>
  <c r="M384" i="2"/>
  <c r="H366" i="2"/>
  <c r="N366" i="2" s="1"/>
  <c r="M366" i="2"/>
  <c r="O366" i="2"/>
  <c r="H359" i="2"/>
  <c r="N359" i="2" s="1"/>
  <c r="M359" i="2"/>
  <c r="O359" i="2"/>
  <c r="H343" i="2"/>
  <c r="N343" i="2"/>
  <c r="M343" i="2"/>
  <c r="O343" i="2"/>
  <c r="H333" i="2"/>
  <c r="N333" i="2" s="1"/>
  <c r="M333" i="2"/>
  <c r="O333" i="2"/>
  <c r="H325" i="2"/>
  <c r="N325" i="2"/>
  <c r="M325" i="2"/>
  <c r="O325" i="2"/>
  <c r="H319" i="2"/>
  <c r="N319" i="2" s="1"/>
  <c r="M319" i="2"/>
  <c r="O319" i="2"/>
  <c r="M386" i="2"/>
  <c r="M382" i="2"/>
  <c r="M378" i="2"/>
  <c r="M374" i="2"/>
  <c r="M368" i="2"/>
  <c r="M361" i="2"/>
  <c r="M357" i="2"/>
  <c r="M353" i="2"/>
  <c r="M349" i="2"/>
  <c r="M339" i="2"/>
  <c r="M335" i="2"/>
  <c r="M331" i="2"/>
  <c r="M327" i="2"/>
  <c r="M321" i="2"/>
  <c r="M317" i="2"/>
  <c r="J289" i="2"/>
  <c r="L284" i="2"/>
  <c r="K270" i="2"/>
  <c r="K265" i="2"/>
  <c r="O250" i="2"/>
  <c r="L248" i="2"/>
  <c r="L302" i="2"/>
  <c r="J297" i="2"/>
  <c r="J292" i="2" s="1"/>
  <c r="K284" i="2"/>
  <c r="K248" i="2"/>
  <c r="L289" i="2"/>
  <c r="J284" i="2"/>
  <c r="L252" i="2"/>
  <c r="J248" i="2"/>
  <c r="O598" i="2"/>
  <c r="H598" i="2"/>
  <c r="N598" i="2" s="1"/>
  <c r="M598" i="2"/>
  <c r="O593" i="2"/>
  <c r="H593" i="2"/>
  <c r="N593" i="2" s="1"/>
  <c r="M593" i="2"/>
  <c r="O631" i="2"/>
  <c r="H631" i="2"/>
  <c r="N631" i="2" s="1"/>
  <c r="M631" i="2"/>
  <c r="O630" i="2"/>
  <c r="H630" i="2"/>
  <c r="N630" i="2" s="1"/>
  <c r="M630" i="2"/>
  <c r="O567" i="2"/>
  <c r="H567" i="2"/>
  <c r="N567" i="2" s="1"/>
  <c r="M567" i="2"/>
  <c r="O566" i="2"/>
  <c r="H566" i="2"/>
  <c r="N566" i="2"/>
  <c r="M566" i="2"/>
  <c r="O561" i="2"/>
  <c r="H641" i="2"/>
  <c r="N641" i="2" s="1"/>
  <c r="M641" i="2"/>
  <c r="O641" i="2"/>
  <c r="O607" i="2"/>
  <c r="H607" i="2"/>
  <c r="N607" i="2"/>
  <c r="M607" i="2"/>
  <c r="O606" i="2"/>
  <c r="H606" i="2"/>
  <c r="N606" i="2"/>
  <c r="M606" i="2"/>
  <c r="O601" i="2"/>
  <c r="H601" i="2"/>
  <c r="N601" i="2"/>
  <c r="M601" i="2"/>
  <c r="O575" i="2"/>
  <c r="H575" i="2"/>
  <c r="N575" i="2"/>
  <c r="M575" i="2"/>
  <c r="O574" i="2"/>
  <c r="H574" i="2"/>
  <c r="N574" i="2"/>
  <c r="M574" i="2"/>
  <c r="O569" i="2"/>
  <c r="H569" i="2"/>
  <c r="N569" i="2"/>
  <c r="M569" i="2"/>
  <c r="O635" i="2"/>
  <c r="H635" i="2"/>
  <c r="N635" i="2"/>
  <c r="M635" i="2"/>
  <c r="O615" i="2"/>
  <c r="O609" i="2"/>
  <c r="H609" i="2"/>
  <c r="N609" i="2" s="1"/>
  <c r="M609" i="2"/>
  <c r="O583" i="2"/>
  <c r="H583" i="2"/>
  <c r="N583" i="2"/>
  <c r="M583" i="2"/>
  <c r="O582" i="2"/>
  <c r="H582" i="2"/>
  <c r="N582" i="2" s="1"/>
  <c r="M582" i="2"/>
  <c r="M577" i="2"/>
  <c r="O637" i="2"/>
  <c r="H637" i="2"/>
  <c r="N637" i="2" s="1"/>
  <c r="M637" i="2"/>
  <c r="O623" i="2"/>
  <c r="H623" i="2"/>
  <c r="N623" i="2"/>
  <c r="M623" i="2"/>
  <c r="O622" i="2"/>
  <c r="H622" i="2"/>
  <c r="N622" i="2" s="1"/>
  <c r="M622" i="2"/>
  <c r="O590" i="2"/>
  <c r="H590" i="2"/>
  <c r="N590" i="2"/>
  <c r="M590" i="2"/>
  <c r="O585" i="2"/>
  <c r="H585" i="2"/>
  <c r="N585" i="2" s="1"/>
  <c r="M585" i="2"/>
  <c r="O559" i="2"/>
  <c r="H559" i="2"/>
  <c r="N559" i="2"/>
  <c r="M559" i="2"/>
  <c r="O558" i="2"/>
  <c r="H558" i="2"/>
  <c r="N558" i="2" s="1"/>
  <c r="M558" i="2"/>
  <c r="O629" i="2"/>
  <c r="H629" i="2"/>
  <c r="N629" i="2"/>
  <c r="M629" i="2"/>
  <c r="O613" i="2"/>
  <c r="H613" i="2"/>
  <c r="N613" i="2" s="1"/>
  <c r="M613" i="2"/>
  <c r="O597" i="2"/>
  <c r="H597" i="2"/>
  <c r="N597" i="2"/>
  <c r="M597" i="2"/>
  <c r="O581" i="2"/>
  <c r="H581" i="2"/>
  <c r="N581" i="2" s="1"/>
  <c r="M581" i="2"/>
  <c r="O565" i="2"/>
  <c r="H565" i="2"/>
  <c r="N565" i="2"/>
  <c r="M565" i="2"/>
  <c r="O621" i="2"/>
  <c r="H621" i="2"/>
  <c r="N621" i="2" s="1"/>
  <c r="M621" i="2"/>
  <c r="O605" i="2"/>
  <c r="H605" i="2"/>
  <c r="N605" i="2"/>
  <c r="M605" i="2"/>
  <c r="O589" i="2"/>
  <c r="H589" i="2"/>
  <c r="N589" i="2" s="1"/>
  <c r="M589" i="2"/>
  <c r="O557" i="2"/>
  <c r="H557" i="2"/>
  <c r="N557" i="2"/>
  <c r="M557" i="2"/>
  <c r="H301" i="2"/>
  <c r="N301" i="2" s="1"/>
  <c r="M301" i="2"/>
  <c r="O301" i="2"/>
  <c r="H293" i="2"/>
  <c r="N293" i="2"/>
  <c r="M293" i="2"/>
  <c r="O293" i="2"/>
  <c r="H285" i="2"/>
  <c r="N285" i="2" s="1"/>
  <c r="M285" i="2"/>
  <c r="O285" i="2"/>
  <c r="H278" i="2"/>
  <c r="N278" i="2"/>
  <c r="M278" i="2"/>
  <c r="O278" i="2"/>
  <c r="H262" i="2"/>
  <c r="N262" i="2" s="1"/>
  <c r="M262" i="2"/>
  <c r="O262" i="2"/>
  <c r="H311" i="2"/>
  <c r="N311" i="2"/>
  <c r="M311" i="2"/>
  <c r="O311" i="2"/>
  <c r="H303" i="2"/>
  <c r="N303" i="2" s="1"/>
  <c r="M303" i="2"/>
  <c r="O303" i="2"/>
  <c r="H299" i="2"/>
  <c r="N299" i="2"/>
  <c r="M299" i="2"/>
  <c r="O299" i="2"/>
  <c r="H295" i="2"/>
  <c r="N295" i="2" s="1"/>
  <c r="M295" i="2"/>
  <c r="O295" i="2"/>
  <c r="H291" i="2"/>
  <c r="N291" i="2"/>
  <c r="M291" i="2"/>
  <c r="O291" i="2"/>
  <c r="H287" i="2"/>
  <c r="N287" i="2" s="1"/>
  <c r="M287" i="2"/>
  <c r="H283" i="2"/>
  <c r="N283" i="2"/>
  <c r="M283" i="2"/>
  <c r="O283" i="2"/>
  <c r="H282" i="2"/>
  <c r="N282" i="2"/>
  <c r="M282" i="2"/>
  <c r="H272" i="2"/>
  <c r="N272" i="2" s="1"/>
  <c r="H256" i="2"/>
  <c r="N256" i="2"/>
  <c r="M256" i="2"/>
  <c r="H312" i="2"/>
  <c r="N312" i="2"/>
  <c r="M312" i="2"/>
  <c r="H310" i="2"/>
  <c r="N310" i="2" s="1"/>
  <c r="M310" i="2"/>
  <c r="H308" i="2"/>
  <c r="N308" i="2" s="1"/>
  <c r="M308" i="2"/>
  <c r="H304" i="2"/>
  <c r="N304" i="2" s="1"/>
  <c r="M304" i="2"/>
  <c r="H300" i="2"/>
  <c r="N300" i="2"/>
  <c r="M300" i="2"/>
  <c r="H298" i="2"/>
  <c r="N298" i="2" s="1"/>
  <c r="N297" i="2" s="1"/>
  <c r="M298" i="2"/>
  <c r="H296" i="2"/>
  <c r="N296" i="2"/>
  <c r="M296" i="2"/>
  <c r="H294" i="2"/>
  <c r="N294" i="2"/>
  <c r="M294" i="2"/>
  <c r="H290" i="2"/>
  <c r="N290" i="2"/>
  <c r="M290" i="2"/>
  <c r="H288" i="2"/>
  <c r="N288" i="2" s="1"/>
  <c r="M288" i="2"/>
  <c r="H281" i="2"/>
  <c r="N281" i="2" s="1"/>
  <c r="M281" i="2"/>
  <c r="H274" i="2"/>
  <c r="N274" i="2" s="1"/>
  <c r="M274" i="2"/>
  <c r="M266" i="2"/>
  <c r="H258" i="2"/>
  <c r="N258" i="2"/>
  <c r="M258" i="2"/>
  <c r="H280" i="2"/>
  <c r="N280" i="2"/>
  <c r="M280" i="2"/>
  <c r="H276" i="2"/>
  <c r="N276" i="2" s="1"/>
  <c r="M276" i="2"/>
  <c r="H260" i="2"/>
  <c r="N260" i="2" s="1"/>
  <c r="M260" i="2"/>
  <c r="H254" i="2"/>
  <c r="N254" i="2" s="1"/>
  <c r="M254" i="2"/>
  <c r="H277" i="2"/>
  <c r="N277" i="2"/>
  <c r="M277" i="2"/>
  <c r="M275" i="2" s="1"/>
  <c r="H273" i="2"/>
  <c r="N273" i="2" s="1"/>
  <c r="M273" i="2"/>
  <c r="H269" i="2"/>
  <c r="N269" i="2"/>
  <c r="M267" i="2"/>
  <c r="H261" i="2"/>
  <c r="N261" i="2"/>
  <c r="M261" i="2"/>
  <c r="H259" i="2"/>
  <c r="N259" i="2"/>
  <c r="M259" i="2"/>
  <c r="H257" i="2"/>
  <c r="N257" i="2" s="1"/>
  <c r="M257" i="2"/>
  <c r="H255" i="2"/>
  <c r="N255" i="2" s="1"/>
  <c r="M255" i="2"/>
  <c r="H253" i="2"/>
  <c r="N253" i="2" s="1"/>
  <c r="M253" i="2"/>
  <c r="M251" i="2"/>
  <c r="M250" i="2"/>
  <c r="M249" i="2"/>
  <c r="M247" i="2"/>
  <c r="M245" i="2"/>
  <c r="M244" i="2"/>
  <c r="M243" i="2"/>
  <c r="M242" i="2"/>
  <c r="M241" i="2"/>
  <c r="M237" i="2"/>
  <c r="M236" i="2" s="1"/>
  <c r="J36" i="2"/>
  <c r="K36" i="2"/>
  <c r="K34" i="2" s="1"/>
  <c r="K33" i="2" s="1"/>
  <c r="L36" i="2"/>
  <c r="J37" i="2"/>
  <c r="K37" i="2"/>
  <c r="L37" i="2"/>
  <c r="J39" i="2"/>
  <c r="K39" i="2"/>
  <c r="L39" i="2"/>
  <c r="J40" i="2"/>
  <c r="K40" i="2"/>
  <c r="L40" i="2"/>
  <c r="J41" i="2"/>
  <c r="K41" i="2"/>
  <c r="L41" i="2"/>
  <c r="J42" i="2"/>
  <c r="K42" i="2"/>
  <c r="L42" i="2"/>
  <c r="L38" i="2" s="1"/>
  <c r="J43" i="2"/>
  <c r="K43" i="2"/>
  <c r="L43" i="2"/>
  <c r="J45" i="2"/>
  <c r="K45" i="2"/>
  <c r="L45" i="2"/>
  <c r="J47" i="2"/>
  <c r="K47" i="2"/>
  <c r="L47" i="2"/>
  <c r="J48" i="2"/>
  <c r="K48" i="2"/>
  <c r="L48" i="2"/>
  <c r="J49" i="2"/>
  <c r="K49" i="2"/>
  <c r="L49" i="2"/>
  <c r="J50" i="2"/>
  <c r="K50" i="2"/>
  <c r="L50" i="2"/>
  <c r="J51" i="2"/>
  <c r="K51" i="2"/>
  <c r="L51" i="2"/>
  <c r="J53" i="2"/>
  <c r="K53" i="2"/>
  <c r="L53" i="2"/>
  <c r="L52" i="2" s="1"/>
  <c r="J54" i="2"/>
  <c r="K54" i="2"/>
  <c r="L54" i="2"/>
  <c r="J55" i="2"/>
  <c r="K55" i="2"/>
  <c r="L55" i="2"/>
  <c r="J56" i="2"/>
  <c r="K56" i="2"/>
  <c r="L56" i="2"/>
  <c r="J58" i="2"/>
  <c r="K58" i="2"/>
  <c r="L58" i="2"/>
  <c r="J59" i="2"/>
  <c r="K59" i="2"/>
  <c r="L59" i="2"/>
  <c r="J60" i="2"/>
  <c r="K60" i="2"/>
  <c r="L60" i="2"/>
  <c r="J61" i="2"/>
  <c r="K61" i="2"/>
  <c r="L61" i="2"/>
  <c r="J62" i="2"/>
  <c r="K62" i="2"/>
  <c r="L62" i="2"/>
  <c r="J63" i="2"/>
  <c r="K63" i="2"/>
  <c r="L63" i="2"/>
  <c r="J65" i="2"/>
  <c r="K65" i="2"/>
  <c r="L65" i="2"/>
  <c r="J66" i="2"/>
  <c r="K66" i="2"/>
  <c r="L66" i="2"/>
  <c r="J67" i="2"/>
  <c r="K67" i="2"/>
  <c r="L67" i="2"/>
  <c r="J69" i="2"/>
  <c r="J68" i="2" s="1"/>
  <c r="K69" i="2"/>
  <c r="K68" i="2"/>
  <c r="L69" i="2"/>
  <c r="L68" i="2"/>
  <c r="J71" i="2"/>
  <c r="K71" i="2"/>
  <c r="L71" i="2"/>
  <c r="J73" i="2"/>
  <c r="K73" i="2"/>
  <c r="L73" i="2"/>
  <c r="J74" i="2"/>
  <c r="K74" i="2"/>
  <c r="L74" i="2"/>
  <c r="J75" i="2"/>
  <c r="K75" i="2"/>
  <c r="L75" i="2"/>
  <c r="J76" i="2"/>
  <c r="K76" i="2"/>
  <c r="L76" i="2"/>
  <c r="J77" i="2"/>
  <c r="K77" i="2"/>
  <c r="L77" i="2"/>
  <c r="J79" i="2"/>
  <c r="K79" i="2"/>
  <c r="L79" i="2"/>
  <c r="J80" i="2"/>
  <c r="K80" i="2"/>
  <c r="L80" i="2"/>
  <c r="J82" i="2"/>
  <c r="K82" i="2"/>
  <c r="L82" i="2"/>
  <c r="J83" i="2"/>
  <c r="K83" i="2"/>
  <c r="L83" i="2"/>
  <c r="J84" i="2"/>
  <c r="K84" i="2"/>
  <c r="L84" i="2"/>
  <c r="J86" i="2"/>
  <c r="K86" i="2"/>
  <c r="L86" i="2"/>
  <c r="L85" i="2" s="1"/>
  <c r="J87" i="2"/>
  <c r="K87" i="2"/>
  <c r="L87" i="2"/>
  <c r="L88" i="2"/>
  <c r="J88" i="2"/>
  <c r="K88" i="2"/>
  <c r="J90" i="2"/>
  <c r="J91" i="2"/>
  <c r="J89" i="2"/>
  <c r="K90" i="2"/>
  <c r="L90" i="2"/>
  <c r="K91" i="2"/>
  <c r="K89" i="2"/>
  <c r="L91" i="2"/>
  <c r="J94" i="2"/>
  <c r="J93" i="2" s="1"/>
  <c r="K94" i="2"/>
  <c r="K93" i="2" s="1"/>
  <c r="L94" i="2"/>
  <c r="L93" i="2" s="1"/>
  <c r="J96" i="2"/>
  <c r="K96" i="2"/>
  <c r="L96" i="2"/>
  <c r="J97" i="2"/>
  <c r="K97" i="2"/>
  <c r="L97" i="2"/>
  <c r="J98" i="2"/>
  <c r="K98" i="2"/>
  <c r="L98" i="2"/>
  <c r="J99" i="2"/>
  <c r="K99" i="2"/>
  <c r="L99" i="2"/>
  <c r="J100" i="2"/>
  <c r="K100" i="2"/>
  <c r="L100" i="2"/>
  <c r="J101" i="2"/>
  <c r="K101" i="2"/>
  <c r="L101" i="2"/>
  <c r="J102" i="2"/>
  <c r="K102" i="2"/>
  <c r="L102" i="2"/>
  <c r="J103" i="2"/>
  <c r="K103" i="2"/>
  <c r="L103" i="2"/>
  <c r="J105" i="2"/>
  <c r="K105" i="2"/>
  <c r="L105" i="2"/>
  <c r="J106" i="2"/>
  <c r="K106" i="2"/>
  <c r="L106" i="2"/>
  <c r="J107" i="2"/>
  <c r="K107" i="2"/>
  <c r="L107" i="2"/>
  <c r="J108" i="2"/>
  <c r="K108" i="2"/>
  <c r="L108" i="2"/>
  <c r="J109" i="2"/>
  <c r="K109" i="2"/>
  <c r="L109" i="2"/>
  <c r="J110" i="2"/>
  <c r="K110" i="2"/>
  <c r="L110" i="2"/>
  <c r="J112" i="2"/>
  <c r="J111" i="2" s="1"/>
  <c r="K112" i="2"/>
  <c r="K111" i="2" s="1"/>
  <c r="L112" i="2"/>
  <c r="L111" i="2" s="1"/>
  <c r="J115" i="2"/>
  <c r="K115" i="2"/>
  <c r="L115" i="2"/>
  <c r="J116" i="2"/>
  <c r="K116" i="2"/>
  <c r="K113" i="2" s="1"/>
  <c r="L116" i="2"/>
  <c r="J117" i="2"/>
  <c r="K117" i="2"/>
  <c r="L117" i="2"/>
  <c r="J119" i="2"/>
  <c r="K119" i="2"/>
  <c r="K120" i="2"/>
  <c r="K118" i="2"/>
  <c r="L119" i="2"/>
  <c r="J120" i="2"/>
  <c r="L120" i="2"/>
  <c r="L118" i="2"/>
  <c r="J123" i="2"/>
  <c r="J122" i="2" s="1"/>
  <c r="K123" i="2"/>
  <c r="K122" i="2"/>
  <c r="L123" i="2"/>
  <c r="L122" i="2"/>
  <c r="J125" i="2"/>
  <c r="K125" i="2"/>
  <c r="L125" i="2"/>
  <c r="J126" i="2"/>
  <c r="K126" i="2"/>
  <c r="L126" i="2"/>
  <c r="J127" i="2"/>
  <c r="K127" i="2"/>
  <c r="L127" i="2"/>
  <c r="J128" i="2"/>
  <c r="K128" i="2"/>
  <c r="L128" i="2"/>
  <c r="J129" i="2"/>
  <c r="K129" i="2"/>
  <c r="L129" i="2"/>
  <c r="J130" i="2"/>
  <c r="K130" i="2"/>
  <c r="L130" i="2"/>
  <c r="J131" i="2"/>
  <c r="K131" i="2"/>
  <c r="L131" i="2"/>
  <c r="J132" i="2"/>
  <c r="K132" i="2"/>
  <c r="L132" i="2"/>
  <c r="J134" i="2"/>
  <c r="K134" i="2"/>
  <c r="L134" i="2"/>
  <c r="J135" i="2"/>
  <c r="K135" i="2"/>
  <c r="L135" i="2"/>
  <c r="J136" i="2"/>
  <c r="K136" i="2"/>
  <c r="L136" i="2"/>
  <c r="J137" i="2"/>
  <c r="K137" i="2"/>
  <c r="L137" i="2"/>
  <c r="J138" i="2"/>
  <c r="K138" i="2"/>
  <c r="L138" i="2"/>
  <c r="J139" i="2"/>
  <c r="K139" i="2"/>
  <c r="L139" i="2"/>
  <c r="J141" i="2"/>
  <c r="J140" i="2" s="1"/>
  <c r="K141" i="2"/>
  <c r="K140" i="2"/>
  <c r="L141" i="2"/>
  <c r="L140" i="2"/>
  <c r="J143" i="2"/>
  <c r="K143" i="2"/>
  <c r="L143" i="2"/>
  <c r="J144" i="2"/>
  <c r="K144" i="2"/>
  <c r="L144" i="2"/>
  <c r="J145" i="2"/>
  <c r="K145" i="2"/>
  <c r="L145" i="2"/>
  <c r="J146" i="2"/>
  <c r="K146" i="2"/>
  <c r="L146" i="2"/>
  <c r="J148" i="2"/>
  <c r="K148" i="2"/>
  <c r="L148" i="2"/>
  <c r="J149" i="2"/>
  <c r="K149" i="2"/>
  <c r="L149" i="2"/>
  <c r="J150" i="2"/>
  <c r="K150" i="2"/>
  <c r="L150" i="2"/>
  <c r="J151" i="2"/>
  <c r="K151" i="2"/>
  <c r="L151" i="2"/>
  <c r="J152" i="2"/>
  <c r="K152" i="2"/>
  <c r="L152" i="2"/>
  <c r="J155" i="2"/>
  <c r="J154" i="2" s="1"/>
  <c r="K155" i="2"/>
  <c r="K154" i="2" s="1"/>
  <c r="L155" i="2"/>
  <c r="L154" i="2" s="1"/>
  <c r="J157" i="2"/>
  <c r="K157" i="2"/>
  <c r="L157" i="2"/>
  <c r="J158" i="2"/>
  <c r="K158" i="2"/>
  <c r="L158" i="2"/>
  <c r="J159" i="2"/>
  <c r="K159" i="2"/>
  <c r="L159" i="2"/>
  <c r="J160" i="2"/>
  <c r="K160" i="2"/>
  <c r="L160" i="2"/>
  <c r="J161" i="2"/>
  <c r="K161" i="2"/>
  <c r="L161" i="2"/>
  <c r="J163" i="2"/>
  <c r="K163" i="2"/>
  <c r="L163" i="2"/>
  <c r="J165" i="2"/>
  <c r="J164" i="2" s="1"/>
  <c r="K165" i="2"/>
  <c r="K164" i="2" s="1"/>
  <c r="L165" i="2"/>
  <c r="L164" i="2" s="1"/>
  <c r="J167" i="2"/>
  <c r="K167" i="2"/>
  <c r="L167" i="2"/>
  <c r="L168" i="2"/>
  <c r="L166" i="2"/>
  <c r="J168" i="2"/>
  <c r="K168" i="2"/>
  <c r="J170" i="2"/>
  <c r="J171" i="2"/>
  <c r="J169" i="2"/>
  <c r="K170" i="2"/>
  <c r="L170" i="2"/>
  <c r="K171" i="2"/>
  <c r="L171" i="2"/>
  <c r="J173" i="2"/>
  <c r="J172" i="2"/>
  <c r="K173" i="2"/>
  <c r="K172" i="2" s="1"/>
  <c r="L173" i="2"/>
  <c r="L172" i="2"/>
  <c r="J175" i="2"/>
  <c r="K175" i="2"/>
  <c r="L175" i="2"/>
  <c r="J176" i="2"/>
  <c r="K176" i="2"/>
  <c r="K174" i="2" s="1"/>
  <c r="L176" i="2"/>
  <c r="J178" i="2"/>
  <c r="K178" i="2"/>
  <c r="K177" i="2" s="1"/>
  <c r="L178" i="2"/>
  <c r="J179" i="2"/>
  <c r="K179" i="2"/>
  <c r="L179" i="2"/>
  <c r="J181" i="2"/>
  <c r="K181" i="2"/>
  <c r="L181" i="2"/>
  <c r="J182" i="2"/>
  <c r="K182" i="2"/>
  <c r="L182" i="2"/>
  <c r="J185" i="2"/>
  <c r="K185" i="2"/>
  <c r="L185" i="2"/>
  <c r="J186" i="2"/>
  <c r="K186" i="2"/>
  <c r="L186" i="2"/>
  <c r="J187" i="2"/>
  <c r="K187" i="2"/>
  <c r="L187" i="2"/>
  <c r="J188" i="2"/>
  <c r="K188" i="2"/>
  <c r="K184" i="2" s="1"/>
  <c r="L188" i="2"/>
  <c r="J190" i="2"/>
  <c r="K190" i="2"/>
  <c r="L190" i="2"/>
  <c r="J191" i="2"/>
  <c r="K191" i="2"/>
  <c r="L191" i="2"/>
  <c r="J192" i="2"/>
  <c r="K192" i="2"/>
  <c r="L192" i="2"/>
  <c r="J193" i="2"/>
  <c r="K193" i="2"/>
  <c r="L193" i="2"/>
  <c r="J194" i="2"/>
  <c r="K194" i="2"/>
  <c r="L194" i="2"/>
  <c r="J195" i="2"/>
  <c r="K195" i="2"/>
  <c r="L195" i="2"/>
  <c r="J196" i="2"/>
  <c r="K196" i="2"/>
  <c r="L196" i="2"/>
  <c r="J197" i="2"/>
  <c r="K197" i="2"/>
  <c r="L197" i="2"/>
  <c r="J198" i="2"/>
  <c r="K198" i="2"/>
  <c r="L198" i="2"/>
  <c r="J199" i="2"/>
  <c r="K199" i="2"/>
  <c r="L199" i="2"/>
  <c r="J200" i="2"/>
  <c r="K200" i="2"/>
  <c r="L200" i="2"/>
  <c r="J202" i="2"/>
  <c r="K202" i="2"/>
  <c r="L202" i="2"/>
  <c r="J203" i="2"/>
  <c r="K203" i="2"/>
  <c r="L203" i="2"/>
  <c r="L201" i="2" s="1"/>
  <c r="J205" i="2"/>
  <c r="K205" i="2"/>
  <c r="L205" i="2"/>
  <c r="J206" i="2"/>
  <c r="K206" i="2"/>
  <c r="L206" i="2"/>
  <c r="J207" i="2"/>
  <c r="K207" i="2"/>
  <c r="L207" i="2"/>
  <c r="J208" i="2"/>
  <c r="K208" i="2"/>
  <c r="L208" i="2"/>
  <c r="J209" i="2"/>
  <c r="K209" i="2"/>
  <c r="L209" i="2"/>
  <c r="J211" i="2"/>
  <c r="J210" i="2" s="1"/>
  <c r="K211" i="2"/>
  <c r="K210" i="2"/>
  <c r="L211" i="2"/>
  <c r="L210" i="2"/>
  <c r="J213" i="2"/>
  <c r="K213" i="2"/>
  <c r="L213" i="2"/>
  <c r="J214" i="2"/>
  <c r="K214" i="2"/>
  <c r="L214" i="2"/>
  <c r="J215" i="2"/>
  <c r="K215" i="2"/>
  <c r="L215" i="2"/>
  <c r="J216" i="2"/>
  <c r="K216" i="2"/>
  <c r="L216" i="2"/>
  <c r="J217" i="2"/>
  <c r="K217" i="2"/>
  <c r="L217" i="2"/>
  <c r="J218" i="2"/>
  <c r="K218" i="2"/>
  <c r="L218" i="2"/>
  <c r="J219" i="2"/>
  <c r="K219" i="2"/>
  <c r="L219" i="2"/>
  <c r="J220" i="2"/>
  <c r="K220" i="2"/>
  <c r="L220" i="2"/>
  <c r="J221" i="2"/>
  <c r="K221" i="2"/>
  <c r="L221" i="2"/>
  <c r="J222" i="2"/>
  <c r="K222" i="2"/>
  <c r="L222" i="2"/>
  <c r="J223" i="2"/>
  <c r="K223" i="2"/>
  <c r="L223" i="2"/>
  <c r="J224" i="2"/>
  <c r="K224" i="2"/>
  <c r="L224" i="2"/>
  <c r="J225" i="2"/>
  <c r="K225" i="2"/>
  <c r="L225" i="2"/>
  <c r="J226" i="2"/>
  <c r="K226" i="2"/>
  <c r="L226" i="2"/>
  <c r="J227" i="2"/>
  <c r="K227" i="2"/>
  <c r="L227" i="2"/>
  <c r="J228" i="2"/>
  <c r="K228" i="2"/>
  <c r="L228" i="2"/>
  <c r="J229" i="2"/>
  <c r="K229" i="2"/>
  <c r="L229" i="2"/>
  <c r="J231" i="2"/>
  <c r="K231" i="2"/>
  <c r="L231" i="2"/>
  <c r="J232" i="2"/>
  <c r="K232" i="2"/>
  <c r="L232" i="2"/>
  <c r="J233" i="2"/>
  <c r="K233" i="2"/>
  <c r="L233" i="2"/>
  <c r="J234" i="2"/>
  <c r="K234" i="2"/>
  <c r="L234" i="2"/>
  <c r="G36" i="2"/>
  <c r="E36" i="6"/>
  <c r="K36" i="6"/>
  <c r="G37" i="2"/>
  <c r="G39" i="2"/>
  <c r="E39" i="6" s="1"/>
  <c r="G40" i="2"/>
  <c r="G41" i="2"/>
  <c r="G42" i="2"/>
  <c r="E42" i="6"/>
  <c r="G42" i="6"/>
  <c r="E42" i="10"/>
  <c r="K42" i="10" s="1"/>
  <c r="G43" i="2"/>
  <c r="G45" i="2"/>
  <c r="G47" i="2"/>
  <c r="E47" i="6" s="1"/>
  <c r="K47" i="6" s="1"/>
  <c r="G48" i="2"/>
  <c r="E48" i="6"/>
  <c r="G49" i="2"/>
  <c r="E49" i="6" s="1"/>
  <c r="G50" i="2"/>
  <c r="E50" i="6"/>
  <c r="K50" i="6" s="1"/>
  <c r="G51" i="2"/>
  <c r="E51" i="6"/>
  <c r="G51" i="6"/>
  <c r="E51" i="10"/>
  <c r="G53" i="2"/>
  <c r="H53" i="2" s="1"/>
  <c r="G54" i="2"/>
  <c r="E54" i="6" s="1"/>
  <c r="G55" i="2"/>
  <c r="E55" i="6"/>
  <c r="G56" i="2"/>
  <c r="E56" i="6"/>
  <c r="G58" i="2"/>
  <c r="E58" i="6" s="1"/>
  <c r="G59" i="2"/>
  <c r="E59" i="6" s="1"/>
  <c r="G60" i="2"/>
  <c r="E60" i="6"/>
  <c r="G60" i="6"/>
  <c r="E60" i="10"/>
  <c r="K60" i="10" s="1"/>
  <c r="G61" i="2"/>
  <c r="G62" i="2"/>
  <c r="E62" i="6"/>
  <c r="G63" i="2"/>
  <c r="G65" i="2"/>
  <c r="G66" i="2"/>
  <c r="G67" i="2"/>
  <c r="E67" i="6"/>
  <c r="G67" i="6" s="1"/>
  <c r="G69" i="2"/>
  <c r="G71" i="2"/>
  <c r="E71" i="6"/>
  <c r="G71" i="6" s="1"/>
  <c r="E71" i="10" s="1"/>
  <c r="G73" i="2"/>
  <c r="G74" i="2"/>
  <c r="G75" i="2"/>
  <c r="E75" i="6" s="1"/>
  <c r="G76" i="2"/>
  <c r="E76" i="6"/>
  <c r="G77" i="2"/>
  <c r="G79" i="2"/>
  <c r="E79" i="6" s="1"/>
  <c r="G80" i="2"/>
  <c r="H80" i="2" s="1"/>
  <c r="N80" i="2"/>
  <c r="G82" i="2"/>
  <c r="E82" i="6"/>
  <c r="G83" i="2"/>
  <c r="G84" i="2"/>
  <c r="E84" i="6"/>
  <c r="G86" i="2"/>
  <c r="E86" i="6"/>
  <c r="K86" i="6" s="1"/>
  <c r="G87" i="2"/>
  <c r="E87" i="6" s="1"/>
  <c r="G88" i="2"/>
  <c r="G90" i="2"/>
  <c r="G91" i="2"/>
  <c r="G94" i="2"/>
  <c r="E94" i="6"/>
  <c r="K94" i="6" s="1"/>
  <c r="G96" i="2"/>
  <c r="G97" i="2"/>
  <c r="G98" i="2"/>
  <c r="E98" i="6" s="1"/>
  <c r="K98" i="6" s="1"/>
  <c r="G99" i="2"/>
  <c r="E99" i="6"/>
  <c r="G100" i="2"/>
  <c r="H100" i="2"/>
  <c r="G101" i="2"/>
  <c r="G102" i="2"/>
  <c r="E102" i="6" s="1"/>
  <c r="G102" i="6"/>
  <c r="G103" i="2"/>
  <c r="G105" i="2"/>
  <c r="H105" i="2"/>
  <c r="N105" i="2"/>
  <c r="G106" i="2"/>
  <c r="G107" i="2"/>
  <c r="E107" i="6" s="1"/>
  <c r="G108" i="2"/>
  <c r="G109" i="2"/>
  <c r="G110" i="2"/>
  <c r="E110" i="6"/>
  <c r="G112" i="2"/>
  <c r="G114" i="2"/>
  <c r="M114" i="2" s="1"/>
  <c r="G115" i="2"/>
  <c r="H115" i="2" s="1"/>
  <c r="N115" i="2" s="1"/>
  <c r="G116" i="2"/>
  <c r="E116" i="6" s="1"/>
  <c r="G117" i="2"/>
  <c r="H117" i="2"/>
  <c r="N117" i="2"/>
  <c r="G119" i="2"/>
  <c r="G120" i="2"/>
  <c r="E120" i="6"/>
  <c r="G123" i="2"/>
  <c r="G125" i="2"/>
  <c r="G126" i="2"/>
  <c r="E126" i="6"/>
  <c r="G127" i="2"/>
  <c r="E127" i="6" s="1"/>
  <c r="G127" i="6"/>
  <c r="E127" i="10" s="1"/>
  <c r="G128" i="2"/>
  <c r="E128" i="6" s="1"/>
  <c r="G129" i="2"/>
  <c r="G130" i="2"/>
  <c r="E130" i="6" s="1"/>
  <c r="K130" i="6" s="1"/>
  <c r="G131" i="2"/>
  <c r="G132" i="2"/>
  <c r="E132" i="6"/>
  <c r="K132" i="6" s="1"/>
  <c r="G134" i="2"/>
  <c r="E134" i="6"/>
  <c r="G135" i="2"/>
  <c r="E135" i="6" s="1"/>
  <c r="K135" i="6" s="1"/>
  <c r="G135" i="6"/>
  <c r="E135" i="10" s="1"/>
  <c r="G136" i="2"/>
  <c r="G137" i="2"/>
  <c r="G138" i="2"/>
  <c r="E138" i="6"/>
  <c r="G138" i="6" s="1"/>
  <c r="E138" i="10" s="1"/>
  <c r="G139" i="2"/>
  <c r="E139" i="6" s="1"/>
  <c r="G141" i="2"/>
  <c r="E141" i="6"/>
  <c r="G143" i="2"/>
  <c r="G144" i="2"/>
  <c r="E144" i="6" s="1"/>
  <c r="G145" i="2"/>
  <c r="G148" i="2"/>
  <c r="E148" i="6"/>
  <c r="G149" i="2"/>
  <c r="G150" i="2"/>
  <c r="E150" i="6"/>
  <c r="G151" i="2"/>
  <c r="E151" i="6" s="1"/>
  <c r="G152" i="2"/>
  <c r="E152" i="6"/>
  <c r="G155" i="2"/>
  <c r="E155" i="6"/>
  <c r="G157" i="2"/>
  <c r="G158" i="2"/>
  <c r="G159" i="2"/>
  <c r="G160" i="2"/>
  <c r="E160" i="6"/>
  <c r="K160" i="6" s="1"/>
  <c r="G161" i="2"/>
  <c r="G163" i="2"/>
  <c r="E163" i="6" s="1"/>
  <c r="G165" i="2"/>
  <c r="M165" i="2" s="1"/>
  <c r="M164" i="2" s="1"/>
  <c r="G167" i="2"/>
  <c r="G168" i="2"/>
  <c r="G170" i="2"/>
  <c r="M170" i="2" s="1"/>
  <c r="G171" i="2"/>
  <c r="G173" i="2"/>
  <c r="G175" i="2"/>
  <c r="G176" i="2"/>
  <c r="E176" i="6"/>
  <c r="G178" i="2"/>
  <c r="G179" i="2"/>
  <c r="G181" i="2"/>
  <c r="G182" i="2"/>
  <c r="G185" i="2"/>
  <c r="G186" i="2"/>
  <c r="G187" i="2"/>
  <c r="G188" i="2"/>
  <c r="G190" i="2"/>
  <c r="G191" i="2"/>
  <c r="G192" i="2"/>
  <c r="H192" i="2" s="1"/>
  <c r="N192" i="2" s="1"/>
  <c r="G193" i="2"/>
  <c r="G194" i="2"/>
  <c r="G195" i="2"/>
  <c r="G196" i="2"/>
  <c r="O196" i="2"/>
  <c r="G197" i="2"/>
  <c r="G198" i="2"/>
  <c r="G199" i="2"/>
  <c r="G200" i="2"/>
  <c r="G202" i="2"/>
  <c r="O202" i="2" s="1"/>
  <c r="G203" i="2"/>
  <c r="G205" i="2"/>
  <c r="G206" i="2"/>
  <c r="G207" i="2"/>
  <c r="E207" i="6"/>
  <c r="G208" i="2"/>
  <c r="G209" i="2"/>
  <c r="G211" i="2"/>
  <c r="E211" i="6" s="1"/>
  <c r="G213" i="2"/>
  <c r="E213" i="6" s="1"/>
  <c r="G214" i="2"/>
  <c r="G215" i="2"/>
  <c r="G216" i="2"/>
  <c r="G217" i="2"/>
  <c r="G218" i="2"/>
  <c r="G219" i="2"/>
  <c r="E219" i="6"/>
  <c r="K219" i="6" s="1"/>
  <c r="G220" i="2"/>
  <c r="G221" i="2"/>
  <c r="E221" i="6"/>
  <c r="G222" i="2"/>
  <c r="O222" i="2" s="1"/>
  <c r="G223" i="2"/>
  <c r="E223" i="6"/>
  <c r="G224" i="2"/>
  <c r="G225" i="2"/>
  <c r="E225" i="6" s="1"/>
  <c r="G226" i="2"/>
  <c r="G227" i="2"/>
  <c r="G228" i="2"/>
  <c r="E228" i="6" s="1"/>
  <c r="G228" i="6" s="1"/>
  <c r="E228" i="10" s="1"/>
  <c r="G229" i="2"/>
  <c r="G231" i="2"/>
  <c r="E231" i="6"/>
  <c r="K231" i="6"/>
  <c r="G232" i="2"/>
  <c r="E232" i="6" s="1"/>
  <c r="K232" i="6" s="1"/>
  <c r="G233" i="2"/>
  <c r="E233" i="6"/>
  <c r="G233" i="6"/>
  <c r="E233" i="10"/>
  <c r="G234" i="2"/>
  <c r="G35" i="2"/>
  <c r="J35" i="2"/>
  <c r="K35" i="2"/>
  <c r="L35" i="2"/>
  <c r="G251" i="10"/>
  <c r="E251" i="11"/>
  <c r="K251" i="10"/>
  <c r="G287" i="10"/>
  <c r="E287" i="11"/>
  <c r="K287" i="10"/>
  <c r="G416" i="10"/>
  <c r="E416" i="11"/>
  <c r="K416" i="10"/>
  <c r="K440" i="10"/>
  <c r="G448" i="10"/>
  <c r="E448" i="11" s="1"/>
  <c r="K448" i="10"/>
  <c r="G456" i="10"/>
  <c r="E456" i="11" s="1"/>
  <c r="G514" i="10"/>
  <c r="E514" i="11" s="1"/>
  <c r="G514" i="11" s="1"/>
  <c r="K514" i="10"/>
  <c r="G532" i="10"/>
  <c r="E532" i="11"/>
  <c r="K532" i="10"/>
  <c r="G413" i="10"/>
  <c r="K413" i="10"/>
  <c r="K550" i="10"/>
  <c r="G550" i="10"/>
  <c r="E550" i="11"/>
  <c r="K352" i="10"/>
  <c r="G352" i="10"/>
  <c r="E352" i="11" s="1"/>
  <c r="G352" i="11" s="1"/>
  <c r="G483" i="10"/>
  <c r="E483" i="11" s="1"/>
  <c r="G483" i="11" s="1"/>
  <c r="K483" i="10"/>
  <c r="G487" i="10"/>
  <c r="E487" i="11" s="1"/>
  <c r="G495" i="10"/>
  <c r="E495" i="11" s="1"/>
  <c r="K495" i="10"/>
  <c r="K535" i="10"/>
  <c r="G535" i="10"/>
  <c r="E535" i="11" s="1"/>
  <c r="G539" i="10"/>
  <c r="E539" i="11" s="1"/>
  <c r="K539" i="10"/>
  <c r="K543" i="10"/>
  <c r="G543" i="10"/>
  <c r="E543" i="11"/>
  <c r="K557" i="10"/>
  <c r="G557" i="10"/>
  <c r="K575" i="10"/>
  <c r="G575" i="10"/>
  <c r="E575" i="11" s="1"/>
  <c r="G575" i="11" s="1"/>
  <c r="K579" i="10"/>
  <c r="G579" i="10"/>
  <c r="E579" i="11" s="1"/>
  <c r="K606" i="10"/>
  <c r="G606" i="10"/>
  <c r="H606" i="10" s="1"/>
  <c r="K637" i="10"/>
  <c r="G637" i="10"/>
  <c r="E637" i="11" s="1"/>
  <c r="K249" i="10"/>
  <c r="G249" i="10"/>
  <c r="E249" i="11"/>
  <c r="K285" i="10"/>
  <c r="E295" i="11"/>
  <c r="K295" i="10"/>
  <c r="K354" i="10"/>
  <c r="G354" i="10"/>
  <c r="E354" i="11" s="1"/>
  <c r="G607" i="10"/>
  <c r="E607" i="11"/>
  <c r="K607" i="10"/>
  <c r="E369" i="11"/>
  <c r="K369" i="10"/>
  <c r="K458" i="10"/>
  <c r="G458" i="10"/>
  <c r="E458" i="11" s="1"/>
  <c r="K477" i="10"/>
  <c r="G477" i="10"/>
  <c r="E477" i="11"/>
  <c r="G615" i="10"/>
  <c r="E615" i="11"/>
  <c r="K615" i="11" s="1"/>
  <c r="K615" i="10"/>
  <c r="K629" i="10"/>
  <c r="G629" i="10"/>
  <c r="E629" i="11"/>
  <c r="K337" i="10"/>
  <c r="G337" i="10"/>
  <c r="E337" i="11"/>
  <c r="G351" i="10"/>
  <c r="E351" i="11" s="1"/>
  <c r="K351" i="10"/>
  <c r="G355" i="10"/>
  <c r="E355" i="11" s="1"/>
  <c r="K355" i="10"/>
  <c r="K559" i="10"/>
  <c r="G559" i="10"/>
  <c r="E559" i="11" s="1"/>
  <c r="G367" i="10"/>
  <c r="E367" i="11" s="1"/>
  <c r="K367" i="10"/>
  <c r="K372" i="10"/>
  <c r="G372" i="10"/>
  <c r="E372" i="11"/>
  <c r="K372" i="11" s="1"/>
  <c r="G436" i="10"/>
  <c r="E436" i="11"/>
  <c r="K436" i="10"/>
  <c r="G444" i="10"/>
  <c r="E444" i="11"/>
  <c r="K444" i="11" s="1"/>
  <c r="K444" i="10"/>
  <c r="K510" i="10"/>
  <c r="G510" i="10"/>
  <c r="E510" i="11" s="1"/>
  <c r="G562" i="10"/>
  <c r="E562" i="11"/>
  <c r="K562" i="10"/>
  <c r="G301" i="10"/>
  <c r="E301" i="11"/>
  <c r="K301" i="10"/>
  <c r="E417" i="11"/>
  <c r="K417" i="10"/>
  <c r="G546" i="10"/>
  <c r="E546" i="11"/>
  <c r="K546" i="10"/>
  <c r="K585" i="10"/>
  <c r="G585" i="10"/>
  <c r="E585" i="11" s="1"/>
  <c r="G261" i="10"/>
  <c r="E261" i="11"/>
  <c r="K261" i="11" s="1"/>
  <c r="K261" i="10"/>
  <c r="E391" i="11"/>
  <c r="K391" i="10"/>
  <c r="G293" i="10"/>
  <c r="E293" i="11"/>
  <c r="K293" i="10"/>
  <c r="E366" i="11"/>
  <c r="K366" i="10"/>
  <c r="G379" i="10"/>
  <c r="E379" i="11"/>
  <c r="K379" i="10"/>
  <c r="G622" i="10"/>
  <c r="E622" i="11"/>
  <c r="K622" i="10"/>
  <c r="J201" i="2"/>
  <c r="N53" i="2"/>
  <c r="E53" i="6"/>
  <c r="G53" i="6" s="1"/>
  <c r="E53" i="10"/>
  <c r="K273" i="6"/>
  <c r="G273" i="6"/>
  <c r="E273" i="10" s="1"/>
  <c r="K427" i="6"/>
  <c r="G427" i="6"/>
  <c r="E427" i="10" s="1"/>
  <c r="K427" i="10" s="1"/>
  <c r="K443" i="6"/>
  <c r="G443" i="6"/>
  <c r="E443" i="10"/>
  <c r="K451" i="6"/>
  <c r="G451" i="6"/>
  <c r="E451" i="10" s="1"/>
  <c r="K467" i="6"/>
  <c r="G467" i="6"/>
  <c r="E467" i="10" s="1"/>
  <c r="K478" i="6"/>
  <c r="G478" i="6"/>
  <c r="E478" i="10"/>
  <c r="M487" i="6"/>
  <c r="O487" i="6"/>
  <c r="M495" i="6"/>
  <c r="H495" i="6"/>
  <c r="N495" i="6" s="1"/>
  <c r="O495" i="6"/>
  <c r="K503" i="6"/>
  <c r="G503" i="6"/>
  <c r="E503" i="10"/>
  <c r="K513" i="6"/>
  <c r="G513" i="6"/>
  <c r="E513" i="10" s="1"/>
  <c r="K531" i="6"/>
  <c r="G531" i="6"/>
  <c r="E531" i="10" s="1"/>
  <c r="M539" i="6"/>
  <c r="O539" i="6"/>
  <c r="H539" i="6"/>
  <c r="N539" i="6"/>
  <c r="M557" i="6"/>
  <c r="O557" i="6"/>
  <c r="M575" i="6"/>
  <c r="H575" i="6"/>
  <c r="N575" i="6"/>
  <c r="O575" i="6"/>
  <c r="M583" i="6"/>
  <c r="H583" i="6"/>
  <c r="N583" i="6" s="1"/>
  <c r="O583" i="6"/>
  <c r="K602" i="6"/>
  <c r="G602" i="6"/>
  <c r="E602" i="10" s="1"/>
  <c r="K610" i="6"/>
  <c r="G610" i="6"/>
  <c r="E610" i="10" s="1"/>
  <c r="K619" i="6"/>
  <c r="G619" i="6"/>
  <c r="E619" i="10" s="1"/>
  <c r="K619" i="10" s="1"/>
  <c r="K627" i="6"/>
  <c r="G627" i="6"/>
  <c r="E627" i="10" s="1"/>
  <c r="M637" i="6"/>
  <c r="O637" i="6"/>
  <c r="H637" i="6"/>
  <c r="N637" i="6" s="1"/>
  <c r="K259" i="6"/>
  <c r="G259" i="6"/>
  <c r="E259" i="10"/>
  <c r="G385" i="6"/>
  <c r="E385" i="10"/>
  <c r="K254" i="6"/>
  <c r="G254" i="6"/>
  <c r="K290" i="6"/>
  <c r="G290" i="6"/>
  <c r="E290" i="10" s="1"/>
  <c r="K300" i="6"/>
  <c r="G300" i="6"/>
  <c r="E300" i="10" s="1"/>
  <c r="K350" i="6"/>
  <c r="G350" i="6"/>
  <c r="E350" i="10" s="1"/>
  <c r="K358" i="6"/>
  <c r="G358" i="6"/>
  <c r="E358" i="10" s="1"/>
  <c r="M607" i="6"/>
  <c r="H607" i="6"/>
  <c r="N607" i="6"/>
  <c r="O607" i="6"/>
  <c r="G274" i="6"/>
  <c r="E274" i="10"/>
  <c r="G274" i="10" s="1"/>
  <c r="E274" i="11" s="1"/>
  <c r="K274" i="6"/>
  <c r="K316" i="6"/>
  <c r="G316" i="6"/>
  <c r="K374" i="6"/>
  <c r="G374" i="6"/>
  <c r="E374" i="10"/>
  <c r="K382" i="6"/>
  <c r="G382" i="6"/>
  <c r="G434" i="6"/>
  <c r="E434" i="10" s="1"/>
  <c r="K434" i="6"/>
  <c r="G450" i="6"/>
  <c r="E450" i="10" s="1"/>
  <c r="K450" i="6"/>
  <c r="M458" i="6"/>
  <c r="O458" i="6"/>
  <c r="H458" i="6"/>
  <c r="N458" i="6"/>
  <c r="M477" i="6"/>
  <c r="H477" i="6"/>
  <c r="N477" i="6" s="1"/>
  <c r="O477" i="6"/>
  <c r="G486" i="6"/>
  <c r="E486" i="10" s="1"/>
  <c r="K486" i="6"/>
  <c r="K502" i="6"/>
  <c r="G502" i="6"/>
  <c r="E502" i="10"/>
  <c r="K512" i="6"/>
  <c r="G512" i="6"/>
  <c r="E512" i="10"/>
  <c r="K547" i="6"/>
  <c r="G547" i="6"/>
  <c r="E547" i="10"/>
  <c r="M615" i="6"/>
  <c r="H615" i="6"/>
  <c r="N615" i="6" s="1"/>
  <c r="O615" i="6"/>
  <c r="K237" i="6"/>
  <c r="G237" i="6"/>
  <c r="E237" i="10"/>
  <c r="K279" i="6"/>
  <c r="G279" i="6"/>
  <c r="E279" i="10" s="1"/>
  <c r="K327" i="6"/>
  <c r="G327" i="6"/>
  <c r="E327" i="10"/>
  <c r="K349" i="6"/>
  <c r="G349" i="6"/>
  <c r="E349" i="10" s="1"/>
  <c r="K394" i="6"/>
  <c r="G394" i="6"/>
  <c r="E394" i="10"/>
  <c r="K253" i="6"/>
  <c r="G253" i="6"/>
  <c r="E253" i="10" s="1"/>
  <c r="K253" i="10" s="1"/>
  <c r="G288" i="6"/>
  <c r="E288" i="10" s="1"/>
  <c r="G288" i="10" s="1"/>
  <c r="E288" i="11" s="1"/>
  <c r="K288" i="6"/>
  <c r="M351" i="6"/>
  <c r="O351" i="6"/>
  <c r="H351" i="6"/>
  <c r="N351" i="6" s="1"/>
  <c r="K233" i="6"/>
  <c r="O175" i="2"/>
  <c r="E175" i="6"/>
  <c r="M186" i="2"/>
  <c r="E186" i="6"/>
  <c r="H137" i="2"/>
  <c r="N137" i="2" s="1"/>
  <c r="E137" i="6"/>
  <c r="G231" i="6"/>
  <c r="E231" i="10" s="1"/>
  <c r="G231" i="10" s="1"/>
  <c r="E231" i="11"/>
  <c r="E222" i="6"/>
  <c r="O214" i="2"/>
  <c r="E214" i="6"/>
  <c r="M203" i="2"/>
  <c r="E203" i="6"/>
  <c r="M185" i="2"/>
  <c r="E185" i="6"/>
  <c r="K127" i="6"/>
  <c r="E105" i="6"/>
  <c r="H73" i="2"/>
  <c r="N73" i="2" s="1"/>
  <c r="E73" i="6"/>
  <c r="H61" i="2"/>
  <c r="N61" i="2" s="1"/>
  <c r="E61" i="6"/>
  <c r="K51" i="6"/>
  <c r="H41" i="2"/>
  <c r="N41" i="2" s="1"/>
  <c r="E41" i="6"/>
  <c r="M366" i="6"/>
  <c r="O366" i="6"/>
  <c r="H366" i="6"/>
  <c r="N366" i="6"/>
  <c r="K330" i="6"/>
  <c r="G330" i="6"/>
  <c r="E330" i="10" s="1"/>
  <c r="K330" i="10" s="1"/>
  <c r="O399" i="6"/>
  <c r="M399" i="6"/>
  <c r="K636" i="6"/>
  <c r="G636" i="6"/>
  <c r="E636" i="10"/>
  <c r="M442" i="6"/>
  <c r="O442" i="6"/>
  <c r="M150" i="2"/>
  <c r="M195" i="2"/>
  <c r="E195" i="6"/>
  <c r="M149" i="2"/>
  <c r="E114" i="6"/>
  <c r="G94" i="6"/>
  <c r="E94" i="10" s="1"/>
  <c r="K71" i="6"/>
  <c r="K60" i="6"/>
  <c r="J166" i="2"/>
  <c r="K617" i="2"/>
  <c r="K317" i="6"/>
  <c r="G429" i="6"/>
  <c r="E429" i="10" s="1"/>
  <c r="K429" i="6"/>
  <c r="G445" i="6"/>
  <c r="K445" i="6"/>
  <c r="G453" i="6"/>
  <c r="E453" i="10" s="1"/>
  <c r="K453" i="6"/>
  <c r="G461" i="6"/>
  <c r="E461" i="10" s="1"/>
  <c r="K461" i="10" s="1"/>
  <c r="K461" i="6"/>
  <c r="G469" i="6"/>
  <c r="E469" i="10" s="1"/>
  <c r="K469" i="6"/>
  <c r="G480" i="6"/>
  <c r="E480" i="10"/>
  <c r="K480" i="6"/>
  <c r="G497" i="6"/>
  <c r="E497" i="10"/>
  <c r="K516" i="6"/>
  <c r="G533" i="6"/>
  <c r="E533" i="10" s="1"/>
  <c r="K533" i="6"/>
  <c r="G541" i="6"/>
  <c r="E541" i="10" s="1"/>
  <c r="K541" i="6"/>
  <c r="M559" i="6"/>
  <c r="H559" i="6"/>
  <c r="N559" i="6"/>
  <c r="O559" i="6"/>
  <c r="K595" i="6"/>
  <c r="G595" i="6"/>
  <c r="E595" i="10" s="1"/>
  <c r="G595" i="10" s="1"/>
  <c r="G604" i="6"/>
  <c r="E604" i="10"/>
  <c r="K604" i="6"/>
  <c r="G612" i="6"/>
  <c r="E612" i="10" s="1"/>
  <c r="K612" i="6"/>
  <c r="K640" i="6"/>
  <c r="G640" i="6"/>
  <c r="E640" i="10" s="1"/>
  <c r="K321" i="6"/>
  <c r="G321" i="6"/>
  <c r="E321" i="10"/>
  <c r="G321" i="10" s="1"/>
  <c r="E321" i="11"/>
  <c r="G321" i="11" s="1"/>
  <c r="M256" i="6"/>
  <c r="H256" i="6"/>
  <c r="N256" i="6" s="1"/>
  <c r="O256" i="6"/>
  <c r="G618" i="6"/>
  <c r="K618" i="6"/>
  <c r="K340" i="6"/>
  <c r="G340" i="6"/>
  <c r="E340" i="10" s="1"/>
  <c r="H367" i="6"/>
  <c r="N367" i="6" s="1"/>
  <c r="O367" i="6"/>
  <c r="M367" i="6"/>
  <c r="M436" i="6"/>
  <c r="O436" i="6"/>
  <c r="H436" i="6"/>
  <c r="N436" i="6"/>
  <c r="M444" i="6"/>
  <c r="H444" i="6"/>
  <c r="N444" i="6"/>
  <c r="O444" i="6"/>
  <c r="O514" i="6"/>
  <c r="M514" i="6"/>
  <c r="H514" i="6"/>
  <c r="N514" i="6" s="1"/>
  <c r="M532" i="6"/>
  <c r="H532" i="6"/>
  <c r="N532" i="6"/>
  <c r="O532" i="6"/>
  <c r="K540" i="6"/>
  <c r="G540" i="6"/>
  <c r="E540" i="10" s="1"/>
  <c r="K594" i="6"/>
  <c r="G594" i="6"/>
  <c r="E594" i="10"/>
  <c r="G594" i="10" s="1"/>
  <c r="E594" i="11" s="1"/>
  <c r="K603" i="6"/>
  <c r="G603" i="6"/>
  <c r="E603" i="10" s="1"/>
  <c r="K624" i="6"/>
  <c r="G624" i="6"/>
  <c r="E624" i="10" s="1"/>
  <c r="K245" i="6"/>
  <c r="G245" i="6"/>
  <c r="K386" i="6"/>
  <c r="G386" i="6"/>
  <c r="E386" i="10"/>
  <c r="K396" i="6"/>
  <c r="G396" i="6"/>
  <c r="E396" i="10"/>
  <c r="G255" i="6"/>
  <c r="E255" i="10"/>
  <c r="K255" i="6"/>
  <c r="M301" i="6"/>
  <c r="O301" i="6"/>
  <c r="H301" i="6"/>
  <c r="N301" i="6" s="1"/>
  <c r="K335" i="6"/>
  <c r="G335" i="6"/>
  <c r="E335" i="10"/>
  <c r="K353" i="6"/>
  <c r="G353" i="6"/>
  <c r="E353" i="10" s="1"/>
  <c r="K353" i="10" s="1"/>
  <c r="K361" i="6"/>
  <c r="G361" i="6"/>
  <c r="E361" i="10"/>
  <c r="M196" i="2"/>
  <c r="E196" i="6"/>
  <c r="M215" i="2"/>
  <c r="E215" i="6"/>
  <c r="E202" i="6"/>
  <c r="K228" i="6"/>
  <c r="M192" i="2"/>
  <c r="E192" i="6"/>
  <c r="H125" i="2"/>
  <c r="N125" i="2"/>
  <c r="E125" i="6"/>
  <c r="K59" i="6"/>
  <c r="G59" i="6"/>
  <c r="E59" i="10"/>
  <c r="H49" i="2"/>
  <c r="N49" i="2"/>
  <c r="K244" i="6"/>
  <c r="G244" i="6"/>
  <c r="E244" i="10" s="1"/>
  <c r="K368" i="6"/>
  <c r="G368" i="6"/>
  <c r="E368" i="10"/>
  <c r="M413" i="6"/>
  <c r="O413" i="6"/>
  <c r="H413" i="6"/>
  <c r="N413" i="6"/>
  <c r="M550" i="6"/>
  <c r="H550" i="6"/>
  <c r="N550" i="6" s="1"/>
  <c r="O550" i="6"/>
  <c r="M585" i="6"/>
  <c r="O585" i="6"/>
  <c r="H585" i="6"/>
  <c r="N585" i="6" s="1"/>
  <c r="K241" i="6"/>
  <c r="G241" i="6"/>
  <c r="E241" i="10" s="1"/>
  <c r="M391" i="6"/>
  <c r="H391" i="6"/>
  <c r="N391" i="6"/>
  <c r="O391" i="6"/>
  <c r="M293" i="6"/>
  <c r="H293" i="6"/>
  <c r="N293" i="6"/>
  <c r="O293" i="6"/>
  <c r="H352" i="6"/>
  <c r="N352" i="6" s="1"/>
  <c r="M352" i="6"/>
  <c r="O352" i="6"/>
  <c r="M173" i="2"/>
  <c r="M172" i="2"/>
  <c r="E173" i="6"/>
  <c r="H97" i="2"/>
  <c r="N97" i="2" s="1"/>
  <c r="E97" i="6"/>
  <c r="M213" i="2"/>
  <c r="E170" i="6"/>
  <c r="G219" i="6"/>
  <c r="E219" i="10"/>
  <c r="M209" i="2"/>
  <c r="E209" i="6"/>
  <c r="M199" i="2"/>
  <c r="E199" i="6"/>
  <c r="O191" i="2"/>
  <c r="E191" i="6"/>
  <c r="O179" i="2"/>
  <c r="E179" i="6"/>
  <c r="O167" i="2"/>
  <c r="E167" i="6"/>
  <c r="G132" i="6"/>
  <c r="E132" i="10" s="1"/>
  <c r="H101" i="2"/>
  <c r="N101" i="2" s="1"/>
  <c r="E101" i="6"/>
  <c r="E67" i="10"/>
  <c r="K48" i="6"/>
  <c r="G48" i="6"/>
  <c r="E48" i="10" s="1"/>
  <c r="K310" i="6"/>
  <c r="G310" i="6"/>
  <c r="E310" i="10"/>
  <c r="K342" i="6"/>
  <c r="G342" i="6"/>
  <c r="K415" i="6"/>
  <c r="G415" i="6"/>
  <c r="E415" i="10"/>
  <c r="K431" i="6"/>
  <c r="G431" i="6"/>
  <c r="E431" i="10"/>
  <c r="K439" i="6"/>
  <c r="G439" i="6"/>
  <c r="E439" i="10"/>
  <c r="K439" i="10" s="1"/>
  <c r="K447" i="6"/>
  <c r="G447" i="6"/>
  <c r="E447" i="10" s="1"/>
  <c r="K447" i="10" s="1"/>
  <c r="K455" i="6"/>
  <c r="G455" i="6"/>
  <c r="E455" i="10" s="1"/>
  <c r="K471" i="6"/>
  <c r="G471" i="6"/>
  <c r="E471" i="10" s="1"/>
  <c r="M483" i="6"/>
  <c r="O483" i="6"/>
  <c r="H483" i="6"/>
  <c r="N483" i="6"/>
  <c r="K499" i="6"/>
  <c r="G499" i="6"/>
  <c r="E499" i="10"/>
  <c r="K507" i="6"/>
  <c r="G507" i="6"/>
  <c r="E507" i="10" s="1"/>
  <c r="K518" i="6"/>
  <c r="G518" i="6"/>
  <c r="E518" i="10" s="1"/>
  <c r="K527" i="6"/>
  <c r="G527" i="6"/>
  <c r="E527" i="10" s="1"/>
  <c r="M535" i="6"/>
  <c r="H535" i="6"/>
  <c r="N535" i="6"/>
  <c r="O535" i="6"/>
  <c r="M543" i="6"/>
  <c r="H543" i="6"/>
  <c r="N543" i="6"/>
  <c r="O543" i="6"/>
  <c r="M579" i="6"/>
  <c r="O579" i="6"/>
  <c r="H579" i="6"/>
  <c r="N579" i="6" s="1"/>
  <c r="K587" i="6"/>
  <c r="G587" i="6"/>
  <c r="E587" i="10"/>
  <c r="M606" i="6"/>
  <c r="H606" i="6"/>
  <c r="N606" i="6" s="1"/>
  <c r="O606" i="6"/>
  <c r="K632" i="6"/>
  <c r="G632" i="6"/>
  <c r="E632" i="10" s="1"/>
  <c r="G348" i="6"/>
  <c r="E348" i="10" s="1"/>
  <c r="G348" i="10" s="1"/>
  <c r="K348" i="6"/>
  <c r="O249" i="6"/>
  <c r="M249" i="6"/>
  <c r="H249" i="6"/>
  <c r="N249" i="6"/>
  <c r="M285" i="6"/>
  <c r="O285" i="6"/>
  <c r="H285" i="6"/>
  <c r="N285" i="6"/>
  <c r="M295" i="6"/>
  <c r="H295" i="6"/>
  <c r="N295" i="6"/>
  <c r="O295" i="6"/>
  <c r="M354" i="6"/>
  <c r="O354" i="6"/>
  <c r="H354" i="6"/>
  <c r="N354" i="6" s="1"/>
  <c r="K620" i="6"/>
  <c r="G620" i="6"/>
  <c r="E620" i="10" s="1"/>
  <c r="K243" i="6"/>
  <c r="G243" i="6"/>
  <c r="E243" i="10"/>
  <c r="M369" i="6"/>
  <c r="O369" i="6"/>
  <c r="H369" i="6"/>
  <c r="N369" i="6"/>
  <c r="K378" i="6"/>
  <c r="G378" i="6"/>
  <c r="E378" i="10" s="1"/>
  <c r="G378" i="10" s="1"/>
  <c r="K414" i="6"/>
  <c r="G414" i="6"/>
  <c r="E414" i="10"/>
  <c r="K430" i="6"/>
  <c r="G430" i="6"/>
  <c r="E430" i="10" s="1"/>
  <c r="K438" i="6"/>
  <c r="G438" i="6"/>
  <c r="E438" i="10"/>
  <c r="K446" i="6"/>
  <c r="G446" i="6"/>
  <c r="E446" i="10" s="1"/>
  <c r="K454" i="6"/>
  <c r="G454" i="6"/>
  <c r="E454" i="10"/>
  <c r="K470" i="6"/>
  <c r="G470" i="6"/>
  <c r="E470" i="10"/>
  <c r="K482" i="6"/>
  <c r="G482" i="6"/>
  <c r="E482" i="10"/>
  <c r="K490" i="6"/>
  <c r="G490" i="6"/>
  <c r="E490" i="10" s="1"/>
  <c r="K498" i="6"/>
  <c r="G498" i="6"/>
  <c r="E498" i="10"/>
  <c r="K498" i="10" s="1"/>
  <c r="K506" i="6"/>
  <c r="G506" i="6"/>
  <c r="E506" i="10" s="1"/>
  <c r="G517" i="6"/>
  <c r="E517" i="10" s="1"/>
  <c r="K517" i="6"/>
  <c r="K534" i="6"/>
  <c r="G534" i="6"/>
  <c r="E534" i="10" s="1"/>
  <c r="K542" i="6"/>
  <c r="G542" i="6"/>
  <c r="E542" i="10"/>
  <c r="G551" i="6"/>
  <c r="E551" i="10"/>
  <c r="K551" i="6"/>
  <c r="K560" i="6"/>
  <c r="G560" i="6"/>
  <c r="E560" i="10"/>
  <c r="K596" i="6"/>
  <c r="G596" i="6"/>
  <c r="E596" i="10" s="1"/>
  <c r="K596" i="10" s="1"/>
  <c r="H629" i="6"/>
  <c r="N629" i="6"/>
  <c r="M629" i="6"/>
  <c r="O629" i="6"/>
  <c r="K318" i="6"/>
  <c r="G318" i="6"/>
  <c r="E318" i="10" s="1"/>
  <c r="K331" i="6"/>
  <c r="G331" i="6"/>
  <c r="E331" i="10"/>
  <c r="K390" i="6"/>
  <c r="G390" i="6"/>
  <c r="E390" i="10" s="1"/>
  <c r="K294" i="6"/>
  <c r="G294" i="6"/>
  <c r="E294" i="10"/>
  <c r="K304" i="6"/>
  <c r="G304" i="6"/>
  <c r="E304" i="10" s="1"/>
  <c r="M337" i="6"/>
  <c r="O337" i="6"/>
  <c r="H337" i="6"/>
  <c r="N337" i="6"/>
  <c r="M355" i="6"/>
  <c r="O355" i="6"/>
  <c r="H355" i="6"/>
  <c r="N355" i="6" s="1"/>
  <c r="K408" i="6"/>
  <c r="G408" i="6"/>
  <c r="E408" i="10"/>
  <c r="M161" i="2"/>
  <c r="E161" i="6"/>
  <c r="G160" i="6"/>
  <c r="E160" i="10"/>
  <c r="M211" i="2"/>
  <c r="M210" i="2"/>
  <c r="M168" i="2"/>
  <c r="E168" i="6"/>
  <c r="H35" i="2"/>
  <c r="N35" i="2" s="1"/>
  <c r="E35" i="6"/>
  <c r="E226" i="6"/>
  <c r="O218" i="2"/>
  <c r="E218" i="6"/>
  <c r="O208" i="2"/>
  <c r="E208" i="6"/>
  <c r="M198" i="2"/>
  <c r="E198" i="6"/>
  <c r="M190" i="2"/>
  <c r="E190" i="6"/>
  <c r="M178" i="2"/>
  <c r="E178" i="6"/>
  <c r="E165" i="6"/>
  <c r="M141" i="2"/>
  <c r="M140" i="2"/>
  <c r="H109" i="2"/>
  <c r="N109" i="2"/>
  <c r="E109" i="6"/>
  <c r="H77" i="2"/>
  <c r="N77" i="2" s="1"/>
  <c r="E77" i="6"/>
  <c r="G47" i="6"/>
  <c r="E47" i="10"/>
  <c r="G36" i="6"/>
  <c r="E36" i="10" s="1"/>
  <c r="K36" i="10" s="1"/>
  <c r="K257" i="6"/>
  <c r="G257" i="6"/>
  <c r="E257" i="10"/>
  <c r="K371" i="6"/>
  <c r="G371" i="6"/>
  <c r="E371" i="10"/>
  <c r="M379" i="6"/>
  <c r="O379" i="6"/>
  <c r="H379" i="6"/>
  <c r="N379" i="6" s="1"/>
  <c r="K280" i="6"/>
  <c r="G280" i="6"/>
  <c r="E280" i="10"/>
  <c r="K403" i="6"/>
  <c r="G403" i="6"/>
  <c r="E403" i="10"/>
  <c r="K403" i="10" s="1"/>
  <c r="M622" i="6"/>
  <c r="H622" i="6"/>
  <c r="N622" i="6" s="1"/>
  <c r="O622" i="6"/>
  <c r="K338" i="6"/>
  <c r="G338" i="6"/>
  <c r="E338" i="10"/>
  <c r="K409" i="6"/>
  <c r="G409" i="6"/>
  <c r="E187" i="6"/>
  <c r="M205" i="2"/>
  <c r="E205" i="6"/>
  <c r="M145" i="2"/>
  <c r="E145" i="6"/>
  <c r="E102" i="10"/>
  <c r="K102" i="6"/>
  <c r="K225" i="6"/>
  <c r="G225" i="6"/>
  <c r="E225" i="10"/>
  <c r="E217" i="6"/>
  <c r="M207" i="2"/>
  <c r="E197" i="6"/>
  <c r="M188" i="2"/>
  <c r="G130" i="6"/>
  <c r="E130" i="10"/>
  <c r="K99" i="6"/>
  <c r="G99" i="6"/>
  <c r="E99" i="10" s="1"/>
  <c r="G99" i="10" s="1"/>
  <c r="E99" i="11" s="1"/>
  <c r="H65" i="2"/>
  <c r="N65" i="2"/>
  <c r="E65" i="6"/>
  <c r="K55" i="6"/>
  <c r="G55" i="6"/>
  <c r="E55" i="10" s="1"/>
  <c r="H45" i="2"/>
  <c r="N45" i="2" s="1"/>
  <c r="E45" i="6"/>
  <c r="K312" i="6"/>
  <c r="G312" i="6"/>
  <c r="E312" i="10" s="1"/>
  <c r="G425" i="6"/>
  <c r="E425" i="10" s="1"/>
  <c r="K425" i="6"/>
  <c r="G441" i="6"/>
  <c r="E441" i="10"/>
  <c r="K441" i="6"/>
  <c r="K474" i="6"/>
  <c r="G474" i="6"/>
  <c r="E474" i="10" s="1"/>
  <c r="G485" i="6"/>
  <c r="E485" i="10" s="1"/>
  <c r="K485" i="6"/>
  <c r="K493" i="6"/>
  <c r="G493" i="6"/>
  <c r="E493" i="10"/>
  <c r="G493" i="10"/>
  <c r="E493" i="11" s="1"/>
  <c r="K493" i="11"/>
  <c r="K501" i="6"/>
  <c r="G501" i="6"/>
  <c r="E501" i="10" s="1"/>
  <c r="K501" i="10" s="1"/>
  <c r="K537" i="6"/>
  <c r="G537" i="6"/>
  <c r="E537" i="10" s="1"/>
  <c r="K564" i="6"/>
  <c r="G564" i="6"/>
  <c r="E564" i="10"/>
  <c r="G600" i="6"/>
  <c r="E600" i="10"/>
  <c r="K600" i="10" s="1"/>
  <c r="K600" i="6"/>
  <c r="G608" i="6"/>
  <c r="E608" i="10" s="1"/>
  <c r="K608" i="6"/>
  <c r="G616" i="6"/>
  <c r="E616" i="10" s="1"/>
  <c r="K616" i="6"/>
  <c r="K383" i="6"/>
  <c r="G383" i="6"/>
  <c r="E383" i="10" s="1"/>
  <c r="K383" i="10" s="1"/>
  <c r="M251" i="6"/>
  <c r="H251" i="6"/>
  <c r="N251" i="6"/>
  <c r="O251" i="6"/>
  <c r="O287" i="6"/>
  <c r="M287" i="6"/>
  <c r="H287" i="6"/>
  <c r="N287" i="6"/>
  <c r="K298" i="6"/>
  <c r="G298" i="6"/>
  <c r="E298" i="10"/>
  <c r="G356" i="6"/>
  <c r="E356" i="10"/>
  <c r="K356" i="6"/>
  <c r="M372" i="6"/>
  <c r="O372" i="6"/>
  <c r="H372" i="6"/>
  <c r="N372" i="6" s="1"/>
  <c r="M416" i="6"/>
  <c r="H416" i="6"/>
  <c r="N416" i="6"/>
  <c r="O416" i="6"/>
  <c r="M440" i="6"/>
  <c r="O440" i="6"/>
  <c r="H440" i="6"/>
  <c r="N440" i="6" s="1"/>
  <c r="M448" i="6"/>
  <c r="O448" i="6"/>
  <c r="H448" i="6"/>
  <c r="N448" i="6" s="1"/>
  <c r="M456" i="6"/>
  <c r="O456" i="6"/>
  <c r="H456" i="6"/>
  <c r="N456" i="6" s="1"/>
  <c r="K484" i="6"/>
  <c r="G484" i="6"/>
  <c r="E484" i="10" s="1"/>
  <c r="G484" i="10" s="1"/>
  <c r="E484" i="11" s="1"/>
  <c r="K500" i="6"/>
  <c r="G500" i="6"/>
  <c r="E500" i="10" s="1"/>
  <c r="H510" i="6"/>
  <c r="N510" i="6" s="1"/>
  <c r="O510" i="6"/>
  <c r="M510" i="6"/>
  <c r="K536" i="6"/>
  <c r="G536" i="6"/>
  <c r="E536" i="10"/>
  <c r="O562" i="6"/>
  <c r="M562" i="6"/>
  <c r="H562" i="6"/>
  <c r="N562" i="6"/>
  <c r="K611" i="6"/>
  <c r="G611" i="6"/>
  <c r="E611" i="10" s="1"/>
  <c r="K638" i="6"/>
  <c r="G638" i="6"/>
  <c r="E638" i="10"/>
  <c r="K277" i="6"/>
  <c r="G277" i="6"/>
  <c r="E277" i="10" s="1"/>
  <c r="K320" i="6"/>
  <c r="G320" i="6"/>
  <c r="E320" i="10"/>
  <c r="K392" i="6"/>
  <c r="G392" i="6"/>
  <c r="E392" i="10"/>
  <c r="K339" i="6"/>
  <c r="G339" i="6"/>
  <c r="E339" i="10"/>
  <c r="K357" i="6"/>
  <c r="G357" i="6"/>
  <c r="E357" i="10" s="1"/>
  <c r="K410" i="6"/>
  <c r="G410" i="6"/>
  <c r="E410" i="10"/>
  <c r="K410" i="10" s="1"/>
  <c r="K138" i="6"/>
  <c r="H129" i="2"/>
  <c r="N129" i="2"/>
  <c r="E129" i="6"/>
  <c r="K107" i="6"/>
  <c r="G107" i="6"/>
  <c r="E107" i="10"/>
  <c r="G98" i="6"/>
  <c r="G86" i="6"/>
  <c r="E86" i="10"/>
  <c r="K75" i="6"/>
  <c r="G75" i="6"/>
  <c r="G54" i="6"/>
  <c r="E54" i="10" s="1"/>
  <c r="K54" i="6"/>
  <c r="K381" i="6"/>
  <c r="G381" i="6"/>
  <c r="E381" i="10" s="1"/>
  <c r="M417" i="6"/>
  <c r="O417" i="6"/>
  <c r="H417" i="6"/>
  <c r="N417" i="6"/>
  <c r="M546" i="6"/>
  <c r="H546" i="6"/>
  <c r="N546" i="6"/>
  <c r="O546" i="6"/>
  <c r="M261" i="6"/>
  <c r="O261" i="6"/>
  <c r="H261" i="6"/>
  <c r="N261" i="6"/>
  <c r="K387" i="6"/>
  <c r="G387" i="6"/>
  <c r="E387" i="10"/>
  <c r="K634" i="6"/>
  <c r="G634" i="6"/>
  <c r="E634" i="10" s="1"/>
  <c r="K332" i="6"/>
  <c r="G332" i="6"/>
  <c r="O35" i="2"/>
  <c r="M406" i="2"/>
  <c r="L475" i="2"/>
  <c r="L292" i="2"/>
  <c r="L169" i="2"/>
  <c r="M639" i="2"/>
  <c r="N633" i="2"/>
  <c r="N406" i="2"/>
  <c r="J78" i="2"/>
  <c r="K239" i="2"/>
  <c r="L617" i="2"/>
  <c r="M509" i="2"/>
  <c r="M289" i="2"/>
  <c r="L34" i="2"/>
  <c r="L33" i="2" s="1"/>
  <c r="K264" i="2"/>
  <c r="M476" i="2"/>
  <c r="L306" i="2"/>
  <c r="J475" i="2"/>
  <c r="J397" i="2"/>
  <c r="J617" i="2"/>
  <c r="M628" i="2"/>
  <c r="M633" i="2"/>
  <c r="L113" i="2"/>
  <c r="L64" i="2"/>
  <c r="M365" i="2"/>
  <c r="N526" i="2"/>
  <c r="M297" i="2"/>
  <c r="M526" i="2"/>
  <c r="M563" i="2"/>
  <c r="H165" i="2"/>
  <c r="N165" i="2" s="1"/>
  <c r="N164" i="2" s="1"/>
  <c r="L89" i="2"/>
  <c r="L78" i="2"/>
  <c r="M592" i="2"/>
  <c r="L239" i="2"/>
  <c r="L264" i="2"/>
  <c r="J34" i="2"/>
  <c r="J33" i="2" s="1"/>
  <c r="K201" i="2"/>
  <c r="J180" i="2"/>
  <c r="L177" i="2"/>
  <c r="J118" i="2"/>
  <c r="J85" i="2"/>
  <c r="K81" i="2"/>
  <c r="L46" i="2"/>
  <c r="J38" i="2"/>
  <c r="L124" i="2"/>
  <c r="J113" i="2"/>
  <c r="J81" i="2"/>
  <c r="K72" i="2"/>
  <c r="K46" i="2"/>
  <c r="N248" i="2"/>
  <c r="J184" i="2"/>
  <c r="L180" i="2"/>
  <c r="L174" i="2"/>
  <c r="L162" i="2" s="1"/>
  <c r="J177" i="2"/>
  <c r="K166" i="2"/>
  <c r="L156" i="2"/>
  <c r="J142" i="2"/>
  <c r="K133" i="2"/>
  <c r="J95" i="2"/>
  <c r="K78" i="2"/>
  <c r="J72" i="2"/>
  <c r="J46" i="2"/>
  <c r="N289" i="2"/>
  <c r="H173" i="2"/>
  <c r="N173" i="2" s="1"/>
  <c r="N172" i="2"/>
  <c r="H141" i="2"/>
  <c r="N141" i="2"/>
  <c r="N140" i="2" s="1"/>
  <c r="M214" i="2"/>
  <c r="O213" i="2"/>
  <c r="O195" i="2"/>
  <c r="H195" i="2"/>
  <c r="N195" i="2"/>
  <c r="H185" i="2"/>
  <c r="N185" i="2"/>
  <c r="M218" i="2"/>
  <c r="M202" i="2"/>
  <c r="M201" i="2"/>
  <c r="O173" i="2"/>
  <c r="O165" i="2"/>
  <c r="M206" i="2"/>
  <c r="O205" i="2"/>
  <c r="H161" i="2"/>
  <c r="N161" i="2" s="1"/>
  <c r="H145" i="2"/>
  <c r="N145" i="2"/>
  <c r="O209" i="2"/>
  <c r="M208" i="2"/>
  <c r="O185" i="2"/>
  <c r="M231" i="2"/>
  <c r="O231" i="2"/>
  <c r="M223" i="2"/>
  <c r="O223" i="2"/>
  <c r="O160" i="2"/>
  <c r="O112" i="2"/>
  <c r="O99" i="2"/>
  <c r="M99" i="2"/>
  <c r="H99" i="2"/>
  <c r="N99" i="2"/>
  <c r="O51" i="2"/>
  <c r="M51" i="2"/>
  <c r="H51" i="2"/>
  <c r="N51" i="2"/>
  <c r="H48" i="2"/>
  <c r="N48" i="2"/>
  <c r="M48" i="2"/>
  <c r="O48" i="2"/>
  <c r="O211" i="2"/>
  <c r="O199" i="2"/>
  <c r="M191" i="2"/>
  <c r="H191" i="2"/>
  <c r="N191" i="2" s="1"/>
  <c r="O188" i="2"/>
  <c r="H108" i="2"/>
  <c r="N108" i="2"/>
  <c r="O108" i="2"/>
  <c r="O79" i="2"/>
  <c r="M79" i="2"/>
  <c r="H79" i="2"/>
  <c r="N79" i="2" s="1"/>
  <c r="O47" i="2"/>
  <c r="M175" i="2"/>
  <c r="H175" i="2"/>
  <c r="N175" i="2" s="1"/>
  <c r="O63" i="2"/>
  <c r="M63" i="2"/>
  <c r="H60" i="2"/>
  <c r="N60" i="2" s="1"/>
  <c r="M233" i="2"/>
  <c r="O233" i="2"/>
  <c r="M225" i="2"/>
  <c r="O225" i="2"/>
  <c r="M221" i="2"/>
  <c r="O221" i="2"/>
  <c r="H197" i="2"/>
  <c r="N197" i="2" s="1"/>
  <c r="H194" i="2"/>
  <c r="N194" i="2" s="1"/>
  <c r="O194" i="2"/>
  <c r="H190" i="2"/>
  <c r="N190" i="2"/>
  <c r="O190" i="2"/>
  <c r="M187" i="2"/>
  <c r="M171" i="2"/>
  <c r="H171" i="2"/>
  <c r="N171" i="2" s="1"/>
  <c r="H168" i="2"/>
  <c r="N168" i="2" s="1"/>
  <c r="O168" i="2"/>
  <c r="M155" i="2"/>
  <c r="M154" i="2"/>
  <c r="H155" i="2"/>
  <c r="N155" i="2"/>
  <c r="N154" i="2" s="1"/>
  <c r="O155" i="2"/>
  <c r="H152" i="2"/>
  <c r="N152" i="2"/>
  <c r="M139" i="2"/>
  <c r="H139" i="2"/>
  <c r="N139" i="2" s="1"/>
  <c r="O139" i="2"/>
  <c r="H136" i="2"/>
  <c r="N136" i="2"/>
  <c r="H120" i="2"/>
  <c r="N120" i="2"/>
  <c r="M120" i="2"/>
  <c r="O120" i="2"/>
  <c r="O107" i="2"/>
  <c r="M107" i="2"/>
  <c r="H107" i="2"/>
  <c r="N107" i="2"/>
  <c r="M88" i="2"/>
  <c r="O88" i="2"/>
  <c r="O75" i="2"/>
  <c r="M75" i="2"/>
  <c r="H75" i="2"/>
  <c r="N75" i="2"/>
  <c r="O59" i="2"/>
  <c r="M59" i="2"/>
  <c r="H59" i="2"/>
  <c r="N59" i="2"/>
  <c r="H56" i="2"/>
  <c r="N56" i="2"/>
  <c r="N52" i="2" s="1"/>
  <c r="M56" i="2"/>
  <c r="O56" i="2"/>
  <c r="M219" i="2"/>
  <c r="O219" i="2"/>
  <c r="O192" i="2"/>
  <c r="M179" i="2"/>
  <c r="H179" i="2"/>
  <c r="N179" i="2"/>
  <c r="H176" i="2"/>
  <c r="N176" i="2"/>
  <c r="M163" i="2"/>
  <c r="H163" i="2"/>
  <c r="N163" i="2" s="1"/>
  <c r="O163" i="2"/>
  <c r="H144" i="2"/>
  <c r="N144" i="2"/>
  <c r="O144" i="2"/>
  <c r="M144" i="2"/>
  <c r="O131" i="2"/>
  <c r="M131" i="2"/>
  <c r="H128" i="2"/>
  <c r="N128" i="2"/>
  <c r="H96" i="2"/>
  <c r="N96" i="2"/>
  <c r="O67" i="2"/>
  <c r="M67" i="2"/>
  <c r="H67" i="2"/>
  <c r="N67" i="2"/>
  <c r="O215" i="2"/>
  <c r="O207" i="2"/>
  <c r="O203" i="2"/>
  <c r="M159" i="2"/>
  <c r="H159" i="2"/>
  <c r="N159" i="2" s="1"/>
  <c r="M143" i="2"/>
  <c r="O127" i="2"/>
  <c r="M127" i="2"/>
  <c r="H127" i="2"/>
  <c r="N127" i="2" s="1"/>
  <c r="O228" i="2"/>
  <c r="M228" i="2"/>
  <c r="H196" i="2"/>
  <c r="N196" i="2"/>
  <c r="M193" i="2"/>
  <c r="M167" i="2"/>
  <c r="H167" i="2"/>
  <c r="N167" i="2" s="1"/>
  <c r="M151" i="2"/>
  <c r="O151" i="2"/>
  <c r="H151" i="2"/>
  <c r="N151" i="2"/>
  <c r="H148" i="2"/>
  <c r="N148" i="2"/>
  <c r="O148" i="2"/>
  <c r="M148" i="2"/>
  <c r="O135" i="2"/>
  <c r="M135" i="2"/>
  <c r="H135" i="2"/>
  <c r="N135" i="2"/>
  <c r="H132" i="2"/>
  <c r="N132" i="2"/>
  <c r="M132" i="2"/>
  <c r="O132" i="2"/>
  <c r="H116" i="2"/>
  <c r="N116" i="2"/>
  <c r="M116" i="2"/>
  <c r="O116" i="2"/>
  <c r="M103" i="2"/>
  <c r="H103" i="2"/>
  <c r="N103" i="2" s="1"/>
  <c r="N100" i="2"/>
  <c r="M100" i="2"/>
  <c r="O100" i="2"/>
  <c r="O87" i="2"/>
  <c r="M87" i="2"/>
  <c r="H87" i="2"/>
  <c r="N87" i="2"/>
  <c r="H84" i="2"/>
  <c r="N84" i="2" s="1"/>
  <c r="M84" i="2"/>
  <c r="O84" i="2"/>
  <c r="O71" i="2"/>
  <c r="M71" i="2"/>
  <c r="H71" i="2"/>
  <c r="N71" i="2"/>
  <c r="O55" i="2"/>
  <c r="M55" i="2"/>
  <c r="H55" i="2"/>
  <c r="N55" i="2"/>
  <c r="O39" i="2"/>
  <c r="M39" i="2"/>
  <c r="H39" i="2"/>
  <c r="N39" i="2"/>
  <c r="H36" i="2"/>
  <c r="N36" i="2" s="1"/>
  <c r="M36" i="2"/>
  <c r="O36" i="2"/>
  <c r="H198" i="2"/>
  <c r="N198" i="2"/>
  <c r="O198" i="2"/>
  <c r="H186" i="2"/>
  <c r="N186" i="2" s="1"/>
  <c r="O186" i="2"/>
  <c r="H178" i="2"/>
  <c r="N178" i="2"/>
  <c r="O178" i="2"/>
  <c r="H170" i="2"/>
  <c r="N170" i="2" s="1"/>
  <c r="N169" i="2"/>
  <c r="O170" i="2"/>
  <c r="N146" i="2"/>
  <c r="O146" i="2"/>
  <c r="H138" i="2"/>
  <c r="N138" i="2" s="1"/>
  <c r="M138" i="2"/>
  <c r="O138" i="2"/>
  <c r="H130" i="2"/>
  <c r="N130" i="2"/>
  <c r="M130" i="2"/>
  <c r="O130" i="2"/>
  <c r="O125" i="2"/>
  <c r="M125" i="2"/>
  <c r="H114" i="2"/>
  <c r="N114" i="2" s="1"/>
  <c r="O114" i="2"/>
  <c r="O109" i="2"/>
  <c r="M109" i="2"/>
  <c r="O101" i="2"/>
  <c r="M101" i="2"/>
  <c r="H98" i="2"/>
  <c r="N98" i="2"/>
  <c r="M98" i="2"/>
  <c r="O98" i="2"/>
  <c r="H82" i="2"/>
  <c r="N82" i="2"/>
  <c r="M82" i="2"/>
  <c r="O82" i="2"/>
  <c r="O77" i="2"/>
  <c r="M77" i="2"/>
  <c r="M74" i="2"/>
  <c r="O74" i="2"/>
  <c r="H66" i="2"/>
  <c r="N66" i="2"/>
  <c r="N64" i="2" s="1"/>
  <c r="O66" i="2"/>
  <c r="O61" i="2"/>
  <c r="M61" i="2"/>
  <c r="H58" i="2"/>
  <c r="N58" i="2"/>
  <c r="M58" i="2"/>
  <c r="O58" i="2"/>
  <c r="O53" i="2"/>
  <c r="M53" i="2"/>
  <c r="H50" i="2"/>
  <c r="N50" i="2" s="1"/>
  <c r="O50" i="2"/>
  <c r="O45" i="2"/>
  <c r="M45" i="2"/>
  <c r="H42" i="2"/>
  <c r="N42" i="2" s="1"/>
  <c r="M42" i="2"/>
  <c r="O42" i="2"/>
  <c r="M234" i="2"/>
  <c r="M222" i="2"/>
  <c r="O157" i="2"/>
  <c r="O149" i="2"/>
  <c r="O141" i="2"/>
  <c r="H182" i="2"/>
  <c r="N182" i="2"/>
  <c r="O182" i="2"/>
  <c r="H158" i="2"/>
  <c r="N158" i="2" s="1"/>
  <c r="O158" i="2"/>
  <c r="H150" i="2"/>
  <c r="N150" i="2"/>
  <c r="O150" i="2"/>
  <c r="O137" i="2"/>
  <c r="M137" i="2"/>
  <c r="H134" i="2"/>
  <c r="N134" i="2" s="1"/>
  <c r="N133" i="2" s="1"/>
  <c r="M134" i="2"/>
  <c r="O134" i="2"/>
  <c r="O129" i="2"/>
  <c r="M129" i="2"/>
  <c r="H126" i="2"/>
  <c r="N126" i="2" s="1"/>
  <c r="M126" i="2"/>
  <c r="O126" i="2"/>
  <c r="H110" i="2"/>
  <c r="N110" i="2" s="1"/>
  <c r="M110" i="2"/>
  <c r="O110" i="2"/>
  <c r="O105" i="2"/>
  <c r="M105" i="2"/>
  <c r="H102" i="2"/>
  <c r="N102" i="2"/>
  <c r="M102" i="2"/>
  <c r="O102" i="2"/>
  <c r="O97" i="2"/>
  <c r="M97" i="2"/>
  <c r="H94" i="2"/>
  <c r="N94" i="2" s="1"/>
  <c r="N93" i="2" s="1"/>
  <c r="M94" i="2"/>
  <c r="M93" i="2"/>
  <c r="O94" i="2"/>
  <c r="H86" i="2"/>
  <c r="N86" i="2"/>
  <c r="M86" i="2"/>
  <c r="O86" i="2"/>
  <c r="O73" i="2"/>
  <c r="M73" i="2"/>
  <c r="O65" i="2"/>
  <c r="M65" i="2"/>
  <c r="H62" i="2"/>
  <c r="N62" i="2"/>
  <c r="M62" i="2"/>
  <c r="O62" i="2"/>
  <c r="H54" i="2"/>
  <c r="N54" i="2"/>
  <c r="M54" i="2"/>
  <c r="M52" i="2" s="1"/>
  <c r="O54" i="2"/>
  <c r="O49" i="2"/>
  <c r="M49" i="2"/>
  <c r="O41" i="2"/>
  <c r="M41" i="2"/>
  <c r="O161" i="2"/>
  <c r="M146" i="2"/>
  <c r="O145" i="2"/>
  <c r="H233" i="2"/>
  <c r="N233" i="2" s="1"/>
  <c r="H225" i="2"/>
  <c r="N225" i="2" s="1"/>
  <c r="H224" i="2"/>
  <c r="N224" i="2" s="1"/>
  <c r="H220" i="2"/>
  <c r="N220" i="2"/>
  <c r="H216" i="2"/>
  <c r="N216" i="2" s="1"/>
  <c r="H221" i="2"/>
  <c r="N221" i="2" s="1"/>
  <c r="H217" i="2"/>
  <c r="N217" i="2" s="1"/>
  <c r="H213" i="2"/>
  <c r="N213" i="2"/>
  <c r="H203" i="2"/>
  <c r="N203" i="2" s="1"/>
  <c r="H232" i="2"/>
  <c r="N232" i="2" s="1"/>
  <c r="H231" i="2"/>
  <c r="N231" i="2" s="1"/>
  <c r="H234" i="2"/>
  <c r="N234" i="2"/>
  <c r="N230" i="2"/>
  <c r="H227" i="2"/>
  <c r="N227" i="2"/>
  <c r="H223" i="2"/>
  <c r="N223" i="2" s="1"/>
  <c r="H219" i="2"/>
  <c r="N219" i="2"/>
  <c r="H215" i="2"/>
  <c r="N215" i="2" s="1"/>
  <c r="H211" i="2"/>
  <c r="N211" i="2"/>
  <c r="N210" i="2" s="1"/>
  <c r="H209" i="2"/>
  <c r="N209" i="2" s="1"/>
  <c r="H208" i="2"/>
  <c r="N208" i="2"/>
  <c r="H207" i="2"/>
  <c r="N207" i="2" s="1"/>
  <c r="H206" i="2"/>
  <c r="N206" i="2" s="1"/>
  <c r="H205" i="2"/>
  <c r="N205" i="2" s="1"/>
  <c r="H202" i="2"/>
  <c r="N202" i="2"/>
  <c r="N201" i="2"/>
  <c r="H228" i="2"/>
  <c r="N228" i="2"/>
  <c r="H226" i="2"/>
  <c r="N226" i="2" s="1"/>
  <c r="H222" i="2"/>
  <c r="N222" i="2"/>
  <c r="H218" i="2"/>
  <c r="N218" i="2" s="1"/>
  <c r="H214" i="2"/>
  <c r="N214" i="2"/>
  <c r="H200" i="2"/>
  <c r="N200" i="2" s="1"/>
  <c r="H199" i="2"/>
  <c r="N199" i="2"/>
  <c r="M35" i="2"/>
  <c r="K622" i="11"/>
  <c r="G622" i="11"/>
  <c r="G379" i="11"/>
  <c r="K379" i="11"/>
  <c r="K366" i="11"/>
  <c r="G366" i="11"/>
  <c r="G293" i="11"/>
  <c r="K293" i="11"/>
  <c r="G391" i="11"/>
  <c r="K391" i="11"/>
  <c r="G261" i="11"/>
  <c r="K546" i="11"/>
  <c r="G546" i="11"/>
  <c r="K417" i="11"/>
  <c r="G417" i="11"/>
  <c r="K301" i="11"/>
  <c r="G301" i="11"/>
  <c r="G444" i="11"/>
  <c r="G367" i="11"/>
  <c r="K367" i="11"/>
  <c r="K355" i="11"/>
  <c r="G355" i="11"/>
  <c r="G615" i="11"/>
  <c r="G369" i="11"/>
  <c r="K369" i="11"/>
  <c r="G295" i="11"/>
  <c r="K295" i="11"/>
  <c r="K483" i="11"/>
  <c r="G532" i="11"/>
  <c r="K532" i="11"/>
  <c r="K514" i="11"/>
  <c r="K440" i="11"/>
  <c r="G287" i="11"/>
  <c r="K287" i="11"/>
  <c r="G585" i="11"/>
  <c r="K585" i="11"/>
  <c r="K510" i="11"/>
  <c r="G510" i="11"/>
  <c r="G372" i="11"/>
  <c r="K629" i="11"/>
  <c r="G629" i="11"/>
  <c r="K637" i="11"/>
  <c r="G637" i="11"/>
  <c r="K575" i="11"/>
  <c r="K352" i="11"/>
  <c r="G562" i="11"/>
  <c r="K562" i="11"/>
  <c r="K436" i="11"/>
  <c r="G436" i="11"/>
  <c r="G351" i="11"/>
  <c r="K351" i="11"/>
  <c r="K285" i="11"/>
  <c r="G285" i="11"/>
  <c r="G539" i="11"/>
  <c r="K539" i="11"/>
  <c r="K495" i="11"/>
  <c r="G495" i="11"/>
  <c r="G487" i="11"/>
  <c r="K487" i="11"/>
  <c r="G448" i="11"/>
  <c r="K448" i="11"/>
  <c r="G416" i="11"/>
  <c r="K416" i="11"/>
  <c r="G251" i="11"/>
  <c r="K251" i="11"/>
  <c r="G337" i="11"/>
  <c r="K337" i="11"/>
  <c r="K458" i="11"/>
  <c r="G458" i="11"/>
  <c r="K354" i="11"/>
  <c r="G354" i="11"/>
  <c r="G249" i="11"/>
  <c r="K249" i="11"/>
  <c r="K579" i="11"/>
  <c r="G579" i="11"/>
  <c r="G543" i="11"/>
  <c r="K543" i="11"/>
  <c r="G535" i="11"/>
  <c r="K535" i="11"/>
  <c r="G456" i="11"/>
  <c r="K456" i="11"/>
  <c r="M166" i="2"/>
  <c r="G600" i="10"/>
  <c r="H600" i="10"/>
  <c r="G537" i="10"/>
  <c r="E537" i="11"/>
  <c r="K537" i="10"/>
  <c r="G501" i="10"/>
  <c r="E501" i="11" s="1"/>
  <c r="K102" i="10"/>
  <c r="G102" i="10"/>
  <c r="E102" i="11"/>
  <c r="G403" i="10"/>
  <c r="E403" i="11" s="1"/>
  <c r="G403" i="11" s="1"/>
  <c r="G371" i="10"/>
  <c r="E371" i="11"/>
  <c r="K371" i="10"/>
  <c r="K318" i="10"/>
  <c r="G318" i="10"/>
  <c r="E318" i="11" s="1"/>
  <c r="K620" i="10"/>
  <c r="G620" i="10"/>
  <c r="E620" i="11" s="1"/>
  <c r="G431" i="10"/>
  <c r="E431" i="11"/>
  <c r="K431" i="10"/>
  <c r="K321" i="10"/>
  <c r="K533" i="10"/>
  <c r="G533" i="10"/>
  <c r="E533" i="11"/>
  <c r="G461" i="10"/>
  <c r="E461" i="11" s="1"/>
  <c r="K461" i="11"/>
  <c r="K374" i="10"/>
  <c r="G374" i="10"/>
  <c r="E374" i="11"/>
  <c r="K374" i="11" s="1"/>
  <c r="K274" i="10"/>
  <c r="G259" i="10"/>
  <c r="E259" i="11"/>
  <c r="K259" i="10"/>
  <c r="G478" i="10"/>
  <c r="E478" i="11" s="1"/>
  <c r="K478" i="10"/>
  <c r="O622" i="10"/>
  <c r="M622" i="10"/>
  <c r="N622" i="10"/>
  <c r="H622" i="10"/>
  <c r="M366" i="10"/>
  <c r="N366" i="10"/>
  <c r="H366" i="10"/>
  <c r="O366" i="10"/>
  <c r="M391" i="10"/>
  <c r="N391" i="10" s="1"/>
  <c r="H391" i="10"/>
  <c r="O391" i="10"/>
  <c r="O417" i="10"/>
  <c r="M417" i="10"/>
  <c r="N417" i="10"/>
  <c r="H417" i="10"/>
  <c r="M301" i="10"/>
  <c r="N301" i="10" s="1"/>
  <c r="H301" i="10"/>
  <c r="O301" i="10"/>
  <c r="H367" i="10"/>
  <c r="O367" i="10"/>
  <c r="M367" i="10"/>
  <c r="N367" i="10" s="1"/>
  <c r="O369" i="10"/>
  <c r="H369" i="10"/>
  <c r="M369" i="10"/>
  <c r="N369" i="10" s="1"/>
  <c r="O295" i="10"/>
  <c r="H295" i="10"/>
  <c r="M295" i="10"/>
  <c r="N295" i="10" s="1"/>
  <c r="O514" i="10"/>
  <c r="H514" i="10"/>
  <c r="M514" i="10"/>
  <c r="N514" i="10" s="1"/>
  <c r="G138" i="10"/>
  <c r="E138" i="11" s="1"/>
  <c r="K138" i="10"/>
  <c r="G410" i="10"/>
  <c r="E410" i="11"/>
  <c r="K500" i="10"/>
  <c r="G500" i="10"/>
  <c r="E500" i="11" s="1"/>
  <c r="G534" i="10"/>
  <c r="E534" i="11"/>
  <c r="K534" i="10"/>
  <c r="G430" i="10"/>
  <c r="E430" i="11" s="1"/>
  <c r="K430" i="10"/>
  <c r="K132" i="10"/>
  <c r="G132" i="10"/>
  <c r="G255" i="10"/>
  <c r="E255" i="11" s="1"/>
  <c r="K255" i="10"/>
  <c r="G330" i="10"/>
  <c r="E330" i="11"/>
  <c r="K231" i="10"/>
  <c r="O510" i="10"/>
  <c r="H510" i="10"/>
  <c r="M510" i="10"/>
  <c r="N510" i="10" s="1"/>
  <c r="O372" i="10"/>
  <c r="M372" i="10"/>
  <c r="N372" i="10"/>
  <c r="H372" i="10"/>
  <c r="O629" i="10"/>
  <c r="M629" i="10"/>
  <c r="N629" i="10" s="1"/>
  <c r="H629" i="10"/>
  <c r="O477" i="10"/>
  <c r="H477" i="10"/>
  <c r="M477" i="10"/>
  <c r="N477" i="10" s="1"/>
  <c r="O550" i="10"/>
  <c r="H550" i="10"/>
  <c r="M550" i="10"/>
  <c r="N550" i="10" s="1"/>
  <c r="G634" i="10"/>
  <c r="E634" i="11"/>
  <c r="K634" i="10"/>
  <c r="G381" i="10"/>
  <c r="E381" i="11"/>
  <c r="K381" i="10"/>
  <c r="K54" i="10"/>
  <c r="G54" i="10"/>
  <c r="E54" i="11"/>
  <c r="G277" i="10"/>
  <c r="E277" i="11"/>
  <c r="K277" i="11" s="1"/>
  <c r="K277" i="10"/>
  <c r="G536" i="10"/>
  <c r="K536" i="10"/>
  <c r="G383" i="10"/>
  <c r="E383" i="11" s="1"/>
  <c r="K493" i="10"/>
  <c r="G474" i="10"/>
  <c r="E474" i="11" s="1"/>
  <c r="K474" i="10"/>
  <c r="G312" i="10"/>
  <c r="K312" i="10"/>
  <c r="G257" i="10"/>
  <c r="E257" i="11"/>
  <c r="K257" i="10"/>
  <c r="G294" i="10"/>
  <c r="E294" i="11"/>
  <c r="K294" i="11" s="1"/>
  <c r="K294" i="10"/>
  <c r="K390" i="10"/>
  <c r="G390" i="10"/>
  <c r="E390" i="11" s="1"/>
  <c r="G551" i="10"/>
  <c r="E551" i="11"/>
  <c r="K551" i="10"/>
  <c r="K243" i="10"/>
  <c r="G243" i="10"/>
  <c r="E243" i="11" s="1"/>
  <c r="G499" i="10"/>
  <c r="E499" i="11" s="1"/>
  <c r="K499" i="10"/>
  <c r="G439" i="10"/>
  <c r="E439" i="11" s="1"/>
  <c r="G439" i="11" s="1"/>
  <c r="G368" i="10"/>
  <c r="E368" i="11" s="1"/>
  <c r="K368" i="11"/>
  <c r="K368" i="10"/>
  <c r="K59" i="10"/>
  <c r="G59" i="10"/>
  <c r="E59" i="11"/>
  <c r="G59" i="11"/>
  <c r="G361" i="10"/>
  <c r="K361" i="10"/>
  <c r="G335" i="10"/>
  <c r="E335" i="11"/>
  <c r="K335" i="10"/>
  <c r="K594" i="10"/>
  <c r="K640" i="10"/>
  <c r="G640" i="10"/>
  <c r="E640" i="11"/>
  <c r="K595" i="10"/>
  <c r="E595" i="11"/>
  <c r="G469" i="10"/>
  <c r="E469" i="11"/>
  <c r="K469" i="10"/>
  <c r="G71" i="10"/>
  <c r="E71" i="11"/>
  <c r="K71" i="10"/>
  <c r="G94" i="10"/>
  <c r="E94" i="11" s="1"/>
  <c r="K94" i="10"/>
  <c r="K135" i="10"/>
  <c r="G135" i="10"/>
  <c r="E135" i="11"/>
  <c r="G636" i="10"/>
  <c r="E636" i="11" s="1"/>
  <c r="K636" i="11"/>
  <c r="K636" i="10"/>
  <c r="K51" i="10"/>
  <c r="G51" i="10"/>
  <c r="E51" i="11"/>
  <c r="G42" i="10"/>
  <c r="E42" i="11"/>
  <c r="K233" i="10"/>
  <c r="G233" i="10"/>
  <c r="G349" i="10"/>
  <c r="K349" i="10"/>
  <c r="G450" i="10"/>
  <c r="E450" i="11"/>
  <c r="K450" i="10"/>
  <c r="G531" i="10"/>
  <c r="E531" i="11" s="1"/>
  <c r="K531" i="10"/>
  <c r="G513" i="10"/>
  <c r="E513" i="11"/>
  <c r="K513" i="10"/>
  <c r="G467" i="10"/>
  <c r="E467" i="11" s="1"/>
  <c r="K467" i="11" s="1"/>
  <c r="K467" i="10"/>
  <c r="K451" i="10"/>
  <c r="G451" i="10"/>
  <c r="E451" i="11"/>
  <c r="K451" i="11" s="1"/>
  <c r="O562" i="10"/>
  <c r="H562" i="10"/>
  <c r="M562" i="10"/>
  <c r="N562" i="10" s="1"/>
  <c r="M436" i="10"/>
  <c r="N436" i="10" s="1"/>
  <c r="H436" i="10"/>
  <c r="O436" i="10"/>
  <c r="M351" i="10"/>
  <c r="N351" i="10" s="1"/>
  <c r="H351" i="10"/>
  <c r="O351" i="10"/>
  <c r="O607" i="10"/>
  <c r="H607" i="10"/>
  <c r="M607" i="10"/>
  <c r="N607" i="10"/>
  <c r="O285" i="10"/>
  <c r="H285" i="10"/>
  <c r="M285" i="10"/>
  <c r="N285" i="10"/>
  <c r="O539" i="10"/>
  <c r="H539" i="10"/>
  <c r="M539" i="10"/>
  <c r="N539" i="10"/>
  <c r="M495" i="10"/>
  <c r="N495" i="10" s="1"/>
  <c r="H495" i="10"/>
  <c r="O495" i="10"/>
  <c r="M487" i="10"/>
  <c r="N487" i="10" s="1"/>
  <c r="H487" i="10"/>
  <c r="O487" i="10"/>
  <c r="M448" i="10"/>
  <c r="N448" i="10" s="1"/>
  <c r="H448" i="10"/>
  <c r="O448" i="10"/>
  <c r="M416" i="10"/>
  <c r="N416" i="10" s="1"/>
  <c r="H416" i="10"/>
  <c r="O416" i="10"/>
  <c r="O251" i="10"/>
  <c r="H251" i="10"/>
  <c r="M251" i="10"/>
  <c r="N251" i="10"/>
  <c r="K320" i="10"/>
  <c r="G320" i="10"/>
  <c r="E320" i="11"/>
  <c r="K320" i="11"/>
  <c r="K638" i="10"/>
  <c r="G638" i="10"/>
  <c r="E638" i="11"/>
  <c r="G356" i="10"/>
  <c r="E356" i="11"/>
  <c r="K356" i="10"/>
  <c r="K616" i="10"/>
  <c r="G616" i="10"/>
  <c r="E616" i="11" s="1"/>
  <c r="K564" i="10"/>
  <c r="G564" i="10"/>
  <c r="E564" i="11" s="1"/>
  <c r="G36" i="10"/>
  <c r="E36" i="11"/>
  <c r="K408" i="10"/>
  <c r="G408" i="10"/>
  <c r="G304" i="10"/>
  <c r="E304" i="11"/>
  <c r="K304" i="10"/>
  <c r="G331" i="10"/>
  <c r="K331" i="10"/>
  <c r="G596" i="10"/>
  <c r="E596" i="11"/>
  <c r="G596" i="11" s="1"/>
  <c r="E348" i="11"/>
  <c r="K348" i="10"/>
  <c r="K587" i="10"/>
  <c r="G587" i="10"/>
  <c r="E587" i="11"/>
  <c r="K527" i="10"/>
  <c r="G527" i="10"/>
  <c r="E527" i="11"/>
  <c r="G447" i="10"/>
  <c r="E447" i="11"/>
  <c r="K447" i="11"/>
  <c r="G415" i="10"/>
  <c r="E415" i="11"/>
  <c r="G415" i="11" s="1"/>
  <c r="K415" i="10"/>
  <c r="G310" i="10"/>
  <c r="K310" i="10"/>
  <c r="G353" i="10"/>
  <c r="E353" i="11" s="1"/>
  <c r="K603" i="10"/>
  <c r="G603" i="10"/>
  <c r="E603" i="11" s="1"/>
  <c r="G603" i="11"/>
  <c r="G340" i="10"/>
  <c r="E340" i="11"/>
  <c r="G340" i="11" s="1"/>
  <c r="K340" i="10"/>
  <c r="G480" i="10"/>
  <c r="E480" i="11"/>
  <c r="K480" i="10"/>
  <c r="G60" i="10"/>
  <c r="E60" i="11"/>
  <c r="G60" i="11" s="1"/>
  <c r="K127" i="10"/>
  <c r="G127" i="10"/>
  <c r="E127" i="11" s="1"/>
  <c r="G253" i="10"/>
  <c r="E253" i="11"/>
  <c r="G327" i="10"/>
  <c r="K327" i="10"/>
  <c r="G547" i="10"/>
  <c r="K547" i="10"/>
  <c r="K486" i="10"/>
  <c r="G486" i="10"/>
  <c r="E486" i="11"/>
  <c r="G434" i="10"/>
  <c r="K434" i="10"/>
  <c r="G385" i="10"/>
  <c r="E385" i="11" s="1"/>
  <c r="K385" i="10"/>
  <c r="G503" i="10"/>
  <c r="E503" i="11"/>
  <c r="G503" i="11"/>
  <c r="K503" i="10"/>
  <c r="G427" i="10"/>
  <c r="M379" i="10"/>
  <c r="N379" i="10"/>
  <c r="H379" i="10"/>
  <c r="O379" i="10"/>
  <c r="H293" i="10"/>
  <c r="O293" i="10"/>
  <c r="M293" i="10"/>
  <c r="N293" i="10"/>
  <c r="O261" i="10"/>
  <c r="H261" i="10"/>
  <c r="M261" i="10"/>
  <c r="N261" i="10"/>
  <c r="O546" i="10"/>
  <c r="M546" i="10"/>
  <c r="N546" i="10"/>
  <c r="H546" i="10"/>
  <c r="M444" i="10"/>
  <c r="N444" i="10"/>
  <c r="H444" i="10"/>
  <c r="O444" i="10"/>
  <c r="M355" i="10"/>
  <c r="N355" i="10"/>
  <c r="H355" i="10"/>
  <c r="O355" i="10"/>
  <c r="O615" i="10"/>
  <c r="H615" i="10"/>
  <c r="M615" i="10"/>
  <c r="N615" i="10"/>
  <c r="O483" i="10"/>
  <c r="M483" i="10"/>
  <c r="N483" i="10" s="1"/>
  <c r="H483" i="10"/>
  <c r="O532" i="10"/>
  <c r="M532" i="10"/>
  <c r="N532" i="10"/>
  <c r="H532" i="10"/>
  <c r="M440" i="10"/>
  <c r="N440" i="10"/>
  <c r="H440" i="10"/>
  <c r="O440" i="10"/>
  <c r="O287" i="10"/>
  <c r="M287" i="10"/>
  <c r="N287" i="10"/>
  <c r="H287" i="10"/>
  <c r="M184" i="2"/>
  <c r="G387" i="10"/>
  <c r="E387" i="11"/>
  <c r="K387" i="10"/>
  <c r="G339" i="10"/>
  <c r="E339" i="11"/>
  <c r="K339" i="10"/>
  <c r="K484" i="10"/>
  <c r="G441" i="10"/>
  <c r="K441" i="10"/>
  <c r="K130" i="10"/>
  <c r="G130" i="10"/>
  <c r="E130" i="11" s="1"/>
  <c r="G130" i="11" s="1"/>
  <c r="G498" i="10"/>
  <c r="K482" i="10"/>
  <c r="G482" i="10"/>
  <c r="E482" i="11"/>
  <c r="G446" i="10"/>
  <c r="K446" i="10"/>
  <c r="G414" i="10"/>
  <c r="E414" i="11"/>
  <c r="K414" i="10"/>
  <c r="K241" i="10"/>
  <c r="G241" i="10"/>
  <c r="E241" i="11" s="1"/>
  <c r="K241" i="11"/>
  <c r="K604" i="10"/>
  <c r="G604" i="10"/>
  <c r="E604" i="11"/>
  <c r="K604" i="11" s="1"/>
  <c r="K288" i="10"/>
  <c r="G279" i="10"/>
  <c r="E279" i="11"/>
  <c r="G279" i="11"/>
  <c r="K279" i="10"/>
  <c r="K512" i="10"/>
  <c r="G512" i="10"/>
  <c r="E512" i="11"/>
  <c r="G512" i="11" s="1"/>
  <c r="K290" i="10"/>
  <c r="G290" i="10"/>
  <c r="E290" i="11" s="1"/>
  <c r="K610" i="10"/>
  <c r="G610" i="10"/>
  <c r="E610" i="11" s="1"/>
  <c r="M585" i="10"/>
  <c r="N585" i="10" s="1"/>
  <c r="H585" i="10"/>
  <c r="O585" i="10"/>
  <c r="M637" i="10"/>
  <c r="N637" i="10" s="1"/>
  <c r="H637" i="10"/>
  <c r="O637" i="10"/>
  <c r="O575" i="10"/>
  <c r="M575" i="10"/>
  <c r="N575" i="10"/>
  <c r="H575" i="10"/>
  <c r="O352" i="10"/>
  <c r="M352" i="10"/>
  <c r="N352" i="10"/>
  <c r="H352" i="10"/>
  <c r="K86" i="10"/>
  <c r="G86" i="10"/>
  <c r="E86" i="11"/>
  <c r="K107" i="10"/>
  <c r="G107" i="10"/>
  <c r="E107" i="11"/>
  <c r="G357" i="10"/>
  <c r="E357" i="11" s="1"/>
  <c r="K357" i="11" s="1"/>
  <c r="K357" i="10"/>
  <c r="K425" i="10"/>
  <c r="G425" i="10"/>
  <c r="G55" i="10"/>
  <c r="E55" i="11" s="1"/>
  <c r="K55" i="11" s="1"/>
  <c r="K55" i="10"/>
  <c r="K99" i="10"/>
  <c r="G225" i="10"/>
  <c r="E225" i="11" s="1"/>
  <c r="K225" i="10"/>
  <c r="G338" i="10"/>
  <c r="E338" i="11"/>
  <c r="K338" i="10"/>
  <c r="K280" i="10"/>
  <c r="G280" i="10"/>
  <c r="E280" i="11"/>
  <c r="G160" i="10"/>
  <c r="E160" i="11"/>
  <c r="G160" i="11" s="1"/>
  <c r="K160" i="10"/>
  <c r="G560" i="10"/>
  <c r="E560" i="11" s="1"/>
  <c r="K560" i="10"/>
  <c r="G542" i="10"/>
  <c r="E542" i="11"/>
  <c r="K542" i="11" s="1"/>
  <c r="K542" i="10"/>
  <c r="K506" i="10"/>
  <c r="G506" i="10"/>
  <c r="E506" i="11" s="1"/>
  <c r="K490" i="10"/>
  <c r="G490" i="10"/>
  <c r="E490" i="11"/>
  <c r="K490" i="11" s="1"/>
  <c r="G454" i="10"/>
  <c r="K454" i="10"/>
  <c r="G438" i="10"/>
  <c r="E438" i="11" s="1"/>
  <c r="K438" i="11" s="1"/>
  <c r="K438" i="10"/>
  <c r="K378" i="10"/>
  <c r="G386" i="10"/>
  <c r="E386" i="11"/>
  <c r="K386" i="10"/>
  <c r="K612" i="10"/>
  <c r="G612" i="10"/>
  <c r="E612" i="11" s="1"/>
  <c r="K612" i="11" s="1"/>
  <c r="K516" i="10"/>
  <c r="G516" i="10"/>
  <c r="E516" i="11"/>
  <c r="G516" i="11" s="1"/>
  <c r="G497" i="10"/>
  <c r="E497" i="11"/>
  <c r="K497" i="10"/>
  <c r="G317" i="10"/>
  <c r="E317" i="11" s="1"/>
  <c r="K317" i="10"/>
  <c r="G237" i="10"/>
  <c r="E237" i="11"/>
  <c r="K237" i="11" s="1"/>
  <c r="K237" i="10"/>
  <c r="K502" i="10"/>
  <c r="G502" i="10"/>
  <c r="G358" i="10"/>
  <c r="E358" i="11"/>
  <c r="K358" i="10"/>
  <c r="K300" i="10"/>
  <c r="G300" i="10"/>
  <c r="E300" i="11"/>
  <c r="K300" i="11" s="1"/>
  <c r="K602" i="10"/>
  <c r="G602" i="10"/>
  <c r="E602" i="11" s="1"/>
  <c r="G602" i="11" s="1"/>
  <c r="K273" i="10"/>
  <c r="G273" i="10"/>
  <c r="E273" i="11"/>
  <c r="G273" i="11" s="1"/>
  <c r="O559" i="10"/>
  <c r="M559" i="10"/>
  <c r="N559" i="10" s="1"/>
  <c r="H559" i="10"/>
  <c r="M337" i="10"/>
  <c r="N337" i="10"/>
  <c r="H337" i="10"/>
  <c r="O337" i="10"/>
  <c r="O458" i="10"/>
  <c r="H458" i="10"/>
  <c r="M458" i="10"/>
  <c r="N458" i="10"/>
  <c r="M354" i="10"/>
  <c r="N354" i="10"/>
  <c r="H354" i="10"/>
  <c r="O354" i="10"/>
  <c r="H249" i="10"/>
  <c r="M249" i="10"/>
  <c r="N249" i="10" s="1"/>
  <c r="O249" i="10"/>
  <c r="M606" i="10"/>
  <c r="N606" i="10" s="1"/>
  <c r="H579" i="10"/>
  <c r="O579" i="10"/>
  <c r="M579" i="10"/>
  <c r="N579" i="10"/>
  <c r="O543" i="10"/>
  <c r="H543" i="10"/>
  <c r="M543" i="10"/>
  <c r="N543" i="10"/>
  <c r="O535" i="10"/>
  <c r="H535" i="10"/>
  <c r="M535" i="10"/>
  <c r="N535" i="10"/>
  <c r="O456" i="10"/>
  <c r="H456" i="10"/>
  <c r="M456" i="10"/>
  <c r="N456" i="10"/>
  <c r="M169" i="2"/>
  <c r="M387" i="6"/>
  <c r="H387" i="6"/>
  <c r="N387" i="6"/>
  <c r="O387" i="6"/>
  <c r="M410" i="6"/>
  <c r="O410" i="6"/>
  <c r="H410" i="6"/>
  <c r="N410" i="6"/>
  <c r="M500" i="6"/>
  <c r="O500" i="6"/>
  <c r="H500" i="6"/>
  <c r="N500" i="6"/>
  <c r="M298" i="6"/>
  <c r="O298" i="6"/>
  <c r="H298" i="6"/>
  <c r="N298" i="6" s="1"/>
  <c r="K65" i="6"/>
  <c r="G65" i="6"/>
  <c r="E65" i="10"/>
  <c r="K197" i="6"/>
  <c r="G197" i="6"/>
  <c r="K145" i="6"/>
  <c r="G145" i="6"/>
  <c r="E145" i="10"/>
  <c r="K187" i="6"/>
  <c r="G187" i="6"/>
  <c r="E187" i="10"/>
  <c r="M534" i="6"/>
  <c r="H534" i="6"/>
  <c r="N534" i="6" s="1"/>
  <c r="O534" i="6"/>
  <c r="M498" i="6"/>
  <c r="H498" i="6"/>
  <c r="N498" i="6" s="1"/>
  <c r="O498" i="6"/>
  <c r="M430" i="6"/>
  <c r="O430" i="6"/>
  <c r="H430" i="6"/>
  <c r="N430" i="6"/>
  <c r="K199" i="6"/>
  <c r="G199" i="6"/>
  <c r="K213" i="6"/>
  <c r="G213" i="6"/>
  <c r="E213" i="10"/>
  <c r="G213" i="10"/>
  <c r="M540" i="6"/>
  <c r="H540" i="6"/>
  <c r="N540" i="6" s="1"/>
  <c r="O540" i="6"/>
  <c r="M604" i="6"/>
  <c r="H604" i="6"/>
  <c r="N604" i="6" s="1"/>
  <c r="O604" i="6"/>
  <c r="M330" i="6"/>
  <c r="H330" i="6"/>
  <c r="N330" i="6" s="1"/>
  <c r="O330" i="6"/>
  <c r="O231" i="6"/>
  <c r="H231" i="6"/>
  <c r="N231" i="6"/>
  <c r="M231" i="6"/>
  <c r="M512" i="6"/>
  <c r="O512" i="6"/>
  <c r="H512" i="6"/>
  <c r="N512" i="6"/>
  <c r="H316" i="6"/>
  <c r="N316" i="6"/>
  <c r="M290" i="6"/>
  <c r="O290" i="6"/>
  <c r="H290" i="6"/>
  <c r="N290" i="6"/>
  <c r="M627" i="6"/>
  <c r="O627" i="6"/>
  <c r="H627" i="6"/>
  <c r="N627" i="6"/>
  <c r="M634" i="6"/>
  <c r="H634" i="6"/>
  <c r="N634" i="6" s="1"/>
  <c r="O634" i="6"/>
  <c r="M611" i="6"/>
  <c r="O611" i="6"/>
  <c r="H611" i="6"/>
  <c r="N611" i="6"/>
  <c r="M493" i="6"/>
  <c r="H493" i="6"/>
  <c r="N493" i="6" s="1"/>
  <c r="O493" i="6"/>
  <c r="M312" i="6"/>
  <c r="O312" i="6"/>
  <c r="H312" i="6"/>
  <c r="N312" i="6"/>
  <c r="O47" i="6"/>
  <c r="M47" i="6"/>
  <c r="H47" i="6"/>
  <c r="N47" i="6"/>
  <c r="K178" i="6"/>
  <c r="G178" i="6"/>
  <c r="E178" i="10" s="1"/>
  <c r="K218" i="6"/>
  <c r="G218" i="6"/>
  <c r="E218" i="10" s="1"/>
  <c r="K218" i="10" s="1"/>
  <c r="K168" i="6"/>
  <c r="G168" i="6"/>
  <c r="E168" i="10" s="1"/>
  <c r="M294" i="6"/>
  <c r="O294" i="6"/>
  <c r="H294" i="6"/>
  <c r="N294" i="6"/>
  <c r="O243" i="6"/>
  <c r="M243" i="6"/>
  <c r="H243" i="6"/>
  <c r="N243" i="6" s="1"/>
  <c r="M518" i="6"/>
  <c r="O518" i="6"/>
  <c r="H518" i="6"/>
  <c r="N518" i="6"/>
  <c r="M455" i="6"/>
  <c r="H455" i="6"/>
  <c r="N455" i="6"/>
  <c r="O455" i="6"/>
  <c r="H67" i="6"/>
  <c r="N67" i="6" s="1"/>
  <c r="O67" i="6"/>
  <c r="M67" i="6"/>
  <c r="K192" i="6"/>
  <c r="G192" i="6"/>
  <c r="G215" i="6"/>
  <c r="E215" i="10"/>
  <c r="K215" i="10" s="1"/>
  <c r="K215" i="6"/>
  <c r="H335" i="6"/>
  <c r="N335" i="6" s="1"/>
  <c r="O335" i="6"/>
  <c r="M335" i="6"/>
  <c r="O594" i="6"/>
  <c r="M594" i="6"/>
  <c r="H594" i="6"/>
  <c r="N594" i="6" s="1"/>
  <c r="M595" i="6"/>
  <c r="O595" i="6"/>
  <c r="H595" i="6"/>
  <c r="N595" i="6" s="1"/>
  <c r="H453" i="6"/>
  <c r="N453" i="6" s="1"/>
  <c r="M453" i="6"/>
  <c r="O453" i="6"/>
  <c r="M71" i="6"/>
  <c r="O71" i="6"/>
  <c r="H71" i="6"/>
  <c r="N71" i="6" s="1"/>
  <c r="K114" i="6"/>
  <c r="G114" i="6"/>
  <c r="E114" i="10"/>
  <c r="G203" i="6"/>
  <c r="E203" i="10"/>
  <c r="G203" i="10"/>
  <c r="K203" i="6"/>
  <c r="M42" i="6"/>
  <c r="O42" i="6"/>
  <c r="H42" i="6"/>
  <c r="N42" i="6"/>
  <c r="G186" i="6"/>
  <c r="E186" i="10"/>
  <c r="K186" i="6"/>
  <c r="M450" i="6"/>
  <c r="H450" i="6"/>
  <c r="N450" i="6"/>
  <c r="O450" i="6"/>
  <c r="O382" i="6"/>
  <c r="M513" i="6"/>
  <c r="H513" i="6"/>
  <c r="N513" i="6"/>
  <c r="O513" i="6"/>
  <c r="M451" i="6"/>
  <c r="H451" i="6"/>
  <c r="N451" i="6"/>
  <c r="O451" i="6"/>
  <c r="O86" i="6"/>
  <c r="M86" i="6"/>
  <c r="H86" i="6"/>
  <c r="N86" i="6" s="1"/>
  <c r="K129" i="6"/>
  <c r="G129" i="6"/>
  <c r="E129" i="10"/>
  <c r="M357" i="6"/>
  <c r="H357" i="6"/>
  <c r="N357" i="6" s="1"/>
  <c r="O357" i="6"/>
  <c r="K207" i="6"/>
  <c r="G207" i="6"/>
  <c r="E207" i="10" s="1"/>
  <c r="K207" i="10" s="1"/>
  <c r="M338" i="6"/>
  <c r="O338" i="6"/>
  <c r="H338" i="6"/>
  <c r="N338" i="6"/>
  <c r="H160" i="6"/>
  <c r="N160" i="6"/>
  <c r="M160" i="6"/>
  <c r="O160" i="6"/>
  <c r="M560" i="6"/>
  <c r="O560" i="6"/>
  <c r="H560" i="6"/>
  <c r="N560" i="6"/>
  <c r="M490" i="6"/>
  <c r="H490" i="6"/>
  <c r="N490" i="6" s="1"/>
  <c r="O490" i="6"/>
  <c r="M454" i="6"/>
  <c r="O454" i="6"/>
  <c r="H454" i="6"/>
  <c r="N454" i="6"/>
  <c r="G167" i="6"/>
  <c r="E167" i="10"/>
  <c r="K167" i="10" s="1"/>
  <c r="K167" i="6"/>
  <c r="K209" i="6"/>
  <c r="G209" i="6"/>
  <c r="K97" i="6"/>
  <c r="G97" i="6"/>
  <c r="M516" i="6"/>
  <c r="O516" i="6"/>
  <c r="H516" i="6"/>
  <c r="N516" i="6" s="1"/>
  <c r="M317" i="6"/>
  <c r="O317" i="6"/>
  <c r="H317" i="6"/>
  <c r="N317" i="6" s="1"/>
  <c r="H502" i="6"/>
  <c r="N502" i="6"/>
  <c r="M502" i="6"/>
  <c r="O502" i="6"/>
  <c r="M358" i="6"/>
  <c r="O358" i="6"/>
  <c r="H358" i="6"/>
  <c r="N358" i="6" s="1"/>
  <c r="M619" i="6"/>
  <c r="O619" i="6"/>
  <c r="H619" i="6"/>
  <c r="N619" i="6"/>
  <c r="M392" i="6"/>
  <c r="H392" i="6"/>
  <c r="N392" i="6"/>
  <c r="O392" i="6"/>
  <c r="O320" i="6"/>
  <c r="M320" i="6"/>
  <c r="H320" i="6"/>
  <c r="N320" i="6"/>
  <c r="M616" i="6"/>
  <c r="H616" i="6"/>
  <c r="N616" i="6"/>
  <c r="O616" i="6"/>
  <c r="M564" i="6"/>
  <c r="H564" i="6"/>
  <c r="N564" i="6"/>
  <c r="O564" i="6"/>
  <c r="M102" i="6"/>
  <c r="H102" i="6"/>
  <c r="N102" i="6"/>
  <c r="O102" i="6"/>
  <c r="M371" i="6"/>
  <c r="H371" i="6"/>
  <c r="N371" i="6"/>
  <c r="O371" i="6"/>
  <c r="K141" i="6"/>
  <c r="G141" i="6"/>
  <c r="K211" i="6"/>
  <c r="G211" i="6"/>
  <c r="E211" i="10"/>
  <c r="K161" i="6"/>
  <c r="G161" i="6"/>
  <c r="E161" i="10" s="1"/>
  <c r="K161" i="10"/>
  <c r="O318" i="6"/>
  <c r="M318" i="6"/>
  <c r="H318" i="6"/>
  <c r="N318" i="6"/>
  <c r="M596" i="6"/>
  <c r="O596" i="6"/>
  <c r="H596" i="6"/>
  <c r="N596" i="6"/>
  <c r="M620" i="6"/>
  <c r="H620" i="6"/>
  <c r="N620" i="6"/>
  <c r="O620" i="6"/>
  <c r="M587" i="6"/>
  <c r="O587" i="6"/>
  <c r="H587" i="6"/>
  <c r="N587" i="6"/>
  <c r="M507" i="6"/>
  <c r="H507" i="6"/>
  <c r="N507" i="6"/>
  <c r="O507" i="6"/>
  <c r="M447" i="6"/>
  <c r="H447" i="6"/>
  <c r="N447" i="6" s="1"/>
  <c r="O447" i="6"/>
  <c r="M415" i="6"/>
  <c r="O415" i="6"/>
  <c r="H415" i="6"/>
  <c r="N415" i="6"/>
  <c r="K49" i="6"/>
  <c r="G49" i="6"/>
  <c r="E49" i="10" s="1"/>
  <c r="M228" i="6"/>
  <c r="O228" i="6"/>
  <c r="H228" i="6"/>
  <c r="N228" i="6" s="1"/>
  <c r="K196" i="6"/>
  <c r="G196" i="6"/>
  <c r="E196" i="10"/>
  <c r="O245" i="6"/>
  <c r="M245" i="6"/>
  <c r="O340" i="6"/>
  <c r="M340" i="6"/>
  <c r="H340" i="6"/>
  <c r="N340" i="6"/>
  <c r="O321" i="6"/>
  <c r="M321" i="6"/>
  <c r="H321" i="6"/>
  <c r="N321" i="6"/>
  <c r="H480" i="6"/>
  <c r="N480" i="6" s="1"/>
  <c r="M480" i="6"/>
  <c r="O480" i="6"/>
  <c r="M445" i="6"/>
  <c r="H445" i="6"/>
  <c r="N445" i="6"/>
  <c r="K41" i="6"/>
  <c r="G41" i="6"/>
  <c r="E41" i="10" s="1"/>
  <c r="K41" i="10" s="1"/>
  <c r="H127" i="6"/>
  <c r="N127" i="6" s="1"/>
  <c r="O127" i="6"/>
  <c r="M127" i="6"/>
  <c r="K214" i="6"/>
  <c r="G214" i="6"/>
  <c r="E214" i="10" s="1"/>
  <c r="K214" i="10"/>
  <c r="K175" i="6"/>
  <c r="G175" i="6"/>
  <c r="M394" i="6"/>
  <c r="O394" i="6"/>
  <c r="H394" i="6"/>
  <c r="N394" i="6"/>
  <c r="H434" i="6"/>
  <c r="N434" i="6"/>
  <c r="M434" i="6"/>
  <c r="O434" i="6"/>
  <c r="M374" i="6"/>
  <c r="H374" i="6"/>
  <c r="N374" i="6" s="1"/>
  <c r="O374" i="6"/>
  <c r="M274" i="6"/>
  <c r="H274" i="6"/>
  <c r="N274" i="6"/>
  <c r="O274" i="6"/>
  <c r="M259" i="6"/>
  <c r="H259" i="6"/>
  <c r="N259" i="6" s="1"/>
  <c r="O259" i="6"/>
  <c r="M503" i="6"/>
  <c r="O503" i="6"/>
  <c r="H503" i="6"/>
  <c r="N503" i="6"/>
  <c r="M478" i="6"/>
  <c r="O478" i="6"/>
  <c r="H478" i="6"/>
  <c r="N478" i="6"/>
  <c r="M443" i="6"/>
  <c r="H443" i="6"/>
  <c r="N443" i="6" s="1"/>
  <c r="O443" i="6"/>
  <c r="M138" i="6"/>
  <c r="O138" i="6"/>
  <c r="H138" i="6"/>
  <c r="N138" i="6"/>
  <c r="H339" i="6"/>
  <c r="N339" i="6"/>
  <c r="M339" i="6"/>
  <c r="O339" i="6"/>
  <c r="M484" i="6"/>
  <c r="H484" i="6"/>
  <c r="N484" i="6" s="1"/>
  <c r="O484" i="6"/>
  <c r="M485" i="6"/>
  <c r="O485" i="6"/>
  <c r="H485" i="6"/>
  <c r="N485" i="6" s="1"/>
  <c r="M441" i="6"/>
  <c r="H441" i="6"/>
  <c r="N441" i="6" s="1"/>
  <c r="O441" i="6"/>
  <c r="K45" i="6"/>
  <c r="G45" i="6"/>
  <c r="E45" i="10"/>
  <c r="O130" i="6"/>
  <c r="M130" i="6"/>
  <c r="H130" i="6"/>
  <c r="N130" i="6" s="1"/>
  <c r="K217" i="6"/>
  <c r="G217" i="6"/>
  <c r="E217" i="10"/>
  <c r="M482" i="6"/>
  <c r="O482" i="6"/>
  <c r="H482" i="6"/>
  <c r="N482" i="6"/>
  <c r="M446" i="6"/>
  <c r="O446" i="6"/>
  <c r="H446" i="6"/>
  <c r="N446" i="6" s="1"/>
  <c r="M414" i="6"/>
  <c r="O414" i="6"/>
  <c r="H414" i="6"/>
  <c r="N414" i="6"/>
  <c r="O48" i="6"/>
  <c r="M48" i="6"/>
  <c r="H48" i="6"/>
  <c r="N48" i="6" s="1"/>
  <c r="O132" i="6"/>
  <c r="M132" i="6"/>
  <c r="H132" i="6"/>
  <c r="N132" i="6"/>
  <c r="K179" i="6"/>
  <c r="G179" i="6"/>
  <c r="M179" i="6" s="1"/>
  <c r="E179" i="10"/>
  <c r="K173" i="6"/>
  <c r="G173" i="6"/>
  <c r="E173" i="10"/>
  <c r="K173" i="10" s="1"/>
  <c r="M241" i="6"/>
  <c r="O241" i="6"/>
  <c r="H241" i="6"/>
  <c r="N241" i="6"/>
  <c r="M255" i="6"/>
  <c r="H255" i="6"/>
  <c r="N255" i="6"/>
  <c r="O255" i="6"/>
  <c r="H288" i="6"/>
  <c r="N288" i="6"/>
  <c r="O288" i="6"/>
  <c r="M288" i="6"/>
  <c r="M279" i="6"/>
  <c r="O279" i="6"/>
  <c r="H279" i="6"/>
  <c r="N279" i="6" s="1"/>
  <c r="M350" i="6"/>
  <c r="O350" i="6"/>
  <c r="H350" i="6"/>
  <c r="N350" i="6"/>
  <c r="M254" i="6"/>
  <c r="M610" i="6"/>
  <c r="H610" i="6"/>
  <c r="N610" i="6" s="1"/>
  <c r="O610" i="6"/>
  <c r="M381" i="6"/>
  <c r="H381" i="6"/>
  <c r="N381" i="6" s="1"/>
  <c r="O381" i="6"/>
  <c r="M54" i="6"/>
  <c r="H54" i="6"/>
  <c r="N54" i="6"/>
  <c r="O54" i="6"/>
  <c r="M277" i="6"/>
  <c r="O277" i="6"/>
  <c r="H277" i="6"/>
  <c r="N277" i="6"/>
  <c r="H536" i="6"/>
  <c r="N536" i="6" s="1"/>
  <c r="M536" i="6"/>
  <c r="O536" i="6"/>
  <c r="M383" i="6"/>
  <c r="H383" i="6"/>
  <c r="N383" i="6"/>
  <c r="O383" i="6"/>
  <c r="M608" i="6"/>
  <c r="H608" i="6"/>
  <c r="N608" i="6"/>
  <c r="O608" i="6"/>
  <c r="M474" i="6"/>
  <c r="O474" i="6"/>
  <c r="H474" i="6"/>
  <c r="N474" i="6" s="1"/>
  <c r="M257" i="6"/>
  <c r="H257" i="6"/>
  <c r="N257" i="6"/>
  <c r="O257" i="6"/>
  <c r="K109" i="6"/>
  <c r="G109" i="6"/>
  <c r="E109" i="10"/>
  <c r="K198" i="6"/>
  <c r="G198" i="6"/>
  <c r="E198" i="10"/>
  <c r="K35" i="6"/>
  <c r="G35" i="6"/>
  <c r="E35" i="10" s="1"/>
  <c r="M390" i="6"/>
  <c r="O390" i="6"/>
  <c r="H390" i="6"/>
  <c r="N390" i="6"/>
  <c r="M551" i="6"/>
  <c r="H551" i="6"/>
  <c r="N551" i="6" s="1"/>
  <c r="O551" i="6"/>
  <c r="H517" i="6"/>
  <c r="N517" i="6"/>
  <c r="M517" i="6"/>
  <c r="O517" i="6"/>
  <c r="H632" i="6"/>
  <c r="N632" i="6"/>
  <c r="O632" i="6"/>
  <c r="M632" i="6"/>
  <c r="M499" i="6"/>
  <c r="H499" i="6"/>
  <c r="N499" i="6"/>
  <c r="O499" i="6"/>
  <c r="M471" i="6"/>
  <c r="O471" i="6"/>
  <c r="H471" i="6"/>
  <c r="N471" i="6"/>
  <c r="M439" i="6"/>
  <c r="O439" i="6"/>
  <c r="H439" i="6"/>
  <c r="N439" i="6"/>
  <c r="O342" i="6"/>
  <c r="M219" i="6"/>
  <c r="H219" i="6"/>
  <c r="N219" i="6"/>
  <c r="O219" i="6"/>
  <c r="H368" i="6"/>
  <c r="N368" i="6"/>
  <c r="O368" i="6"/>
  <c r="M368" i="6"/>
  <c r="M59" i="6"/>
  <c r="H59" i="6"/>
  <c r="N59" i="6"/>
  <c r="O59" i="6"/>
  <c r="K125" i="6"/>
  <c r="G125" i="6"/>
  <c r="K202" i="6"/>
  <c r="G202" i="6"/>
  <c r="E202" i="10"/>
  <c r="K202" i="10" s="1"/>
  <c r="M361" i="6"/>
  <c r="H361" i="6"/>
  <c r="N361" i="6"/>
  <c r="O361" i="6"/>
  <c r="M624" i="6"/>
  <c r="H624" i="6"/>
  <c r="N624" i="6"/>
  <c r="O624" i="6"/>
  <c r="M640" i="6"/>
  <c r="O640" i="6"/>
  <c r="H640" i="6"/>
  <c r="N640" i="6" s="1"/>
  <c r="M541" i="6"/>
  <c r="H541" i="6"/>
  <c r="N541" i="6"/>
  <c r="O541" i="6"/>
  <c r="M469" i="6"/>
  <c r="H469" i="6"/>
  <c r="N469" i="6"/>
  <c r="O469" i="6"/>
  <c r="O94" i="6"/>
  <c r="H94" i="6"/>
  <c r="N94" i="6"/>
  <c r="M94" i="6"/>
  <c r="M135" i="6"/>
  <c r="H135" i="6"/>
  <c r="N135" i="6" s="1"/>
  <c r="O135" i="6"/>
  <c r="K195" i="6"/>
  <c r="G195" i="6"/>
  <c r="E195" i="10"/>
  <c r="K195" i="10"/>
  <c r="M636" i="6"/>
  <c r="O636" i="6"/>
  <c r="H636" i="6"/>
  <c r="N636" i="6" s="1"/>
  <c r="M51" i="6"/>
  <c r="H51" i="6"/>
  <c r="N51" i="6"/>
  <c r="O51" i="6"/>
  <c r="K185" i="6"/>
  <c r="G185" i="6"/>
  <c r="K222" i="6"/>
  <c r="G222" i="6"/>
  <c r="O222" i="6"/>
  <c r="M233" i="6"/>
  <c r="H233" i="6"/>
  <c r="N233" i="6" s="1"/>
  <c r="O233" i="6"/>
  <c r="M349" i="6"/>
  <c r="H349" i="6"/>
  <c r="N349" i="6"/>
  <c r="O349" i="6"/>
  <c r="M531" i="6"/>
  <c r="H531" i="6"/>
  <c r="N531" i="6" s="1"/>
  <c r="O531" i="6"/>
  <c r="M467" i="6"/>
  <c r="O467" i="6"/>
  <c r="H467" i="6"/>
  <c r="N467" i="6"/>
  <c r="M107" i="6"/>
  <c r="H107" i="6"/>
  <c r="N107" i="6" s="1"/>
  <c r="O107" i="6"/>
  <c r="M425" i="6"/>
  <c r="O425" i="6"/>
  <c r="H425" i="6"/>
  <c r="N425" i="6" s="1"/>
  <c r="O55" i="6"/>
  <c r="M55" i="6"/>
  <c r="H55" i="6"/>
  <c r="N55" i="6"/>
  <c r="M99" i="6"/>
  <c r="O99" i="6"/>
  <c r="H99" i="6"/>
  <c r="N99" i="6" s="1"/>
  <c r="M225" i="6"/>
  <c r="O225" i="6"/>
  <c r="H225" i="6"/>
  <c r="N225" i="6" s="1"/>
  <c r="K205" i="6"/>
  <c r="G205" i="6"/>
  <c r="O205" i="6"/>
  <c r="E205" i="10"/>
  <c r="G205" i="10" s="1"/>
  <c r="K205" i="10"/>
  <c r="O280" i="6"/>
  <c r="M280" i="6"/>
  <c r="H280" i="6"/>
  <c r="N280" i="6"/>
  <c r="M542" i="6"/>
  <c r="H542" i="6"/>
  <c r="N542" i="6"/>
  <c r="O542" i="6"/>
  <c r="M506" i="6"/>
  <c r="H506" i="6"/>
  <c r="N506" i="6" s="1"/>
  <c r="O506" i="6"/>
  <c r="M470" i="6"/>
  <c r="H470" i="6"/>
  <c r="N470" i="6"/>
  <c r="O470" i="6"/>
  <c r="M438" i="6"/>
  <c r="H438" i="6"/>
  <c r="N438" i="6" s="1"/>
  <c r="O438" i="6"/>
  <c r="M378" i="6"/>
  <c r="O378" i="6"/>
  <c r="H378" i="6"/>
  <c r="N378" i="6"/>
  <c r="K101" i="6"/>
  <c r="G101" i="6"/>
  <c r="E101" i="10" s="1"/>
  <c r="G101" i="10" s="1"/>
  <c r="K191" i="6"/>
  <c r="G191" i="6"/>
  <c r="E191" i="10"/>
  <c r="K170" i="6"/>
  <c r="G170" i="6"/>
  <c r="M386" i="6"/>
  <c r="O386" i="6"/>
  <c r="H386" i="6"/>
  <c r="N386" i="6" s="1"/>
  <c r="M612" i="6"/>
  <c r="H612" i="6"/>
  <c r="N612" i="6"/>
  <c r="O612" i="6"/>
  <c r="M497" i="6"/>
  <c r="H497" i="6"/>
  <c r="N497" i="6"/>
  <c r="O497" i="6"/>
  <c r="O237" i="6"/>
  <c r="M237" i="6"/>
  <c r="H237" i="6"/>
  <c r="N237" i="6" s="1"/>
  <c r="H300" i="6"/>
  <c r="N300" i="6" s="1"/>
  <c r="O300" i="6"/>
  <c r="M300" i="6"/>
  <c r="M602" i="6"/>
  <c r="H602" i="6"/>
  <c r="N602" i="6"/>
  <c r="O602" i="6"/>
  <c r="M273" i="6"/>
  <c r="O273" i="6"/>
  <c r="H273" i="6"/>
  <c r="N273" i="6" s="1"/>
  <c r="O332" i="6"/>
  <c r="H638" i="6"/>
  <c r="N638" i="6"/>
  <c r="M638" i="6"/>
  <c r="O638" i="6"/>
  <c r="H356" i="6"/>
  <c r="N356" i="6"/>
  <c r="O356" i="6"/>
  <c r="M356" i="6"/>
  <c r="M600" i="6"/>
  <c r="H600" i="6"/>
  <c r="N600" i="6" s="1"/>
  <c r="O600" i="6"/>
  <c r="M537" i="6"/>
  <c r="H537" i="6"/>
  <c r="N537" i="6" s="1"/>
  <c r="O537" i="6"/>
  <c r="M501" i="6"/>
  <c r="H501" i="6"/>
  <c r="N501" i="6" s="1"/>
  <c r="O501" i="6"/>
  <c r="M403" i="6"/>
  <c r="H403" i="6"/>
  <c r="N403" i="6" s="1"/>
  <c r="O403" i="6"/>
  <c r="M36" i="6"/>
  <c r="H36" i="6"/>
  <c r="N36" i="6" s="1"/>
  <c r="O36" i="6"/>
  <c r="K77" i="6"/>
  <c r="G77" i="6"/>
  <c r="O77" i="6" s="1"/>
  <c r="M408" i="6"/>
  <c r="O408" i="6"/>
  <c r="H408" i="6"/>
  <c r="N408" i="6" s="1"/>
  <c r="M304" i="6"/>
  <c r="O304" i="6"/>
  <c r="H304" i="6"/>
  <c r="N304" i="6" s="1"/>
  <c r="H331" i="6"/>
  <c r="N331" i="6"/>
  <c r="O331" i="6"/>
  <c r="M331" i="6"/>
  <c r="H348" i="6"/>
  <c r="N348" i="6" s="1"/>
  <c r="M348" i="6"/>
  <c r="O348" i="6"/>
  <c r="M527" i="6"/>
  <c r="H527" i="6"/>
  <c r="N527" i="6"/>
  <c r="O527" i="6"/>
  <c r="M431" i="6"/>
  <c r="O431" i="6"/>
  <c r="H431" i="6"/>
  <c r="N431" i="6" s="1"/>
  <c r="M310" i="6"/>
  <c r="O310" i="6"/>
  <c r="H310" i="6"/>
  <c r="N310" i="6" s="1"/>
  <c r="H244" i="6"/>
  <c r="N244" i="6" s="1"/>
  <c r="M244" i="6"/>
  <c r="O244" i="6"/>
  <c r="M353" i="6"/>
  <c r="H353" i="6"/>
  <c r="N353" i="6" s="1"/>
  <c r="O353" i="6"/>
  <c r="M396" i="6"/>
  <c r="H396" i="6"/>
  <c r="N396" i="6"/>
  <c r="O396" i="6"/>
  <c r="M603" i="6"/>
  <c r="O603" i="6"/>
  <c r="H603" i="6"/>
  <c r="N603" i="6" s="1"/>
  <c r="M533" i="6"/>
  <c r="H533" i="6"/>
  <c r="N533" i="6"/>
  <c r="O533" i="6"/>
  <c r="M461" i="6"/>
  <c r="H461" i="6"/>
  <c r="N461" i="6"/>
  <c r="O461" i="6"/>
  <c r="H429" i="6"/>
  <c r="N429" i="6" s="1"/>
  <c r="M429" i="6"/>
  <c r="O429" i="6"/>
  <c r="M60" i="6"/>
  <c r="O60" i="6"/>
  <c r="H60" i="6"/>
  <c r="N60" i="6" s="1"/>
  <c r="K150" i="6"/>
  <c r="G150" i="6"/>
  <c r="E150" i="10"/>
  <c r="K61" i="6"/>
  <c r="G61" i="6"/>
  <c r="K105" i="6"/>
  <c r="G105" i="6"/>
  <c r="K137" i="6"/>
  <c r="G137" i="6"/>
  <c r="E137" i="10"/>
  <c r="M253" i="6"/>
  <c r="H253" i="6"/>
  <c r="N253" i="6"/>
  <c r="O253" i="6"/>
  <c r="H327" i="6"/>
  <c r="N327" i="6" s="1"/>
  <c r="O327" i="6"/>
  <c r="M327" i="6"/>
  <c r="M547" i="6"/>
  <c r="O547" i="6"/>
  <c r="H547" i="6"/>
  <c r="N547" i="6" s="1"/>
  <c r="H486" i="6"/>
  <c r="N486" i="6" s="1"/>
  <c r="M486" i="6"/>
  <c r="O486" i="6"/>
  <c r="M385" i="6"/>
  <c r="H385" i="6"/>
  <c r="N385" i="6"/>
  <c r="O385" i="6"/>
  <c r="M427" i="6"/>
  <c r="O427" i="6"/>
  <c r="H427" i="6"/>
  <c r="N427" i="6"/>
  <c r="N113" i="2"/>
  <c r="K238" i="2"/>
  <c r="M204" i="2"/>
  <c r="L238" i="2"/>
  <c r="N204" i="2"/>
  <c r="M85" i="2"/>
  <c r="M142" i="2"/>
  <c r="N174" i="2"/>
  <c r="K602" i="11"/>
  <c r="G610" i="11"/>
  <c r="K610" i="11"/>
  <c r="G241" i="11"/>
  <c r="K340" i="11"/>
  <c r="K415" i="11"/>
  <c r="G467" i="11"/>
  <c r="G450" i="11"/>
  <c r="K450" i="11"/>
  <c r="G636" i="11"/>
  <c r="K439" i="11"/>
  <c r="K634" i="11"/>
  <c r="G634" i="11"/>
  <c r="G374" i="11"/>
  <c r="K533" i="11"/>
  <c r="G533" i="11"/>
  <c r="K318" i="11"/>
  <c r="G318" i="11"/>
  <c r="H354" i="11"/>
  <c r="O354" i="11"/>
  <c r="M354" i="11"/>
  <c r="N354" i="11"/>
  <c r="O285" i="11"/>
  <c r="H285" i="11"/>
  <c r="M285" i="11"/>
  <c r="N285" i="11"/>
  <c r="M436" i="11"/>
  <c r="N436" i="11" s="1"/>
  <c r="O436" i="11"/>
  <c r="H436" i="11"/>
  <c r="M637" i="11"/>
  <c r="N637" i="11" s="1"/>
  <c r="O637" i="11"/>
  <c r="H637" i="11"/>
  <c r="O629" i="11"/>
  <c r="H629" i="11"/>
  <c r="M629" i="11"/>
  <c r="N629" i="11" s="1"/>
  <c r="H510" i="11"/>
  <c r="M510" i="11"/>
  <c r="N510" i="11"/>
  <c r="O510" i="11"/>
  <c r="O355" i="11"/>
  <c r="M355" i="11"/>
  <c r="N355" i="11"/>
  <c r="H355" i="11"/>
  <c r="H301" i="11"/>
  <c r="O301" i="11"/>
  <c r="M301" i="11"/>
  <c r="N301" i="11"/>
  <c r="M546" i="11"/>
  <c r="N546" i="11"/>
  <c r="O546" i="11"/>
  <c r="H546" i="11"/>
  <c r="M366" i="11"/>
  <c r="N366" i="11" s="1"/>
  <c r="H366" i="11"/>
  <c r="O366" i="11"/>
  <c r="O622" i="11"/>
  <c r="M622" i="11"/>
  <c r="N622" i="11" s="1"/>
  <c r="H622" i="11"/>
  <c r="G358" i="11"/>
  <c r="K358" i="11"/>
  <c r="G497" i="11"/>
  <c r="K497" i="11"/>
  <c r="G560" i="11"/>
  <c r="K560" i="11"/>
  <c r="G225" i="11"/>
  <c r="K225" i="11"/>
  <c r="K99" i="11"/>
  <c r="G99" i="11"/>
  <c r="G55" i="11"/>
  <c r="K279" i="11"/>
  <c r="G339" i="11"/>
  <c r="K339" i="11"/>
  <c r="K387" i="11"/>
  <c r="G387" i="11"/>
  <c r="K603" i="11"/>
  <c r="K51" i="11"/>
  <c r="G51" i="11"/>
  <c r="K595" i="11"/>
  <c r="G595" i="11"/>
  <c r="K59" i="11"/>
  <c r="G390" i="11"/>
  <c r="K390" i="11"/>
  <c r="G330" i="11"/>
  <c r="K330" i="11"/>
  <c r="K138" i="11"/>
  <c r="G138" i="11"/>
  <c r="G478" i="11"/>
  <c r="K478" i="11"/>
  <c r="G259" i="11"/>
  <c r="K259" i="11"/>
  <c r="K403" i="11"/>
  <c r="G501" i="11"/>
  <c r="K501" i="11"/>
  <c r="M535" i="11"/>
  <c r="N535" i="11"/>
  <c r="O251" i="11"/>
  <c r="H251" i="11"/>
  <c r="M251" i="11"/>
  <c r="N251" i="11"/>
  <c r="O487" i="11"/>
  <c r="M487" i="11"/>
  <c r="N487" i="11" s="1"/>
  <c r="H487" i="11"/>
  <c r="O539" i="11"/>
  <c r="H539" i="11"/>
  <c r="M539" i="11"/>
  <c r="N539" i="11"/>
  <c r="O351" i="11"/>
  <c r="M351" i="11"/>
  <c r="N351" i="11" s="1"/>
  <c r="H351" i="11"/>
  <c r="M352" i="11"/>
  <c r="N352" i="11" s="1"/>
  <c r="O352" i="11"/>
  <c r="H352" i="11"/>
  <c r="O575" i="11"/>
  <c r="H575" i="11"/>
  <c r="M575" i="11"/>
  <c r="N575" i="11" s="1"/>
  <c r="M372" i="11"/>
  <c r="N372" i="11"/>
  <c r="O372" i="11"/>
  <c r="H372" i="11"/>
  <c r="M440" i="11"/>
  <c r="N440" i="11" s="1"/>
  <c r="H440" i="11"/>
  <c r="O440" i="11"/>
  <c r="M532" i="11"/>
  <c r="N532" i="11"/>
  <c r="H532" i="11"/>
  <c r="O532" i="11"/>
  <c r="O295" i="11"/>
  <c r="H295" i="11"/>
  <c r="M295" i="11"/>
  <c r="N295" i="11" s="1"/>
  <c r="O367" i="11"/>
  <c r="M367" i="11"/>
  <c r="N367" i="11"/>
  <c r="H367" i="11"/>
  <c r="O391" i="11"/>
  <c r="H391" i="11"/>
  <c r="M391" i="11"/>
  <c r="N391" i="11" s="1"/>
  <c r="G612" i="11"/>
  <c r="G490" i="11"/>
  <c r="K280" i="11"/>
  <c r="G280" i="11"/>
  <c r="G86" i="11"/>
  <c r="K86" i="11"/>
  <c r="K503" i="11"/>
  <c r="K353" i="11"/>
  <c r="G353" i="11"/>
  <c r="K304" i="11"/>
  <c r="G304" i="11"/>
  <c r="G356" i="11"/>
  <c r="K356" i="11"/>
  <c r="G531" i="11"/>
  <c r="K531" i="11"/>
  <c r="G551" i="11"/>
  <c r="K551" i="11"/>
  <c r="G257" i="11"/>
  <c r="K257" i="11"/>
  <c r="G493" i="11"/>
  <c r="G383" i="11"/>
  <c r="K383" i="11"/>
  <c r="K273" i="11"/>
  <c r="G300" i="11"/>
  <c r="K516" i="11"/>
  <c r="G506" i="11"/>
  <c r="K506" i="11"/>
  <c r="G107" i="11"/>
  <c r="K107" i="11"/>
  <c r="K290" i="11"/>
  <c r="G290" i="11"/>
  <c r="K512" i="11"/>
  <c r="G484" i="11"/>
  <c r="K484" i="11"/>
  <c r="K385" i="11"/>
  <c r="G385" i="11"/>
  <c r="G253" i="11"/>
  <c r="K253" i="11"/>
  <c r="K60" i="11"/>
  <c r="G480" i="11"/>
  <c r="K480" i="11"/>
  <c r="G447" i="11"/>
  <c r="K348" i="11"/>
  <c r="G348" i="11"/>
  <c r="G513" i="11"/>
  <c r="K513" i="11"/>
  <c r="G42" i="11"/>
  <c r="K42" i="11"/>
  <c r="G469" i="11"/>
  <c r="K469" i="11"/>
  <c r="G335" i="11"/>
  <c r="K335" i="11"/>
  <c r="G368" i="11"/>
  <c r="K499" i="11"/>
  <c r="G499" i="11"/>
  <c r="G294" i="11"/>
  <c r="G474" i="11"/>
  <c r="K474" i="11"/>
  <c r="G381" i="11"/>
  <c r="K381" i="11"/>
  <c r="G500" i="11"/>
  <c r="K500" i="11"/>
  <c r="G410" i="11"/>
  <c r="K410" i="11"/>
  <c r="K274" i="11"/>
  <c r="G274" i="11"/>
  <c r="G620" i="11"/>
  <c r="K620" i="11"/>
  <c r="K102" i="11"/>
  <c r="G102" i="11"/>
  <c r="M579" i="11"/>
  <c r="N579" i="11"/>
  <c r="H579" i="11"/>
  <c r="O579" i="11"/>
  <c r="O458" i="11"/>
  <c r="H458" i="11"/>
  <c r="M458" i="11"/>
  <c r="N458" i="11"/>
  <c r="M495" i="11"/>
  <c r="N495" i="11"/>
  <c r="H495" i="11"/>
  <c r="O495" i="11"/>
  <c r="M417" i="11"/>
  <c r="N417" i="11" s="1"/>
  <c r="O417" i="11"/>
  <c r="H417" i="11"/>
  <c r="G237" i="11"/>
  <c r="O237" i="11"/>
  <c r="G317" i="11"/>
  <c r="K317" i="11"/>
  <c r="G386" i="11"/>
  <c r="K386" i="11"/>
  <c r="G438" i="11"/>
  <c r="G542" i="11"/>
  <c r="K160" i="11"/>
  <c r="K338" i="11"/>
  <c r="G338" i="11"/>
  <c r="G288" i="11"/>
  <c r="K288" i="11"/>
  <c r="K486" i="11"/>
  <c r="G486" i="11"/>
  <c r="K127" i="11"/>
  <c r="G127" i="11"/>
  <c r="G587" i="11"/>
  <c r="K587" i="11"/>
  <c r="G36" i="11"/>
  <c r="K36" i="11"/>
  <c r="G564" i="11"/>
  <c r="H564" i="11" s="1"/>
  <c r="K564" i="11"/>
  <c r="G638" i="11"/>
  <c r="K638" i="11"/>
  <c r="G135" i="11"/>
  <c r="K135" i="11"/>
  <c r="G640" i="11"/>
  <c r="K640" i="11"/>
  <c r="K594" i="11"/>
  <c r="G594" i="11"/>
  <c r="G243" i="11"/>
  <c r="K243" i="11"/>
  <c r="G54" i="11"/>
  <c r="K54" i="11"/>
  <c r="K231" i="11"/>
  <c r="G231" i="11"/>
  <c r="K255" i="11"/>
  <c r="G255" i="11"/>
  <c r="K430" i="11"/>
  <c r="G430" i="11"/>
  <c r="G461" i="11"/>
  <c r="K321" i="11"/>
  <c r="K431" i="11"/>
  <c r="G431" i="11"/>
  <c r="K371" i="11"/>
  <c r="G371" i="11"/>
  <c r="G537" i="11"/>
  <c r="K537" i="11"/>
  <c r="M456" i="11"/>
  <c r="N456" i="11"/>
  <c r="H456" i="11"/>
  <c r="O456" i="11"/>
  <c r="M543" i="11"/>
  <c r="N543" i="11" s="1"/>
  <c r="H543" i="11"/>
  <c r="O543" i="11"/>
  <c r="O249" i="11"/>
  <c r="M249" i="11"/>
  <c r="N249" i="11" s="1"/>
  <c r="H249" i="11"/>
  <c r="O337" i="11"/>
  <c r="M337" i="11"/>
  <c r="N337" i="11"/>
  <c r="H337" i="11"/>
  <c r="M416" i="11"/>
  <c r="N416" i="11" s="1"/>
  <c r="O416" i="11"/>
  <c r="H416" i="11"/>
  <c r="H448" i="11"/>
  <c r="O448" i="11"/>
  <c r="M448" i="11"/>
  <c r="N448" i="11" s="1"/>
  <c r="O562" i="11"/>
  <c r="M562" i="11"/>
  <c r="N562" i="11"/>
  <c r="H562" i="11"/>
  <c r="O585" i="11"/>
  <c r="M585" i="11"/>
  <c r="N585" i="11" s="1"/>
  <c r="O287" i="11"/>
  <c r="H287" i="11"/>
  <c r="M287" i="11"/>
  <c r="N287" i="11" s="1"/>
  <c r="O514" i="11"/>
  <c r="H514" i="11"/>
  <c r="M514" i="11"/>
  <c r="N514" i="11" s="1"/>
  <c r="O483" i="11"/>
  <c r="M483" i="11"/>
  <c r="N483" i="11"/>
  <c r="H483" i="11"/>
  <c r="O369" i="11"/>
  <c r="M369" i="11"/>
  <c r="N369" i="11"/>
  <c r="H369" i="11"/>
  <c r="O615" i="11"/>
  <c r="M615" i="11"/>
  <c r="N615" i="11"/>
  <c r="H615" i="11"/>
  <c r="O444" i="11"/>
  <c r="H444" i="11"/>
  <c r="M444" i="11"/>
  <c r="N444" i="11" s="1"/>
  <c r="O261" i="11"/>
  <c r="M261" i="11"/>
  <c r="N261" i="11"/>
  <c r="H261" i="11"/>
  <c r="O293" i="11"/>
  <c r="M293" i="11"/>
  <c r="N293" i="11" s="1"/>
  <c r="H293" i="11"/>
  <c r="M379" i="11"/>
  <c r="N379" i="11" s="1"/>
  <c r="H379" i="11"/>
  <c r="O379" i="11"/>
  <c r="G198" i="10"/>
  <c r="E198" i="11"/>
  <c r="G198" i="11" s="1"/>
  <c r="K198" i="10"/>
  <c r="H237" i="10"/>
  <c r="M237" i="10"/>
  <c r="N237" i="10"/>
  <c r="O237" i="10"/>
  <c r="O386" i="10"/>
  <c r="H386" i="10"/>
  <c r="M386" i="10"/>
  <c r="N386" i="10" s="1"/>
  <c r="H378" i="10"/>
  <c r="O542" i="10"/>
  <c r="M542" i="10"/>
  <c r="N542" i="10"/>
  <c r="H542" i="10"/>
  <c r="M338" i="10"/>
  <c r="N338" i="10" s="1"/>
  <c r="H338" i="10"/>
  <c r="O338" i="10"/>
  <c r="M427" i="10"/>
  <c r="N427" i="10" s="1"/>
  <c r="O427" i="10"/>
  <c r="H564" i="10"/>
  <c r="O564" i="10"/>
  <c r="M564" i="10"/>
  <c r="N564" i="10"/>
  <c r="O638" i="10"/>
  <c r="M638" i="10"/>
  <c r="N638" i="10" s="1"/>
  <c r="H638" i="10"/>
  <c r="O640" i="10"/>
  <c r="H640" i="10"/>
  <c r="M640" i="10"/>
  <c r="N640" i="10"/>
  <c r="O231" i="10"/>
  <c r="M231" i="10"/>
  <c r="N231" i="10" s="1"/>
  <c r="H231" i="10"/>
  <c r="M430" i="10"/>
  <c r="N430" i="10"/>
  <c r="O430" i="10"/>
  <c r="H430" i="10"/>
  <c r="H461" i="10"/>
  <c r="M461" i="10"/>
  <c r="N461" i="10" s="1"/>
  <c r="O461" i="10"/>
  <c r="M371" i="10"/>
  <c r="N371" i="10"/>
  <c r="H371" i="10"/>
  <c r="O371" i="10"/>
  <c r="O537" i="10"/>
  <c r="M537" i="10"/>
  <c r="N537" i="10" s="1"/>
  <c r="H537" i="10"/>
  <c r="K137" i="10"/>
  <c r="G137" i="10"/>
  <c r="E137" i="11"/>
  <c r="G195" i="10"/>
  <c r="E195" i="11" s="1"/>
  <c r="G167" i="10"/>
  <c r="E167" i="11" s="1"/>
  <c r="K167" i="11" s="1"/>
  <c r="G218" i="10"/>
  <c r="E218" i="11" s="1"/>
  <c r="G65" i="10"/>
  <c r="E65" i="11"/>
  <c r="K65" i="10"/>
  <c r="M602" i="10"/>
  <c r="N602" i="10"/>
  <c r="H602" i="10"/>
  <c r="O602" i="10"/>
  <c r="O612" i="10"/>
  <c r="M612" i="10"/>
  <c r="N612" i="10"/>
  <c r="H612" i="10"/>
  <c r="M280" i="10"/>
  <c r="N280" i="10"/>
  <c r="H280" i="10"/>
  <c r="O280" i="10"/>
  <c r="O86" i="10"/>
  <c r="H86" i="10"/>
  <c r="M86" i="10"/>
  <c r="N86" i="10" s="1"/>
  <c r="O610" i="10"/>
  <c r="M610" i="10"/>
  <c r="N610" i="10"/>
  <c r="H610" i="10"/>
  <c r="O241" i="10"/>
  <c r="H241" i="10"/>
  <c r="M503" i="10"/>
  <c r="N503" i="10" s="1"/>
  <c r="H503" i="10"/>
  <c r="O503" i="10"/>
  <c r="M353" i="10"/>
  <c r="N353" i="10"/>
  <c r="O353" i="10"/>
  <c r="H353" i="10"/>
  <c r="O415" i="10"/>
  <c r="M415" i="10"/>
  <c r="N415" i="10"/>
  <c r="H415" i="10"/>
  <c r="M304" i="10"/>
  <c r="N304" i="10"/>
  <c r="O304" i="10"/>
  <c r="H304" i="10"/>
  <c r="H356" i="10"/>
  <c r="M356" i="10"/>
  <c r="N356" i="10"/>
  <c r="O356" i="10"/>
  <c r="M467" i="10"/>
  <c r="N467" i="10"/>
  <c r="H467" i="10"/>
  <c r="O467" i="10"/>
  <c r="M450" i="10"/>
  <c r="N450" i="10" s="1"/>
  <c r="H450" i="10"/>
  <c r="O450" i="10"/>
  <c r="M349" i="10"/>
  <c r="N349" i="10"/>
  <c r="O439" i="10"/>
  <c r="H439" i="10"/>
  <c r="M439" i="10"/>
  <c r="N439" i="10"/>
  <c r="O551" i="10"/>
  <c r="M551" i="10"/>
  <c r="N551" i="10"/>
  <c r="H551" i="10"/>
  <c r="O257" i="10"/>
  <c r="M257" i="10"/>
  <c r="N257" i="10"/>
  <c r="H257" i="10"/>
  <c r="O493" i="10"/>
  <c r="M493" i="10"/>
  <c r="N493" i="10"/>
  <c r="H493" i="10"/>
  <c r="M383" i="10"/>
  <c r="N383" i="10" s="1"/>
  <c r="H383" i="10"/>
  <c r="O383" i="10"/>
  <c r="M374" i="10"/>
  <c r="N374" i="10" s="1"/>
  <c r="H374" i="10"/>
  <c r="O374" i="10"/>
  <c r="E205" i="11"/>
  <c r="G35" i="10"/>
  <c r="E35" i="11"/>
  <c r="K35" i="10"/>
  <c r="G217" i="10"/>
  <c r="E217" i="11"/>
  <c r="K217" i="10"/>
  <c r="G214" i="10"/>
  <c r="E214" i="11"/>
  <c r="G214" i="11" s="1"/>
  <c r="G161" i="10"/>
  <c r="G207" i="10"/>
  <c r="E207" i="11"/>
  <c r="E203" i="11"/>
  <c r="K203" i="11"/>
  <c r="K203" i="10"/>
  <c r="O358" i="10"/>
  <c r="H358" i="10"/>
  <c r="M358" i="10"/>
  <c r="N358" i="10" s="1"/>
  <c r="H497" i="10"/>
  <c r="M497" i="10"/>
  <c r="N497" i="10" s="1"/>
  <c r="O497" i="10"/>
  <c r="M454" i="10"/>
  <c r="N454" i="10"/>
  <c r="O560" i="10"/>
  <c r="M560" i="10"/>
  <c r="N560" i="10"/>
  <c r="H560" i="10"/>
  <c r="O225" i="10"/>
  <c r="M225" i="10"/>
  <c r="N225" i="10" s="1"/>
  <c r="H225" i="10"/>
  <c r="M99" i="10"/>
  <c r="N99" i="10"/>
  <c r="H99" i="10"/>
  <c r="O99" i="10"/>
  <c r="H55" i="10"/>
  <c r="M357" i="10"/>
  <c r="N357" i="10"/>
  <c r="O357" i="10"/>
  <c r="M279" i="10"/>
  <c r="N279" i="10" s="1"/>
  <c r="O279" i="10"/>
  <c r="H279" i="10"/>
  <c r="M414" i="10"/>
  <c r="N414" i="10"/>
  <c r="O414" i="10"/>
  <c r="H414" i="10"/>
  <c r="H339" i="10"/>
  <c r="M339" i="10"/>
  <c r="N339" i="10"/>
  <c r="O339" i="10"/>
  <c r="M387" i="10"/>
  <c r="N387" i="10" s="1"/>
  <c r="H387" i="10"/>
  <c r="O387" i="10"/>
  <c r="O603" i="10"/>
  <c r="M603" i="10"/>
  <c r="N603" i="10" s="1"/>
  <c r="H603" i="10"/>
  <c r="O527" i="10"/>
  <c r="H527" i="10"/>
  <c r="M527" i="10"/>
  <c r="N527" i="10"/>
  <c r="H616" i="10"/>
  <c r="O616" i="10"/>
  <c r="M616" i="10"/>
  <c r="N616" i="10" s="1"/>
  <c r="M320" i="10"/>
  <c r="N320" i="10" s="1"/>
  <c r="H320" i="10"/>
  <c r="O320" i="10"/>
  <c r="M451" i="10"/>
  <c r="N451" i="10"/>
  <c r="H451" i="10"/>
  <c r="O451" i="10"/>
  <c r="H233" i="10"/>
  <c r="O51" i="10"/>
  <c r="M51" i="10"/>
  <c r="N51" i="10"/>
  <c r="H51" i="10"/>
  <c r="O595" i="10"/>
  <c r="M595" i="10"/>
  <c r="N595" i="10" s="1"/>
  <c r="H595" i="10"/>
  <c r="O59" i="10"/>
  <c r="H59" i="10"/>
  <c r="M59" i="10"/>
  <c r="N59" i="10"/>
  <c r="M390" i="10"/>
  <c r="N390" i="10"/>
  <c r="H390" i="10"/>
  <c r="O390" i="10"/>
  <c r="M330" i="10"/>
  <c r="N330" i="10"/>
  <c r="H330" i="10"/>
  <c r="O330" i="10"/>
  <c r="O138" i="10"/>
  <c r="H138" i="10"/>
  <c r="M138" i="10"/>
  <c r="N138" i="10"/>
  <c r="M478" i="10"/>
  <c r="N478" i="10"/>
  <c r="H478" i="10"/>
  <c r="O478" i="10"/>
  <c r="O259" i="10"/>
  <c r="H259" i="10"/>
  <c r="M259" i="10"/>
  <c r="N259" i="10"/>
  <c r="M403" i="10"/>
  <c r="N403" i="10"/>
  <c r="O403" i="10"/>
  <c r="H403" i="10"/>
  <c r="O501" i="10"/>
  <c r="M501" i="10"/>
  <c r="N501" i="10"/>
  <c r="H501" i="10"/>
  <c r="K150" i="10"/>
  <c r="G150" i="10"/>
  <c r="E150" i="11" s="1"/>
  <c r="G179" i="10"/>
  <c r="M179" i="10" s="1"/>
  <c r="N179" i="10" s="1"/>
  <c r="K179" i="10"/>
  <c r="G41" i="10"/>
  <c r="E41" i="11" s="1"/>
  <c r="G41" i="11" s="1"/>
  <c r="K211" i="10"/>
  <c r="G211" i="10"/>
  <c r="E211" i="11" s="1"/>
  <c r="K211" i="11" s="1"/>
  <c r="E213" i="11"/>
  <c r="K213" i="10"/>
  <c r="M317" i="10"/>
  <c r="N317" i="10"/>
  <c r="H317" i="10"/>
  <c r="O317" i="10"/>
  <c r="M438" i="10"/>
  <c r="N438" i="10" s="1"/>
  <c r="O438" i="10"/>
  <c r="H438" i="10"/>
  <c r="O160" i="10"/>
  <c r="H160" i="10"/>
  <c r="M160" i="10"/>
  <c r="N160" i="10"/>
  <c r="M288" i="10"/>
  <c r="N288" i="10" s="1"/>
  <c r="H288" i="10"/>
  <c r="O288" i="10"/>
  <c r="M446" i="10"/>
  <c r="N446" i="10"/>
  <c r="H441" i="10"/>
  <c r="O486" i="10"/>
  <c r="H486" i="10"/>
  <c r="M486" i="10"/>
  <c r="N486" i="10"/>
  <c r="O127" i="10"/>
  <c r="M127" i="10"/>
  <c r="N127" i="10"/>
  <c r="H127" i="10"/>
  <c r="O587" i="10"/>
  <c r="M587" i="10"/>
  <c r="N587" i="10" s="1"/>
  <c r="H587" i="10"/>
  <c r="O36" i="10"/>
  <c r="M36" i="10"/>
  <c r="N36" i="10"/>
  <c r="H36" i="10"/>
  <c r="O135" i="10"/>
  <c r="H135" i="10"/>
  <c r="M135" i="10"/>
  <c r="N135" i="10" s="1"/>
  <c r="O594" i="10"/>
  <c r="M594" i="10"/>
  <c r="N594" i="10"/>
  <c r="H594" i="10"/>
  <c r="O243" i="10"/>
  <c r="H243" i="10"/>
  <c r="M243" i="10"/>
  <c r="N243" i="10" s="1"/>
  <c r="O54" i="10"/>
  <c r="H54" i="10"/>
  <c r="M54" i="10"/>
  <c r="N54" i="10"/>
  <c r="O255" i="10"/>
  <c r="H255" i="10"/>
  <c r="M255" i="10"/>
  <c r="N255" i="10" s="1"/>
  <c r="H534" i="10"/>
  <c r="M534" i="10"/>
  <c r="N534" i="10" s="1"/>
  <c r="O534" i="10"/>
  <c r="M321" i="10"/>
  <c r="N321" i="10" s="1"/>
  <c r="H321" i="10"/>
  <c r="O321" i="10"/>
  <c r="O431" i="10"/>
  <c r="H431" i="10"/>
  <c r="M431" i="10"/>
  <c r="N431" i="10" s="1"/>
  <c r="G202" i="10"/>
  <c r="E202" i="11" s="1"/>
  <c r="K109" i="10"/>
  <c r="G109" i="10"/>
  <c r="E109" i="11"/>
  <c r="G186" i="10"/>
  <c r="E186" i="11"/>
  <c r="G186" i="11"/>
  <c r="K186" i="10"/>
  <c r="G215" i="10"/>
  <c r="E215" i="11" s="1"/>
  <c r="K145" i="10"/>
  <c r="G145" i="10"/>
  <c r="E145" i="11"/>
  <c r="O490" i="10"/>
  <c r="H490" i="10"/>
  <c r="M490" i="10"/>
  <c r="N490" i="10"/>
  <c r="M604" i="10"/>
  <c r="N604" i="10"/>
  <c r="H604" i="10"/>
  <c r="O604" i="10"/>
  <c r="O482" i="10"/>
  <c r="H482" i="10"/>
  <c r="M482" i="10"/>
  <c r="N482" i="10" s="1"/>
  <c r="M340" i="10"/>
  <c r="N340" i="10"/>
  <c r="O340" i="10"/>
  <c r="H340" i="10"/>
  <c r="O596" i="10"/>
  <c r="M596" i="10"/>
  <c r="N596" i="10"/>
  <c r="H596" i="10"/>
  <c r="O531" i="10"/>
  <c r="H531" i="10"/>
  <c r="M531" i="10"/>
  <c r="N531" i="10"/>
  <c r="O636" i="10"/>
  <c r="H636" i="10"/>
  <c r="M636" i="10"/>
  <c r="N636" i="10"/>
  <c r="O71" i="10"/>
  <c r="M71" i="10"/>
  <c r="N71" i="10"/>
  <c r="H71" i="10"/>
  <c r="O634" i="10"/>
  <c r="H634" i="10"/>
  <c r="M634" i="10"/>
  <c r="N634" i="10"/>
  <c r="O533" i="10"/>
  <c r="M533" i="10"/>
  <c r="N533" i="10" s="1"/>
  <c r="H533" i="10"/>
  <c r="O318" i="10"/>
  <c r="M318" i="10"/>
  <c r="N318" i="10" s="1"/>
  <c r="H318" i="10"/>
  <c r="E101" i="11"/>
  <c r="K101" i="10"/>
  <c r="G173" i="10"/>
  <c r="E173" i="11" s="1"/>
  <c r="K168" i="10"/>
  <c r="G168" i="10"/>
  <c r="K178" i="10"/>
  <c r="G178" i="10"/>
  <c r="E178" i="11" s="1"/>
  <c r="G53" i="10"/>
  <c r="E53" i="11"/>
  <c r="G53" i="11" s="1"/>
  <c r="K53" i="10"/>
  <c r="K187" i="10"/>
  <c r="G187" i="10"/>
  <c r="E187" i="11" s="1"/>
  <c r="K187" i="11" s="1"/>
  <c r="O273" i="10"/>
  <c r="M273" i="10"/>
  <c r="N273" i="10"/>
  <c r="H273" i="10"/>
  <c r="M300" i="10"/>
  <c r="N300" i="10" s="1"/>
  <c r="H300" i="10"/>
  <c r="O300" i="10"/>
  <c r="H502" i="10"/>
  <c r="M502" i="10"/>
  <c r="N502" i="10"/>
  <c r="O516" i="10"/>
  <c r="M516" i="10"/>
  <c r="N516" i="10" s="1"/>
  <c r="H516" i="10"/>
  <c r="O506" i="10"/>
  <c r="H506" i="10"/>
  <c r="M506" i="10"/>
  <c r="N506" i="10"/>
  <c r="O425" i="10"/>
  <c r="O107" i="10"/>
  <c r="H107" i="10"/>
  <c r="M107" i="10"/>
  <c r="N107" i="10" s="1"/>
  <c r="M290" i="10"/>
  <c r="N290" i="10" s="1"/>
  <c r="H290" i="10"/>
  <c r="O290" i="10"/>
  <c r="O512" i="10"/>
  <c r="H512" i="10"/>
  <c r="M512" i="10"/>
  <c r="N512" i="10" s="1"/>
  <c r="M130" i="10"/>
  <c r="N130" i="10" s="1"/>
  <c r="H130" i="10"/>
  <c r="O130" i="10"/>
  <c r="O484" i="10"/>
  <c r="H484" i="10"/>
  <c r="M484" i="10"/>
  <c r="N484" i="10" s="1"/>
  <c r="M385" i="10"/>
  <c r="N385" i="10" s="1"/>
  <c r="O385" i="10"/>
  <c r="H385" i="10"/>
  <c r="H434" i="10"/>
  <c r="M547" i="10"/>
  <c r="N547" i="10" s="1"/>
  <c r="O253" i="10"/>
  <c r="M253" i="10"/>
  <c r="N253" i="10"/>
  <c r="H253" i="10"/>
  <c r="O60" i="10"/>
  <c r="H60" i="10"/>
  <c r="M60" i="10"/>
  <c r="N60" i="10"/>
  <c r="H480" i="10"/>
  <c r="M480" i="10"/>
  <c r="N480" i="10"/>
  <c r="O480" i="10"/>
  <c r="M310" i="10"/>
  <c r="N310" i="10" s="1"/>
  <c r="O447" i="10"/>
  <c r="M447" i="10"/>
  <c r="N447" i="10" s="1"/>
  <c r="H447" i="10"/>
  <c r="H348" i="10"/>
  <c r="M348" i="10"/>
  <c r="N348" i="10" s="1"/>
  <c r="O348" i="10"/>
  <c r="O331" i="10"/>
  <c r="M331" i="10"/>
  <c r="N331" i="10" s="1"/>
  <c r="M513" i="10"/>
  <c r="N513" i="10"/>
  <c r="H513" i="10"/>
  <c r="O513" i="10"/>
  <c r="O42" i="10"/>
  <c r="M42" i="10"/>
  <c r="N42" i="10"/>
  <c r="H42" i="10"/>
  <c r="O94" i="10"/>
  <c r="H94" i="10"/>
  <c r="M94" i="10"/>
  <c r="N94" i="10"/>
  <c r="H469" i="10"/>
  <c r="O469" i="10"/>
  <c r="M469" i="10"/>
  <c r="N469" i="10" s="1"/>
  <c r="O335" i="10"/>
  <c r="M335" i="10"/>
  <c r="N335" i="10"/>
  <c r="H335" i="10"/>
  <c r="M368" i="10"/>
  <c r="N368" i="10" s="1"/>
  <c r="O368" i="10"/>
  <c r="H368" i="10"/>
  <c r="O499" i="10"/>
  <c r="H499" i="10"/>
  <c r="M499" i="10"/>
  <c r="N499" i="10" s="1"/>
  <c r="M294" i="10"/>
  <c r="N294" i="10"/>
  <c r="O294" i="10"/>
  <c r="H294" i="10"/>
  <c r="O474" i="10"/>
  <c r="M474" i="10"/>
  <c r="N474" i="10"/>
  <c r="H474" i="10"/>
  <c r="M277" i="10"/>
  <c r="N277" i="10" s="1"/>
  <c r="H277" i="10"/>
  <c r="O277" i="10"/>
  <c r="M381" i="10"/>
  <c r="N381" i="10" s="1"/>
  <c r="H381" i="10"/>
  <c r="O381" i="10"/>
  <c r="O132" i="10"/>
  <c r="O500" i="10"/>
  <c r="H500" i="10"/>
  <c r="M500" i="10"/>
  <c r="N500" i="10" s="1"/>
  <c r="M410" i="10"/>
  <c r="N410" i="10"/>
  <c r="H410" i="10"/>
  <c r="O410" i="10"/>
  <c r="M274" i="10"/>
  <c r="N274" i="10" s="1"/>
  <c r="H274" i="10"/>
  <c r="O274" i="10"/>
  <c r="O620" i="10"/>
  <c r="M620" i="10"/>
  <c r="N620" i="10"/>
  <c r="H620" i="10"/>
  <c r="O102" i="10"/>
  <c r="H102" i="10"/>
  <c r="M102" i="10"/>
  <c r="N102" i="10"/>
  <c r="M205" i="6"/>
  <c r="O35" i="6"/>
  <c r="M35" i="6"/>
  <c r="H35" i="6"/>
  <c r="N35" i="6" s="1"/>
  <c r="M214" i="6"/>
  <c r="H214" i="6"/>
  <c r="N214" i="6"/>
  <c r="O214" i="6"/>
  <c r="M97" i="6"/>
  <c r="O97" i="6"/>
  <c r="M129" i="6"/>
  <c r="O129" i="6"/>
  <c r="H129" i="6"/>
  <c r="N129" i="6" s="1"/>
  <c r="O203" i="6"/>
  <c r="M203" i="6"/>
  <c r="H203" i="6"/>
  <c r="N203" i="6" s="1"/>
  <c r="M192" i="6"/>
  <c r="M101" i="6"/>
  <c r="O101" i="6"/>
  <c r="H101" i="6"/>
  <c r="N101" i="6"/>
  <c r="M196" i="6"/>
  <c r="O196" i="6"/>
  <c r="H196" i="6"/>
  <c r="N196" i="6" s="1"/>
  <c r="M49" i="6"/>
  <c r="H49" i="6"/>
  <c r="N49" i="6"/>
  <c r="O49" i="6"/>
  <c r="O114" i="6"/>
  <c r="M114" i="6"/>
  <c r="H114" i="6"/>
  <c r="N114" i="6" s="1"/>
  <c r="M178" i="6"/>
  <c r="O178" i="6"/>
  <c r="H178" i="6"/>
  <c r="N178" i="6"/>
  <c r="M53" i="6"/>
  <c r="H53" i="6"/>
  <c r="N53" i="6"/>
  <c r="O53" i="6"/>
  <c r="M109" i="6"/>
  <c r="H109" i="6"/>
  <c r="N109" i="6"/>
  <c r="O109" i="6"/>
  <c r="M145" i="6"/>
  <c r="O145" i="6"/>
  <c r="H145" i="6"/>
  <c r="N145" i="6" s="1"/>
  <c r="M77" i="6"/>
  <c r="M198" i="6"/>
  <c r="O198" i="6"/>
  <c r="H198" i="6"/>
  <c r="N198" i="6"/>
  <c r="H179" i="6"/>
  <c r="N179" i="6" s="1"/>
  <c r="O179" i="6"/>
  <c r="M41" i="6"/>
  <c r="H41" i="6"/>
  <c r="N41" i="6" s="1"/>
  <c r="O41" i="6"/>
  <c r="M45" i="6"/>
  <c r="O45" i="6"/>
  <c r="H45" i="6"/>
  <c r="N45" i="6" s="1"/>
  <c r="M215" i="6"/>
  <c r="H215" i="6"/>
  <c r="N215" i="6" s="1"/>
  <c r="O215" i="6"/>
  <c r="M218" i="6"/>
  <c r="H218" i="6"/>
  <c r="N218" i="6" s="1"/>
  <c r="O218" i="6"/>
  <c r="M222" i="6"/>
  <c r="M195" i="6"/>
  <c r="H195" i="6"/>
  <c r="N195" i="6"/>
  <c r="O195" i="6"/>
  <c r="M202" i="6"/>
  <c r="H202" i="6"/>
  <c r="N202" i="6"/>
  <c r="O202" i="6"/>
  <c r="M175" i="6"/>
  <c r="M186" i="6"/>
  <c r="H186" i="6"/>
  <c r="N186" i="6" s="1"/>
  <c r="O186" i="6"/>
  <c r="M199" i="6"/>
  <c r="O199" i="6"/>
  <c r="M197" i="6"/>
  <c r="O197" i="6"/>
  <c r="M65" i="6"/>
  <c r="O65" i="6"/>
  <c r="H65" i="6"/>
  <c r="N65" i="6"/>
  <c r="O137" i="6"/>
  <c r="M137" i="6"/>
  <c r="H137" i="6"/>
  <c r="N137" i="6"/>
  <c r="M61" i="6"/>
  <c r="M217" i="6"/>
  <c r="H217" i="6"/>
  <c r="N217" i="6"/>
  <c r="O217" i="6"/>
  <c r="M161" i="6"/>
  <c r="O161" i="6"/>
  <c r="H161" i="6"/>
  <c r="N161" i="6" s="1"/>
  <c r="M141" i="6"/>
  <c r="H209" i="6"/>
  <c r="N209" i="6"/>
  <c r="H207" i="6"/>
  <c r="N207" i="6"/>
  <c r="M207" i="6"/>
  <c r="O207" i="6"/>
  <c r="M167" i="6"/>
  <c r="O167" i="6"/>
  <c r="H167" i="6"/>
  <c r="N167" i="6"/>
  <c r="M170" i="6"/>
  <c r="O125" i="6"/>
  <c r="M125" i="6"/>
  <c r="H173" i="6"/>
  <c r="N173" i="6"/>
  <c r="O173" i="6"/>
  <c r="M173" i="6"/>
  <c r="M168" i="6"/>
  <c r="O168" i="6"/>
  <c r="H168" i="6"/>
  <c r="N168" i="6"/>
  <c r="O187" i="6"/>
  <c r="M187" i="6"/>
  <c r="H187" i="6"/>
  <c r="N187" i="6" s="1"/>
  <c r="M191" i="6"/>
  <c r="O191" i="6"/>
  <c r="H191" i="6"/>
  <c r="N191" i="6" s="1"/>
  <c r="O150" i="6"/>
  <c r="M150" i="6"/>
  <c r="H150" i="6"/>
  <c r="N150" i="6" s="1"/>
  <c r="M211" i="6"/>
  <c r="H211" i="6"/>
  <c r="N211" i="6"/>
  <c r="O211" i="6"/>
  <c r="M213" i="6"/>
  <c r="O213" i="6"/>
  <c r="H213" i="6"/>
  <c r="N213" i="6" s="1"/>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 i="5"/>
  <c r="G187" i="11"/>
  <c r="G109" i="11"/>
  <c r="K109" i="11"/>
  <c r="O431" i="11"/>
  <c r="M431" i="11"/>
  <c r="N431" i="11"/>
  <c r="H431" i="11"/>
  <c r="M430" i="11"/>
  <c r="N430" i="11" s="1"/>
  <c r="H430" i="11"/>
  <c r="O430" i="11"/>
  <c r="O255" i="11"/>
  <c r="H255" i="11"/>
  <c r="M255" i="11"/>
  <c r="N255" i="11" s="1"/>
  <c r="O231" i="11"/>
  <c r="H231" i="11"/>
  <c r="M231" i="11"/>
  <c r="N231" i="11" s="1"/>
  <c r="M127" i="11"/>
  <c r="N127" i="11"/>
  <c r="H127" i="11"/>
  <c r="O127" i="11"/>
  <c r="O338" i="11"/>
  <c r="M338" i="11"/>
  <c r="N338" i="11"/>
  <c r="H338" i="11"/>
  <c r="O542" i="11"/>
  <c r="H542" i="11"/>
  <c r="M542" i="11"/>
  <c r="N542" i="11" s="1"/>
  <c r="H410" i="11"/>
  <c r="O410" i="11"/>
  <c r="M410" i="11"/>
  <c r="N410" i="11" s="1"/>
  <c r="M368" i="11"/>
  <c r="N368" i="11" s="1"/>
  <c r="O368" i="11"/>
  <c r="H368" i="11"/>
  <c r="O42" i="11"/>
  <c r="H42" i="11"/>
  <c r="M42" i="11"/>
  <c r="N42" i="11" s="1"/>
  <c r="O513" i="11"/>
  <c r="H513" i="11"/>
  <c r="M513" i="11"/>
  <c r="N513" i="11"/>
  <c r="O447" i="11"/>
  <c r="H447" i="11"/>
  <c r="M447" i="11"/>
  <c r="N447" i="11" s="1"/>
  <c r="O512" i="11"/>
  <c r="M512" i="11"/>
  <c r="N512" i="11"/>
  <c r="H512" i="11"/>
  <c r="H107" i="11"/>
  <c r="O107" i="11"/>
  <c r="M107" i="11"/>
  <c r="N107" i="11" s="1"/>
  <c r="M300" i="11"/>
  <c r="N300" i="11"/>
  <c r="O300" i="11"/>
  <c r="H300" i="11"/>
  <c r="H383" i="11"/>
  <c r="O383" i="11"/>
  <c r="M383" i="11"/>
  <c r="N383" i="11" s="1"/>
  <c r="O257" i="11"/>
  <c r="M257" i="11"/>
  <c r="N257" i="11"/>
  <c r="H257" i="11"/>
  <c r="H551" i="11"/>
  <c r="M551" i="11"/>
  <c r="N551" i="11"/>
  <c r="O551" i="11"/>
  <c r="H531" i="11"/>
  <c r="M531" i="11"/>
  <c r="N531" i="11"/>
  <c r="O531" i="11"/>
  <c r="O356" i="11"/>
  <c r="H356" i="11"/>
  <c r="M356" i="11"/>
  <c r="N356" i="11" s="1"/>
  <c r="H503" i="11"/>
  <c r="O503" i="11"/>
  <c r="M503" i="11"/>
  <c r="N503" i="11" s="1"/>
  <c r="M490" i="11"/>
  <c r="N490" i="11"/>
  <c r="O490" i="11"/>
  <c r="H490" i="11"/>
  <c r="H501" i="11"/>
  <c r="O501" i="11"/>
  <c r="H478" i="11"/>
  <c r="M478" i="11"/>
  <c r="N478" i="11"/>
  <c r="O478" i="11"/>
  <c r="H390" i="11"/>
  <c r="O390" i="11"/>
  <c r="M390" i="11"/>
  <c r="N390" i="11" s="1"/>
  <c r="O603" i="11"/>
  <c r="H603" i="11"/>
  <c r="M279" i="11"/>
  <c r="N279" i="11" s="1"/>
  <c r="O279" i="11"/>
  <c r="H279" i="11"/>
  <c r="O225" i="11"/>
  <c r="M225" i="11"/>
  <c r="N225" i="11"/>
  <c r="H225" i="11"/>
  <c r="M497" i="11"/>
  <c r="N497" i="11" s="1"/>
  <c r="O497" i="11"/>
  <c r="H497" i="11"/>
  <c r="M358" i="11"/>
  <c r="N358" i="11"/>
  <c r="O318" i="11"/>
  <c r="M318" i="11"/>
  <c r="N318" i="11"/>
  <c r="H318" i="11"/>
  <c r="M340" i="11"/>
  <c r="N340" i="11" s="1"/>
  <c r="G101" i="11"/>
  <c r="K101" i="11"/>
  <c r="K186" i="11"/>
  <c r="G213" i="11"/>
  <c r="K213" i="11"/>
  <c r="G203" i="11"/>
  <c r="K207" i="11"/>
  <c r="G207" i="11"/>
  <c r="K214" i="11"/>
  <c r="G35" i="11"/>
  <c r="K35" i="11"/>
  <c r="O537" i="11"/>
  <c r="M537" i="11"/>
  <c r="N537" i="11"/>
  <c r="H537" i="11"/>
  <c r="H461" i="11"/>
  <c r="M461" i="11"/>
  <c r="N461" i="11"/>
  <c r="O461" i="11"/>
  <c r="O54" i="11"/>
  <c r="M54" i="11"/>
  <c r="N54" i="11" s="1"/>
  <c r="H54" i="11"/>
  <c r="O243" i="11"/>
  <c r="H243" i="11"/>
  <c r="M243" i="11"/>
  <c r="N243" i="11"/>
  <c r="O640" i="11"/>
  <c r="H640" i="11"/>
  <c r="M640" i="11"/>
  <c r="N640" i="11"/>
  <c r="O386" i="11"/>
  <c r="M386" i="11"/>
  <c r="N386" i="11" s="1"/>
  <c r="H386" i="11"/>
  <c r="O294" i="11"/>
  <c r="O348" i="11"/>
  <c r="H348" i="11"/>
  <c r="M348" i="11"/>
  <c r="N348" i="11" s="1"/>
  <c r="M290" i="11"/>
  <c r="N290" i="11"/>
  <c r="O290" i="11"/>
  <c r="H290" i="11"/>
  <c r="O304" i="11"/>
  <c r="H304" i="11"/>
  <c r="M304" i="11"/>
  <c r="N304" i="11"/>
  <c r="O280" i="11"/>
  <c r="H280" i="11"/>
  <c r="O138" i="11"/>
  <c r="M138" i="11"/>
  <c r="N138" i="11" s="1"/>
  <c r="H138" i="11"/>
  <c r="O595" i="11"/>
  <c r="M595" i="11"/>
  <c r="N595" i="11"/>
  <c r="H595" i="11"/>
  <c r="H99" i="11"/>
  <c r="O99" i="11"/>
  <c r="M99" i="11"/>
  <c r="N99" i="11"/>
  <c r="O439" i="11"/>
  <c r="M439" i="11"/>
  <c r="N439" i="11" s="1"/>
  <c r="H439" i="11"/>
  <c r="O636" i="11"/>
  <c r="H636" i="11"/>
  <c r="M636" i="11"/>
  <c r="N636" i="11"/>
  <c r="M450" i="11"/>
  <c r="N450" i="11"/>
  <c r="H450" i="11"/>
  <c r="O450" i="11"/>
  <c r="M596" i="11"/>
  <c r="N596" i="11"/>
  <c r="H596" i="11"/>
  <c r="O610" i="11"/>
  <c r="H610" i="11"/>
  <c r="M610" i="11"/>
  <c r="N610" i="11" s="1"/>
  <c r="G145" i="11"/>
  <c r="K145" i="11"/>
  <c r="G211" i="11"/>
  <c r="G150" i="11"/>
  <c r="K150" i="11"/>
  <c r="G137" i="11"/>
  <c r="K137" i="11"/>
  <c r="O371" i="11"/>
  <c r="H371" i="11"/>
  <c r="M371" i="11"/>
  <c r="N371" i="11"/>
  <c r="O321" i="11"/>
  <c r="H321" i="11"/>
  <c r="M321" i="11"/>
  <c r="N321" i="11" s="1"/>
  <c r="O594" i="11"/>
  <c r="M594" i="11"/>
  <c r="N594" i="11"/>
  <c r="H594" i="11"/>
  <c r="H486" i="11"/>
  <c r="M486" i="11"/>
  <c r="N486" i="11"/>
  <c r="O486" i="11"/>
  <c r="O620" i="11"/>
  <c r="H620" i="11"/>
  <c r="M620" i="11"/>
  <c r="N620" i="11"/>
  <c r="O500" i="11"/>
  <c r="M500" i="11"/>
  <c r="N500" i="11"/>
  <c r="H500" i="11"/>
  <c r="O381" i="11"/>
  <c r="H381" i="11"/>
  <c r="M381" i="11"/>
  <c r="N381" i="11"/>
  <c r="M474" i="11"/>
  <c r="N474" i="11" s="1"/>
  <c r="O474" i="11"/>
  <c r="H474" i="11"/>
  <c r="O335" i="11"/>
  <c r="H335" i="11"/>
  <c r="M335" i="11"/>
  <c r="N335" i="11" s="1"/>
  <c r="M469" i="11"/>
  <c r="N469" i="11" s="1"/>
  <c r="H469" i="11"/>
  <c r="O469" i="11"/>
  <c r="M480" i="11"/>
  <c r="N480" i="11" s="1"/>
  <c r="H480" i="11"/>
  <c r="O480" i="11"/>
  <c r="O253" i="11"/>
  <c r="H253" i="11"/>
  <c r="M253" i="11"/>
  <c r="N253" i="11"/>
  <c r="M484" i="11"/>
  <c r="N484" i="11" s="1"/>
  <c r="H484" i="11"/>
  <c r="O484" i="11"/>
  <c r="O130" i="11"/>
  <c r="H130" i="11"/>
  <c r="M130" i="11"/>
  <c r="N130" i="11"/>
  <c r="O506" i="11"/>
  <c r="H506" i="11"/>
  <c r="M506" i="11"/>
  <c r="N506" i="11"/>
  <c r="O493" i="11"/>
  <c r="M493" i="11"/>
  <c r="N493" i="11"/>
  <c r="H493" i="11"/>
  <c r="O86" i="11"/>
  <c r="M86" i="11"/>
  <c r="N86" i="11"/>
  <c r="H86" i="11"/>
  <c r="M403" i="11"/>
  <c r="N403" i="11" s="1"/>
  <c r="H403" i="11"/>
  <c r="O403" i="11"/>
  <c r="H259" i="11"/>
  <c r="M259" i="11"/>
  <c r="N259" i="11"/>
  <c r="O259" i="11"/>
  <c r="O330" i="11"/>
  <c r="H330" i="11"/>
  <c r="M330" i="11"/>
  <c r="N330" i="11"/>
  <c r="M339" i="11"/>
  <c r="N339" i="11" s="1"/>
  <c r="H339" i="11"/>
  <c r="O339" i="11"/>
  <c r="H560" i="11"/>
  <c r="O560" i="11"/>
  <c r="M560" i="11"/>
  <c r="N560" i="11"/>
  <c r="O533" i="11"/>
  <c r="H533" i="11"/>
  <c r="M533" i="11"/>
  <c r="N533" i="11" s="1"/>
  <c r="M374" i="11"/>
  <c r="N374" i="11" s="1"/>
  <c r="O374" i="11"/>
  <c r="H634" i="11"/>
  <c r="O634" i="11"/>
  <c r="M634" i="11"/>
  <c r="N634" i="11" s="1"/>
  <c r="K53" i="11"/>
  <c r="G173" i="11"/>
  <c r="K173" i="11"/>
  <c r="K215" i="11"/>
  <c r="G215" i="11"/>
  <c r="G202" i="11"/>
  <c r="K202" i="11"/>
  <c r="K217" i="11"/>
  <c r="G217" i="11"/>
  <c r="K205" i="11"/>
  <c r="G205" i="11"/>
  <c r="G65" i="11"/>
  <c r="K65" i="11"/>
  <c r="K218" i="11"/>
  <c r="G218" i="11"/>
  <c r="G195" i="11"/>
  <c r="K195" i="11"/>
  <c r="K198" i="11"/>
  <c r="O135" i="11"/>
  <c r="M135" i="11"/>
  <c r="N135" i="11" s="1"/>
  <c r="H135" i="11"/>
  <c r="M638" i="11"/>
  <c r="N638" i="11" s="1"/>
  <c r="H638" i="11"/>
  <c r="O638" i="11"/>
  <c r="O36" i="11"/>
  <c r="M36" i="11"/>
  <c r="N36" i="11" s="1"/>
  <c r="H36" i="11"/>
  <c r="O587" i="11"/>
  <c r="M587" i="11"/>
  <c r="N587" i="11" s="1"/>
  <c r="H587" i="11"/>
  <c r="M288" i="11"/>
  <c r="N288" i="11" s="1"/>
  <c r="O288" i="11"/>
  <c r="H288" i="11"/>
  <c r="O160" i="11"/>
  <c r="H160" i="11"/>
  <c r="M160" i="11"/>
  <c r="N160" i="11" s="1"/>
  <c r="O438" i="11"/>
  <c r="M438" i="11"/>
  <c r="N438" i="11" s="1"/>
  <c r="H438" i="11"/>
  <c r="O317" i="11"/>
  <c r="M317" i="11"/>
  <c r="N317" i="11" s="1"/>
  <c r="H317" i="11"/>
  <c r="O102" i="11"/>
  <c r="H102" i="11"/>
  <c r="M102" i="11"/>
  <c r="N102" i="11" s="1"/>
  <c r="O274" i="11"/>
  <c r="M274" i="11"/>
  <c r="N274" i="11" s="1"/>
  <c r="H274" i="11"/>
  <c r="M499" i="11"/>
  <c r="N499" i="11" s="1"/>
  <c r="H499" i="11"/>
  <c r="O499" i="11"/>
  <c r="O60" i="11"/>
  <c r="M60" i="11"/>
  <c r="N60" i="11" s="1"/>
  <c r="H60" i="11"/>
  <c r="M385" i="11"/>
  <c r="N385" i="11" s="1"/>
  <c r="O385" i="11"/>
  <c r="H385" i="11"/>
  <c r="M516" i="11"/>
  <c r="N516" i="11" s="1"/>
  <c r="H516" i="11"/>
  <c r="O516" i="11"/>
  <c r="M353" i="11"/>
  <c r="N353" i="11" s="1"/>
  <c r="H353" i="11"/>
  <c r="O353" i="11"/>
  <c r="O612" i="11"/>
  <c r="H612" i="11"/>
  <c r="M612" i="11"/>
  <c r="N612" i="11" s="1"/>
  <c r="H59" i="11"/>
  <c r="O59" i="11"/>
  <c r="M59" i="11"/>
  <c r="N59" i="11" s="1"/>
  <c r="M51" i="11"/>
  <c r="N51" i="11" s="1"/>
  <c r="H51" i="11"/>
  <c r="O51" i="11"/>
  <c r="O387" i="11"/>
  <c r="M387" i="11"/>
  <c r="N387" i="11" s="1"/>
  <c r="H387" i="11"/>
  <c r="M55" i="11"/>
  <c r="N55" i="11" s="1"/>
  <c r="H55" i="11"/>
  <c r="O55" i="11"/>
  <c r="O467" i="11"/>
  <c r="M467" i="11"/>
  <c r="N467" i="11"/>
  <c r="H467" i="11"/>
  <c r="M415" i="11"/>
  <c r="N415" i="11" s="1"/>
  <c r="M241" i="11"/>
  <c r="N241" i="11" s="1"/>
  <c r="O602" i="11"/>
  <c r="M602" i="11"/>
  <c r="N602" i="11"/>
  <c r="H602" i="11"/>
  <c r="O53" i="10"/>
  <c r="M53" i="10"/>
  <c r="N53" i="10"/>
  <c r="H53" i="10"/>
  <c r="O215" i="10"/>
  <c r="M215" i="10"/>
  <c r="N215" i="10"/>
  <c r="H215" i="10"/>
  <c r="O202" i="10"/>
  <c r="H202" i="10"/>
  <c r="M202" i="10"/>
  <c r="N202" i="10" s="1"/>
  <c r="O217" i="10"/>
  <c r="H217" i="10"/>
  <c r="M217" i="10"/>
  <c r="N217" i="10" s="1"/>
  <c r="H218" i="10"/>
  <c r="M218" i="10"/>
  <c r="N218" i="10"/>
  <c r="O218" i="10"/>
  <c r="O195" i="10"/>
  <c r="M195" i="10"/>
  <c r="N195" i="10"/>
  <c r="H195" i="10"/>
  <c r="M187" i="10"/>
  <c r="N187" i="10" s="1"/>
  <c r="H187" i="10"/>
  <c r="O187" i="10"/>
  <c r="H161" i="10"/>
  <c r="O161" i="10"/>
  <c r="H101" i="10"/>
  <c r="O101" i="10"/>
  <c r="M101" i="10"/>
  <c r="N101" i="10" s="1"/>
  <c r="O186" i="10"/>
  <c r="H186" i="10"/>
  <c r="M186" i="10"/>
  <c r="N186" i="10" s="1"/>
  <c r="O213" i="10"/>
  <c r="H213" i="10"/>
  <c r="M213" i="10"/>
  <c r="N213" i="10" s="1"/>
  <c r="O203" i="10"/>
  <c r="M203" i="10"/>
  <c r="N203" i="10" s="1"/>
  <c r="H203" i="10"/>
  <c r="O207" i="10"/>
  <c r="H207" i="10"/>
  <c r="M207" i="10"/>
  <c r="N207" i="10" s="1"/>
  <c r="O214" i="10"/>
  <c r="M214" i="10"/>
  <c r="N214" i="10" s="1"/>
  <c r="H214" i="10"/>
  <c r="M35" i="10"/>
  <c r="N35" i="10" s="1"/>
  <c r="H35" i="10"/>
  <c r="O35" i="10"/>
  <c r="O167" i="10"/>
  <c r="H167" i="10"/>
  <c r="M167" i="10"/>
  <c r="N167" i="10" s="1"/>
  <c r="O173" i="10"/>
  <c r="H173" i="10"/>
  <c r="M173" i="10"/>
  <c r="N173" i="10" s="1"/>
  <c r="O205" i="10"/>
  <c r="M205" i="10"/>
  <c r="N205" i="10" s="1"/>
  <c r="H205" i="10"/>
  <c r="M65" i="10"/>
  <c r="N65" i="10" s="1"/>
  <c r="H65" i="10"/>
  <c r="O65" i="10"/>
  <c r="H198" i="10"/>
  <c r="M198" i="10"/>
  <c r="N198" i="10" s="1"/>
  <c r="O198" i="10"/>
  <c r="H178" i="10"/>
  <c r="M178" i="10"/>
  <c r="N178" i="10" s="1"/>
  <c r="O178" i="10"/>
  <c r="O109" i="10"/>
  <c r="M109" i="10"/>
  <c r="N109" i="10" s="1"/>
  <c r="H109" i="10"/>
  <c r="O41" i="10"/>
  <c r="M41" i="10"/>
  <c r="N41" i="10" s="1"/>
  <c r="H41" i="10"/>
  <c r="F637" i="5"/>
  <c r="H168" i="10"/>
  <c r="M168" i="10"/>
  <c r="N168" i="10" s="1"/>
  <c r="O145" i="10"/>
  <c r="H145" i="10"/>
  <c r="M145" i="10"/>
  <c r="N145" i="10" s="1"/>
  <c r="O211" i="10"/>
  <c r="H211" i="10"/>
  <c r="M211" i="10"/>
  <c r="N211" i="10" s="1"/>
  <c r="M150" i="10"/>
  <c r="N150" i="10" s="1"/>
  <c r="H150" i="10"/>
  <c r="O150" i="10"/>
  <c r="O137" i="10"/>
  <c r="M137" i="10"/>
  <c r="N137" i="10" s="1"/>
  <c r="H137" i="10"/>
  <c r="G21" i="2"/>
  <c r="M21" i="2" s="1"/>
  <c r="L31" i="2"/>
  <c r="L30" i="2" s="1"/>
  <c r="K31" i="2"/>
  <c r="K30" i="2" s="1"/>
  <c r="J31" i="2"/>
  <c r="J30" i="2" s="1"/>
  <c r="L29" i="2"/>
  <c r="K29" i="2"/>
  <c r="J29" i="2"/>
  <c r="L28" i="2"/>
  <c r="K28" i="2"/>
  <c r="K22" i="2" s="1"/>
  <c r="K20" i="2" s="1"/>
  <c r="J28" i="2"/>
  <c r="L27" i="2"/>
  <c r="K27" i="2"/>
  <c r="J27" i="2"/>
  <c r="L26" i="2"/>
  <c r="K26" i="2"/>
  <c r="J26" i="2"/>
  <c r="L25" i="2"/>
  <c r="K25" i="2"/>
  <c r="J25" i="2"/>
  <c r="J23" i="2"/>
  <c r="J24" i="2"/>
  <c r="J22" i="2" s="1"/>
  <c r="J20" i="2" s="1"/>
  <c r="L24" i="2"/>
  <c r="K24" i="2"/>
  <c r="L23" i="2"/>
  <c r="L22" i="2" s="1"/>
  <c r="L21" i="2"/>
  <c r="K23" i="2"/>
  <c r="K21" i="2"/>
  <c r="J21" i="2"/>
  <c r="L19" i="2"/>
  <c r="L18" i="2"/>
  <c r="K19" i="2"/>
  <c r="K18" i="2" s="1"/>
  <c r="J19" i="2"/>
  <c r="J18" i="2"/>
  <c r="L17" i="2"/>
  <c r="L16" i="2" s="1"/>
  <c r="K17" i="2"/>
  <c r="K16" i="2"/>
  <c r="J17" i="2"/>
  <c r="J16" i="2" s="1"/>
  <c r="L15" i="2"/>
  <c r="L14" i="2"/>
  <c r="K15" i="2"/>
  <c r="K14" i="2" s="1"/>
  <c r="J15" i="2"/>
  <c r="J14" i="2"/>
  <c r="L13" i="2"/>
  <c r="L12" i="2" s="1"/>
  <c r="K13" i="2"/>
  <c r="K12" i="2"/>
  <c r="J13" i="2"/>
  <c r="J12" i="2" s="1"/>
  <c r="J10" i="2"/>
  <c r="K10" i="2"/>
  <c r="L10" i="2"/>
  <c r="J11" i="2"/>
  <c r="K11" i="2"/>
  <c r="K9" i="2"/>
  <c r="K8" i="2" s="1"/>
  <c r="K7" i="2" s="1"/>
  <c r="L11" i="2"/>
  <c r="L9" i="2"/>
  <c r="L8" i="2"/>
  <c r="J9" i="2"/>
  <c r="J8" i="2" s="1"/>
  <c r="J7" i="2" s="1"/>
  <c r="G11" i="2"/>
  <c r="G17" i="2"/>
  <c r="E17" i="6" s="1"/>
  <c r="G19" i="2"/>
  <c r="G23" i="2"/>
  <c r="H23" i="2"/>
  <c r="N23" i="2" s="1"/>
  <c r="G24" i="2"/>
  <c r="G25" i="2"/>
  <c r="M25" i="2"/>
  <c r="G26" i="2"/>
  <c r="G27" i="2"/>
  <c r="E27" i="6" s="1"/>
  <c r="G28" i="2"/>
  <c r="G29" i="2"/>
  <c r="H29" i="2" s="1"/>
  <c r="N29" i="2" s="1"/>
  <c r="G31" i="2"/>
  <c r="G15" i="2"/>
  <c r="M15" i="2" s="1"/>
  <c r="M14" i="2" s="1"/>
  <c r="G13" i="2"/>
  <c r="G10" i="2"/>
  <c r="H10" i="2" s="1"/>
  <c r="N10" i="2" s="1"/>
  <c r="G9" i="2"/>
  <c r="H198" i="11"/>
  <c r="M205" i="11"/>
  <c r="N205" i="11" s="1"/>
  <c r="O213" i="11"/>
  <c r="M213" i="11"/>
  <c r="N213" i="11" s="1"/>
  <c r="H213" i="11"/>
  <c r="O202" i="11"/>
  <c r="H202" i="11"/>
  <c r="M202" i="11"/>
  <c r="N202" i="11" s="1"/>
  <c r="O53" i="11"/>
  <c r="H53" i="11"/>
  <c r="M53" i="11"/>
  <c r="N53" i="11" s="1"/>
  <c r="M203" i="11"/>
  <c r="N203" i="11" s="1"/>
  <c r="H203" i="11"/>
  <c r="O203" i="11"/>
  <c r="O186" i="11"/>
  <c r="H186" i="11"/>
  <c r="M186" i="11"/>
  <c r="N186" i="11" s="1"/>
  <c r="H195" i="11"/>
  <c r="O65" i="11"/>
  <c r="M65" i="11"/>
  <c r="N65" i="11" s="1"/>
  <c r="H65" i="11"/>
  <c r="M173" i="11"/>
  <c r="N173" i="11" s="1"/>
  <c r="H173" i="11"/>
  <c r="O173" i="11"/>
  <c r="O211" i="11"/>
  <c r="H211" i="11"/>
  <c r="M211" i="11"/>
  <c r="N211" i="11"/>
  <c r="O207" i="11"/>
  <c r="H207" i="11"/>
  <c r="M207" i="11"/>
  <c r="N207" i="11"/>
  <c r="O218" i="11"/>
  <c r="M218" i="11"/>
  <c r="N218" i="11" s="1"/>
  <c r="H218" i="11"/>
  <c r="H145" i="11"/>
  <c r="M217" i="11"/>
  <c r="N217" i="11" s="1"/>
  <c r="O215" i="11"/>
  <c r="M215" i="11"/>
  <c r="N215" i="11" s="1"/>
  <c r="O137" i="11"/>
  <c r="M137" i="11"/>
  <c r="N137" i="11"/>
  <c r="H137" i="11"/>
  <c r="O150" i="11"/>
  <c r="O35" i="11"/>
  <c r="M35" i="11"/>
  <c r="N35" i="11" s="1"/>
  <c r="H35" i="11"/>
  <c r="O101" i="11"/>
  <c r="H101" i="11"/>
  <c r="M101" i="11"/>
  <c r="N101" i="11" s="1"/>
  <c r="H41" i="11"/>
  <c r="O41" i="11"/>
  <c r="M41" i="11"/>
  <c r="N41" i="11" s="1"/>
  <c r="M109" i="11"/>
  <c r="N109" i="11"/>
  <c r="H109" i="11"/>
  <c r="O109" i="11"/>
  <c r="O214" i="11"/>
  <c r="H214" i="11"/>
  <c r="M214" i="11"/>
  <c r="N214" i="11" s="1"/>
  <c r="H26" i="2"/>
  <c r="N26" i="2"/>
  <c r="E26" i="6"/>
  <c r="H24" i="2"/>
  <c r="N24" i="2" s="1"/>
  <c r="E24" i="6"/>
  <c r="K24" i="6" s="1"/>
  <c r="H19" i="2"/>
  <c r="N19" i="2" s="1"/>
  <c r="N18" i="2" s="1"/>
  <c r="E19" i="6"/>
  <c r="K19" i="6" s="1"/>
  <c r="O13" i="2"/>
  <c r="E13" i="6"/>
  <c r="K13" i="6" s="1"/>
  <c r="E15" i="6"/>
  <c r="K15" i="6" s="1"/>
  <c r="H25" i="2"/>
  <c r="N25" i="2" s="1"/>
  <c r="H28" i="2"/>
  <c r="N28" i="2" s="1"/>
  <c r="E28" i="6"/>
  <c r="K28" i="6" s="1"/>
  <c r="H31" i="2"/>
  <c r="N31" i="2" s="1"/>
  <c r="N30" i="2" s="1"/>
  <c r="E31" i="6"/>
  <c r="G31" i="6" s="1"/>
  <c r="H17" i="2"/>
  <c r="N17" i="2"/>
  <c r="N16" i="2" s="1"/>
  <c r="M11" i="2"/>
  <c r="E11" i="6"/>
  <c r="G11" i="6"/>
  <c r="H9" i="2"/>
  <c r="N9" i="2" s="1"/>
  <c r="H11" i="2"/>
  <c r="N11" i="2"/>
  <c r="E9" i="6"/>
  <c r="G9" i="6" s="1"/>
  <c r="M24" i="2"/>
  <c r="O19" i="2"/>
  <c r="O24" i="2"/>
  <c r="O26" i="2"/>
  <c r="M28" i="2"/>
  <c r="O28" i="2"/>
  <c r="O23" i="2"/>
  <c r="M17" i="2"/>
  <c r="M16" i="2"/>
  <c r="M19" i="2"/>
  <c r="M18" i="2" s="1"/>
  <c r="O31" i="2"/>
  <c r="M9" i="2"/>
  <c r="M8" i="2" s="1"/>
  <c r="M13" i="2"/>
  <c r="M12" i="2" s="1"/>
  <c r="M26" i="2"/>
  <c r="M31" i="2"/>
  <c r="M30" i="2" s="1"/>
  <c r="M23" i="2"/>
  <c r="O9" i="2"/>
  <c r="O11" i="2"/>
  <c r="O21" i="2"/>
  <c r="H13" i="2"/>
  <c r="N13" i="2" s="1"/>
  <c r="N12" i="2" s="1"/>
  <c r="K31" i="6"/>
  <c r="K9" i="6"/>
  <c r="K11" i="6"/>
  <c r="G26" i="6"/>
  <c r="O26" i="6" s="1"/>
  <c r="K26" i="6"/>
  <c r="K298" i="10"/>
  <c r="G298" i="10"/>
  <c r="H15" i="2"/>
  <c r="N15" i="2" s="1"/>
  <c r="N14" i="2" s="1"/>
  <c r="E21" i="6"/>
  <c r="H27" i="2"/>
  <c r="N27" i="2" s="1"/>
  <c r="E23" i="6"/>
  <c r="K23" i="6" s="1"/>
  <c r="O15" i="2"/>
  <c r="O205" i="11"/>
  <c r="E446" i="11"/>
  <c r="O446" i="10"/>
  <c r="H446" i="10"/>
  <c r="K45" i="10"/>
  <c r="G45" i="10"/>
  <c r="E361" i="11"/>
  <c r="H361" i="10"/>
  <c r="O361" i="10"/>
  <c r="M361" i="10"/>
  <c r="N361" i="10" s="1"/>
  <c r="E132" i="11"/>
  <c r="H132" i="10"/>
  <c r="M132" i="10"/>
  <c r="N132" i="10" s="1"/>
  <c r="K534" i="11"/>
  <c r="G534" i="11"/>
  <c r="H21" i="2"/>
  <c r="N21" i="2" s="1"/>
  <c r="G15" i="6"/>
  <c r="M27" i="2"/>
  <c r="O27" i="2"/>
  <c r="H205" i="11"/>
  <c r="K191" i="10"/>
  <c r="G191" i="10"/>
  <c r="E209" i="10"/>
  <c r="O209" i="6"/>
  <c r="M209" i="6"/>
  <c r="E310" i="11"/>
  <c r="H310" i="10"/>
  <c r="O310" i="10"/>
  <c r="G482" i="11"/>
  <c r="K482" i="11"/>
  <c r="E75" i="10"/>
  <c r="O75" i="6"/>
  <c r="M75" i="6"/>
  <c r="H75" i="6"/>
  <c r="N75" i="6" s="1"/>
  <c r="E332" i="10"/>
  <c r="M332" i="6"/>
  <c r="H332" i="6"/>
  <c r="N332" i="6" s="1"/>
  <c r="H105" i="6"/>
  <c r="N105" i="6" s="1"/>
  <c r="E105" i="10"/>
  <c r="E77" i="10"/>
  <c r="E222" i="10"/>
  <c r="N177" i="2"/>
  <c r="N95" i="2"/>
  <c r="K144" i="6"/>
  <c r="G144" i="6"/>
  <c r="K223" i="6"/>
  <c r="G223" i="6"/>
  <c r="K148" i="6"/>
  <c r="G148" i="6"/>
  <c r="E115" i="6"/>
  <c r="H74" i="2"/>
  <c r="N74" i="2"/>
  <c r="N72" i="2" s="1"/>
  <c r="E74" i="6"/>
  <c r="H40" i="2"/>
  <c r="N40" i="2" s="1"/>
  <c r="E40" i="6"/>
  <c r="E614" i="6"/>
  <c r="O614" i="2"/>
  <c r="H614" i="2"/>
  <c r="N614" i="2"/>
  <c r="K613" i="6"/>
  <c r="G613" i="6"/>
  <c r="J599" i="2"/>
  <c r="J591" i="2"/>
  <c r="E578" i="6"/>
  <c r="H578" i="2"/>
  <c r="N578" i="2" s="1"/>
  <c r="O578" i="2"/>
  <c r="E577" i="6"/>
  <c r="O577" i="2"/>
  <c r="H577" i="2"/>
  <c r="N577" i="2"/>
  <c r="K576" i="6"/>
  <c r="G576" i="6"/>
  <c r="J573" i="2"/>
  <c r="K563" i="2"/>
  <c r="E556" i="6"/>
  <c r="M556" i="2"/>
  <c r="H556" i="2"/>
  <c r="N556" i="2" s="1"/>
  <c r="O556" i="2"/>
  <c r="E554" i="6"/>
  <c r="H554" i="2"/>
  <c r="N554" i="2" s="1"/>
  <c r="O554" i="2"/>
  <c r="E553" i="6"/>
  <c r="O553" i="2"/>
  <c r="H553" i="2"/>
  <c r="N553" i="2" s="1"/>
  <c r="N545" i="2" s="1"/>
  <c r="K552" i="6"/>
  <c r="G552" i="6"/>
  <c r="J545" i="2"/>
  <c r="K428" i="6"/>
  <c r="G428" i="6"/>
  <c r="E424" i="6"/>
  <c r="O424" i="2"/>
  <c r="M424" i="2"/>
  <c r="O423" i="2"/>
  <c r="E423" i="6"/>
  <c r="H423" i="2"/>
  <c r="N423" i="2" s="1"/>
  <c r="M423" i="2"/>
  <c r="E422" i="6"/>
  <c r="O422" i="2"/>
  <c r="H422" i="2"/>
  <c r="N422" i="2"/>
  <c r="M422" i="2"/>
  <c r="E421" i="6"/>
  <c r="M421" i="2"/>
  <c r="H421" i="2"/>
  <c r="N421" i="2" s="1"/>
  <c r="O421" i="2"/>
  <c r="E420" i="6"/>
  <c r="O420" i="2"/>
  <c r="M419" i="2"/>
  <c r="E419" i="6"/>
  <c r="H419" i="2"/>
  <c r="N419" i="2"/>
  <c r="E418" i="6"/>
  <c r="M418" i="2"/>
  <c r="K412" i="2"/>
  <c r="K405" i="2"/>
  <c r="G380" i="6"/>
  <c r="K380" i="6"/>
  <c r="E377" i="6"/>
  <c r="O377" i="2"/>
  <c r="H377" i="2"/>
  <c r="N377" i="2" s="1"/>
  <c r="E376" i="6"/>
  <c r="G376" i="6"/>
  <c r="O376" i="2"/>
  <c r="G375" i="6"/>
  <c r="K375" i="6"/>
  <c r="J370" i="2"/>
  <c r="J364" i="2" s="1"/>
  <c r="O346" i="2"/>
  <c r="H346" i="2"/>
  <c r="N346" i="2"/>
  <c r="M346" i="2"/>
  <c r="E346" i="6"/>
  <c r="H345" i="2"/>
  <c r="N345" i="2"/>
  <c r="E345" i="6"/>
  <c r="O345" i="2"/>
  <c r="M345" i="2"/>
  <c r="H344" i="2"/>
  <c r="N344" i="2" s="1"/>
  <c r="E344" i="6"/>
  <c r="M344" i="2"/>
  <c r="O344" i="2"/>
  <c r="G343" i="6"/>
  <c r="K343" i="6"/>
  <c r="K324" i="2"/>
  <c r="K314" i="6"/>
  <c r="G314" i="6"/>
  <c r="E309" i="6"/>
  <c r="O309" i="2"/>
  <c r="H309" i="2"/>
  <c r="N309" i="2" s="1"/>
  <c r="N307" i="2" s="1"/>
  <c r="M309" i="2"/>
  <c r="M307" i="2" s="1"/>
  <c r="K308" i="6"/>
  <c r="G308" i="6"/>
  <c r="K302" i="2"/>
  <c r="K297" i="2"/>
  <c r="G278" i="6"/>
  <c r="K278" i="6"/>
  <c r="E272" i="6"/>
  <c r="O272" i="2"/>
  <c r="M272" i="2"/>
  <c r="O271" i="2"/>
  <c r="E271" i="6"/>
  <c r="M271" i="2"/>
  <c r="H271" i="2"/>
  <c r="N271" i="2" s="1"/>
  <c r="N270" i="2" s="1"/>
  <c r="O269" i="2"/>
  <c r="E269" i="6"/>
  <c r="M269" i="2"/>
  <c r="O268" i="2"/>
  <c r="E268" i="6"/>
  <c r="H268" i="2"/>
  <c r="N268" i="2" s="1"/>
  <c r="M268" i="2"/>
  <c r="M265" i="2" s="1"/>
  <c r="E267" i="6"/>
  <c r="H267" i="2"/>
  <c r="N267" i="2"/>
  <c r="E266" i="6"/>
  <c r="O266" i="2"/>
  <c r="H266" i="2"/>
  <c r="N266" i="2"/>
  <c r="N265" i="2" s="1"/>
  <c r="N264" i="2" s="1"/>
  <c r="O263" i="2"/>
  <c r="E263" i="6"/>
  <c r="H263" i="2"/>
  <c r="N263" i="2"/>
  <c r="N252" i="2" s="1"/>
  <c r="M263" i="2"/>
  <c r="M252" i="2" s="1"/>
  <c r="G262" i="6"/>
  <c r="L153" i="2"/>
  <c r="J147" i="2"/>
  <c r="L147" i="2"/>
  <c r="K147" i="2"/>
  <c r="L142" i="2"/>
  <c r="K142" i="2"/>
  <c r="J133" i="2"/>
  <c r="K85" i="2"/>
  <c r="L81" i="2"/>
  <c r="L72" i="2"/>
  <c r="M248" i="2"/>
  <c r="N563" i="2"/>
  <c r="N628" i="2"/>
  <c r="N592" i="2"/>
  <c r="K630" i="6"/>
  <c r="G630" i="6"/>
  <c r="G589" i="6"/>
  <c r="K589" i="6"/>
  <c r="K570" i="6"/>
  <c r="G570" i="6"/>
  <c r="G569" i="6"/>
  <c r="K569" i="6"/>
  <c r="E568" i="6"/>
  <c r="O568" i="2"/>
  <c r="K530" i="6"/>
  <c r="G530" i="6"/>
  <c r="O529" i="2"/>
  <c r="E529" i="6"/>
  <c r="E528" i="6"/>
  <c r="O528" i="2"/>
  <c r="O525" i="2"/>
  <c r="E525" i="6"/>
  <c r="M525" i="2"/>
  <c r="O524" i="2"/>
  <c r="E524" i="6"/>
  <c r="E523" i="6"/>
  <c r="H523" i="2"/>
  <c r="N523" i="2" s="1"/>
  <c r="N515" i="2" s="1"/>
  <c r="N508" i="2" s="1"/>
  <c r="O520" i="2"/>
  <c r="E520" i="6"/>
  <c r="K519" i="6"/>
  <c r="G519" i="6"/>
  <c r="G631" i="6"/>
  <c r="G565" i="6"/>
  <c r="K565" i="6"/>
  <c r="K545" i="2"/>
  <c r="K526" i="2"/>
  <c r="N78" i="2"/>
  <c r="K230" i="2"/>
  <c r="J230" i="2"/>
  <c r="L230" i="2"/>
  <c r="J212" i="2"/>
  <c r="L204" i="2"/>
  <c r="K204" i="2"/>
  <c r="J204" i="2"/>
  <c r="L184" i="2"/>
  <c r="K180" i="2"/>
  <c r="J174" i="2"/>
  <c r="J162" i="2" s="1"/>
  <c r="L104" i="2"/>
  <c r="L92" i="2" s="1"/>
  <c r="K64" i="2"/>
  <c r="J64" i="2"/>
  <c r="J57" i="2"/>
  <c r="J52" i="2"/>
  <c r="J44" i="2" s="1"/>
  <c r="K52" i="2"/>
  <c r="K38" i="2"/>
  <c r="K472" i="6"/>
  <c r="G472" i="6"/>
  <c r="O466" i="2"/>
  <c r="E466" i="6"/>
  <c r="O465" i="2"/>
  <c r="E465" i="6"/>
  <c r="K464" i="6"/>
  <c r="G464" i="6"/>
  <c r="O463" i="2"/>
  <c r="E463" i="6"/>
  <c r="O462" i="2"/>
  <c r="H462" i="2"/>
  <c r="N462" i="2"/>
  <c r="H72" i="14"/>
  <c r="O36" i="14"/>
  <c r="M39" i="14"/>
  <c r="O39" i="14" s="1"/>
  <c r="L599" i="2"/>
  <c r="L591" i="2" s="1"/>
  <c r="K601" i="6"/>
  <c r="G601" i="6"/>
  <c r="O584" i="2"/>
  <c r="E584" i="6"/>
  <c r="K571" i="6"/>
  <c r="G571" i="6"/>
  <c r="J555" i="2"/>
  <c r="K555" i="2"/>
  <c r="O544" i="2"/>
  <c r="E544" i="6"/>
  <c r="O400" i="2"/>
  <c r="E400" i="6"/>
  <c r="G363" i="6"/>
  <c r="E363" i="10" s="1"/>
  <c r="K363" i="6"/>
  <c r="J341" i="2"/>
  <c r="G325" i="6"/>
  <c r="K325" i="6"/>
  <c r="E247" i="6"/>
  <c r="H247" i="2"/>
  <c r="N247" i="2" s="1"/>
  <c r="O50" i="14"/>
  <c r="K599" i="2"/>
  <c r="L412" i="2"/>
  <c r="L405" i="2"/>
  <c r="L365" i="2"/>
  <c r="L364" i="2" s="1"/>
  <c r="AH10" i="12"/>
  <c r="AF53" i="12"/>
  <c r="AH53" i="12" s="1"/>
  <c r="J642" i="6"/>
  <c r="L642" i="6"/>
  <c r="O642" i="6" s="1"/>
  <c r="O35" i="14"/>
  <c r="J642" i="10"/>
  <c r="J642" i="11"/>
  <c r="J53" i="12"/>
  <c r="M53" i="12" s="1"/>
  <c r="E15" i="15"/>
  <c r="J112" i="14"/>
  <c r="O112" i="14"/>
  <c r="M11" i="6"/>
  <c r="E11" i="10"/>
  <c r="O11" i="6"/>
  <c r="H11" i="6"/>
  <c r="N11" i="6"/>
  <c r="M29" i="2"/>
  <c r="E29" i="6"/>
  <c r="O198" i="11"/>
  <c r="H237" i="11"/>
  <c r="G167" i="11"/>
  <c r="H358" i="11"/>
  <c r="O358" i="11"/>
  <c r="E312" i="11"/>
  <c r="H312" i="10"/>
  <c r="O312" i="10"/>
  <c r="E409" i="10"/>
  <c r="O409" i="6"/>
  <c r="M409" i="6"/>
  <c r="H409" i="6"/>
  <c r="N409" i="6" s="1"/>
  <c r="K165" i="6"/>
  <c r="G165" i="6"/>
  <c r="M165" i="6" s="1"/>
  <c r="K190" i="6"/>
  <c r="G190" i="6"/>
  <c r="G208" i="6"/>
  <c r="K208" i="6"/>
  <c r="G226" i="6"/>
  <c r="K226" i="6"/>
  <c r="O340" i="11"/>
  <c r="H340" i="11"/>
  <c r="G77" i="10"/>
  <c r="K77" i="10"/>
  <c r="E185" i="10"/>
  <c r="H185" i="6"/>
  <c r="N185" i="6"/>
  <c r="M185" i="6"/>
  <c r="O185" i="6"/>
  <c r="E600" i="11"/>
  <c r="O600" i="10"/>
  <c r="M600" i="10"/>
  <c r="N600" i="10"/>
  <c r="K128" i="6"/>
  <c r="G128" i="6"/>
  <c r="G110" i="6"/>
  <c r="K110" i="6"/>
  <c r="K87" i="6"/>
  <c r="G87" i="6"/>
  <c r="K76" i="6"/>
  <c r="G76" i="6"/>
  <c r="E69" i="6"/>
  <c r="O69" i="2"/>
  <c r="M69" i="2"/>
  <c r="M68" i="2"/>
  <c r="H69" i="2"/>
  <c r="N69" i="2" s="1"/>
  <c r="N68" i="2" s="1"/>
  <c r="K40" i="6"/>
  <c r="G40" i="6"/>
  <c r="O25" i="2"/>
  <c r="O217" i="11"/>
  <c r="H15" i="6"/>
  <c r="N15" i="6"/>
  <c r="E15" i="10"/>
  <c r="G23" i="6"/>
  <c r="O10" i="2"/>
  <c r="O17" i="2"/>
  <c r="E25" i="6"/>
  <c r="O187" i="11"/>
  <c r="H215" i="11"/>
  <c r="H217" i="11"/>
  <c r="K41" i="11"/>
  <c r="E168" i="11"/>
  <c r="O168" i="10"/>
  <c r="E161" i="11"/>
  <c r="M161" i="10"/>
  <c r="N161" i="10" s="1"/>
  <c r="M280" i="11"/>
  <c r="N280" i="11"/>
  <c r="E179" i="11"/>
  <c r="O179" i="10"/>
  <c r="H179" i="10"/>
  <c r="O564" i="11"/>
  <c r="M564" i="11"/>
  <c r="N564" i="11"/>
  <c r="M237" i="11"/>
  <c r="N237" i="11" s="1"/>
  <c r="K105" i="10"/>
  <c r="G105" i="10"/>
  <c r="K414" i="11"/>
  <c r="G414" i="11"/>
  <c r="E119" i="6"/>
  <c r="O119" i="2"/>
  <c r="M119" i="2"/>
  <c r="M118" i="2"/>
  <c r="H119" i="2"/>
  <c r="N119" i="2"/>
  <c r="N118" i="2" s="1"/>
  <c r="K115" i="6"/>
  <c r="G115" i="6"/>
  <c r="E91" i="6"/>
  <c r="O91" i="2"/>
  <c r="M91" i="2"/>
  <c r="H91" i="2"/>
  <c r="N91" i="2" s="1"/>
  <c r="E80" i="6"/>
  <c r="M80" i="2"/>
  <c r="M78" i="2" s="1"/>
  <c r="O80" i="2"/>
  <c r="G74" i="6"/>
  <c r="K74" i="6"/>
  <c r="K58" i="6"/>
  <c r="G58" i="6"/>
  <c r="E43" i="6"/>
  <c r="O43" i="2"/>
  <c r="M43" i="2"/>
  <c r="H43" i="2"/>
  <c r="N43" i="2"/>
  <c r="H37" i="2"/>
  <c r="N37" i="2" s="1"/>
  <c r="N34" i="2" s="1"/>
  <c r="N33" i="2" s="1"/>
  <c r="O37" i="2"/>
  <c r="M37" i="2"/>
  <c r="M34" i="2"/>
  <c r="M33" i="2" s="1"/>
  <c r="E37" i="6"/>
  <c r="E10" i="6"/>
  <c r="M187" i="11"/>
  <c r="N187" i="11" s="1"/>
  <c r="H150" i="11"/>
  <c r="O195" i="11"/>
  <c r="M10" i="2"/>
  <c r="O29" i="2"/>
  <c r="H187" i="11"/>
  <c r="M150" i="11"/>
  <c r="N150" i="11" s="1"/>
  <c r="M195" i="11"/>
  <c r="N195" i="11" s="1"/>
  <c r="M198" i="11"/>
  <c r="N198" i="11" s="1"/>
  <c r="M312" i="10"/>
  <c r="N312" i="10" s="1"/>
  <c r="H294" i="11"/>
  <c r="M294" i="11"/>
  <c r="N294" i="11"/>
  <c r="M501" i="11"/>
  <c r="N501" i="11"/>
  <c r="H241" i="11"/>
  <c r="O241" i="11"/>
  <c r="K196" i="10"/>
  <c r="G196" i="10"/>
  <c r="K114" i="10"/>
  <c r="G114" i="10"/>
  <c r="M603" i="11"/>
  <c r="N603" i="11"/>
  <c r="O415" i="11"/>
  <c r="H415" i="11"/>
  <c r="O596" i="11"/>
  <c r="E170" i="10"/>
  <c r="O170" i="6"/>
  <c r="H170" i="6"/>
  <c r="N170" i="6"/>
  <c r="E175" i="10"/>
  <c r="O175" i="6"/>
  <c r="H175" i="6"/>
  <c r="N175" i="6"/>
  <c r="E141" i="10"/>
  <c r="O141" i="6"/>
  <c r="H141" i="6"/>
  <c r="N141" i="6"/>
  <c r="E97" i="10"/>
  <c r="H97" i="6"/>
  <c r="N97" i="6"/>
  <c r="E502" i="11"/>
  <c r="O502" i="10"/>
  <c r="E441" i="11"/>
  <c r="O441" i="10"/>
  <c r="M441" i="10"/>
  <c r="N441" i="10" s="1"/>
  <c r="K49" i="10"/>
  <c r="G49" i="10"/>
  <c r="E199" i="10"/>
  <c r="H199" i="6"/>
  <c r="N199" i="6" s="1"/>
  <c r="E197" i="10"/>
  <c r="H197" i="6"/>
  <c r="N197" i="6"/>
  <c r="E454" i="11"/>
  <c r="H454" i="10"/>
  <c r="O454" i="10"/>
  <c r="E434" i="11"/>
  <c r="O434" i="10"/>
  <c r="M434" i="10"/>
  <c r="N434" i="10" s="1"/>
  <c r="E349" i="11"/>
  <c r="O349" i="10"/>
  <c r="H349" i="10"/>
  <c r="E233" i="11"/>
  <c r="O233" i="10"/>
  <c r="M233" i="10"/>
  <c r="N233" i="10"/>
  <c r="K611" i="10"/>
  <c r="G611" i="10"/>
  <c r="E61" i="10"/>
  <c r="G61" i="10" s="1"/>
  <c r="O61" i="6"/>
  <c r="H61" i="6"/>
  <c r="N61" i="6" s="1"/>
  <c r="E427" i="11"/>
  <c r="H427" i="10"/>
  <c r="K527" i="11"/>
  <c r="G527" i="11"/>
  <c r="E331" i="11"/>
  <c r="H331" i="10"/>
  <c r="H535" i="11"/>
  <c r="O535" i="11"/>
  <c r="E98" i="10"/>
  <c r="H98" i="6"/>
  <c r="N98" i="6" s="1"/>
  <c r="G485" i="10"/>
  <c r="K485" i="10"/>
  <c r="G624" i="10"/>
  <c r="O624" i="10" s="1"/>
  <c r="K624" i="10"/>
  <c r="E618" i="10"/>
  <c r="M618" i="6"/>
  <c r="O618" i="6"/>
  <c r="E445" i="10"/>
  <c r="O445" i="6"/>
  <c r="K429" i="10"/>
  <c r="G429" i="10"/>
  <c r="H429" i="10" s="1"/>
  <c r="K73" i="6"/>
  <c r="G73" i="6"/>
  <c r="E316" i="10"/>
  <c r="O316" i="6"/>
  <c r="M316" i="6"/>
  <c r="K443" i="10"/>
  <c r="G443" i="10"/>
  <c r="H222" i="6"/>
  <c r="N222" i="6" s="1"/>
  <c r="H77" i="6"/>
  <c r="N77" i="6" s="1"/>
  <c r="H205" i="6"/>
  <c r="N205" i="6"/>
  <c r="M55" i="10"/>
  <c r="N55" i="10" s="1"/>
  <c r="G277" i="11"/>
  <c r="G320" i="11"/>
  <c r="O98" i="6"/>
  <c r="H618" i="6"/>
  <c r="N618" i="6" s="1"/>
  <c r="K219" i="10"/>
  <c r="G219" i="10"/>
  <c r="G396" i="10"/>
  <c r="K396" i="10"/>
  <c r="E557" i="11"/>
  <c r="H557" i="10"/>
  <c r="O557" i="10"/>
  <c r="M557" i="10"/>
  <c r="N557" i="10" s="1"/>
  <c r="E413" i="11"/>
  <c r="O413" i="10"/>
  <c r="H413" i="10"/>
  <c r="M413" i="10"/>
  <c r="N413" i="10"/>
  <c r="O55" i="10"/>
  <c r="M241" i="10"/>
  <c r="N241" i="10" s="1"/>
  <c r="M98" i="6"/>
  <c r="K53" i="6"/>
  <c r="G619" i="10"/>
  <c r="E224" i="6"/>
  <c r="O224" i="2"/>
  <c r="M224" i="2"/>
  <c r="K221" i="6"/>
  <c r="G221" i="6"/>
  <c r="K152" i="6"/>
  <c r="G152" i="6"/>
  <c r="K212" i="2"/>
  <c r="E229" i="6"/>
  <c r="M229" i="2"/>
  <c r="O229" i="2"/>
  <c r="H229" i="2"/>
  <c r="N229" i="2"/>
  <c r="N212" i="2"/>
  <c r="O226" i="2"/>
  <c r="M226" i="2"/>
  <c r="E136" i="6"/>
  <c r="M136" i="2"/>
  <c r="M133" i="2"/>
  <c r="O136" i="2"/>
  <c r="E106" i="6"/>
  <c r="M106" i="2"/>
  <c r="N166" i="2"/>
  <c r="K176" i="6"/>
  <c r="G176" i="6"/>
  <c r="K126" i="6"/>
  <c r="G126" i="6"/>
  <c r="M108" i="2"/>
  <c r="E108" i="6"/>
  <c r="E66" i="6"/>
  <c r="K66" i="6" s="1"/>
  <c r="M66" i="2"/>
  <c r="M64" i="2"/>
  <c r="L212" i="2"/>
  <c r="K189" i="2"/>
  <c r="K183" i="2" s="1"/>
  <c r="J189" i="2"/>
  <c r="J183" i="2"/>
  <c r="L189" i="2"/>
  <c r="L183" i="2" s="1"/>
  <c r="K104" i="2"/>
  <c r="L95" i="2"/>
  <c r="K95" i="2"/>
  <c r="L57" i="2"/>
  <c r="L44" i="2"/>
  <c r="K57" i="2"/>
  <c r="K44" i="2" s="1"/>
  <c r="N275" i="2"/>
  <c r="E143" i="6"/>
  <c r="H143" i="2"/>
  <c r="N143" i="2"/>
  <c r="N142" i="2"/>
  <c r="E123" i="6"/>
  <c r="G123" i="6" s="1"/>
  <c r="H123" i="2"/>
  <c r="N123" i="2"/>
  <c r="N122" i="2" s="1"/>
  <c r="E96" i="6"/>
  <c r="M96" i="2"/>
  <c r="M95" i="2"/>
  <c r="O96" i="2"/>
  <c r="E83" i="6"/>
  <c r="H83" i="2"/>
  <c r="N83" i="2"/>
  <c r="N81" i="2" s="1"/>
  <c r="M76" i="2"/>
  <c r="M72" i="2" s="1"/>
  <c r="O76" i="2"/>
  <c r="L133" i="2"/>
  <c r="L121" i="2"/>
  <c r="J124" i="2"/>
  <c r="J121" i="2"/>
  <c r="K124" i="2"/>
  <c r="K121" i="2"/>
  <c r="M50" i="2"/>
  <c r="M117" i="2"/>
  <c r="M113" i="2" s="1"/>
  <c r="M232" i="2"/>
  <c r="M230" i="2"/>
  <c r="M83" i="2"/>
  <c r="M81" i="2"/>
  <c r="M115" i="2"/>
  <c r="O40" i="2"/>
  <c r="M123" i="2"/>
  <c r="M122" i="2"/>
  <c r="G50" i="6"/>
  <c r="O234" i="2"/>
  <c r="E234" i="6"/>
  <c r="E220" i="6"/>
  <c r="O220" i="2"/>
  <c r="M220" i="2"/>
  <c r="O217" i="2"/>
  <c r="M217" i="2"/>
  <c r="M197" i="2"/>
  <c r="O197" i="2"/>
  <c r="O193" i="2"/>
  <c r="E193" i="6"/>
  <c r="H193" i="2"/>
  <c r="N193" i="2"/>
  <c r="N189" i="2"/>
  <c r="E188" i="6"/>
  <c r="H188" i="2"/>
  <c r="N188" i="2" s="1"/>
  <c r="N184" i="2" s="1"/>
  <c r="M182" i="2"/>
  <c r="E182" i="6"/>
  <c r="M158" i="2"/>
  <c r="E158" i="6"/>
  <c r="K158" i="6" s="1"/>
  <c r="E131" i="6"/>
  <c r="H131" i="2"/>
  <c r="N131" i="2" s="1"/>
  <c r="N124" i="2" s="1"/>
  <c r="E103" i="6"/>
  <c r="O103" i="2"/>
  <c r="E100" i="6"/>
  <c r="K82" i="6"/>
  <c r="G82" i="6"/>
  <c r="E63" i="6"/>
  <c r="H63" i="2"/>
  <c r="N63" i="2"/>
  <c r="N57" i="2" s="1"/>
  <c r="M47" i="2"/>
  <c r="M46" i="2"/>
  <c r="H47" i="2"/>
  <c r="N47" i="2" s="1"/>
  <c r="N46" i="2" s="1"/>
  <c r="N44" i="2" s="1"/>
  <c r="O117" i="2"/>
  <c r="O232" i="2"/>
  <c r="O143" i="2"/>
  <c r="O83" i="2"/>
  <c r="O115" i="2"/>
  <c r="M40" i="2"/>
  <c r="M38" i="2" s="1"/>
  <c r="O123" i="2"/>
  <c r="H76" i="2"/>
  <c r="N76" i="2"/>
  <c r="E117" i="6"/>
  <c r="M177" i="2"/>
  <c r="G232" i="6"/>
  <c r="K42" i="6"/>
  <c r="E227" i="6"/>
  <c r="M227" i="2"/>
  <c r="O227" i="2"/>
  <c r="O216" i="2"/>
  <c r="E216" i="6"/>
  <c r="M216" i="2"/>
  <c r="O206" i="2"/>
  <c r="E206" i="6"/>
  <c r="O200" i="2"/>
  <c r="M200" i="2"/>
  <c r="E200" i="6"/>
  <c r="H187" i="2"/>
  <c r="N187" i="2"/>
  <c r="O187" i="2"/>
  <c r="O176" i="2"/>
  <c r="M176" i="2"/>
  <c r="M174" i="2"/>
  <c r="K163" i="6"/>
  <c r="G163" i="6"/>
  <c r="M160" i="2"/>
  <c r="H160" i="2"/>
  <c r="N160" i="2"/>
  <c r="M157" i="2"/>
  <c r="E157" i="6"/>
  <c r="H157" i="2"/>
  <c r="N157" i="2" s="1"/>
  <c r="N156" i="2" s="1"/>
  <c r="N153" i="2" s="1"/>
  <c r="O152" i="2"/>
  <c r="M152" i="2"/>
  <c r="M147" i="2"/>
  <c r="E149" i="6"/>
  <c r="H149" i="2"/>
  <c r="N149" i="2" s="1"/>
  <c r="N147" i="2" s="1"/>
  <c r="K134" i="6"/>
  <c r="G134" i="6"/>
  <c r="M128" i="2"/>
  <c r="M124" i="2"/>
  <c r="O128" i="2"/>
  <c r="E112" i="6"/>
  <c r="M112" i="2"/>
  <c r="M111" i="2"/>
  <c r="H112" i="2"/>
  <c r="N112" i="2"/>
  <c r="N111" i="2"/>
  <c r="E88" i="6"/>
  <c r="H88" i="2"/>
  <c r="N88" i="2" s="1"/>
  <c r="N85" i="2" s="1"/>
  <c r="K62" i="6"/>
  <c r="G62" i="6"/>
  <c r="M60" i="2"/>
  <c r="M57" i="2"/>
  <c r="O60" i="2"/>
  <c r="G505" i="6"/>
  <c r="G583" i="10"/>
  <c r="H557" i="6"/>
  <c r="N557" i="6" s="1"/>
  <c r="H487" i="6"/>
  <c r="N487" i="6"/>
  <c r="O494" i="2"/>
  <c r="E494" i="6"/>
  <c r="K420" i="6"/>
  <c r="G420" i="6"/>
  <c r="K359" i="6"/>
  <c r="G359" i="6"/>
  <c r="E322" i="6"/>
  <c r="H322" i="2"/>
  <c r="N322" i="2"/>
  <c r="N313" i="2" s="1"/>
  <c r="K291" i="6"/>
  <c r="G291" i="6"/>
  <c r="O286" i="2"/>
  <c r="E286" i="6"/>
  <c r="M72" i="14"/>
  <c r="O72" i="14" s="1"/>
  <c r="M286" i="2"/>
  <c r="M284" i="2" s="1"/>
  <c r="H615" i="2"/>
  <c r="N615" i="2" s="1"/>
  <c r="N599" i="2" s="1"/>
  <c r="N591" i="2" s="1"/>
  <c r="H561" i="2"/>
  <c r="N561" i="2" s="1"/>
  <c r="M560" i="2"/>
  <c r="M376" i="2"/>
  <c r="H420" i="2"/>
  <c r="N420" i="2"/>
  <c r="M461" i="2"/>
  <c r="M494" i="2"/>
  <c r="H464" i="2"/>
  <c r="N464" i="2"/>
  <c r="H492" i="2"/>
  <c r="N492" i="2"/>
  <c r="H418" i="2"/>
  <c r="N418" i="2"/>
  <c r="H463" i="2"/>
  <c r="N463" i="2"/>
  <c r="M360" i="2"/>
  <c r="M341" i="2"/>
  <c r="K417" i="6"/>
  <c r="O419" i="2"/>
  <c r="K323" i="6"/>
  <c r="K376" i="6"/>
  <c r="O418" i="2"/>
  <c r="O626" i="2"/>
  <c r="E626" i="6"/>
  <c r="K574" i="6"/>
  <c r="G574" i="6"/>
  <c r="K567" i="6"/>
  <c r="G567" i="6"/>
  <c r="K523" i="6"/>
  <c r="G523" i="6"/>
  <c r="O521" i="2"/>
  <c r="E521" i="6"/>
  <c r="E242" i="6"/>
  <c r="O242" i="2"/>
  <c r="O538" i="2"/>
  <c r="E538" i="6"/>
  <c r="K329" i="6"/>
  <c r="G329" i="6"/>
  <c r="K299" i="6"/>
  <c r="G299" i="6"/>
  <c r="K281" i="6"/>
  <c r="G281" i="6"/>
  <c r="K258" i="6"/>
  <c r="G258" i="6"/>
  <c r="H286" i="2"/>
  <c r="N286" i="2"/>
  <c r="N284" i="2" s="1"/>
  <c r="O287" i="2"/>
  <c r="M615" i="2"/>
  <c r="M599" i="2"/>
  <c r="M591" i="2" s="1"/>
  <c r="M561" i="2"/>
  <c r="O323" i="2"/>
  <c r="H376" i="2"/>
  <c r="N376" i="2" s="1"/>
  <c r="M420" i="2"/>
  <c r="M464" i="2"/>
  <c r="M493" i="2"/>
  <c r="O495" i="2"/>
  <c r="H360" i="2"/>
  <c r="N360" i="2" s="1"/>
  <c r="M462" i="2"/>
  <c r="E462" i="6"/>
  <c r="E492" i="6"/>
  <c r="O560" i="2"/>
  <c r="K605" i="6"/>
  <c r="G605" i="6"/>
  <c r="K590" i="6"/>
  <c r="G590" i="6"/>
  <c r="G553" i="6"/>
  <c r="K553" i="6"/>
  <c r="O407" i="2"/>
  <c r="E407" i="6"/>
  <c r="O404" i="2"/>
  <c r="E404" i="6"/>
  <c r="G347" i="6"/>
  <c r="K347" i="6"/>
  <c r="K311" i="6"/>
  <c r="G311" i="6"/>
  <c r="H311" i="6" s="1"/>
  <c r="E276" i="6"/>
  <c r="O276" i="2"/>
  <c r="O624" i="2"/>
  <c r="M8" i="12"/>
  <c r="K36" i="13"/>
  <c r="N36" i="13"/>
  <c r="G16" i="14"/>
  <c r="O48" i="14"/>
  <c r="J70" i="13"/>
  <c r="P70" i="13" s="1"/>
  <c r="M212" i="2"/>
  <c r="M363" i="6"/>
  <c r="H363" i="6"/>
  <c r="N363" i="6" s="1"/>
  <c r="E519" i="10"/>
  <c r="O519" i="6"/>
  <c r="M519" i="6"/>
  <c r="H519" i="6"/>
  <c r="N519" i="6"/>
  <c r="K528" i="6"/>
  <c r="G528" i="6"/>
  <c r="E569" i="10"/>
  <c r="H569" i="6"/>
  <c r="N569" i="6" s="1"/>
  <c r="M569" i="6"/>
  <c r="O569" i="6"/>
  <c r="E589" i="10"/>
  <c r="O589" i="6"/>
  <c r="H589" i="6"/>
  <c r="N589" i="6" s="1"/>
  <c r="M589" i="6"/>
  <c r="E262" i="10"/>
  <c r="H262" i="6"/>
  <c r="N262" i="6" s="1"/>
  <c r="M262" i="6"/>
  <c r="O262" i="6"/>
  <c r="K268" i="6"/>
  <c r="G268" i="6"/>
  <c r="E308" i="10"/>
  <c r="H308" i="6"/>
  <c r="N308" i="6"/>
  <c r="M308" i="6"/>
  <c r="O308" i="6"/>
  <c r="E380" i="10"/>
  <c r="M380" i="6"/>
  <c r="O380" i="6"/>
  <c r="H380" i="6"/>
  <c r="N380" i="6" s="1"/>
  <c r="K421" i="6"/>
  <c r="G421" i="6"/>
  <c r="K422" i="6"/>
  <c r="G422" i="6"/>
  <c r="E428" i="10"/>
  <c r="H428" i="6"/>
  <c r="N428" i="6"/>
  <c r="M428" i="6"/>
  <c r="O428" i="6"/>
  <c r="G578" i="6"/>
  <c r="K578" i="6"/>
  <c r="H534" i="11"/>
  <c r="M534" i="11"/>
  <c r="N534" i="11"/>
  <c r="O534" i="11"/>
  <c r="G132" i="11"/>
  <c r="K132" i="11"/>
  <c r="G361" i="11"/>
  <c r="K361" i="11"/>
  <c r="K446" i="11"/>
  <c r="G446" i="11"/>
  <c r="M104" i="2"/>
  <c r="L643" i="10"/>
  <c r="O642" i="10"/>
  <c r="E325" i="10"/>
  <c r="O325" i="6"/>
  <c r="M325" i="6"/>
  <c r="H325" i="6"/>
  <c r="N325" i="6"/>
  <c r="K400" i="6"/>
  <c r="G400" i="6"/>
  <c r="G584" i="6"/>
  <c r="K584" i="6"/>
  <c r="K463" i="6"/>
  <c r="G463" i="6"/>
  <c r="G465" i="6"/>
  <c r="K465" i="6"/>
  <c r="E472" i="10"/>
  <c r="M472" i="6"/>
  <c r="H472" i="6"/>
  <c r="N472" i="6" s="1"/>
  <c r="O472" i="6"/>
  <c r="K525" i="6"/>
  <c r="G525" i="6"/>
  <c r="K529" i="6"/>
  <c r="G529" i="6"/>
  <c r="E570" i="10"/>
  <c r="H570" i="6"/>
  <c r="N570" i="6" s="1"/>
  <c r="M570" i="6"/>
  <c r="O570" i="6"/>
  <c r="E630" i="10"/>
  <c r="O630" i="6"/>
  <c r="H630" i="6"/>
  <c r="N630" i="6" s="1"/>
  <c r="M630" i="6"/>
  <c r="G267" i="6"/>
  <c r="K267" i="6"/>
  <c r="E278" i="10"/>
  <c r="O278" i="6"/>
  <c r="H278" i="6"/>
  <c r="N278" i="6"/>
  <c r="M278" i="6"/>
  <c r="K309" i="6"/>
  <c r="G309" i="6"/>
  <c r="K344" i="6"/>
  <c r="G344" i="6"/>
  <c r="K345" i="6"/>
  <c r="G345" i="6"/>
  <c r="E375" i="10"/>
  <c r="M375" i="6"/>
  <c r="O375" i="6"/>
  <c r="H375" i="6"/>
  <c r="N375" i="6"/>
  <c r="K419" i="6"/>
  <c r="G419" i="6"/>
  <c r="E576" i="10"/>
  <c r="O576" i="6"/>
  <c r="H576" i="6"/>
  <c r="N576" i="6"/>
  <c r="M576" i="6"/>
  <c r="K577" i="6"/>
  <c r="G577" i="6"/>
  <c r="E148" i="10"/>
  <c r="O148" i="6"/>
  <c r="M148" i="6"/>
  <c r="H148" i="6"/>
  <c r="N148" i="6"/>
  <c r="E144" i="10"/>
  <c r="H144" i="6"/>
  <c r="N144" i="6" s="1"/>
  <c r="O144" i="6"/>
  <c r="M144" i="6"/>
  <c r="G332" i="10"/>
  <c r="K332" i="10"/>
  <c r="K75" i="10"/>
  <c r="G75" i="10"/>
  <c r="N183" i="2"/>
  <c r="E565" i="10"/>
  <c r="O565" i="6"/>
  <c r="M565" i="6"/>
  <c r="H565" i="6"/>
  <c r="N565" i="6"/>
  <c r="K520" i="6"/>
  <c r="G520" i="6"/>
  <c r="G524" i="6"/>
  <c r="K524" i="6"/>
  <c r="G568" i="6"/>
  <c r="K568" i="6"/>
  <c r="M270" i="2"/>
  <c r="K292" i="2"/>
  <c r="E314" i="10"/>
  <c r="H314" i="6"/>
  <c r="N314" i="6"/>
  <c r="M314" i="6"/>
  <c r="O314" i="6"/>
  <c r="E343" i="10"/>
  <c r="M343" i="6"/>
  <c r="O343" i="6"/>
  <c r="H343" i="6"/>
  <c r="N343" i="6" s="1"/>
  <c r="K377" i="6"/>
  <c r="G377" i="6"/>
  <c r="K554" i="6"/>
  <c r="G554" i="6"/>
  <c r="K556" i="6"/>
  <c r="G556" i="6"/>
  <c r="E613" i="10"/>
  <c r="O613" i="6"/>
  <c r="M613" i="6"/>
  <c r="H613" i="6"/>
  <c r="N613" i="6" s="1"/>
  <c r="G614" i="6"/>
  <c r="K614" i="6"/>
  <c r="K209" i="10"/>
  <c r="G209" i="10"/>
  <c r="M15" i="6"/>
  <c r="O15" i="6"/>
  <c r="K21" i="6"/>
  <c r="G21" i="6"/>
  <c r="M264" i="2"/>
  <c r="K92" i="2"/>
  <c r="K247" i="6"/>
  <c r="G247" i="6"/>
  <c r="K544" i="6"/>
  <c r="G544" i="6"/>
  <c r="E571" i="10"/>
  <c r="M571" i="6"/>
  <c r="H571" i="6"/>
  <c r="N571" i="6"/>
  <c r="O571" i="6"/>
  <c r="E601" i="10"/>
  <c r="O601" i="6"/>
  <c r="M601" i="6"/>
  <c r="H601" i="6"/>
  <c r="N601" i="6" s="1"/>
  <c r="E464" i="10"/>
  <c r="M464" i="6"/>
  <c r="O464" i="6"/>
  <c r="H464" i="6"/>
  <c r="N464" i="6"/>
  <c r="G466" i="6"/>
  <c r="K466" i="6"/>
  <c r="E631" i="10"/>
  <c r="O631" i="6"/>
  <c r="M631" i="6"/>
  <c r="H631" i="6"/>
  <c r="N631" i="6" s="1"/>
  <c r="E530" i="10"/>
  <c r="H530" i="6"/>
  <c r="N530" i="6"/>
  <c r="O530" i="6"/>
  <c r="M530" i="6"/>
  <c r="K263" i="6"/>
  <c r="G263" i="6"/>
  <c r="K266" i="6"/>
  <c r="G266" i="6"/>
  <c r="K269" i="6"/>
  <c r="G269" i="6"/>
  <c r="K271" i="6"/>
  <c r="G271" i="6"/>
  <c r="K272" i="6"/>
  <c r="G272" i="6"/>
  <c r="G346" i="6"/>
  <c r="K346" i="6"/>
  <c r="E376" i="10"/>
  <c r="H376" i="6"/>
  <c r="N376" i="6" s="1"/>
  <c r="O376" i="6"/>
  <c r="M376" i="6"/>
  <c r="G418" i="6"/>
  <c r="K418" i="6"/>
  <c r="G423" i="6"/>
  <c r="K423" i="6"/>
  <c r="G424" i="6"/>
  <c r="K424" i="6"/>
  <c r="E552" i="10"/>
  <c r="M552" i="6"/>
  <c r="H552" i="6"/>
  <c r="N552" i="6" s="1"/>
  <c r="O552" i="6"/>
  <c r="E223" i="10"/>
  <c r="O223" i="6"/>
  <c r="M223" i="6"/>
  <c r="H223" i="6"/>
  <c r="N223" i="6"/>
  <c r="G222" i="10"/>
  <c r="K222" i="10"/>
  <c r="H482" i="11"/>
  <c r="M482" i="11"/>
  <c r="N482" i="11"/>
  <c r="O482" i="11"/>
  <c r="K310" i="11"/>
  <c r="G310" i="11"/>
  <c r="E191" i="11"/>
  <c r="H191" i="10"/>
  <c r="O191" i="10"/>
  <c r="M191" i="10"/>
  <c r="N191" i="10" s="1"/>
  <c r="M45" i="10"/>
  <c r="N45" i="10" s="1"/>
  <c r="H45" i="10"/>
  <c r="O45" i="10"/>
  <c r="E45" i="11"/>
  <c r="E298" i="11"/>
  <c r="H298" i="10"/>
  <c r="O298" i="10"/>
  <c r="M298" i="10"/>
  <c r="N298" i="10" s="1"/>
  <c r="K56" i="17"/>
  <c r="K407" i="6"/>
  <c r="G407" i="6"/>
  <c r="E605" i="10"/>
  <c r="M605" i="6"/>
  <c r="H605" i="6"/>
  <c r="N605" i="6" s="1"/>
  <c r="O605" i="6"/>
  <c r="K462" i="6"/>
  <c r="G462" i="6"/>
  <c r="K322" i="6"/>
  <c r="G322" i="6"/>
  <c r="G193" i="6"/>
  <c r="K193" i="6"/>
  <c r="H152" i="6"/>
  <c r="N152" i="6" s="1"/>
  <c r="K413" i="11"/>
  <c r="G413" i="11"/>
  <c r="E485" i="11"/>
  <c r="H485" i="10"/>
  <c r="O485" i="10"/>
  <c r="M485" i="10"/>
  <c r="N485" i="10" s="1"/>
  <c r="E58" i="10"/>
  <c r="M58" i="6"/>
  <c r="O58" i="6"/>
  <c r="H58" i="6"/>
  <c r="N58" i="6" s="1"/>
  <c r="O23" i="6"/>
  <c r="E23" i="10"/>
  <c r="H23" i="6"/>
  <c r="N23" i="6" s="1"/>
  <c r="M23" i="6"/>
  <c r="M76" i="6"/>
  <c r="E76" i="10"/>
  <c r="K11" i="10"/>
  <c r="G11" i="10"/>
  <c r="G276" i="6"/>
  <c r="K276" i="6"/>
  <c r="E347" i="10"/>
  <c r="M347" i="6"/>
  <c r="H347" i="6"/>
  <c r="N347" i="6" s="1"/>
  <c r="O347" i="6"/>
  <c r="E553" i="10"/>
  <c r="O553" i="6"/>
  <c r="H553" i="6"/>
  <c r="N553" i="6"/>
  <c r="M553" i="6"/>
  <c r="K242" i="6"/>
  <c r="G242" i="6"/>
  <c r="E291" i="10"/>
  <c r="M291" i="6"/>
  <c r="O291" i="6"/>
  <c r="H291" i="6"/>
  <c r="N291" i="6"/>
  <c r="E359" i="10"/>
  <c r="O359" i="6"/>
  <c r="H359" i="6"/>
  <c r="N359" i="6"/>
  <c r="M359" i="6"/>
  <c r="K494" i="6"/>
  <c r="G494" i="6"/>
  <c r="O583" i="10"/>
  <c r="M583" i="10"/>
  <c r="N583" i="10"/>
  <c r="E583" i="11"/>
  <c r="H583" i="10"/>
  <c r="H62" i="6"/>
  <c r="N62" i="6"/>
  <c r="E62" i="10"/>
  <c r="M62" i="6"/>
  <c r="O62" i="6"/>
  <c r="K149" i="6"/>
  <c r="G149" i="6"/>
  <c r="K157" i="6"/>
  <c r="G157" i="6"/>
  <c r="O163" i="6"/>
  <c r="M163" i="6"/>
  <c r="E163" i="10"/>
  <c r="H163" i="6"/>
  <c r="N163" i="6"/>
  <c r="K216" i="6"/>
  <c r="G216" i="6"/>
  <c r="K227" i="6"/>
  <c r="G227" i="6"/>
  <c r="K117" i="6"/>
  <c r="G117" i="6"/>
  <c r="G63" i="6"/>
  <c r="K63" i="6"/>
  <c r="G158" i="6"/>
  <c r="K234" i="6"/>
  <c r="G234" i="6"/>
  <c r="G83" i="6"/>
  <c r="K83" i="6"/>
  <c r="N121" i="2"/>
  <c r="G106" i="6"/>
  <c r="K106" i="6"/>
  <c r="E619" i="11"/>
  <c r="O619" i="10"/>
  <c r="M619" i="10"/>
  <c r="N619" i="10" s="1"/>
  <c r="H619" i="10"/>
  <c r="H320" i="11"/>
  <c r="M320" i="11"/>
  <c r="N320" i="11" s="1"/>
  <c r="O320" i="11"/>
  <c r="M277" i="11"/>
  <c r="N277" i="11" s="1"/>
  <c r="H277" i="11"/>
  <c r="O277" i="11"/>
  <c r="O443" i="10"/>
  <c r="M443" i="10"/>
  <c r="N443" i="10"/>
  <c r="E443" i="11"/>
  <c r="H443" i="10"/>
  <c r="K316" i="10"/>
  <c r="G316" i="10"/>
  <c r="G445" i="10"/>
  <c r="K445" i="10"/>
  <c r="H527" i="11"/>
  <c r="O527" i="11"/>
  <c r="M527" i="11"/>
  <c r="N527" i="11" s="1"/>
  <c r="K61" i="10"/>
  <c r="K454" i="11"/>
  <c r="G454" i="11"/>
  <c r="G197" i="10"/>
  <c r="K197" i="10"/>
  <c r="K170" i="10"/>
  <c r="G170" i="10"/>
  <c r="M196" i="10"/>
  <c r="N196" i="10"/>
  <c r="E196" i="11"/>
  <c r="H196" i="10"/>
  <c r="O196" i="10"/>
  <c r="M414" i="11"/>
  <c r="N414" i="11" s="1"/>
  <c r="H414" i="11"/>
  <c r="O414" i="11"/>
  <c r="K179" i="11"/>
  <c r="G179" i="11"/>
  <c r="K161" i="11"/>
  <c r="G161" i="11"/>
  <c r="G168" i="11"/>
  <c r="K168" i="11"/>
  <c r="K15" i="10"/>
  <c r="G15" i="10"/>
  <c r="E110" i="10"/>
  <c r="H110" i="6"/>
  <c r="N110" i="6" s="1"/>
  <c r="M110" i="6"/>
  <c r="O110" i="6"/>
  <c r="H165" i="6"/>
  <c r="N165" i="6" s="1"/>
  <c r="E165" i="10"/>
  <c r="O165" i="6"/>
  <c r="K312" i="11"/>
  <c r="G312" i="11"/>
  <c r="M167" i="11"/>
  <c r="N167" i="11" s="1"/>
  <c r="H167" i="11"/>
  <c r="O167" i="11"/>
  <c r="G100" i="6"/>
  <c r="K100" i="6"/>
  <c r="G220" i="6"/>
  <c r="K220" i="6"/>
  <c r="G331" i="11"/>
  <c r="K331" i="11"/>
  <c r="K233" i="11"/>
  <c r="G233" i="11"/>
  <c r="E49" i="11"/>
  <c r="O49" i="10"/>
  <c r="H49" i="10"/>
  <c r="M49" i="10"/>
  <c r="N49" i="10"/>
  <c r="K97" i="10"/>
  <c r="G97" i="10"/>
  <c r="G37" i="6"/>
  <c r="K37" i="6"/>
  <c r="G23" i="14"/>
  <c r="J23" i="14"/>
  <c r="J16" i="14"/>
  <c r="O311" i="6"/>
  <c r="N311" i="6"/>
  <c r="E311" i="10"/>
  <c r="M311" i="6"/>
  <c r="G404" i="6"/>
  <c r="K404" i="6"/>
  <c r="E590" i="10"/>
  <c r="H590" i="6"/>
  <c r="N590" i="6"/>
  <c r="M590" i="6"/>
  <c r="O590" i="6"/>
  <c r="O258" i="6"/>
  <c r="M258" i="6"/>
  <c r="E258" i="10"/>
  <c r="H258" i="6"/>
  <c r="N258" i="6" s="1"/>
  <c r="E299" i="10"/>
  <c r="O299" i="6"/>
  <c r="H299" i="6"/>
  <c r="N299" i="6" s="1"/>
  <c r="M299" i="6"/>
  <c r="K538" i="6"/>
  <c r="G538" i="6"/>
  <c r="E523" i="10"/>
  <c r="H523" i="6"/>
  <c r="N523" i="6"/>
  <c r="M523" i="6"/>
  <c r="O523" i="6"/>
  <c r="E574" i="10"/>
  <c r="M574" i="6"/>
  <c r="O574" i="6"/>
  <c r="H574" i="6"/>
  <c r="N574" i="6" s="1"/>
  <c r="O505" i="6"/>
  <c r="M505" i="6"/>
  <c r="E505" i="10"/>
  <c r="H505" i="6"/>
  <c r="N505" i="6"/>
  <c r="E134" i="10"/>
  <c r="O134" i="6"/>
  <c r="M134" i="6"/>
  <c r="H134" i="6"/>
  <c r="N134" i="6"/>
  <c r="M156" i="2"/>
  <c r="M153" i="2" s="1"/>
  <c r="K206" i="6"/>
  <c r="G206" i="6"/>
  <c r="E82" i="10"/>
  <c r="H82" i="6"/>
  <c r="N82" i="6"/>
  <c r="M82" i="6"/>
  <c r="O82" i="6"/>
  <c r="K103" i="6"/>
  <c r="G103" i="6"/>
  <c r="G188" i="6"/>
  <c r="K188" i="6"/>
  <c r="K123" i="6"/>
  <c r="L70" i="2"/>
  <c r="L32" i="2" s="1"/>
  <c r="G108" i="6"/>
  <c r="K108" i="6"/>
  <c r="E176" i="10"/>
  <c r="H176" i="6"/>
  <c r="N176" i="6"/>
  <c r="O176" i="6"/>
  <c r="M176" i="6"/>
  <c r="K229" i="6"/>
  <c r="G229" i="6"/>
  <c r="M221" i="6"/>
  <c r="O221" i="6"/>
  <c r="H221" i="6"/>
  <c r="N221" i="6"/>
  <c r="E221" i="10"/>
  <c r="K224" i="6"/>
  <c r="G224" i="6"/>
  <c r="K557" i="11"/>
  <c r="G557" i="11"/>
  <c r="E396" i="11"/>
  <c r="H396" i="10"/>
  <c r="O396" i="10"/>
  <c r="M396" i="10"/>
  <c r="N396" i="10" s="1"/>
  <c r="E219" i="11"/>
  <c r="M219" i="10"/>
  <c r="N219" i="10"/>
  <c r="H219" i="10"/>
  <c r="O219" i="10"/>
  <c r="E429" i="11"/>
  <c r="O429" i="10"/>
  <c r="M429" i="10"/>
  <c r="N429" i="10" s="1"/>
  <c r="E624" i="11"/>
  <c r="H624" i="10"/>
  <c r="M624" i="10"/>
  <c r="N624" i="10" s="1"/>
  <c r="K98" i="10"/>
  <c r="G98" i="10"/>
  <c r="E611" i="11"/>
  <c r="M611" i="10"/>
  <c r="N611" i="10" s="1"/>
  <c r="H611" i="10"/>
  <c r="O611" i="10"/>
  <c r="K434" i="11"/>
  <c r="G434" i="11"/>
  <c r="G502" i="11"/>
  <c r="K502" i="11"/>
  <c r="K175" i="10"/>
  <c r="G175" i="10"/>
  <c r="G80" i="6"/>
  <c r="K80" i="6"/>
  <c r="K91" i="6"/>
  <c r="G91" i="6"/>
  <c r="H40" i="6"/>
  <c r="N40" i="6"/>
  <c r="E40" i="10"/>
  <c r="M40" i="6"/>
  <c r="O40" i="6"/>
  <c r="E87" i="10"/>
  <c r="H87" i="6"/>
  <c r="N87" i="6" s="1"/>
  <c r="O87" i="6"/>
  <c r="M87" i="6"/>
  <c r="M128" i="6"/>
  <c r="H128" i="6"/>
  <c r="N128" i="6" s="1"/>
  <c r="E128" i="10"/>
  <c r="O128" i="6"/>
  <c r="K600" i="11"/>
  <c r="G600" i="11"/>
  <c r="K185" i="10"/>
  <c r="G185" i="10"/>
  <c r="E208" i="10"/>
  <c r="M208" i="6"/>
  <c r="H208" i="6"/>
  <c r="N208" i="6" s="1"/>
  <c r="O208" i="6"/>
  <c r="K409" i="10"/>
  <c r="G409" i="10"/>
  <c r="E281" i="10"/>
  <c r="K281" i="10" s="1"/>
  <c r="O281" i="6"/>
  <c r="H281" i="6"/>
  <c r="N281" i="6" s="1"/>
  <c r="M281" i="6"/>
  <c r="E329" i="10"/>
  <c r="H329" i="6"/>
  <c r="N329" i="6" s="1"/>
  <c r="M329" i="6"/>
  <c r="O329" i="6"/>
  <c r="K521" i="6"/>
  <c r="G521" i="6"/>
  <c r="E567" i="10"/>
  <c r="M567" i="6"/>
  <c r="O567" i="6"/>
  <c r="H567" i="6"/>
  <c r="N567" i="6"/>
  <c r="K626" i="6"/>
  <c r="G626" i="6"/>
  <c r="K88" i="6"/>
  <c r="G88" i="6"/>
  <c r="K131" i="6"/>
  <c r="G131" i="6"/>
  <c r="G96" i="6"/>
  <c r="K96" i="6"/>
  <c r="K143" i="6"/>
  <c r="G143" i="6"/>
  <c r="H126" i="6"/>
  <c r="N126" i="6"/>
  <c r="E126" i="10"/>
  <c r="O126" i="6"/>
  <c r="M126" i="6"/>
  <c r="G136" i="6"/>
  <c r="K136" i="6"/>
  <c r="E73" i="10"/>
  <c r="H73" i="6"/>
  <c r="N73" i="6" s="1"/>
  <c r="M73" i="6"/>
  <c r="O73" i="6"/>
  <c r="K618" i="10"/>
  <c r="G618" i="10"/>
  <c r="G427" i="11"/>
  <c r="K427" i="11"/>
  <c r="K441" i="11"/>
  <c r="G441" i="11"/>
  <c r="K119" i="6"/>
  <c r="G119" i="6"/>
  <c r="E77" i="11"/>
  <c r="H77" i="10"/>
  <c r="O77" i="10"/>
  <c r="M77" i="10"/>
  <c r="N77" i="10" s="1"/>
  <c r="E226" i="10"/>
  <c r="H226" i="6"/>
  <c r="N226" i="6"/>
  <c r="M226" i="6"/>
  <c r="O226" i="6"/>
  <c r="G492" i="6"/>
  <c r="K492" i="6"/>
  <c r="M555" i="2"/>
  <c r="K286" i="6"/>
  <c r="G286" i="6"/>
  <c r="H286" i="6" s="1"/>
  <c r="N286" i="6" s="1"/>
  <c r="M420" i="6"/>
  <c r="E420" i="10"/>
  <c r="O420" i="6"/>
  <c r="H420" i="6"/>
  <c r="N420" i="6" s="1"/>
  <c r="G112" i="6"/>
  <c r="K112" i="6"/>
  <c r="K200" i="6"/>
  <c r="G200" i="6"/>
  <c r="E232" i="10"/>
  <c r="O232" i="6"/>
  <c r="M232" i="6"/>
  <c r="H232" i="6"/>
  <c r="N232" i="6" s="1"/>
  <c r="M44" i="2"/>
  <c r="G182" i="6"/>
  <c r="K182" i="6"/>
  <c r="E50" i="10"/>
  <c r="M50" i="6"/>
  <c r="H50" i="6"/>
  <c r="N50" i="6" s="1"/>
  <c r="O50" i="6"/>
  <c r="M92" i="2"/>
  <c r="K349" i="11"/>
  <c r="G349" i="11"/>
  <c r="K199" i="10"/>
  <c r="G199" i="10"/>
  <c r="K141" i="10"/>
  <c r="G141" i="10"/>
  <c r="E114" i="11"/>
  <c r="O114" i="10"/>
  <c r="M114" i="10"/>
  <c r="N114" i="10" s="1"/>
  <c r="H114" i="10"/>
  <c r="K10" i="6"/>
  <c r="G10" i="6"/>
  <c r="K43" i="6"/>
  <c r="G43" i="6"/>
  <c r="E74" i="10"/>
  <c r="O74" i="6"/>
  <c r="M74" i="6"/>
  <c r="H74" i="6"/>
  <c r="N74" i="6"/>
  <c r="E115" i="10"/>
  <c r="M115" i="6"/>
  <c r="H115" i="6"/>
  <c r="N115" i="6"/>
  <c r="O115" i="6"/>
  <c r="O105" i="10"/>
  <c r="M105" i="10"/>
  <c r="N105" i="10"/>
  <c r="E105" i="11"/>
  <c r="H105" i="10"/>
  <c r="K25" i="6"/>
  <c r="G25" i="6"/>
  <c r="H25" i="6" s="1"/>
  <c r="N25" i="6" s="1"/>
  <c r="K69" i="6"/>
  <c r="G69" i="6"/>
  <c r="O190" i="6"/>
  <c r="E190" i="10"/>
  <c r="H190" i="6"/>
  <c r="N190" i="6" s="1"/>
  <c r="M190" i="6"/>
  <c r="G29" i="6"/>
  <c r="K29" i="6"/>
  <c r="G298" i="11"/>
  <c r="K298" i="11"/>
  <c r="E271" i="10"/>
  <c r="H271" i="6"/>
  <c r="N271" i="6" s="1"/>
  <c r="O271" i="6"/>
  <c r="M271" i="6"/>
  <c r="E266" i="10"/>
  <c r="O266" i="6"/>
  <c r="M266" i="6"/>
  <c r="H266" i="6"/>
  <c r="N266" i="6" s="1"/>
  <c r="E247" i="10"/>
  <c r="O247" i="6"/>
  <c r="M247" i="6"/>
  <c r="H247" i="6"/>
  <c r="N247" i="6" s="1"/>
  <c r="E209" i="11"/>
  <c r="H209" i="10"/>
  <c r="O209" i="10"/>
  <c r="M209" i="10"/>
  <c r="N209" i="10"/>
  <c r="K343" i="10"/>
  <c r="G343" i="10"/>
  <c r="G314" i="10"/>
  <c r="K314" i="10"/>
  <c r="E568" i="10"/>
  <c r="O568" i="6"/>
  <c r="H568" i="6"/>
  <c r="N568" i="6"/>
  <c r="M568" i="6"/>
  <c r="K565" i="10"/>
  <c r="G565" i="10"/>
  <c r="O75" i="10"/>
  <c r="E75" i="11"/>
  <c r="H75" i="10"/>
  <c r="M75" i="10"/>
  <c r="N75" i="10" s="1"/>
  <c r="E577" i="10"/>
  <c r="O577" i="6"/>
  <c r="H577" i="6"/>
  <c r="N577" i="6" s="1"/>
  <c r="M577" i="6"/>
  <c r="O345" i="6"/>
  <c r="M345" i="6"/>
  <c r="H345" i="6"/>
  <c r="N345" i="6" s="1"/>
  <c r="E345" i="10"/>
  <c r="E309" i="10"/>
  <c r="M309" i="6"/>
  <c r="O309" i="6"/>
  <c r="H309" i="6"/>
  <c r="N309" i="6" s="1"/>
  <c r="E529" i="10"/>
  <c r="M529" i="6"/>
  <c r="O529" i="6"/>
  <c r="H529" i="6"/>
  <c r="N529" i="6" s="1"/>
  <c r="O132" i="11"/>
  <c r="M132" i="11"/>
  <c r="N132" i="11" s="1"/>
  <c r="H132" i="11"/>
  <c r="E578" i="10"/>
  <c r="H578" i="6"/>
  <c r="N578" i="6"/>
  <c r="M578" i="6"/>
  <c r="O578" i="6"/>
  <c r="K428" i="10"/>
  <c r="G428" i="10"/>
  <c r="G380" i="10"/>
  <c r="K380" i="10"/>
  <c r="G308" i="10"/>
  <c r="K308" i="10"/>
  <c r="G519" i="10"/>
  <c r="K519" i="10"/>
  <c r="G45" i="11"/>
  <c r="K45" i="11"/>
  <c r="G191" i="11"/>
  <c r="K191" i="11"/>
  <c r="E222" i="11"/>
  <c r="M222" i="10"/>
  <c r="N222" i="10"/>
  <c r="H222" i="10"/>
  <c r="O222" i="10"/>
  <c r="G223" i="10"/>
  <c r="K223" i="10"/>
  <c r="K552" i="10"/>
  <c r="G552" i="10"/>
  <c r="E423" i="10"/>
  <c r="M423" i="6"/>
  <c r="O423" i="6"/>
  <c r="H423" i="6"/>
  <c r="N423" i="6" s="1"/>
  <c r="E346" i="10"/>
  <c r="H346" i="6"/>
  <c r="N346" i="6" s="1"/>
  <c r="M346" i="6"/>
  <c r="O346" i="6"/>
  <c r="E466" i="10"/>
  <c r="M466" i="6"/>
  <c r="O466" i="6"/>
  <c r="H466" i="6"/>
  <c r="N466" i="6" s="1"/>
  <c r="G464" i="10"/>
  <c r="K464" i="10"/>
  <c r="K601" i="10"/>
  <c r="G601" i="10"/>
  <c r="G571" i="10"/>
  <c r="K571" i="10"/>
  <c r="E554" i="10"/>
  <c r="H554" i="6"/>
  <c r="N554" i="6" s="1"/>
  <c r="O554" i="6"/>
  <c r="M554" i="6"/>
  <c r="K576" i="10"/>
  <c r="G576" i="10"/>
  <c r="K278" i="10"/>
  <c r="G278" i="10"/>
  <c r="E465" i="10"/>
  <c r="H465" i="6"/>
  <c r="N465" i="6"/>
  <c r="M465" i="6"/>
  <c r="O465" i="6"/>
  <c r="E584" i="10"/>
  <c r="M584" i="6"/>
  <c r="H584" i="6"/>
  <c r="N584" i="6" s="1"/>
  <c r="O584" i="6"/>
  <c r="E422" i="10"/>
  <c r="M422" i="6"/>
  <c r="O422" i="6"/>
  <c r="H422" i="6"/>
  <c r="N422" i="6" s="1"/>
  <c r="E268" i="10"/>
  <c r="M268" i="6"/>
  <c r="H268" i="6"/>
  <c r="N268" i="6" s="1"/>
  <c r="O268" i="6"/>
  <c r="K363" i="10"/>
  <c r="G363" i="10"/>
  <c r="M310" i="11"/>
  <c r="N310" i="11" s="1"/>
  <c r="H310" i="11"/>
  <c r="O310" i="11"/>
  <c r="E272" i="10"/>
  <c r="M272" i="6"/>
  <c r="H272" i="6"/>
  <c r="N272" i="6" s="1"/>
  <c r="O272" i="6"/>
  <c r="E269" i="10"/>
  <c r="H269" i="6"/>
  <c r="N269" i="6" s="1"/>
  <c r="O269" i="6"/>
  <c r="M269" i="6"/>
  <c r="E263" i="10"/>
  <c r="M263" i="6"/>
  <c r="H263" i="6"/>
  <c r="N263" i="6" s="1"/>
  <c r="O263" i="6"/>
  <c r="E544" i="10"/>
  <c r="M544" i="6"/>
  <c r="O544" i="6"/>
  <c r="H544" i="6"/>
  <c r="N544" i="6" s="1"/>
  <c r="E21" i="10"/>
  <c r="O21" i="6"/>
  <c r="H21" i="6"/>
  <c r="N21" i="6" s="1"/>
  <c r="M21" i="6"/>
  <c r="E614" i="10"/>
  <c r="O614" i="6"/>
  <c r="M614" i="6"/>
  <c r="H614" i="6"/>
  <c r="N614" i="6" s="1"/>
  <c r="G613" i="10"/>
  <c r="K613" i="10"/>
  <c r="E524" i="10"/>
  <c r="H524" i="6"/>
  <c r="N524" i="6" s="1"/>
  <c r="O524" i="6"/>
  <c r="M524" i="6"/>
  <c r="E419" i="10"/>
  <c r="M419" i="6"/>
  <c r="O419" i="6"/>
  <c r="H419" i="6"/>
  <c r="N419" i="6" s="1"/>
  <c r="E344" i="10"/>
  <c r="H344" i="6"/>
  <c r="N344" i="6"/>
  <c r="M344" i="6"/>
  <c r="O344" i="6"/>
  <c r="E525" i="10"/>
  <c r="M525" i="6"/>
  <c r="O525" i="6"/>
  <c r="H525" i="6"/>
  <c r="N525" i="6" s="1"/>
  <c r="E463" i="10"/>
  <c r="K463" i="10" s="1"/>
  <c r="M463" i="6"/>
  <c r="H463" i="6"/>
  <c r="N463" i="6" s="1"/>
  <c r="O463" i="6"/>
  <c r="E400" i="10"/>
  <c r="M400" i="6"/>
  <c r="H400" i="6"/>
  <c r="N400" i="6"/>
  <c r="O400" i="6"/>
  <c r="H361" i="11"/>
  <c r="O361" i="11"/>
  <c r="M361" i="11"/>
  <c r="N361" i="11" s="1"/>
  <c r="G262" i="10"/>
  <c r="K262" i="10"/>
  <c r="G589" i="10"/>
  <c r="K589" i="10"/>
  <c r="G569" i="10"/>
  <c r="K569" i="10"/>
  <c r="E424" i="10"/>
  <c r="M424" i="6"/>
  <c r="O424" i="6"/>
  <c r="H424" i="6"/>
  <c r="N424" i="6" s="1"/>
  <c r="E418" i="10"/>
  <c r="M418" i="6"/>
  <c r="H418" i="6"/>
  <c r="N418" i="6" s="1"/>
  <c r="O418" i="6"/>
  <c r="G376" i="10"/>
  <c r="K376" i="10"/>
  <c r="G530" i="10"/>
  <c r="K530" i="10"/>
  <c r="G631" i="10"/>
  <c r="K631" i="10"/>
  <c r="E556" i="10"/>
  <c r="O556" i="6"/>
  <c r="M556" i="6"/>
  <c r="H556" i="6"/>
  <c r="N556" i="6" s="1"/>
  <c r="E377" i="10"/>
  <c r="O377" i="6"/>
  <c r="M377" i="6"/>
  <c r="H377" i="6"/>
  <c r="N377" i="6" s="1"/>
  <c r="E520" i="10"/>
  <c r="K520" i="10" s="1"/>
  <c r="H520" i="6"/>
  <c r="N520" i="6" s="1"/>
  <c r="O520" i="6"/>
  <c r="M520" i="6"/>
  <c r="E332" i="11"/>
  <c r="H332" i="10"/>
  <c r="M332" i="10"/>
  <c r="N332" i="10" s="1"/>
  <c r="O332" i="10"/>
  <c r="K144" i="10"/>
  <c r="G144" i="10"/>
  <c r="K148" i="10"/>
  <c r="G148" i="10"/>
  <c r="G375" i="10"/>
  <c r="K375" i="10"/>
  <c r="E267" i="10"/>
  <c r="H267" i="6"/>
  <c r="N267" i="6"/>
  <c r="O267" i="6"/>
  <c r="M267" i="6"/>
  <c r="K630" i="10"/>
  <c r="G630" i="10"/>
  <c r="G570" i="10"/>
  <c r="K570" i="10"/>
  <c r="K472" i="10"/>
  <c r="G472" i="10"/>
  <c r="K325" i="10"/>
  <c r="G325" i="10"/>
  <c r="H446" i="11"/>
  <c r="O446" i="11"/>
  <c r="M446" i="11"/>
  <c r="N446" i="11" s="1"/>
  <c r="M421" i="6"/>
  <c r="O421" i="6"/>
  <c r="H421" i="6"/>
  <c r="N421" i="6" s="1"/>
  <c r="E421" i="10"/>
  <c r="E528" i="10"/>
  <c r="M528" i="6"/>
  <c r="O528" i="6"/>
  <c r="H528" i="6"/>
  <c r="N528" i="6" s="1"/>
  <c r="K50" i="10"/>
  <c r="G50" i="10"/>
  <c r="G226" i="10"/>
  <c r="K226" i="10"/>
  <c r="G128" i="10"/>
  <c r="K128" i="10"/>
  <c r="E200" i="10"/>
  <c r="O200" i="6"/>
  <c r="H200" i="6"/>
  <c r="N200" i="6" s="1"/>
  <c r="M200" i="6"/>
  <c r="O286" i="6"/>
  <c r="M286" i="6"/>
  <c r="O441" i="11"/>
  <c r="H441" i="11"/>
  <c r="M441" i="11"/>
  <c r="N441" i="11"/>
  <c r="H434" i="11"/>
  <c r="M434" i="11"/>
  <c r="N434" i="11"/>
  <c r="O434" i="11"/>
  <c r="K221" i="10"/>
  <c r="G221" i="10"/>
  <c r="G523" i="10"/>
  <c r="K523" i="10"/>
  <c r="K258" i="10"/>
  <c r="G258" i="10"/>
  <c r="O170" i="10"/>
  <c r="M170" i="10"/>
  <c r="N170" i="10" s="1"/>
  <c r="H170" i="10"/>
  <c r="E170" i="11"/>
  <c r="H61" i="10"/>
  <c r="O61" i="10"/>
  <c r="E61" i="11"/>
  <c r="M61" i="10"/>
  <c r="N61" i="10" s="1"/>
  <c r="E227" i="10"/>
  <c r="O227" i="6"/>
  <c r="M227" i="6"/>
  <c r="H227" i="6"/>
  <c r="N227" i="6" s="1"/>
  <c r="O157" i="6"/>
  <c r="H157" i="6"/>
  <c r="N157" i="6"/>
  <c r="E157" i="10"/>
  <c r="M157" i="6"/>
  <c r="E494" i="10"/>
  <c r="H494" i="6"/>
  <c r="N494" i="6" s="1"/>
  <c r="M494" i="6"/>
  <c r="O494" i="6"/>
  <c r="H11" i="10"/>
  <c r="E11" i="11"/>
  <c r="O11" i="10"/>
  <c r="M11" i="10"/>
  <c r="N11" i="10"/>
  <c r="O413" i="11"/>
  <c r="H413" i="11"/>
  <c r="M413" i="11"/>
  <c r="N413" i="11" s="1"/>
  <c r="E193" i="10"/>
  <c r="O193" i="6"/>
  <c r="H193" i="6"/>
  <c r="N193" i="6" s="1"/>
  <c r="M193" i="6"/>
  <c r="K605" i="10"/>
  <c r="G605" i="10"/>
  <c r="E29" i="10"/>
  <c r="M29" i="6"/>
  <c r="O29" i="6"/>
  <c r="H29" i="6"/>
  <c r="N29" i="6" s="1"/>
  <c r="O618" i="10"/>
  <c r="E618" i="11"/>
  <c r="H618" i="10"/>
  <c r="M618" i="10"/>
  <c r="N618" i="10"/>
  <c r="E143" i="10"/>
  <c r="O143" i="6"/>
  <c r="M143" i="6"/>
  <c r="H143" i="6"/>
  <c r="N143" i="6" s="1"/>
  <c r="E131" i="10"/>
  <c r="O131" i="6"/>
  <c r="M131" i="6"/>
  <c r="H131" i="6"/>
  <c r="N131" i="6" s="1"/>
  <c r="E626" i="10"/>
  <c r="H626" i="6"/>
  <c r="N626" i="6" s="1"/>
  <c r="M626" i="6"/>
  <c r="O626" i="6"/>
  <c r="H600" i="11"/>
  <c r="O600" i="11"/>
  <c r="M600" i="11"/>
  <c r="N600" i="11"/>
  <c r="G40" i="10"/>
  <c r="K40" i="10"/>
  <c r="K611" i="11"/>
  <c r="G611" i="11"/>
  <c r="K176" i="10"/>
  <c r="G176" i="10"/>
  <c r="E103" i="10"/>
  <c r="M103" i="6"/>
  <c r="O103" i="6"/>
  <c r="H103" i="6"/>
  <c r="N103" i="6" s="1"/>
  <c r="M206" i="6"/>
  <c r="H206" i="6"/>
  <c r="N206" i="6"/>
  <c r="E206" i="10"/>
  <c r="O206" i="6"/>
  <c r="K505" i="10"/>
  <c r="G505" i="10"/>
  <c r="M538" i="6"/>
  <c r="E538" i="10"/>
  <c r="O538" i="6"/>
  <c r="H538" i="6"/>
  <c r="N538" i="6" s="1"/>
  <c r="E404" i="10"/>
  <c r="O404" i="6"/>
  <c r="M404" i="6"/>
  <c r="H404" i="6"/>
  <c r="N404" i="6" s="1"/>
  <c r="E97" i="11"/>
  <c r="O97" i="10"/>
  <c r="M97" i="10"/>
  <c r="N97" i="10" s="1"/>
  <c r="H97" i="10"/>
  <c r="E197" i="11"/>
  <c r="O197" i="10"/>
  <c r="H197" i="10"/>
  <c r="M197" i="10"/>
  <c r="N197" i="10"/>
  <c r="E445" i="11"/>
  <c r="O445" i="10"/>
  <c r="H445" i="10"/>
  <c r="M445" i="10"/>
  <c r="N445" i="10" s="1"/>
  <c r="K443" i="11"/>
  <c r="G443" i="11"/>
  <c r="K619" i="11"/>
  <c r="G619" i="11"/>
  <c r="E63" i="10"/>
  <c r="M63" i="6"/>
  <c r="H63" i="6"/>
  <c r="N63" i="6"/>
  <c r="O63" i="6"/>
  <c r="K163" i="10"/>
  <c r="G163" i="10"/>
  <c r="G583" i="11"/>
  <c r="K583" i="11"/>
  <c r="G359" i="10"/>
  <c r="K359" i="10"/>
  <c r="G291" i="10"/>
  <c r="K291" i="10"/>
  <c r="E276" i="10"/>
  <c r="H276" i="6"/>
  <c r="N276" i="6"/>
  <c r="O276" i="6"/>
  <c r="M276" i="6"/>
  <c r="K76" i="10"/>
  <c r="G76" i="10"/>
  <c r="G23" i="10"/>
  <c r="K23" i="10"/>
  <c r="O322" i="6"/>
  <c r="H322" i="6"/>
  <c r="N322" i="6" s="1"/>
  <c r="M322" i="6"/>
  <c r="E322" i="10"/>
  <c r="E407" i="10"/>
  <c r="O407" i="6"/>
  <c r="M407" i="6"/>
  <c r="H407" i="6"/>
  <c r="N407" i="6"/>
  <c r="E69" i="10"/>
  <c r="O69" i="6"/>
  <c r="H69" i="6"/>
  <c r="N69" i="6"/>
  <c r="M69" i="6"/>
  <c r="E492" i="10"/>
  <c r="M492" i="6"/>
  <c r="O492" i="6"/>
  <c r="H492" i="6"/>
  <c r="N492" i="6"/>
  <c r="H427" i="11"/>
  <c r="M427" i="11"/>
  <c r="N427" i="11"/>
  <c r="O427" i="11"/>
  <c r="E96" i="10"/>
  <c r="M96" i="6"/>
  <c r="O96" i="6"/>
  <c r="H96" i="6"/>
  <c r="N96" i="6" s="1"/>
  <c r="K329" i="10"/>
  <c r="G329" i="10"/>
  <c r="O329" i="10" s="1"/>
  <c r="K208" i="10"/>
  <c r="G208" i="10"/>
  <c r="E91" i="10"/>
  <c r="K91" i="10" s="1"/>
  <c r="H91" i="6"/>
  <c r="N91" i="6" s="1"/>
  <c r="M91" i="6"/>
  <c r="O91" i="6"/>
  <c r="M331" i="11"/>
  <c r="N331" i="11" s="1"/>
  <c r="O331" i="11"/>
  <c r="H331" i="11"/>
  <c r="K196" i="11"/>
  <c r="G196" i="11"/>
  <c r="E234" i="10"/>
  <c r="O234" i="6"/>
  <c r="H234" i="6"/>
  <c r="N234" i="6" s="1"/>
  <c r="M234" i="6"/>
  <c r="E25" i="10"/>
  <c r="O25" i="6"/>
  <c r="M25" i="6"/>
  <c r="K115" i="10"/>
  <c r="G115" i="10"/>
  <c r="K74" i="10"/>
  <c r="G74" i="10"/>
  <c r="O10" i="6"/>
  <c r="M10" i="6"/>
  <c r="E10" i="10"/>
  <c r="H10" i="6"/>
  <c r="N10" i="6" s="1"/>
  <c r="O182" i="6"/>
  <c r="H182" i="6"/>
  <c r="N182" i="6" s="1"/>
  <c r="E182" i="10"/>
  <c r="M182" i="6"/>
  <c r="G420" i="10"/>
  <c r="K420" i="10"/>
  <c r="K73" i="10"/>
  <c r="G73" i="10"/>
  <c r="E73" i="11" s="1"/>
  <c r="K567" i="10"/>
  <c r="G567" i="10"/>
  <c r="K87" i="10"/>
  <c r="G87" i="10"/>
  <c r="M87" i="10" s="1"/>
  <c r="N87" i="10" s="1"/>
  <c r="M502" i="11"/>
  <c r="N502" i="11" s="1"/>
  <c r="H502" i="11"/>
  <c r="O502" i="11"/>
  <c r="E98" i="11"/>
  <c r="O98" i="10"/>
  <c r="H98" i="10"/>
  <c r="M98" i="10"/>
  <c r="N98" i="10" s="1"/>
  <c r="E224" i="10"/>
  <c r="H224" i="6"/>
  <c r="N224" i="6" s="1"/>
  <c r="O224" i="6"/>
  <c r="M224" i="6"/>
  <c r="E123" i="10"/>
  <c r="M123" i="6"/>
  <c r="O123" i="6"/>
  <c r="H123" i="6"/>
  <c r="N123" i="6" s="1"/>
  <c r="G82" i="10"/>
  <c r="K82" i="10"/>
  <c r="G299" i="10"/>
  <c r="M299" i="10" s="1"/>
  <c r="N299" i="10" s="1"/>
  <c r="K299" i="10"/>
  <c r="K49" i="11"/>
  <c r="G49" i="11"/>
  <c r="H233" i="11"/>
  <c r="O233" i="11"/>
  <c r="M233" i="11"/>
  <c r="N233" i="11"/>
  <c r="E220" i="10"/>
  <c r="O220" i="6"/>
  <c r="H220" i="6"/>
  <c r="N220" i="6"/>
  <c r="M220" i="6"/>
  <c r="G110" i="10"/>
  <c r="M110" i="10" s="1"/>
  <c r="N110" i="10" s="1"/>
  <c r="K110" i="10"/>
  <c r="H168" i="11"/>
  <c r="O168" i="11"/>
  <c r="M168" i="11"/>
  <c r="N168" i="11" s="1"/>
  <c r="H454" i="11"/>
  <c r="O454" i="11"/>
  <c r="M454" i="11"/>
  <c r="N454" i="11" s="1"/>
  <c r="O316" i="10"/>
  <c r="E316" i="11"/>
  <c r="H316" i="10"/>
  <c r="M316" i="10"/>
  <c r="N316" i="10"/>
  <c r="E83" i="10"/>
  <c r="O83" i="6"/>
  <c r="H83" i="6"/>
  <c r="N83" i="6"/>
  <c r="M83" i="6"/>
  <c r="O158" i="6"/>
  <c r="H158" i="6"/>
  <c r="N158" i="6"/>
  <c r="E158" i="10"/>
  <c r="M158" i="6"/>
  <c r="E117" i="10"/>
  <c r="O117" i="6"/>
  <c r="H117" i="6"/>
  <c r="N117" i="6" s="1"/>
  <c r="M117" i="6"/>
  <c r="E216" i="10"/>
  <c r="H216" i="6"/>
  <c r="N216" i="6" s="1"/>
  <c r="M216" i="6"/>
  <c r="O216" i="6"/>
  <c r="E149" i="10"/>
  <c r="O149" i="6"/>
  <c r="H149" i="6"/>
  <c r="N149" i="6"/>
  <c r="M149" i="6"/>
  <c r="G62" i="10"/>
  <c r="K62" i="10"/>
  <c r="E242" i="10"/>
  <c r="K242" i="10" s="1"/>
  <c r="O242" i="6"/>
  <c r="H242" i="6"/>
  <c r="N242" i="6" s="1"/>
  <c r="M242" i="6"/>
  <c r="K58" i="10"/>
  <c r="G58" i="10"/>
  <c r="K190" i="10"/>
  <c r="G190" i="10"/>
  <c r="G105" i="11"/>
  <c r="K105" i="11"/>
  <c r="E136" i="10"/>
  <c r="G136" i="10" s="1"/>
  <c r="H136" i="6"/>
  <c r="N136" i="6" s="1"/>
  <c r="M136" i="6"/>
  <c r="O136" i="6"/>
  <c r="H557" i="11"/>
  <c r="M557" i="11"/>
  <c r="N557" i="11"/>
  <c r="O557" i="11"/>
  <c r="H229" i="6"/>
  <c r="N229" i="6" s="1"/>
  <c r="M229" i="6"/>
  <c r="O229" i="6"/>
  <c r="E229" i="10"/>
  <c r="M188" i="6"/>
  <c r="E188" i="10"/>
  <c r="K188" i="10" s="1"/>
  <c r="H188" i="6"/>
  <c r="N188" i="6" s="1"/>
  <c r="O188" i="6"/>
  <c r="G574" i="10"/>
  <c r="E574" i="11" s="1"/>
  <c r="K574" i="11" s="1"/>
  <c r="K574" i="10"/>
  <c r="E100" i="10"/>
  <c r="O100" i="6"/>
  <c r="M100" i="6"/>
  <c r="H100" i="6"/>
  <c r="N100" i="6" s="1"/>
  <c r="O43" i="6"/>
  <c r="E43" i="10"/>
  <c r="M43" i="6"/>
  <c r="H43" i="6"/>
  <c r="N43" i="6" s="1"/>
  <c r="K114" i="11"/>
  <c r="G114" i="11"/>
  <c r="E141" i="11"/>
  <c r="O141" i="10"/>
  <c r="M141" i="10"/>
  <c r="N141" i="10" s="1"/>
  <c r="H141" i="10"/>
  <c r="E199" i="11"/>
  <c r="O199" i="10"/>
  <c r="M199" i="10"/>
  <c r="N199" i="10" s="1"/>
  <c r="H199" i="10"/>
  <c r="H349" i="11"/>
  <c r="M349" i="11"/>
  <c r="N349" i="11" s="1"/>
  <c r="O349" i="11"/>
  <c r="K232" i="10"/>
  <c r="G232" i="10"/>
  <c r="O232" i="10" s="1"/>
  <c r="E112" i="10"/>
  <c r="H112" i="6"/>
  <c r="N112" i="6" s="1"/>
  <c r="O112" i="6"/>
  <c r="M112" i="6"/>
  <c r="G77" i="11"/>
  <c r="K77" i="11"/>
  <c r="E119" i="10"/>
  <c r="G119" i="10" s="1"/>
  <c r="O119" i="6"/>
  <c r="M119" i="6"/>
  <c r="H119" i="6"/>
  <c r="N119" i="6"/>
  <c r="G126" i="10"/>
  <c r="K126" i="10"/>
  <c r="E88" i="10"/>
  <c r="H88" i="6"/>
  <c r="N88" i="6" s="1"/>
  <c r="M88" i="6"/>
  <c r="O88" i="6"/>
  <c r="E521" i="10"/>
  <c r="K521" i="10" s="1"/>
  <c r="H521" i="6"/>
  <c r="N521" i="6" s="1"/>
  <c r="M521" i="6"/>
  <c r="O521" i="6"/>
  <c r="H409" i="10"/>
  <c r="E409" i="11"/>
  <c r="M409" i="10"/>
  <c r="N409" i="10"/>
  <c r="O409" i="10"/>
  <c r="H185" i="10"/>
  <c r="O185" i="10"/>
  <c r="E185" i="11"/>
  <c r="K185" i="11" s="1"/>
  <c r="M185" i="10"/>
  <c r="N185" i="10" s="1"/>
  <c r="E80" i="10"/>
  <c r="K80" i="10" s="1"/>
  <c r="O80" i="6"/>
  <c r="H80" i="6"/>
  <c r="N80" i="6" s="1"/>
  <c r="M80" i="6"/>
  <c r="O175" i="10"/>
  <c r="M175" i="10"/>
  <c r="N175" i="10" s="1"/>
  <c r="E175" i="11"/>
  <c r="H175" i="10"/>
  <c r="G624" i="11"/>
  <c r="K624" i="11"/>
  <c r="K429" i="11"/>
  <c r="G429" i="11"/>
  <c r="K219" i="11"/>
  <c r="G219" i="11"/>
  <c r="K396" i="11"/>
  <c r="G396" i="11"/>
  <c r="H396" i="11" s="1"/>
  <c r="E108" i="10"/>
  <c r="O108" i="6"/>
  <c r="M108" i="6"/>
  <c r="H108" i="6"/>
  <c r="N108" i="6" s="1"/>
  <c r="G134" i="10"/>
  <c r="K134" i="10"/>
  <c r="K590" i="10"/>
  <c r="G590" i="10"/>
  <c r="K311" i="10"/>
  <c r="G311" i="10"/>
  <c r="E37" i="10"/>
  <c r="O37" i="6"/>
  <c r="H37" i="6"/>
  <c r="N37" i="6" s="1"/>
  <c r="M37" i="6"/>
  <c r="H312" i="11"/>
  <c r="M312" i="11"/>
  <c r="N312" i="11" s="1"/>
  <c r="O312" i="11"/>
  <c r="G165" i="10"/>
  <c r="K165" i="10"/>
  <c r="E15" i="11"/>
  <c r="M15" i="10"/>
  <c r="N15" i="10" s="1"/>
  <c r="O15" i="10"/>
  <c r="H15" i="10"/>
  <c r="O161" i="11"/>
  <c r="H161" i="11"/>
  <c r="M161" i="11"/>
  <c r="N161" i="11"/>
  <c r="H179" i="11"/>
  <c r="O179" i="11"/>
  <c r="M179" i="11"/>
  <c r="N179" i="11" s="1"/>
  <c r="E106" i="10"/>
  <c r="M106" i="6"/>
  <c r="O106" i="6"/>
  <c r="H106" i="6"/>
  <c r="N106" i="6" s="1"/>
  <c r="G553" i="10"/>
  <c r="K553" i="10"/>
  <c r="G347" i="10"/>
  <c r="E347" i="11" s="1"/>
  <c r="G347" i="11" s="1"/>
  <c r="K347" i="10"/>
  <c r="K485" i="11"/>
  <c r="G485" i="11"/>
  <c r="H462" i="6"/>
  <c r="N462" i="6" s="1"/>
  <c r="E462" i="10"/>
  <c r="M462" i="6"/>
  <c r="O462" i="6"/>
  <c r="K528" i="10"/>
  <c r="G528" i="10"/>
  <c r="K267" i="10"/>
  <c r="G267" i="10"/>
  <c r="G520" i="10"/>
  <c r="H520" i="10" s="1"/>
  <c r="K377" i="10"/>
  <c r="G377" i="10"/>
  <c r="K556" i="10"/>
  <c r="G556" i="10"/>
  <c r="O556" i="10" s="1"/>
  <c r="E569" i="11"/>
  <c r="H569" i="10"/>
  <c r="O569" i="10"/>
  <c r="M569" i="10"/>
  <c r="N569" i="10" s="1"/>
  <c r="E262" i="11"/>
  <c r="O262" i="10"/>
  <c r="M262" i="10"/>
  <c r="N262" i="10" s="1"/>
  <c r="H262" i="10"/>
  <c r="K400" i="10"/>
  <c r="G400" i="10"/>
  <c r="G463" i="10"/>
  <c r="K525" i="10"/>
  <c r="G525" i="10"/>
  <c r="G344" i="10"/>
  <c r="K344" i="10"/>
  <c r="K419" i="10"/>
  <c r="G419" i="10"/>
  <c r="G524" i="10"/>
  <c r="K524" i="10"/>
  <c r="E278" i="11"/>
  <c r="H278" i="10"/>
  <c r="M278" i="10"/>
  <c r="N278" i="10"/>
  <c r="O278" i="10"/>
  <c r="O45" i="11"/>
  <c r="H45" i="11"/>
  <c r="M45" i="11"/>
  <c r="N45" i="11" s="1"/>
  <c r="E428" i="11"/>
  <c r="O428" i="10"/>
  <c r="M428" i="10"/>
  <c r="N428" i="10" s="1"/>
  <c r="H428" i="10"/>
  <c r="K345" i="10"/>
  <c r="G345" i="10"/>
  <c r="K247" i="10"/>
  <c r="G247" i="10"/>
  <c r="G266" i="10"/>
  <c r="M266" i="10" s="1"/>
  <c r="N266" i="10" s="1"/>
  <c r="K266" i="10"/>
  <c r="K271" i="10"/>
  <c r="G271" i="10"/>
  <c r="K421" i="10"/>
  <c r="G421" i="10"/>
  <c r="E325" i="11"/>
  <c r="O325" i="10"/>
  <c r="M325" i="10"/>
  <c r="N325" i="10" s="1"/>
  <c r="H325" i="10"/>
  <c r="E144" i="11"/>
  <c r="M144" i="10"/>
  <c r="N144" i="10" s="1"/>
  <c r="O144" i="10"/>
  <c r="H144" i="10"/>
  <c r="E530" i="11"/>
  <c r="G530" i="11" s="1"/>
  <c r="M530" i="11" s="1"/>
  <c r="O530" i="10"/>
  <c r="H530" i="10"/>
  <c r="M530" i="10"/>
  <c r="N530" i="10"/>
  <c r="E363" i="11"/>
  <c r="O363" i="10"/>
  <c r="M363" i="10"/>
  <c r="N363" i="10"/>
  <c r="H363" i="10"/>
  <c r="E308" i="11"/>
  <c r="K308" i="11" s="1"/>
  <c r="O308" i="10"/>
  <c r="H308" i="10"/>
  <c r="M308" i="10"/>
  <c r="N308" i="10"/>
  <c r="G578" i="10"/>
  <c r="K578" i="10"/>
  <c r="E314" i="11"/>
  <c r="G314" i="11" s="1"/>
  <c r="H314" i="10"/>
  <c r="O314" i="10"/>
  <c r="M314" i="10"/>
  <c r="N314" i="10"/>
  <c r="E570" i="11"/>
  <c r="H570" i="10"/>
  <c r="O570" i="10"/>
  <c r="M570" i="10"/>
  <c r="N570" i="10" s="1"/>
  <c r="E375" i="11"/>
  <c r="M375" i="10"/>
  <c r="N375" i="10"/>
  <c r="H375" i="10"/>
  <c r="O375" i="10"/>
  <c r="G332" i="11"/>
  <c r="K332" i="11"/>
  <c r="E589" i="11"/>
  <c r="M589" i="10"/>
  <c r="N589" i="10" s="1"/>
  <c r="H589" i="10"/>
  <c r="O589" i="10"/>
  <c r="E613" i="11"/>
  <c r="H613" i="10"/>
  <c r="O613" i="10"/>
  <c r="M613" i="10"/>
  <c r="N613" i="10" s="1"/>
  <c r="G614" i="10"/>
  <c r="K614" i="10"/>
  <c r="G21" i="10"/>
  <c r="K21" i="10"/>
  <c r="G544" i="10"/>
  <c r="K544" i="10"/>
  <c r="G263" i="10"/>
  <c r="K263" i="10"/>
  <c r="G269" i="10"/>
  <c r="K269" i="10"/>
  <c r="K272" i="10"/>
  <c r="G272" i="10"/>
  <c r="E576" i="11"/>
  <c r="M576" i="10"/>
  <c r="N576" i="10" s="1"/>
  <c r="H576" i="10"/>
  <c r="O576" i="10"/>
  <c r="E571" i="11"/>
  <c r="K571" i="11" s="1"/>
  <c r="H571" i="10"/>
  <c r="O571" i="10"/>
  <c r="M571" i="10"/>
  <c r="N571" i="10"/>
  <c r="E464" i="11"/>
  <c r="O464" i="10"/>
  <c r="M464" i="10"/>
  <c r="N464" i="10"/>
  <c r="H464" i="10"/>
  <c r="G466" i="10"/>
  <c r="K466" i="10"/>
  <c r="G346" i="10"/>
  <c r="E346" i="11" s="1"/>
  <c r="G346" i="11" s="1"/>
  <c r="K346" i="10"/>
  <c r="G423" i="10"/>
  <c r="K423" i="10"/>
  <c r="E223" i="11"/>
  <c r="H223" i="10"/>
  <c r="O223" i="10"/>
  <c r="M223" i="10"/>
  <c r="N223" i="10"/>
  <c r="K222" i="11"/>
  <c r="G222" i="11"/>
  <c r="H191" i="11"/>
  <c r="O191" i="11"/>
  <c r="M191" i="11"/>
  <c r="N191" i="11" s="1"/>
  <c r="K75" i="11"/>
  <c r="G75" i="11"/>
  <c r="E565" i="11"/>
  <c r="H565" i="10"/>
  <c r="M565" i="10"/>
  <c r="N565" i="10" s="1"/>
  <c r="O565" i="10"/>
  <c r="E343" i="11"/>
  <c r="H343" i="10"/>
  <c r="O343" i="10"/>
  <c r="M343" i="10"/>
  <c r="N343" i="10" s="1"/>
  <c r="H298" i="11"/>
  <c r="O298" i="11"/>
  <c r="M298" i="11"/>
  <c r="N298" i="11"/>
  <c r="E472" i="11"/>
  <c r="O472" i="10"/>
  <c r="H472" i="10"/>
  <c r="M472" i="10"/>
  <c r="N472" i="10" s="1"/>
  <c r="E630" i="11"/>
  <c r="H630" i="10"/>
  <c r="O630" i="10"/>
  <c r="M630" i="10"/>
  <c r="N630" i="10" s="1"/>
  <c r="O148" i="10"/>
  <c r="M148" i="10"/>
  <c r="N148" i="10" s="1"/>
  <c r="H148" i="10"/>
  <c r="E148" i="11"/>
  <c r="E631" i="11"/>
  <c r="H631" i="10"/>
  <c r="M631" i="10"/>
  <c r="N631" i="10"/>
  <c r="O631" i="10"/>
  <c r="E376" i="11"/>
  <c r="M376" i="10"/>
  <c r="N376" i="10"/>
  <c r="O376" i="10"/>
  <c r="H376" i="10"/>
  <c r="G418" i="10"/>
  <c r="K418" i="10"/>
  <c r="G424" i="10"/>
  <c r="K424" i="10"/>
  <c r="K268" i="10"/>
  <c r="G268" i="10"/>
  <c r="M268" i="10" s="1"/>
  <c r="N268" i="10" s="1"/>
  <c r="K422" i="10"/>
  <c r="G422" i="10"/>
  <c r="K584" i="10"/>
  <c r="G584" i="10"/>
  <c r="K465" i="10"/>
  <c r="G465" i="10"/>
  <c r="E465" i="11" s="1"/>
  <c r="K465" i="11" s="1"/>
  <c r="K554" i="10"/>
  <c r="G554" i="10"/>
  <c r="E601" i="11"/>
  <c r="M601" i="10"/>
  <c r="N601" i="10" s="1"/>
  <c r="O601" i="10"/>
  <c r="H601" i="10"/>
  <c r="E552" i="11"/>
  <c r="O552" i="10"/>
  <c r="M552" i="10"/>
  <c r="N552" i="10" s="1"/>
  <c r="H552" i="10"/>
  <c r="E519" i="11"/>
  <c r="H519" i="10"/>
  <c r="M519" i="10"/>
  <c r="N519" i="10" s="1"/>
  <c r="O519" i="10"/>
  <c r="E380" i="11"/>
  <c r="K380" i="11" s="1"/>
  <c r="O380" i="10"/>
  <c r="M380" i="10"/>
  <c r="N380" i="10" s="1"/>
  <c r="H380" i="10"/>
  <c r="K529" i="10"/>
  <c r="G529" i="10"/>
  <c r="H529" i="10" s="1"/>
  <c r="G309" i="10"/>
  <c r="K309" i="10"/>
  <c r="G577" i="10"/>
  <c r="K577" i="10"/>
  <c r="K568" i="10"/>
  <c r="G568" i="10"/>
  <c r="K209" i="11"/>
  <c r="G209" i="11"/>
  <c r="O209" i="11" s="1"/>
  <c r="H624" i="11"/>
  <c r="O624" i="11"/>
  <c r="M624" i="11"/>
  <c r="N624" i="11" s="1"/>
  <c r="K462" i="10"/>
  <c r="G462" i="10"/>
  <c r="E134" i="11"/>
  <c r="O134" i="10"/>
  <c r="H134" i="10"/>
  <c r="M134" i="10"/>
  <c r="N134" i="10"/>
  <c r="M485" i="11"/>
  <c r="N485" i="11" s="1"/>
  <c r="O485" i="11"/>
  <c r="H485" i="11"/>
  <c r="O311" i="10"/>
  <c r="M311" i="10"/>
  <c r="N311" i="10"/>
  <c r="E311" i="11"/>
  <c r="H311" i="10"/>
  <c r="E590" i="11"/>
  <c r="O590" i="10"/>
  <c r="H590" i="10"/>
  <c r="M590" i="10"/>
  <c r="N590" i="10" s="1"/>
  <c r="O396" i="11"/>
  <c r="K88" i="10"/>
  <c r="G88" i="10"/>
  <c r="M77" i="11"/>
  <c r="N77" i="11"/>
  <c r="H77" i="11"/>
  <c r="O77" i="11"/>
  <c r="K112" i="10"/>
  <c r="G112" i="10"/>
  <c r="K43" i="10"/>
  <c r="G43" i="10"/>
  <c r="G100" i="10"/>
  <c r="K100" i="10"/>
  <c r="M105" i="11"/>
  <c r="N105" i="11" s="1"/>
  <c r="H105" i="11"/>
  <c r="O105" i="11"/>
  <c r="M49" i="11"/>
  <c r="N49" i="11" s="1"/>
  <c r="O49" i="11"/>
  <c r="H49" i="11"/>
  <c r="E299" i="11"/>
  <c r="O299" i="10"/>
  <c r="H299" i="10"/>
  <c r="G98" i="11"/>
  <c r="K98" i="11"/>
  <c r="O87" i="10"/>
  <c r="E87" i="11"/>
  <c r="H87" i="10"/>
  <c r="H73" i="10"/>
  <c r="M73" i="10"/>
  <c r="N73" i="10" s="1"/>
  <c r="E420" i="11"/>
  <c r="O420" i="10"/>
  <c r="M420" i="10"/>
  <c r="N420" i="10" s="1"/>
  <c r="H420" i="10"/>
  <c r="G25" i="10"/>
  <c r="K25" i="10"/>
  <c r="M196" i="11"/>
  <c r="N196" i="11" s="1"/>
  <c r="H196" i="11"/>
  <c r="O196" i="11"/>
  <c r="E329" i="11"/>
  <c r="H329" i="10"/>
  <c r="G276" i="10"/>
  <c r="K276" i="10"/>
  <c r="E359" i="11"/>
  <c r="K359" i="11" s="1"/>
  <c r="O359" i="10"/>
  <c r="M359" i="10"/>
  <c r="N359" i="10" s="1"/>
  <c r="H359" i="10"/>
  <c r="K63" i="10"/>
  <c r="G63" i="10"/>
  <c r="G445" i="11"/>
  <c r="K445" i="11"/>
  <c r="K538" i="10"/>
  <c r="G538" i="10"/>
  <c r="E176" i="11"/>
  <c r="M176" i="10"/>
  <c r="N176" i="10" s="1"/>
  <c r="O176" i="10"/>
  <c r="H176" i="10"/>
  <c r="K29" i="10"/>
  <c r="G29" i="10"/>
  <c r="K157" i="10"/>
  <c r="G157" i="10"/>
  <c r="G61" i="11"/>
  <c r="K61" i="11"/>
  <c r="E128" i="11"/>
  <c r="H128" i="10"/>
  <c r="O128" i="10"/>
  <c r="M128" i="10"/>
  <c r="N128" i="10" s="1"/>
  <c r="E226" i="11"/>
  <c r="H226" i="10"/>
  <c r="O226" i="10"/>
  <c r="M226" i="10"/>
  <c r="N226" i="10" s="1"/>
  <c r="G188" i="10"/>
  <c r="O188" i="10" s="1"/>
  <c r="E190" i="11"/>
  <c r="H190" i="10"/>
  <c r="O190" i="10"/>
  <c r="M190" i="10"/>
  <c r="N190" i="10" s="1"/>
  <c r="K158" i="10"/>
  <c r="G158" i="10"/>
  <c r="E74" i="11"/>
  <c r="H74" i="10"/>
  <c r="O74" i="10"/>
  <c r="M74" i="10"/>
  <c r="N74" i="10" s="1"/>
  <c r="G91" i="10"/>
  <c r="H91" i="10" s="1"/>
  <c r="G96" i="10"/>
  <c r="K96" i="10"/>
  <c r="G492" i="10"/>
  <c r="K492" i="10"/>
  <c r="G404" i="10"/>
  <c r="K404" i="10"/>
  <c r="K206" i="10"/>
  <c r="G206" i="10"/>
  <c r="K618" i="11"/>
  <c r="G618" i="11"/>
  <c r="E605" i="11"/>
  <c r="K605" i="11" s="1"/>
  <c r="O605" i="10"/>
  <c r="H605" i="10"/>
  <c r="M605" i="10"/>
  <c r="N605" i="10"/>
  <c r="G11" i="11"/>
  <c r="K11" i="11"/>
  <c r="K170" i="11"/>
  <c r="G170" i="11"/>
  <c r="E523" i="11"/>
  <c r="O523" i="10"/>
  <c r="M523" i="10"/>
  <c r="N523" i="10" s="1"/>
  <c r="H523" i="10"/>
  <c r="E50" i="11"/>
  <c r="O50" i="10"/>
  <c r="H50" i="10"/>
  <c r="M50" i="10"/>
  <c r="N50" i="10" s="1"/>
  <c r="E553" i="11"/>
  <c r="O553" i="10"/>
  <c r="H553" i="10"/>
  <c r="M553" i="10"/>
  <c r="N553" i="10" s="1"/>
  <c r="G37" i="10"/>
  <c r="K37" i="10"/>
  <c r="O219" i="11"/>
  <c r="H219" i="11"/>
  <c r="M219" i="11"/>
  <c r="N219" i="11" s="1"/>
  <c r="H429" i="11"/>
  <c r="O429" i="11"/>
  <c r="M429" i="11"/>
  <c r="N429" i="11" s="1"/>
  <c r="G185" i="11"/>
  <c r="O185" i="11" s="1"/>
  <c r="E126" i="11"/>
  <c r="O126" i="10"/>
  <c r="M126" i="10"/>
  <c r="N126" i="10"/>
  <c r="H126" i="10"/>
  <c r="K199" i="11"/>
  <c r="G199" i="11"/>
  <c r="K141" i="11"/>
  <c r="G141" i="11"/>
  <c r="O574" i="10"/>
  <c r="H574" i="10"/>
  <c r="K316" i="11"/>
  <c r="G316" i="11"/>
  <c r="E110" i="11"/>
  <c r="O110" i="10"/>
  <c r="H110" i="10"/>
  <c r="E82" i="11"/>
  <c r="O82" i="10"/>
  <c r="H82" i="10"/>
  <c r="M82" i="10"/>
  <c r="N82" i="10" s="1"/>
  <c r="K123" i="10"/>
  <c r="G123" i="10"/>
  <c r="G224" i="10"/>
  <c r="K224" i="10"/>
  <c r="E567" i="11"/>
  <c r="H567" i="10"/>
  <c r="O567" i="10"/>
  <c r="M567" i="10"/>
  <c r="N567" i="10"/>
  <c r="K182" i="10"/>
  <c r="G182" i="10"/>
  <c r="G10" i="10"/>
  <c r="K10" i="10"/>
  <c r="E208" i="11"/>
  <c r="H208" i="10"/>
  <c r="M208" i="10"/>
  <c r="N208" i="10"/>
  <c r="O208" i="10"/>
  <c r="K69" i="10"/>
  <c r="G69" i="10"/>
  <c r="G407" i="10"/>
  <c r="K407" i="10"/>
  <c r="M23" i="10"/>
  <c r="N23" i="10" s="1"/>
  <c r="E23" i="11"/>
  <c r="H23" i="10"/>
  <c r="O23" i="10"/>
  <c r="E291" i="11"/>
  <c r="O291" i="10"/>
  <c r="M291" i="10"/>
  <c r="N291" i="10"/>
  <c r="H291" i="10"/>
  <c r="H583" i="11"/>
  <c r="M583" i="11"/>
  <c r="N583" i="11" s="1"/>
  <c r="O583" i="11"/>
  <c r="G197" i="11"/>
  <c r="K197" i="11"/>
  <c r="G97" i="11"/>
  <c r="K97" i="11"/>
  <c r="E505" i="11"/>
  <c r="O505" i="10"/>
  <c r="M505" i="10"/>
  <c r="N505" i="10"/>
  <c r="H505" i="10"/>
  <c r="O611" i="11"/>
  <c r="M611" i="11"/>
  <c r="N611" i="11"/>
  <c r="H611" i="11"/>
  <c r="E40" i="11"/>
  <c r="O40" i="10"/>
  <c r="H40" i="10"/>
  <c r="M40" i="10"/>
  <c r="N40" i="10" s="1"/>
  <c r="G626" i="10"/>
  <c r="K626" i="10"/>
  <c r="K131" i="10"/>
  <c r="G131" i="10"/>
  <c r="G143" i="10"/>
  <c r="K143" i="10"/>
  <c r="K193" i="10"/>
  <c r="G193" i="10"/>
  <c r="K494" i="10"/>
  <c r="G494" i="10"/>
  <c r="K227" i="10"/>
  <c r="G227" i="10"/>
  <c r="E258" i="11"/>
  <c r="O258" i="10"/>
  <c r="H258" i="10"/>
  <c r="M258" i="10"/>
  <c r="N258" i="10" s="1"/>
  <c r="O221" i="10"/>
  <c r="M221" i="10"/>
  <c r="N221" i="10" s="1"/>
  <c r="E221" i="11"/>
  <c r="H221" i="10"/>
  <c r="K200" i="10"/>
  <c r="G200" i="10"/>
  <c r="G106" i="10"/>
  <c r="K106" i="10"/>
  <c r="E165" i="11"/>
  <c r="H165" i="10"/>
  <c r="M165" i="10"/>
  <c r="N165" i="10" s="1"/>
  <c r="O165" i="10"/>
  <c r="G80" i="10"/>
  <c r="E80" i="11" s="1"/>
  <c r="E232" i="11"/>
  <c r="H232" i="10"/>
  <c r="M232" i="10"/>
  <c r="N232" i="10" s="1"/>
  <c r="M347" i="10"/>
  <c r="N347" i="10" s="1"/>
  <c r="G15" i="11"/>
  <c r="K15" i="11"/>
  <c r="G108" i="10"/>
  <c r="K108" i="10"/>
  <c r="G175" i="11"/>
  <c r="K175" i="11"/>
  <c r="G409" i="11"/>
  <c r="H409" i="11" s="1"/>
  <c r="K409" i="11"/>
  <c r="M114" i="11"/>
  <c r="N114" i="11"/>
  <c r="H114" i="11"/>
  <c r="O114" i="11"/>
  <c r="K229" i="10"/>
  <c r="G229" i="10"/>
  <c r="E229" i="11" s="1"/>
  <c r="H58" i="10"/>
  <c r="O58" i="10"/>
  <c r="E58" i="11"/>
  <c r="M58" i="10"/>
  <c r="N58" i="10" s="1"/>
  <c r="E62" i="11"/>
  <c r="O62" i="10"/>
  <c r="M62" i="10"/>
  <c r="N62" i="10" s="1"/>
  <c r="H62" i="10"/>
  <c r="K149" i="10"/>
  <c r="G149" i="10"/>
  <c r="O149" i="10" s="1"/>
  <c r="K216" i="10"/>
  <c r="G216" i="10"/>
  <c r="K117" i="10"/>
  <c r="G117" i="10"/>
  <c r="H117" i="10" s="1"/>
  <c r="K83" i="10"/>
  <c r="G83" i="10"/>
  <c r="K220" i="10"/>
  <c r="G220" i="10"/>
  <c r="E220" i="11" s="1"/>
  <c r="E115" i="11"/>
  <c r="K115" i="11" s="1"/>
  <c r="H115" i="10"/>
  <c r="O115" i="10"/>
  <c r="M115" i="10"/>
  <c r="N115" i="10"/>
  <c r="K234" i="10"/>
  <c r="G234" i="10"/>
  <c r="K322" i="10"/>
  <c r="G322" i="10"/>
  <c r="E76" i="11"/>
  <c r="M76" i="10"/>
  <c r="N76" i="10" s="1"/>
  <c r="H76" i="10"/>
  <c r="O76" i="10"/>
  <c r="O163" i="10"/>
  <c r="E163" i="11"/>
  <c r="M163" i="10"/>
  <c r="N163" i="10" s="1"/>
  <c r="H163" i="10"/>
  <c r="H619" i="11"/>
  <c r="M619" i="11"/>
  <c r="N619" i="11"/>
  <c r="O619" i="11"/>
  <c r="M443" i="11"/>
  <c r="N443" i="11" s="1"/>
  <c r="O443" i="11"/>
  <c r="H443" i="11"/>
  <c r="K103" i="10"/>
  <c r="G103" i="10"/>
  <c r="O103" i="10" s="1"/>
  <c r="M209" i="11"/>
  <c r="N209" i="11" s="1"/>
  <c r="E529" i="11"/>
  <c r="E418" i="11"/>
  <c r="H418" i="10"/>
  <c r="O418" i="10"/>
  <c r="M418" i="10"/>
  <c r="N418" i="10" s="1"/>
  <c r="G376" i="11"/>
  <c r="K376" i="11"/>
  <c r="K631" i="11"/>
  <c r="G631" i="11"/>
  <c r="G630" i="11"/>
  <c r="K630" i="11"/>
  <c r="K472" i="11"/>
  <c r="G472" i="11"/>
  <c r="G343" i="11"/>
  <c r="M343" i="11" s="1"/>
  <c r="K343" i="11"/>
  <c r="G565" i="11"/>
  <c r="K565" i="11"/>
  <c r="K223" i="11"/>
  <c r="G223" i="11"/>
  <c r="H346" i="10"/>
  <c r="E263" i="11"/>
  <c r="M263" i="10"/>
  <c r="N263" i="10" s="1"/>
  <c r="O263" i="10"/>
  <c r="H263" i="10"/>
  <c r="O21" i="10"/>
  <c r="H21" i="10"/>
  <c r="E21" i="11"/>
  <c r="M21" i="10"/>
  <c r="N21" i="10"/>
  <c r="H332" i="11"/>
  <c r="M332" i="11"/>
  <c r="N332" i="11"/>
  <c r="O332" i="11"/>
  <c r="K375" i="11"/>
  <c r="G375" i="11"/>
  <c r="G570" i="11"/>
  <c r="M570" i="11" s="1"/>
  <c r="N570" i="11" s="1"/>
  <c r="K570" i="11"/>
  <c r="K363" i="11"/>
  <c r="G363" i="11"/>
  <c r="K530" i="11"/>
  <c r="G144" i="11"/>
  <c r="K144" i="11"/>
  <c r="K325" i="11"/>
  <c r="G325" i="11"/>
  <c r="E419" i="11"/>
  <c r="M419" i="10"/>
  <c r="N419" i="10" s="1"/>
  <c r="H419" i="10"/>
  <c r="O419" i="10"/>
  <c r="E525" i="11"/>
  <c r="M525" i="10"/>
  <c r="N525" i="10" s="1"/>
  <c r="H525" i="10"/>
  <c r="O525" i="10"/>
  <c r="E400" i="11"/>
  <c r="H400" i="10"/>
  <c r="O400" i="10"/>
  <c r="M400" i="10"/>
  <c r="N400" i="10" s="1"/>
  <c r="E556" i="11"/>
  <c r="H556" i="10"/>
  <c r="M556" i="10"/>
  <c r="N556" i="10" s="1"/>
  <c r="O520" i="10"/>
  <c r="M520" i="10"/>
  <c r="N520" i="10" s="1"/>
  <c r="E577" i="11"/>
  <c r="M577" i="10"/>
  <c r="N577" i="10" s="1"/>
  <c r="H577" i="10"/>
  <c r="O577" i="10"/>
  <c r="E554" i="11"/>
  <c r="O554" i="10"/>
  <c r="M554" i="10"/>
  <c r="N554" i="10"/>
  <c r="H554" i="10"/>
  <c r="E584" i="11"/>
  <c r="O584" i="10"/>
  <c r="M584" i="10"/>
  <c r="N584" i="10" s="1"/>
  <c r="H584" i="10"/>
  <c r="E422" i="11"/>
  <c r="H422" i="10"/>
  <c r="M422" i="10"/>
  <c r="N422" i="10" s="1"/>
  <c r="O422" i="10"/>
  <c r="K148" i="11"/>
  <c r="G148" i="11"/>
  <c r="O75" i="11"/>
  <c r="M75" i="11"/>
  <c r="N75" i="11" s="1"/>
  <c r="H75" i="11"/>
  <c r="H421" i="10"/>
  <c r="E421" i="11"/>
  <c r="O421" i="10"/>
  <c r="M421" i="10"/>
  <c r="N421" i="10" s="1"/>
  <c r="O345" i="10"/>
  <c r="M345" i="10"/>
  <c r="N345" i="10" s="1"/>
  <c r="E345" i="11"/>
  <c r="H345" i="10"/>
  <c r="K278" i="11"/>
  <c r="G278" i="11"/>
  <c r="O278" i="11" s="1"/>
  <c r="E568" i="11"/>
  <c r="O568" i="10"/>
  <c r="M568" i="10"/>
  <c r="N568" i="10"/>
  <c r="H568" i="10"/>
  <c r="G519" i="11"/>
  <c r="H519" i="11" s="1"/>
  <c r="K519" i="11"/>
  <c r="K552" i="11"/>
  <c r="G552" i="11"/>
  <c r="G601" i="11"/>
  <c r="K601" i="11"/>
  <c r="E424" i="11"/>
  <c r="O424" i="10"/>
  <c r="H424" i="10"/>
  <c r="M424" i="10"/>
  <c r="N424" i="10" s="1"/>
  <c r="E423" i="11"/>
  <c r="H423" i="10"/>
  <c r="M423" i="10"/>
  <c r="N423" i="10" s="1"/>
  <c r="O423" i="10"/>
  <c r="E466" i="11"/>
  <c r="G466" i="11" s="1"/>
  <c r="H466" i="10"/>
  <c r="M466" i="10"/>
  <c r="N466" i="10" s="1"/>
  <c r="O466" i="10"/>
  <c r="G464" i="11"/>
  <c r="K464" i="11"/>
  <c r="G571" i="11"/>
  <c r="G576" i="11"/>
  <c r="K576" i="11"/>
  <c r="E269" i="11"/>
  <c r="H269" i="10"/>
  <c r="M269" i="10"/>
  <c r="N269" i="10" s="1"/>
  <c r="O269" i="10"/>
  <c r="E544" i="11"/>
  <c r="G544" i="11" s="1"/>
  <c r="O544" i="10"/>
  <c r="H544" i="10"/>
  <c r="M544" i="10"/>
  <c r="N544" i="10"/>
  <c r="E614" i="11"/>
  <c r="O614" i="10"/>
  <c r="H614" i="10"/>
  <c r="M614" i="10"/>
  <c r="N614" i="10" s="1"/>
  <c r="G613" i="11"/>
  <c r="K613" i="11"/>
  <c r="K589" i="11"/>
  <c r="G589" i="11"/>
  <c r="E578" i="11"/>
  <c r="H578" i="10"/>
  <c r="M578" i="10"/>
  <c r="N578" i="10" s="1"/>
  <c r="O578" i="10"/>
  <c r="G308" i="11"/>
  <c r="H308" i="11" s="1"/>
  <c r="E266" i="11"/>
  <c r="O266" i="10"/>
  <c r="H266" i="10"/>
  <c r="G428" i="11"/>
  <c r="K428" i="11"/>
  <c r="E463" i="11"/>
  <c r="H463" i="10"/>
  <c r="M463" i="10"/>
  <c r="N463" i="10" s="1"/>
  <c r="O463" i="10"/>
  <c r="E377" i="11"/>
  <c r="O377" i="10"/>
  <c r="H377" i="10"/>
  <c r="M377" i="10"/>
  <c r="N377" i="10" s="1"/>
  <c r="E267" i="11"/>
  <c r="M267" i="10"/>
  <c r="N267" i="10"/>
  <c r="H267" i="10"/>
  <c r="O267" i="10"/>
  <c r="E528" i="11"/>
  <c r="H528" i="10"/>
  <c r="M528" i="10"/>
  <c r="N528" i="10" s="1"/>
  <c r="O528" i="10"/>
  <c r="E309" i="11"/>
  <c r="K309" i="11" s="1"/>
  <c r="H309" i="10"/>
  <c r="M309" i="10"/>
  <c r="N309" i="10" s="1"/>
  <c r="O309" i="10"/>
  <c r="H465" i="10"/>
  <c r="H268" i="10"/>
  <c r="O268" i="10"/>
  <c r="M222" i="11"/>
  <c r="N222" i="11" s="1"/>
  <c r="H222" i="11"/>
  <c r="O222" i="11"/>
  <c r="E272" i="11"/>
  <c r="O272" i="10"/>
  <c r="H272" i="10"/>
  <c r="M272" i="10"/>
  <c r="N272" i="10" s="1"/>
  <c r="E271" i="11"/>
  <c r="O271" i="10"/>
  <c r="H271" i="10"/>
  <c r="M271" i="10"/>
  <c r="N271" i="10" s="1"/>
  <c r="E247" i="11"/>
  <c r="M247" i="10"/>
  <c r="N247" i="10" s="1"/>
  <c r="O247" i="10"/>
  <c r="H247" i="10"/>
  <c r="E524" i="11"/>
  <c r="O524" i="10"/>
  <c r="M524" i="10"/>
  <c r="N524" i="10" s="1"/>
  <c r="H524" i="10"/>
  <c r="E344" i="11"/>
  <c r="H344" i="10"/>
  <c r="O344" i="10"/>
  <c r="M344" i="10"/>
  <c r="N344" i="10" s="1"/>
  <c r="K262" i="11"/>
  <c r="G262" i="11"/>
  <c r="G569" i="11"/>
  <c r="K569" i="11"/>
  <c r="H83" i="10"/>
  <c r="E83" i="11"/>
  <c r="O83" i="10"/>
  <c r="M83" i="10"/>
  <c r="N83" i="10" s="1"/>
  <c r="E216" i="11"/>
  <c r="O216" i="10"/>
  <c r="M216" i="10"/>
  <c r="N216" i="10" s="1"/>
  <c r="H216" i="10"/>
  <c r="H229" i="10"/>
  <c r="H227" i="10"/>
  <c r="O227" i="10"/>
  <c r="M227" i="10"/>
  <c r="N227" i="10" s="1"/>
  <c r="E227" i="11"/>
  <c r="E143" i="11"/>
  <c r="H143" i="10"/>
  <c r="O143" i="10"/>
  <c r="M143" i="10"/>
  <c r="N143" i="10" s="1"/>
  <c r="E626" i="11"/>
  <c r="O626" i="10"/>
  <c r="H626" i="10"/>
  <c r="M626" i="10"/>
  <c r="N626" i="10"/>
  <c r="G40" i="11"/>
  <c r="K40" i="11"/>
  <c r="K505" i="11"/>
  <c r="G505" i="11"/>
  <c r="M197" i="11"/>
  <c r="N197" i="11" s="1"/>
  <c r="H197" i="11"/>
  <c r="O197" i="11"/>
  <c r="G23" i="11"/>
  <c r="K23" i="11"/>
  <c r="O69" i="10"/>
  <c r="H69" i="10"/>
  <c r="E69" i="11"/>
  <c r="M69" i="10"/>
  <c r="N69" i="10"/>
  <c r="G574" i="11"/>
  <c r="G126" i="11"/>
  <c r="M126" i="11" s="1"/>
  <c r="N126" i="11" s="1"/>
  <c r="K126" i="11"/>
  <c r="E37" i="11"/>
  <c r="H37" i="10"/>
  <c r="M37" i="10"/>
  <c r="N37" i="10" s="1"/>
  <c r="O37" i="10"/>
  <c r="O11" i="11"/>
  <c r="M11" i="11"/>
  <c r="N11" i="11" s="1"/>
  <c r="H11" i="11"/>
  <c r="E91" i="11"/>
  <c r="M91" i="10"/>
  <c r="N91" i="10" s="1"/>
  <c r="O91" i="10"/>
  <c r="E158" i="11"/>
  <c r="O158" i="10"/>
  <c r="M158" i="10"/>
  <c r="N158" i="10"/>
  <c r="H158" i="10"/>
  <c r="E188" i="11"/>
  <c r="K188" i="11" s="1"/>
  <c r="M188" i="10"/>
  <c r="N188" i="10" s="1"/>
  <c r="G359" i="11"/>
  <c r="G87" i="11"/>
  <c r="K87" i="11"/>
  <c r="K311" i="11"/>
  <c r="G311" i="11"/>
  <c r="K58" i="11"/>
  <c r="G58" i="11"/>
  <c r="E108" i="11"/>
  <c r="O108" i="10"/>
  <c r="M108" i="10"/>
  <c r="N108" i="10" s="1"/>
  <c r="H108" i="10"/>
  <c r="H15" i="11"/>
  <c r="M15" i="11"/>
  <c r="N15" i="11" s="1"/>
  <c r="O15" i="11"/>
  <c r="E106" i="11"/>
  <c r="H106" i="10"/>
  <c r="O106" i="10"/>
  <c r="M106" i="10"/>
  <c r="N106" i="10"/>
  <c r="K221" i="11"/>
  <c r="G221" i="11"/>
  <c r="E131" i="11"/>
  <c r="M131" i="10"/>
  <c r="N131" i="10" s="1"/>
  <c r="O131" i="10"/>
  <c r="H131" i="10"/>
  <c r="K291" i="11"/>
  <c r="G291" i="11"/>
  <c r="E10" i="11"/>
  <c r="O10" i="10"/>
  <c r="H10" i="10"/>
  <c r="M10" i="10"/>
  <c r="E224" i="11"/>
  <c r="M224" i="10"/>
  <c r="N224" i="10"/>
  <c r="O224" i="10"/>
  <c r="H224" i="10"/>
  <c r="M141" i="11"/>
  <c r="N141" i="11" s="1"/>
  <c r="O141" i="11"/>
  <c r="H141" i="11"/>
  <c r="H185" i="11"/>
  <c r="M618" i="11"/>
  <c r="N618" i="11" s="1"/>
  <c r="O618" i="11"/>
  <c r="H618" i="11"/>
  <c r="E404" i="11"/>
  <c r="O404" i="10"/>
  <c r="H404" i="10"/>
  <c r="M404" i="10"/>
  <c r="N404" i="10" s="1"/>
  <c r="E492" i="11"/>
  <c r="M492" i="10"/>
  <c r="N492" i="10" s="1"/>
  <c r="H492" i="10"/>
  <c r="O492" i="10"/>
  <c r="O61" i="11"/>
  <c r="H61" i="11"/>
  <c r="M61" i="11"/>
  <c r="N61" i="11" s="1"/>
  <c r="G329" i="11"/>
  <c r="K329" i="11"/>
  <c r="E25" i="11"/>
  <c r="H25" i="10"/>
  <c r="O25" i="10"/>
  <c r="M25" i="10"/>
  <c r="N25" i="10" s="1"/>
  <c r="G420" i="11"/>
  <c r="K420" i="11"/>
  <c r="E112" i="11"/>
  <c r="H112" i="10"/>
  <c r="M112" i="10"/>
  <c r="N112" i="10" s="1"/>
  <c r="O112" i="10"/>
  <c r="E322" i="11"/>
  <c r="O322" i="10"/>
  <c r="M322" i="10"/>
  <c r="N322" i="10" s="1"/>
  <c r="H322" i="10"/>
  <c r="K163" i="11"/>
  <c r="G163" i="11"/>
  <c r="E234" i="11"/>
  <c r="O234" i="10"/>
  <c r="M234" i="10"/>
  <c r="N234" i="10" s="1"/>
  <c r="H234" i="10"/>
  <c r="H220" i="10"/>
  <c r="O117" i="10"/>
  <c r="M149" i="10"/>
  <c r="N149" i="10" s="1"/>
  <c r="E200" i="11"/>
  <c r="O200" i="10"/>
  <c r="M200" i="10"/>
  <c r="N200" i="10" s="1"/>
  <c r="H200" i="10"/>
  <c r="E494" i="11"/>
  <c r="O494" i="10"/>
  <c r="H494" i="10"/>
  <c r="M494" i="10"/>
  <c r="N494" i="10"/>
  <c r="O193" i="10"/>
  <c r="E193" i="11"/>
  <c r="H193" i="10"/>
  <c r="M193" i="10"/>
  <c r="N193" i="10" s="1"/>
  <c r="O97" i="11"/>
  <c r="M97" i="11"/>
  <c r="N97" i="11" s="1"/>
  <c r="H97" i="11"/>
  <c r="E182" i="11"/>
  <c r="O182" i="10"/>
  <c r="M182" i="10"/>
  <c r="N182" i="10"/>
  <c r="H182" i="10"/>
  <c r="M123" i="10"/>
  <c r="N123" i="10" s="1"/>
  <c r="E123" i="11"/>
  <c r="G123" i="11" s="1"/>
  <c r="H123" i="10"/>
  <c r="O123" i="10"/>
  <c r="K110" i="11"/>
  <c r="G110" i="11"/>
  <c r="M110" i="11" s="1"/>
  <c r="N110" i="11" s="1"/>
  <c r="O136" i="10"/>
  <c r="E206" i="11"/>
  <c r="O206" i="10"/>
  <c r="M206" i="10"/>
  <c r="N206" i="10"/>
  <c r="H206" i="10"/>
  <c r="E157" i="11"/>
  <c r="H157" i="10"/>
  <c r="O157" i="10"/>
  <c r="M157" i="10"/>
  <c r="N157" i="10" s="1"/>
  <c r="O29" i="10"/>
  <c r="M29" i="10"/>
  <c r="N29" i="10" s="1"/>
  <c r="E29" i="11"/>
  <c r="H29" i="10"/>
  <c r="K176" i="11"/>
  <c r="G176" i="11"/>
  <c r="H445" i="11"/>
  <c r="O445" i="11"/>
  <c r="M445" i="11"/>
  <c r="N445" i="11" s="1"/>
  <c r="E276" i="11"/>
  <c r="O276" i="10"/>
  <c r="H276" i="10"/>
  <c r="M276" i="10"/>
  <c r="N276" i="10"/>
  <c r="G299" i="11"/>
  <c r="K299" i="11"/>
  <c r="E100" i="11"/>
  <c r="H100" i="10"/>
  <c r="O100" i="10"/>
  <c r="M100" i="10"/>
  <c r="N100" i="10" s="1"/>
  <c r="G590" i="11"/>
  <c r="M590" i="11" s="1"/>
  <c r="N590" i="11" s="1"/>
  <c r="K590" i="11"/>
  <c r="K134" i="11"/>
  <c r="G134" i="11"/>
  <c r="K76" i="11"/>
  <c r="G76" i="11"/>
  <c r="G62" i="11"/>
  <c r="K62" i="11"/>
  <c r="O409" i="11"/>
  <c r="M175" i="11"/>
  <c r="N175" i="11" s="1"/>
  <c r="K232" i="11"/>
  <c r="G232" i="11"/>
  <c r="K165" i="11"/>
  <c r="G165" i="11"/>
  <c r="G258" i="11"/>
  <c r="K258" i="11"/>
  <c r="E407" i="11"/>
  <c r="M407" i="10"/>
  <c r="N407" i="10" s="1"/>
  <c r="H407" i="10"/>
  <c r="O407" i="10"/>
  <c r="G208" i="11"/>
  <c r="K208" i="11"/>
  <c r="G567" i="11"/>
  <c r="K567" i="11"/>
  <c r="K82" i="11"/>
  <c r="G82" i="11"/>
  <c r="O316" i="11"/>
  <c r="H316" i="11"/>
  <c r="M316" i="11"/>
  <c r="N316" i="11"/>
  <c r="O199" i="11"/>
  <c r="M199" i="11"/>
  <c r="N199" i="11" s="1"/>
  <c r="H199" i="11"/>
  <c r="G553" i="11"/>
  <c r="K553" i="11"/>
  <c r="G50" i="11"/>
  <c r="K50" i="11"/>
  <c r="K523" i="11"/>
  <c r="G523" i="11"/>
  <c r="M170" i="11"/>
  <c r="N170" i="11"/>
  <c r="O170" i="11"/>
  <c r="H170" i="11"/>
  <c r="E96" i="11"/>
  <c r="O96" i="10"/>
  <c r="M96" i="10"/>
  <c r="N96" i="10"/>
  <c r="H96" i="10"/>
  <c r="K74" i="11"/>
  <c r="G74" i="11"/>
  <c r="K190" i="11"/>
  <c r="G190" i="11"/>
  <c r="K226" i="11"/>
  <c r="G226" i="11"/>
  <c r="G128" i="11"/>
  <c r="K128" i="11"/>
  <c r="E538" i="11"/>
  <c r="O538" i="10"/>
  <c r="H538" i="10"/>
  <c r="M538" i="10"/>
  <c r="N538" i="10" s="1"/>
  <c r="E63" i="11"/>
  <c r="O63" i="10"/>
  <c r="H63" i="10"/>
  <c r="M63" i="10"/>
  <c r="N63" i="10" s="1"/>
  <c r="M98" i="11"/>
  <c r="N98" i="11"/>
  <c r="O98" i="11"/>
  <c r="H98" i="11"/>
  <c r="H43" i="10"/>
  <c r="M43" i="10"/>
  <c r="N43" i="10" s="1"/>
  <c r="O43" i="10"/>
  <c r="E43" i="11"/>
  <c r="E88" i="11"/>
  <c r="H88" i="10"/>
  <c r="O88" i="10"/>
  <c r="M88" i="10"/>
  <c r="N88" i="10"/>
  <c r="E462" i="11"/>
  <c r="M462" i="10"/>
  <c r="N462" i="10" s="1"/>
  <c r="O462" i="10"/>
  <c r="H462" i="10"/>
  <c r="K344" i="11"/>
  <c r="G344" i="11"/>
  <c r="G524" i="11"/>
  <c r="K524" i="11"/>
  <c r="K247" i="11"/>
  <c r="G247" i="11"/>
  <c r="K271" i="11"/>
  <c r="G271" i="11"/>
  <c r="K272" i="11"/>
  <c r="G272" i="11"/>
  <c r="G465" i="11"/>
  <c r="G528" i="11"/>
  <c r="K528" i="11"/>
  <c r="K267" i="11"/>
  <c r="G267" i="11"/>
  <c r="G377" i="11"/>
  <c r="K377" i="11"/>
  <c r="M589" i="11"/>
  <c r="N589" i="11" s="1"/>
  <c r="O589" i="11"/>
  <c r="H589" i="11"/>
  <c r="M576" i="11"/>
  <c r="N576" i="11" s="1"/>
  <c r="H576" i="11"/>
  <c r="O576" i="11"/>
  <c r="H464" i="11"/>
  <c r="O464" i="11"/>
  <c r="M464" i="11"/>
  <c r="N464" i="11" s="1"/>
  <c r="K423" i="11"/>
  <c r="G423" i="11"/>
  <c r="K424" i="11"/>
  <c r="G424" i="11"/>
  <c r="G568" i="11"/>
  <c r="K568" i="11"/>
  <c r="M363" i="11"/>
  <c r="N363" i="11"/>
  <c r="O375" i="11"/>
  <c r="H375" i="11"/>
  <c r="M375" i="11"/>
  <c r="N375" i="11"/>
  <c r="K346" i="11"/>
  <c r="M565" i="11"/>
  <c r="N565" i="11" s="1"/>
  <c r="O565" i="11"/>
  <c r="H565" i="11"/>
  <c r="M630" i="11"/>
  <c r="N630" i="11" s="1"/>
  <c r="H630" i="11"/>
  <c r="O630" i="11"/>
  <c r="O376" i="11"/>
  <c r="H376" i="11"/>
  <c r="M376" i="11"/>
  <c r="N376" i="11"/>
  <c r="K418" i="11"/>
  <c r="G418" i="11"/>
  <c r="O428" i="11"/>
  <c r="H428" i="11"/>
  <c r="M428" i="11"/>
  <c r="N428" i="11"/>
  <c r="G266" i="11"/>
  <c r="K266" i="11"/>
  <c r="H571" i="11"/>
  <c r="O571" i="11"/>
  <c r="M278" i="11"/>
  <c r="N278" i="11" s="1"/>
  <c r="H278" i="11"/>
  <c r="O148" i="11"/>
  <c r="H148" i="11"/>
  <c r="M148" i="11"/>
  <c r="N148" i="11" s="1"/>
  <c r="G556" i="11"/>
  <c r="K556" i="11"/>
  <c r="K400" i="11"/>
  <c r="G400" i="11"/>
  <c r="K419" i="11"/>
  <c r="G419" i="11"/>
  <c r="H144" i="11"/>
  <c r="O144" i="11"/>
  <c r="M144" i="11"/>
  <c r="N144" i="11" s="1"/>
  <c r="O314" i="11"/>
  <c r="M314" i="11"/>
  <c r="N314" i="11" s="1"/>
  <c r="K263" i="11"/>
  <c r="G263" i="11"/>
  <c r="H223" i="11"/>
  <c r="M223" i="11"/>
  <c r="N223" i="11" s="1"/>
  <c r="O223" i="11"/>
  <c r="O472" i="11"/>
  <c r="M472" i="11"/>
  <c r="N472" i="11"/>
  <c r="H472" i="11"/>
  <c r="H631" i="11"/>
  <c r="M631" i="11"/>
  <c r="N631" i="11"/>
  <c r="O631" i="11"/>
  <c r="O569" i="11"/>
  <c r="O308" i="11"/>
  <c r="M308" i="11"/>
  <c r="N308" i="11"/>
  <c r="O601" i="11"/>
  <c r="H601" i="11"/>
  <c r="M601" i="11"/>
  <c r="N601" i="11" s="1"/>
  <c r="M519" i="11"/>
  <c r="N519" i="11"/>
  <c r="O519" i="11"/>
  <c r="G345" i="11"/>
  <c r="K345" i="11"/>
  <c r="G422" i="11"/>
  <c r="K422" i="11"/>
  <c r="G584" i="11"/>
  <c r="K584" i="11"/>
  <c r="K554" i="11"/>
  <c r="G554" i="11"/>
  <c r="K577" i="11"/>
  <c r="G577" i="11"/>
  <c r="O325" i="11"/>
  <c r="M325" i="11"/>
  <c r="N325" i="11" s="1"/>
  <c r="H325" i="11"/>
  <c r="N530" i="11"/>
  <c r="O530" i="11"/>
  <c r="H530" i="11"/>
  <c r="H343" i="11"/>
  <c r="O343" i="11"/>
  <c r="N343" i="11"/>
  <c r="M262" i="11"/>
  <c r="N262" i="11" s="1"/>
  <c r="O262" i="11"/>
  <c r="H262" i="11"/>
  <c r="G309" i="11"/>
  <c r="K463" i="11"/>
  <c r="G463" i="11"/>
  <c r="K578" i="11"/>
  <c r="G578" i="11"/>
  <c r="M613" i="11"/>
  <c r="N613" i="11"/>
  <c r="H613" i="11"/>
  <c r="O613" i="11"/>
  <c r="G614" i="11"/>
  <c r="K614" i="11"/>
  <c r="K544" i="11"/>
  <c r="G269" i="11"/>
  <c r="K269" i="11"/>
  <c r="H552" i="11"/>
  <c r="M552" i="11"/>
  <c r="N552" i="11" s="1"/>
  <c r="O552" i="11"/>
  <c r="K421" i="11"/>
  <c r="G421" i="11"/>
  <c r="O570" i="11"/>
  <c r="H570" i="11"/>
  <c r="K21" i="11"/>
  <c r="G21" i="11"/>
  <c r="G529" i="11"/>
  <c r="K529" i="11"/>
  <c r="O74" i="11"/>
  <c r="H74" i="11"/>
  <c r="M74" i="11"/>
  <c r="N74" i="11" s="1"/>
  <c r="M232" i="11"/>
  <c r="N232" i="11"/>
  <c r="O232" i="11"/>
  <c r="H232" i="11"/>
  <c r="H76" i="11"/>
  <c r="O76" i="11"/>
  <c r="M76" i="11"/>
  <c r="N76" i="11" s="1"/>
  <c r="M50" i="11"/>
  <c r="N50" i="11"/>
  <c r="O50" i="11"/>
  <c r="H50" i="11"/>
  <c r="O258" i="11"/>
  <c r="M258" i="11"/>
  <c r="N258" i="11"/>
  <c r="H258" i="11"/>
  <c r="M299" i="11"/>
  <c r="N299" i="11" s="1"/>
  <c r="O299" i="11"/>
  <c r="H299" i="11"/>
  <c r="H176" i="11"/>
  <c r="O176" i="11"/>
  <c r="M176" i="11"/>
  <c r="N176" i="11"/>
  <c r="G206" i="11"/>
  <c r="K206" i="11"/>
  <c r="G193" i="11"/>
  <c r="K193" i="11"/>
  <c r="G220" i="11"/>
  <c r="K220" i="11"/>
  <c r="G234" i="11"/>
  <c r="K234" i="11"/>
  <c r="G322" i="11"/>
  <c r="K322" i="11"/>
  <c r="K224" i="11"/>
  <c r="G224" i="11"/>
  <c r="G10" i="11"/>
  <c r="K10" i="11"/>
  <c r="G131" i="11"/>
  <c r="K131" i="11"/>
  <c r="K108" i="11"/>
  <c r="G108" i="11"/>
  <c r="O108" i="11" s="1"/>
  <c r="G188" i="11"/>
  <c r="K37" i="11"/>
  <c r="G37" i="11"/>
  <c r="H126" i="11"/>
  <c r="O126" i="11"/>
  <c r="H505" i="11"/>
  <c r="M505" i="11"/>
  <c r="N505" i="11"/>
  <c r="O505" i="11"/>
  <c r="G229" i="11"/>
  <c r="K229" i="11"/>
  <c r="K88" i="11"/>
  <c r="G88" i="11"/>
  <c r="M567" i="11"/>
  <c r="N567" i="11"/>
  <c r="O567" i="11"/>
  <c r="H567" i="11"/>
  <c r="M134" i="11"/>
  <c r="N134" i="11" s="1"/>
  <c r="H134" i="11"/>
  <c r="O134" i="11"/>
  <c r="K157" i="11"/>
  <c r="G157" i="11"/>
  <c r="K494" i="11"/>
  <c r="G494" i="11"/>
  <c r="K200" i="11"/>
  <c r="G200" i="11"/>
  <c r="M163" i="11"/>
  <c r="N163" i="11"/>
  <c r="O163" i="11"/>
  <c r="H163" i="11"/>
  <c r="M420" i="11"/>
  <c r="N420" i="11" s="1"/>
  <c r="O420" i="11"/>
  <c r="H420" i="11"/>
  <c r="G25" i="11"/>
  <c r="K25" i="11"/>
  <c r="N10" i="10"/>
  <c r="O291" i="11"/>
  <c r="M291" i="11"/>
  <c r="N291" i="11" s="1"/>
  <c r="H291" i="11"/>
  <c r="M221" i="11"/>
  <c r="N221" i="11" s="1"/>
  <c r="H221" i="11"/>
  <c r="O221" i="11"/>
  <c r="O311" i="11"/>
  <c r="M311" i="11"/>
  <c r="N311" i="11"/>
  <c r="H311" i="11"/>
  <c r="M359" i="11"/>
  <c r="N359" i="11" s="1"/>
  <c r="H359" i="11"/>
  <c r="O359" i="11"/>
  <c r="K83" i="11"/>
  <c r="G83" i="11"/>
  <c r="K43" i="11"/>
  <c r="G43" i="11"/>
  <c r="O43" i="11" s="1"/>
  <c r="G63" i="11"/>
  <c r="K63" i="11"/>
  <c r="K538" i="11"/>
  <c r="G538" i="11"/>
  <c r="M538" i="11" s="1"/>
  <c r="N538" i="11" s="1"/>
  <c r="H128" i="11"/>
  <c r="O128" i="11"/>
  <c r="M128" i="11"/>
  <c r="N128" i="11" s="1"/>
  <c r="K96" i="11"/>
  <c r="G96" i="11"/>
  <c r="O553" i="11"/>
  <c r="H553" i="11"/>
  <c r="M553" i="11"/>
  <c r="N553" i="11" s="1"/>
  <c r="H82" i="11"/>
  <c r="M82" i="11"/>
  <c r="N82" i="11" s="1"/>
  <c r="O82" i="11"/>
  <c r="H62" i="11"/>
  <c r="M62" i="11"/>
  <c r="N62" i="11" s="1"/>
  <c r="O62" i="11"/>
  <c r="H590" i="11"/>
  <c r="O590" i="11"/>
  <c r="K100" i="11"/>
  <c r="G100" i="11"/>
  <c r="H110" i="11"/>
  <c r="O110" i="11"/>
  <c r="K123" i="11"/>
  <c r="K112" i="11"/>
  <c r="G112" i="11"/>
  <c r="G492" i="11"/>
  <c r="H492" i="11" s="1"/>
  <c r="K492" i="11"/>
  <c r="G404" i="11"/>
  <c r="K404" i="11"/>
  <c r="K106" i="11"/>
  <c r="G106" i="11"/>
  <c r="H87" i="11"/>
  <c r="O87" i="11"/>
  <c r="M87" i="11"/>
  <c r="N87" i="11"/>
  <c r="G158" i="11"/>
  <c r="K158" i="11"/>
  <c r="K91" i="11"/>
  <c r="G91" i="11"/>
  <c r="H91" i="11" s="1"/>
  <c r="K80" i="11"/>
  <c r="G80" i="11"/>
  <c r="K216" i="11"/>
  <c r="G216" i="11"/>
  <c r="G462" i="11"/>
  <c r="K462" i="11"/>
  <c r="M190" i="11"/>
  <c r="N190" i="11"/>
  <c r="O190" i="11"/>
  <c r="H190" i="11"/>
  <c r="M226" i="11"/>
  <c r="N226" i="11" s="1"/>
  <c r="H226" i="11"/>
  <c r="O226" i="11"/>
  <c r="H523" i="11"/>
  <c r="O523" i="11"/>
  <c r="M523" i="11"/>
  <c r="N523" i="11" s="1"/>
  <c r="H208" i="11"/>
  <c r="M208" i="11"/>
  <c r="N208" i="11" s="1"/>
  <c r="O208" i="11"/>
  <c r="G407" i="11"/>
  <c r="K407" i="11"/>
  <c r="H347" i="11"/>
  <c r="O347" i="11"/>
  <c r="M347" i="11"/>
  <c r="N347" i="11" s="1"/>
  <c r="G276" i="11"/>
  <c r="K276" i="11"/>
  <c r="K29" i="11"/>
  <c r="G29" i="11"/>
  <c r="G182" i="11"/>
  <c r="K182" i="11"/>
  <c r="H329" i="11"/>
  <c r="O329" i="11"/>
  <c r="M329" i="11"/>
  <c r="N329" i="11" s="1"/>
  <c r="H58" i="11"/>
  <c r="M58" i="11"/>
  <c r="N58" i="11"/>
  <c r="O58" i="11"/>
  <c r="H574" i="11"/>
  <c r="M574" i="11"/>
  <c r="N574" i="11"/>
  <c r="O574" i="11"/>
  <c r="G69" i="11"/>
  <c r="M69" i="11" s="1"/>
  <c r="N69" i="11" s="1"/>
  <c r="K69" i="11"/>
  <c r="H23" i="11"/>
  <c r="O23" i="11"/>
  <c r="M23" i="11"/>
  <c r="N23" i="11"/>
  <c r="O40" i="11"/>
  <c r="H40" i="11"/>
  <c r="M40" i="11"/>
  <c r="N40" i="11" s="1"/>
  <c r="G626" i="11"/>
  <c r="K626" i="11"/>
  <c r="K143" i="11"/>
  <c r="G143" i="11"/>
  <c r="G227" i="11"/>
  <c r="K227" i="11"/>
  <c r="M529" i="11"/>
  <c r="N529" i="11"/>
  <c r="O529" i="11"/>
  <c r="H529" i="11"/>
  <c r="O544" i="11"/>
  <c r="M544" i="11"/>
  <c r="N544" i="11"/>
  <c r="H544" i="11"/>
  <c r="M309" i="11"/>
  <c r="N309" i="11"/>
  <c r="O309" i="11"/>
  <c r="H309" i="11"/>
  <c r="O584" i="11"/>
  <c r="H584" i="11"/>
  <c r="M584" i="11"/>
  <c r="N584" i="11" s="1"/>
  <c r="O345" i="11"/>
  <c r="M345" i="11"/>
  <c r="N345" i="11" s="1"/>
  <c r="H345" i="11"/>
  <c r="M418" i="11"/>
  <c r="N418" i="11"/>
  <c r="H418" i="11"/>
  <c r="O418" i="11"/>
  <c r="O424" i="11"/>
  <c r="M424" i="11"/>
  <c r="N424" i="11"/>
  <c r="H424" i="11"/>
  <c r="O267" i="11"/>
  <c r="H267" i="11"/>
  <c r="M267" i="11"/>
  <c r="N267" i="11"/>
  <c r="M465" i="11"/>
  <c r="N465" i="11"/>
  <c r="H465" i="11"/>
  <c r="O465" i="11"/>
  <c r="H271" i="11"/>
  <c r="M271" i="11"/>
  <c r="N271" i="11" s="1"/>
  <c r="O271" i="11"/>
  <c r="H21" i="11"/>
  <c r="M21" i="11"/>
  <c r="N21" i="11" s="1"/>
  <c r="O463" i="11"/>
  <c r="M463" i="11"/>
  <c r="N463" i="11" s="1"/>
  <c r="H463" i="11"/>
  <c r="H554" i="11"/>
  <c r="M554" i="11"/>
  <c r="N554" i="11"/>
  <c r="O554" i="11"/>
  <c r="O556" i="11"/>
  <c r="H556" i="11"/>
  <c r="M556" i="11"/>
  <c r="N556" i="11"/>
  <c r="H346" i="11"/>
  <c r="O346" i="11"/>
  <c r="M346" i="11"/>
  <c r="N346" i="11" s="1"/>
  <c r="O466" i="11"/>
  <c r="M466" i="11"/>
  <c r="N466" i="11" s="1"/>
  <c r="H466" i="11"/>
  <c r="M524" i="11"/>
  <c r="N524" i="11" s="1"/>
  <c r="H524" i="11"/>
  <c r="O524" i="11"/>
  <c r="H269" i="11"/>
  <c r="O269" i="11"/>
  <c r="M269" i="11"/>
  <c r="N269" i="11"/>
  <c r="H614" i="11"/>
  <c r="O614" i="11"/>
  <c r="M614" i="11"/>
  <c r="N614" i="11" s="1"/>
  <c r="H422" i="11"/>
  <c r="O422" i="11"/>
  <c r="M422" i="11"/>
  <c r="N422" i="11" s="1"/>
  <c r="M263" i="11"/>
  <c r="N263" i="11"/>
  <c r="H263" i="11"/>
  <c r="O263" i="11"/>
  <c r="H419" i="11"/>
  <c r="O419" i="11"/>
  <c r="M419" i="11"/>
  <c r="N419" i="11" s="1"/>
  <c r="O400" i="11"/>
  <c r="H400" i="11"/>
  <c r="M400" i="11"/>
  <c r="N400" i="11"/>
  <c r="O423" i="11"/>
  <c r="M423" i="11"/>
  <c r="N423" i="11"/>
  <c r="H423" i="11"/>
  <c r="H272" i="11"/>
  <c r="O272" i="11"/>
  <c r="M272" i="11"/>
  <c r="N272" i="11" s="1"/>
  <c r="H247" i="11"/>
  <c r="M247" i="11"/>
  <c r="N247" i="11" s="1"/>
  <c r="O247" i="11"/>
  <c r="M344" i="11"/>
  <c r="N344" i="11" s="1"/>
  <c r="H344" i="11"/>
  <c r="O344" i="11"/>
  <c r="O421" i="11"/>
  <c r="H421" i="11"/>
  <c r="M421" i="11"/>
  <c r="N421" i="11"/>
  <c r="H578" i="11"/>
  <c r="O578" i="11"/>
  <c r="M578" i="11"/>
  <c r="N578" i="11" s="1"/>
  <c r="M577" i="11"/>
  <c r="N577" i="11"/>
  <c r="H577" i="11"/>
  <c r="O577" i="11"/>
  <c r="H266" i="11"/>
  <c r="O266" i="11"/>
  <c r="M266" i="11"/>
  <c r="N266" i="11" s="1"/>
  <c r="H568" i="11"/>
  <c r="M568" i="11"/>
  <c r="N568" i="11" s="1"/>
  <c r="O568" i="11"/>
  <c r="M377" i="11"/>
  <c r="N377" i="11" s="1"/>
  <c r="H377" i="11"/>
  <c r="O377" i="11"/>
  <c r="O528" i="11"/>
  <c r="M528" i="11"/>
  <c r="N528" i="11" s="1"/>
  <c r="H528" i="11"/>
  <c r="M182" i="11"/>
  <c r="N182" i="11" s="1"/>
  <c r="H182" i="11"/>
  <c r="O182" i="11"/>
  <c r="H407" i="11"/>
  <c r="M407" i="11"/>
  <c r="N407" i="11" s="1"/>
  <c r="O407" i="11"/>
  <c r="M216" i="11"/>
  <c r="N216" i="11"/>
  <c r="O216" i="11"/>
  <c r="H216" i="11"/>
  <c r="H404" i="11"/>
  <c r="M404" i="11"/>
  <c r="N404" i="11" s="1"/>
  <c r="O404" i="11"/>
  <c r="H63" i="11"/>
  <c r="O63" i="11"/>
  <c r="M63" i="11"/>
  <c r="N63" i="11"/>
  <c r="H43" i="11"/>
  <c r="M43" i="11"/>
  <c r="N43" i="11" s="1"/>
  <c r="H200" i="11"/>
  <c r="O200" i="11"/>
  <c r="M200" i="11"/>
  <c r="N200" i="11"/>
  <c r="O157" i="11"/>
  <c r="M157" i="11"/>
  <c r="N157" i="11"/>
  <c r="H157" i="11"/>
  <c r="H108" i="11"/>
  <c r="M108" i="11"/>
  <c r="N108" i="11"/>
  <c r="O224" i="11"/>
  <c r="M224" i="11"/>
  <c r="N224" i="11" s="1"/>
  <c r="H224" i="11"/>
  <c r="H234" i="11"/>
  <c r="O234" i="11"/>
  <c r="M234" i="11"/>
  <c r="N234" i="11" s="1"/>
  <c r="M193" i="11"/>
  <c r="N193" i="11"/>
  <c r="H193" i="11"/>
  <c r="O193" i="11"/>
  <c r="M206" i="11"/>
  <c r="N206" i="11"/>
  <c r="H206" i="11"/>
  <c r="O206" i="11"/>
  <c r="M143" i="11"/>
  <c r="N143" i="11" s="1"/>
  <c r="H143" i="11"/>
  <c r="O143" i="11"/>
  <c r="O91" i="11"/>
  <c r="M91" i="11"/>
  <c r="N91" i="11" s="1"/>
  <c r="O227" i="11"/>
  <c r="H227" i="11"/>
  <c r="M227" i="11"/>
  <c r="N227" i="11"/>
  <c r="H626" i="11"/>
  <c r="O626" i="11"/>
  <c r="M626" i="11"/>
  <c r="N626" i="11" s="1"/>
  <c r="H69" i="11"/>
  <c r="H29" i="11"/>
  <c r="O29" i="11"/>
  <c r="M29" i="11"/>
  <c r="N29" i="11" s="1"/>
  <c r="O158" i="11"/>
  <c r="M158" i="11"/>
  <c r="N158" i="11" s="1"/>
  <c r="H158" i="11"/>
  <c r="O106" i="11"/>
  <c r="H106" i="11"/>
  <c r="M106" i="11"/>
  <c r="N106" i="11" s="1"/>
  <c r="H100" i="11"/>
  <c r="O100" i="11"/>
  <c r="M100" i="11"/>
  <c r="N100" i="11" s="1"/>
  <c r="O538" i="11"/>
  <c r="H538" i="11"/>
  <c r="H229" i="11"/>
  <c r="M229" i="11"/>
  <c r="N229" i="11"/>
  <c r="O229" i="11"/>
  <c r="O188" i="11"/>
  <c r="M188" i="11"/>
  <c r="N188" i="11"/>
  <c r="H188" i="11"/>
  <c r="H322" i="11"/>
  <c r="O322" i="11"/>
  <c r="M322" i="11"/>
  <c r="N322" i="11" s="1"/>
  <c r="M276" i="11"/>
  <c r="N276" i="11"/>
  <c r="H276" i="11"/>
  <c r="O276" i="11"/>
  <c r="O80" i="11"/>
  <c r="M80" i="11"/>
  <c r="N80" i="11"/>
  <c r="H80" i="11"/>
  <c r="M492" i="11"/>
  <c r="N492" i="11"/>
  <c r="O492" i="11"/>
  <c r="M112" i="11"/>
  <c r="N112" i="11" s="1"/>
  <c r="H112" i="11"/>
  <c r="O112" i="11"/>
  <c r="H494" i="11"/>
  <c r="M494" i="11"/>
  <c r="N494" i="11" s="1"/>
  <c r="O494" i="11"/>
  <c r="M88" i="11"/>
  <c r="N88" i="11" s="1"/>
  <c r="H88" i="11"/>
  <c r="O88" i="11"/>
  <c r="M37" i="11"/>
  <c r="N37" i="11" s="1"/>
  <c r="O37" i="11"/>
  <c r="H37" i="11"/>
  <c r="H220" i="11"/>
  <c r="O220" i="11"/>
  <c r="M220" i="11"/>
  <c r="N220" i="11"/>
  <c r="H462" i="11"/>
  <c r="O462" i="11"/>
  <c r="M462" i="11"/>
  <c r="N462" i="11" s="1"/>
  <c r="M96" i="11"/>
  <c r="N96" i="11" s="1"/>
  <c r="O96" i="11"/>
  <c r="H96" i="11"/>
  <c r="H83" i="11"/>
  <c r="M83" i="11"/>
  <c r="N83" i="11" s="1"/>
  <c r="O83" i="11"/>
  <c r="O25" i="11"/>
  <c r="M25" i="11"/>
  <c r="N25" i="11"/>
  <c r="H25" i="11"/>
  <c r="M131" i="11"/>
  <c r="N131" i="11" s="1"/>
  <c r="H131" i="11"/>
  <c r="O131" i="11"/>
  <c r="H10" i="11"/>
  <c r="O10" i="11"/>
  <c r="M10" i="11"/>
  <c r="N10" i="11" s="1"/>
  <c r="L11" i="17" l="1"/>
  <c r="H63" i="17"/>
  <c r="H58" i="17"/>
  <c r="H40" i="17"/>
  <c r="N35" i="17"/>
  <c r="O123" i="11"/>
  <c r="M123" i="11"/>
  <c r="N123" i="11" s="1"/>
  <c r="H123" i="11"/>
  <c r="O69" i="11"/>
  <c r="K347" i="11"/>
  <c r="K525" i="11"/>
  <c r="G525" i="11"/>
  <c r="H314" i="11"/>
  <c r="H136" i="10"/>
  <c r="E136" i="11"/>
  <c r="M136" i="10"/>
  <c r="N136" i="10" s="1"/>
  <c r="H165" i="11"/>
  <c r="M571" i="11"/>
  <c r="N571" i="11" s="1"/>
  <c r="O21" i="11"/>
  <c r="O165" i="11"/>
  <c r="H363" i="11"/>
  <c r="O363" i="11"/>
  <c r="H569" i="11"/>
  <c r="E119" i="11"/>
  <c r="M119" i="10"/>
  <c r="N119" i="10" s="1"/>
  <c r="O119" i="10"/>
  <c r="G73" i="11"/>
  <c r="K73" i="11"/>
  <c r="M165" i="11"/>
  <c r="N165" i="11" s="1"/>
  <c r="K466" i="11"/>
  <c r="H119" i="10"/>
  <c r="M569" i="11"/>
  <c r="N569" i="11" s="1"/>
  <c r="O175" i="11"/>
  <c r="M409" i="11"/>
  <c r="N409" i="11" s="1"/>
  <c r="E149" i="11"/>
  <c r="O220" i="10"/>
  <c r="M103" i="10"/>
  <c r="N103" i="10" s="1"/>
  <c r="G605" i="11"/>
  <c r="O229" i="10"/>
  <c r="E268" i="11"/>
  <c r="E520" i="11"/>
  <c r="K314" i="11"/>
  <c r="M529" i="10"/>
  <c r="N529" i="10" s="1"/>
  <c r="K119" i="10"/>
  <c r="E286" i="10"/>
  <c r="G281" i="10"/>
  <c r="H175" i="11"/>
  <c r="H149" i="10"/>
  <c r="H103" i="10"/>
  <c r="O465" i="10"/>
  <c r="O346" i="10"/>
  <c r="O529" i="10"/>
  <c r="H347" i="10"/>
  <c r="M574" i="10"/>
  <c r="N574" i="10" s="1"/>
  <c r="G66" i="6"/>
  <c r="H76" i="6"/>
  <c r="N76" i="6" s="1"/>
  <c r="O76" i="6"/>
  <c r="M22" i="2"/>
  <c r="N8" i="2"/>
  <c r="K27" i="6"/>
  <c r="G27" i="6"/>
  <c r="G17" i="6"/>
  <c r="K17" i="6"/>
  <c r="M220" i="10"/>
  <c r="N220" i="10" s="1"/>
  <c r="E103" i="11"/>
  <c r="O80" i="10"/>
  <c r="O152" i="6"/>
  <c r="E152" i="10"/>
  <c r="M152" i="6"/>
  <c r="N341" i="2"/>
  <c r="L20" i="2"/>
  <c r="M20" i="2"/>
  <c r="M7" i="2" s="1"/>
  <c r="G115" i="11"/>
  <c r="M117" i="10"/>
  <c r="N117" i="10" s="1"/>
  <c r="M185" i="11"/>
  <c r="N185" i="11" s="1"/>
  <c r="H188" i="10"/>
  <c r="M80" i="10"/>
  <c r="N80" i="10" s="1"/>
  <c r="M465" i="10"/>
  <c r="N465" i="10" s="1"/>
  <c r="G380" i="11"/>
  <c r="M346" i="10"/>
  <c r="N346" i="10" s="1"/>
  <c r="H209" i="11"/>
  <c r="O347" i="10"/>
  <c r="K136" i="10"/>
  <c r="G242" i="10"/>
  <c r="M329" i="10"/>
  <c r="N329" i="10" s="1"/>
  <c r="O73" i="10"/>
  <c r="G521" i="10"/>
  <c r="L7" i="2"/>
  <c r="E117" i="11"/>
  <c r="H80" i="10"/>
  <c r="M229" i="10"/>
  <c r="N229" i="10" s="1"/>
  <c r="M396" i="11"/>
  <c r="N396" i="11" s="1"/>
  <c r="M370" i="2"/>
  <c r="M364" i="2" s="1"/>
  <c r="M121" i="2"/>
  <c r="N38" i="2"/>
  <c r="M306" i="2"/>
  <c r="N555" i="2"/>
  <c r="M9" i="6"/>
  <c r="H9" i="6"/>
  <c r="N9" i="6" s="1"/>
  <c r="E9" i="10"/>
  <c r="O9" i="6"/>
  <c r="N22" i="2"/>
  <c r="N20" i="2" s="1"/>
  <c r="H31" i="6"/>
  <c r="N31" i="6" s="1"/>
  <c r="E31" i="10"/>
  <c r="M31" i="6"/>
  <c r="O31" i="6"/>
  <c r="O363" i="6"/>
  <c r="G19" i="6"/>
  <c r="M145" i="11"/>
  <c r="N145" i="11" s="1"/>
  <c r="G28" i="6"/>
  <c r="H26" i="6"/>
  <c r="N26" i="6" s="1"/>
  <c r="H374" i="11"/>
  <c r="E536" i="11"/>
  <c r="M536" i="10"/>
  <c r="N536" i="10" s="1"/>
  <c r="H536" i="10"/>
  <c r="O536" i="10"/>
  <c r="E26" i="10"/>
  <c r="M26" i="6"/>
  <c r="G13" i="6"/>
  <c r="L643" i="6"/>
  <c r="G24" i="6"/>
  <c r="E498" i="11"/>
  <c r="O498" i="10"/>
  <c r="H498" i="10"/>
  <c r="M498" i="10"/>
  <c r="N498" i="10" s="1"/>
  <c r="E327" i="11"/>
  <c r="H327" i="10"/>
  <c r="O327" i="10"/>
  <c r="M327" i="10"/>
  <c r="N327" i="10" s="1"/>
  <c r="E408" i="11"/>
  <c r="H408" i="10"/>
  <c r="O408" i="10"/>
  <c r="M408" i="10"/>
  <c r="N408" i="10" s="1"/>
  <c r="G178" i="11"/>
  <c r="K178" i="11"/>
  <c r="H273" i="11"/>
  <c r="O273" i="11"/>
  <c r="M273" i="11"/>
  <c r="N273" i="11" s="1"/>
  <c r="O145" i="11"/>
  <c r="K71" i="11"/>
  <c r="G71" i="11"/>
  <c r="K470" i="10"/>
  <c r="G470" i="10"/>
  <c r="E378" i="11"/>
  <c r="O378" i="10"/>
  <c r="M378" i="10"/>
  <c r="N378" i="10" s="1"/>
  <c r="K129" i="10"/>
  <c r="G129" i="10"/>
  <c r="E425" i="11"/>
  <c r="M425" i="10"/>
  <c r="N425" i="10" s="1"/>
  <c r="H425" i="10"/>
  <c r="K388" i="6"/>
  <c r="G388" i="6"/>
  <c r="K250" i="6"/>
  <c r="G250" i="6"/>
  <c r="G641" i="6"/>
  <c r="K641" i="6"/>
  <c r="E625" i="6"/>
  <c r="M625" i="2"/>
  <c r="M617" i="2" s="1"/>
  <c r="O625" i="2"/>
  <c r="H625" i="2"/>
  <c r="N625" i="2" s="1"/>
  <c r="N617" i="2" s="1"/>
  <c r="K623" i="6"/>
  <c r="G623" i="6"/>
  <c r="K572" i="6"/>
  <c r="G572" i="6"/>
  <c r="G548" i="6"/>
  <c r="K548" i="6"/>
  <c r="K488" i="6"/>
  <c r="G488" i="6"/>
  <c r="E460" i="10"/>
  <c r="O460" i="6"/>
  <c r="H460" i="6"/>
  <c r="N460" i="6" s="1"/>
  <c r="M460" i="6"/>
  <c r="K411" i="6"/>
  <c r="G411" i="6"/>
  <c r="M395" i="2"/>
  <c r="O395" i="2"/>
  <c r="E395" i="6"/>
  <c r="H395" i="2"/>
  <c r="N395" i="2" s="1"/>
  <c r="E323" i="10"/>
  <c r="O323" i="6"/>
  <c r="M323" i="6"/>
  <c r="H323" i="6"/>
  <c r="N323" i="6" s="1"/>
  <c r="E305" i="6"/>
  <c r="H305" i="2"/>
  <c r="N305" i="2" s="1"/>
  <c r="N302" i="2" s="1"/>
  <c r="M305" i="2"/>
  <c r="M302" i="2" s="1"/>
  <c r="M292" i="2" s="1"/>
  <c r="O305" i="2"/>
  <c r="K303" i="6"/>
  <c r="G303" i="6"/>
  <c r="O246" i="2"/>
  <c r="H246" i="2"/>
  <c r="N246" i="2" s="1"/>
  <c r="N240" i="2" s="1"/>
  <c r="N239" i="2" s="1"/>
  <c r="N238" i="2" s="1"/>
  <c r="E246" i="6"/>
  <c r="M246" i="2"/>
  <c r="M240" i="2" s="1"/>
  <c r="M239" i="2" s="1"/>
  <c r="M238" i="2" s="1"/>
  <c r="H585" i="11"/>
  <c r="G394" i="10"/>
  <c r="K394" i="10"/>
  <c r="M105" i="6"/>
  <c r="O105" i="6"/>
  <c r="E192" i="10"/>
  <c r="O192" i="6"/>
  <c r="H192" i="6"/>
  <c r="N192" i="6" s="1"/>
  <c r="E547" i="11"/>
  <c r="H547" i="10"/>
  <c r="O547" i="10"/>
  <c r="G616" i="11"/>
  <c r="K616" i="11"/>
  <c r="E125" i="10"/>
  <c r="H125" i="6"/>
  <c r="N125" i="6" s="1"/>
  <c r="G94" i="11"/>
  <c r="K94" i="11"/>
  <c r="K596" i="11"/>
  <c r="E606" i="11"/>
  <c r="O606" i="10"/>
  <c r="K130" i="11"/>
  <c r="G451" i="11"/>
  <c r="G67" i="10"/>
  <c r="K67" i="10"/>
  <c r="E245" i="10"/>
  <c r="H245" i="6"/>
  <c r="N245" i="6" s="1"/>
  <c r="E254" i="10"/>
  <c r="H254" i="6"/>
  <c r="N254" i="6" s="1"/>
  <c r="O254" i="6"/>
  <c r="G604" i="11"/>
  <c r="G357" i="11"/>
  <c r="K507" i="10"/>
  <c r="G507" i="10"/>
  <c r="E342" i="10"/>
  <c r="M342" i="6"/>
  <c r="H342" i="6"/>
  <c r="N342" i="6" s="1"/>
  <c r="H357" i="10"/>
  <c r="G632" i="10"/>
  <c r="K632" i="10"/>
  <c r="K244" i="10"/>
  <c r="G244" i="10"/>
  <c r="E382" i="10"/>
  <c r="M382" i="6"/>
  <c r="H382" i="6"/>
  <c r="N382" i="6" s="1"/>
  <c r="G350" i="10"/>
  <c r="K350" i="10"/>
  <c r="K627" i="10"/>
  <c r="G627" i="10"/>
  <c r="G471" i="10"/>
  <c r="K471" i="10"/>
  <c r="G540" i="10"/>
  <c r="K540" i="10"/>
  <c r="K550" i="11"/>
  <c r="G550" i="11"/>
  <c r="O106" i="2"/>
  <c r="H106" i="2"/>
  <c r="N106" i="2" s="1"/>
  <c r="N104" i="2" s="1"/>
  <c r="N92" i="2" s="1"/>
  <c r="G392" i="10"/>
  <c r="K392" i="10"/>
  <c r="G455" i="10"/>
  <c r="K455" i="10"/>
  <c r="O181" i="2"/>
  <c r="H181" i="2"/>
  <c r="N181" i="2" s="1"/>
  <c r="N180" i="2" s="1"/>
  <c r="N162" i="2" s="1"/>
  <c r="M181" i="2"/>
  <c r="M180" i="2" s="1"/>
  <c r="M162" i="2" s="1"/>
  <c r="E181" i="6"/>
  <c r="E159" i="6"/>
  <c r="O159" i="2"/>
  <c r="E90" i="6"/>
  <c r="H90" i="2"/>
  <c r="N90" i="2" s="1"/>
  <c r="N89" i="2" s="1"/>
  <c r="N70" i="2" s="1"/>
  <c r="M90" i="2"/>
  <c r="M89" i="2" s="1"/>
  <c r="M70" i="2" s="1"/>
  <c r="O90" i="2"/>
  <c r="K608" i="10"/>
  <c r="G608" i="10"/>
  <c r="K47" i="10"/>
  <c r="G47" i="10"/>
  <c r="G477" i="11"/>
  <c r="K477" i="11"/>
  <c r="K607" i="11"/>
  <c r="G607" i="11"/>
  <c r="K511" i="6"/>
  <c r="G511" i="6"/>
  <c r="G48" i="10"/>
  <c r="K48" i="10"/>
  <c r="K453" i="10"/>
  <c r="G453" i="10"/>
  <c r="K559" i="11"/>
  <c r="G559" i="11"/>
  <c r="K518" i="10"/>
  <c r="G518" i="10"/>
  <c r="G541" i="10"/>
  <c r="K541" i="10"/>
  <c r="K228" i="10"/>
  <c r="G228" i="10"/>
  <c r="G517" i="10"/>
  <c r="K517" i="10"/>
  <c r="K67" i="6"/>
  <c r="G151" i="6"/>
  <c r="K151" i="6"/>
  <c r="K120" i="6"/>
  <c r="G120" i="6"/>
  <c r="J156" i="2"/>
  <c r="J153" i="2" s="1"/>
  <c r="K156" i="2"/>
  <c r="K153" i="2" s="1"/>
  <c r="K70" i="2" s="1"/>
  <c r="K32" i="2" s="1"/>
  <c r="J104" i="2"/>
  <c r="J92" i="2" s="1"/>
  <c r="K139" i="6"/>
  <c r="G139" i="6"/>
  <c r="G256" i="10"/>
  <c r="K256" i="10"/>
  <c r="K155" i="6"/>
  <c r="G155" i="6"/>
  <c r="G79" i="6"/>
  <c r="K79" i="6"/>
  <c r="K56" i="6"/>
  <c r="G56" i="6"/>
  <c r="K39" i="6"/>
  <c r="G39" i="6"/>
  <c r="N292" i="2"/>
  <c r="K84" i="6"/>
  <c r="G84" i="6"/>
  <c r="N398" i="2"/>
  <c r="N397" i="2" s="1"/>
  <c r="K169" i="2"/>
  <c r="K162" i="2" s="1"/>
  <c r="K592" i="2"/>
  <c r="K591" i="2" s="1"/>
  <c r="G561" i="6"/>
  <c r="K561" i="6"/>
  <c r="K481" i="2"/>
  <c r="K475" i="2" s="1"/>
  <c r="H457" i="2"/>
  <c r="N457" i="2" s="1"/>
  <c r="O457" i="2"/>
  <c r="E457" i="6"/>
  <c r="M457" i="2"/>
  <c r="E442" i="10"/>
  <c r="H442" i="6"/>
  <c r="N442" i="6" s="1"/>
  <c r="O435" i="2"/>
  <c r="M435" i="2"/>
  <c r="E435" i="6"/>
  <c r="H435" i="2"/>
  <c r="N435" i="2" s="1"/>
  <c r="K370" i="2"/>
  <c r="K364" i="2" s="1"/>
  <c r="E315" i="6"/>
  <c r="O315" i="2"/>
  <c r="M315" i="2"/>
  <c r="M313" i="2" s="1"/>
  <c r="J270" i="2"/>
  <c r="J265" i="2"/>
  <c r="M194" i="2"/>
  <c r="M189" i="2" s="1"/>
  <c r="M183" i="2" s="1"/>
  <c r="E194" i="6"/>
  <c r="G116" i="6"/>
  <c r="K116" i="6"/>
  <c r="E399" i="10"/>
  <c r="H399" i="6"/>
  <c r="N399" i="6" s="1"/>
  <c r="O171" i="2"/>
  <c r="E171" i="6"/>
  <c r="L555" i="2"/>
  <c r="O522" i="2"/>
  <c r="E522" i="6"/>
  <c r="M522" i="2"/>
  <c r="M515" i="2" s="1"/>
  <c r="M508" i="2" s="1"/>
  <c r="J515" i="2"/>
  <c r="J508" i="2" s="1"/>
  <c r="K509" i="2"/>
  <c r="K508" i="2" s="1"/>
  <c r="E389" i="6"/>
  <c r="O389" i="2"/>
  <c r="H389" i="2"/>
  <c r="N389" i="2" s="1"/>
  <c r="N370" i="2" s="1"/>
  <c r="N364" i="2" s="1"/>
  <c r="M389" i="2"/>
  <c r="E296" i="6"/>
  <c r="O296" i="2"/>
  <c r="K573" i="2"/>
  <c r="L515" i="2"/>
  <c r="L508" i="2" s="1"/>
  <c r="L235" i="2" s="1"/>
  <c r="E468" i="6"/>
  <c r="M468" i="2"/>
  <c r="O468" i="2"/>
  <c r="H468" i="2"/>
  <c r="N468" i="2" s="1"/>
  <c r="O426" i="2"/>
  <c r="H426" i="2"/>
  <c r="N426" i="2" s="1"/>
  <c r="N412" i="2" s="1"/>
  <c r="N405" i="2" s="1"/>
  <c r="E426" i="6"/>
  <c r="M426" i="2"/>
  <c r="G393" i="6"/>
  <c r="K393" i="6"/>
  <c r="O328" i="2"/>
  <c r="E328" i="6"/>
  <c r="H328" i="2"/>
  <c r="N328" i="2" s="1"/>
  <c r="N324" i="2" s="1"/>
  <c r="N306" i="2" s="1"/>
  <c r="M328" i="2"/>
  <c r="M324" i="2" s="1"/>
  <c r="K326" i="6"/>
  <c r="G326" i="6"/>
  <c r="G609" i="6"/>
  <c r="K609" i="6"/>
  <c r="K597" i="6"/>
  <c r="G597" i="6"/>
  <c r="O588" i="2"/>
  <c r="M588" i="2"/>
  <c r="H588" i="2"/>
  <c r="N588" i="2" s="1"/>
  <c r="E588" i="6"/>
  <c r="E586" i="6"/>
  <c r="M586" i="2"/>
  <c r="O586" i="2"/>
  <c r="H586" i="2"/>
  <c r="N586" i="2" s="1"/>
  <c r="N573" i="2" s="1"/>
  <c r="K582" i="6"/>
  <c r="G582" i="6"/>
  <c r="K566" i="6"/>
  <c r="G566" i="6"/>
  <c r="G558" i="6"/>
  <c r="K558" i="6"/>
  <c r="G479" i="6"/>
  <c r="K479" i="6"/>
  <c r="E433" i="6"/>
  <c r="O433" i="2"/>
  <c r="H433" i="2"/>
  <c r="N433" i="2" s="1"/>
  <c r="M433" i="2"/>
  <c r="E401" i="6"/>
  <c r="H401" i="2"/>
  <c r="N401" i="2" s="1"/>
  <c r="M401" i="2"/>
  <c r="M398" i="2" s="1"/>
  <c r="M397" i="2" s="1"/>
  <c r="K373" i="6"/>
  <c r="G373" i="6"/>
  <c r="G360" i="6"/>
  <c r="K360" i="6"/>
  <c r="G333" i="6"/>
  <c r="K333" i="6"/>
  <c r="K319" i="6"/>
  <c r="G319" i="6"/>
  <c r="G282" i="6"/>
  <c r="K282" i="6"/>
  <c r="K260" i="6"/>
  <c r="G260" i="6"/>
  <c r="K621" i="6"/>
  <c r="G621" i="6"/>
  <c r="G593" i="6"/>
  <c r="K593" i="6"/>
  <c r="G452" i="6"/>
  <c r="K452" i="6"/>
  <c r="K307" i="2"/>
  <c r="K598" i="6"/>
  <c r="G598" i="6"/>
  <c r="K504" i="6"/>
  <c r="G504" i="6"/>
  <c r="E491" i="6"/>
  <c r="O491" i="2"/>
  <c r="H491" i="2"/>
  <c r="N491" i="2" s="1"/>
  <c r="M491" i="2"/>
  <c r="M489" i="2"/>
  <c r="M481" i="2" s="1"/>
  <c r="M475" i="2" s="1"/>
  <c r="H489" i="2"/>
  <c r="N489" i="2" s="1"/>
  <c r="O489" i="2"/>
  <c r="E489" i="6"/>
  <c r="O459" i="2"/>
  <c r="H459" i="2"/>
  <c r="N459" i="2" s="1"/>
  <c r="E459" i="6"/>
  <c r="G449" i="6"/>
  <c r="K449" i="6"/>
  <c r="E437" i="6"/>
  <c r="M437" i="2"/>
  <c r="H437" i="2"/>
  <c r="N437" i="2" s="1"/>
  <c r="K432" i="6"/>
  <c r="G432" i="6"/>
  <c r="K341" i="2"/>
  <c r="O336" i="2"/>
  <c r="E336" i="6"/>
  <c r="M336" i="2"/>
  <c r="H336" i="2"/>
  <c r="N336" i="2" s="1"/>
  <c r="K334" i="6"/>
  <c r="G334" i="6"/>
  <c r="G283" i="6"/>
  <c r="K283" i="6"/>
  <c r="G635" i="6"/>
  <c r="K635" i="6"/>
  <c r="K581" i="6"/>
  <c r="G581" i="6"/>
  <c r="E496" i="6"/>
  <c r="H496" i="2"/>
  <c r="N496" i="2" s="1"/>
  <c r="O496" i="2"/>
  <c r="E384" i="6"/>
  <c r="O384" i="2"/>
  <c r="E402" i="6"/>
  <c r="O402" i="2"/>
  <c r="M580" i="2"/>
  <c r="M573" i="2" s="1"/>
  <c r="E580" i="6"/>
  <c r="J412" i="2"/>
  <c r="J405" i="2" s="1"/>
  <c r="E146" i="6"/>
  <c r="J324" i="2"/>
  <c r="J306" i="2" s="1"/>
  <c r="L642" i="11"/>
  <c r="J252" i="2"/>
  <c r="J239" i="2" s="1"/>
  <c r="O549" i="2"/>
  <c r="E549" i="6"/>
  <c r="J66" i="17"/>
  <c r="H57" i="17"/>
  <c r="H45" i="17"/>
  <c r="K64" i="17"/>
  <c r="K11" i="17"/>
  <c r="H60" i="17"/>
  <c r="G31" i="17"/>
  <c r="O31" i="17" s="1"/>
  <c r="O49" i="17"/>
  <c r="H52" i="17"/>
  <c r="H34" i="17"/>
  <c r="N39" i="17"/>
  <c r="H28" i="17"/>
  <c r="H39" i="17"/>
  <c r="H55" i="17"/>
  <c r="N53" i="17"/>
  <c r="H53" i="17"/>
  <c r="O38" i="17"/>
  <c r="H38" i="17"/>
  <c r="H37" i="17"/>
  <c r="H36" i="17"/>
  <c r="H35" i="17"/>
  <c r="H23" i="17"/>
  <c r="H33" i="17"/>
  <c r="O29" i="17"/>
  <c r="O34" i="17"/>
  <c r="H32" i="17"/>
  <c r="O28" i="17"/>
  <c r="H51" i="17"/>
  <c r="H27" i="17"/>
  <c r="H30" i="17"/>
  <c r="K41" i="17"/>
  <c r="O44" i="17"/>
  <c r="K19" i="17"/>
  <c r="N47" i="17"/>
  <c r="H54" i="17"/>
  <c r="H13" i="17"/>
  <c r="H46" i="17"/>
  <c r="L41" i="17"/>
  <c r="N45" i="17"/>
  <c r="O10" i="17"/>
  <c r="H48" i="17"/>
  <c r="H47" i="17"/>
  <c r="H42" i="17"/>
  <c r="M20" i="17"/>
  <c r="N21" i="17"/>
  <c r="N20" i="17" s="1"/>
  <c r="H21" i="17"/>
  <c r="L19" i="17"/>
  <c r="H25" i="17"/>
  <c r="K17" i="17"/>
  <c r="O50" i="17"/>
  <c r="H50" i="17"/>
  <c r="H43" i="17"/>
  <c r="N26" i="17"/>
  <c r="H18" i="17"/>
  <c r="H16" i="17"/>
  <c r="H15" i="17"/>
  <c r="H14" i="17"/>
  <c r="L8" i="17"/>
  <c r="L7" i="17" s="1"/>
  <c r="L56" i="17"/>
  <c r="N16" i="17"/>
  <c r="K8" i="17"/>
  <c r="K7" i="17" s="1"/>
  <c r="N14" i="17"/>
  <c r="O58" i="17"/>
  <c r="O21" i="17"/>
  <c r="O26" i="17"/>
  <c r="N15" i="17"/>
  <c r="N25" i="17"/>
  <c r="N27" i="17"/>
  <c r="N44" i="17"/>
  <c r="N48" i="17"/>
  <c r="N54" i="17"/>
  <c r="O46" i="17"/>
  <c r="O9" i="17"/>
  <c r="O61" i="17"/>
  <c r="M62" i="17"/>
  <c r="O62" i="17" s="1"/>
  <c r="N49" i="17"/>
  <c r="H9" i="17"/>
  <c r="N42" i="17"/>
  <c r="N37" i="17"/>
  <c r="O32" i="17"/>
  <c r="O30" i="17"/>
  <c r="O12" i="17"/>
  <c r="O60" i="17"/>
  <c r="O59" i="17"/>
  <c r="N59" i="17"/>
  <c r="N36" i="17"/>
  <c r="O35" i="17"/>
  <c r="N33" i="17"/>
  <c r="N65" i="17" l="1"/>
  <c r="N64" i="17" s="1"/>
  <c r="M64" i="17"/>
  <c r="O64" i="17" s="1"/>
  <c r="N57" i="17"/>
  <c r="N56" i="17" s="1"/>
  <c r="M56" i="17"/>
  <c r="O56" i="17" s="1"/>
  <c r="M24" i="17"/>
  <c r="O24" i="17" s="1"/>
  <c r="N13" i="17"/>
  <c r="O11" i="17"/>
  <c r="K24" i="17"/>
  <c r="K66" i="17" s="1"/>
  <c r="K67" i="17" s="1"/>
  <c r="N52" i="17"/>
  <c r="M41" i="17"/>
  <c r="O41" i="17" s="1"/>
  <c r="K459" i="6"/>
  <c r="G459" i="6"/>
  <c r="E373" i="10"/>
  <c r="M373" i="6"/>
  <c r="H373" i="6"/>
  <c r="N373" i="6" s="1"/>
  <c r="O373" i="6"/>
  <c r="K296" i="6"/>
  <c r="G296" i="6"/>
  <c r="E334" i="10"/>
  <c r="M334" i="6"/>
  <c r="O334" i="6"/>
  <c r="H334" i="6"/>
  <c r="N334" i="6" s="1"/>
  <c r="G491" i="6"/>
  <c r="K491" i="6"/>
  <c r="E319" i="10"/>
  <c r="O319" i="6"/>
  <c r="M319" i="6"/>
  <c r="H319" i="6"/>
  <c r="N319" i="6" s="1"/>
  <c r="E479" i="10"/>
  <c r="O479" i="6"/>
  <c r="M479" i="6"/>
  <c r="H479" i="6"/>
  <c r="N479" i="6" s="1"/>
  <c r="K435" i="6"/>
  <c r="G435" i="6"/>
  <c r="E84" i="10"/>
  <c r="H84" i="6"/>
  <c r="N84" i="6" s="1"/>
  <c r="M84" i="6"/>
  <c r="O84" i="6"/>
  <c r="E79" i="10"/>
  <c r="O79" i="6"/>
  <c r="H79" i="6"/>
  <c r="N79" i="6" s="1"/>
  <c r="M79" i="6"/>
  <c r="E517" i="11"/>
  <c r="H517" i="10"/>
  <c r="M517" i="10"/>
  <c r="N517" i="10" s="1"/>
  <c r="O517" i="10"/>
  <c r="M32" i="2"/>
  <c r="E350" i="11"/>
  <c r="H350" i="10"/>
  <c r="M350" i="10"/>
  <c r="N350" i="10" s="1"/>
  <c r="O350" i="10"/>
  <c r="E411" i="10"/>
  <c r="O411" i="6"/>
  <c r="M411" i="6"/>
  <c r="H411" i="6"/>
  <c r="N411" i="6" s="1"/>
  <c r="O470" i="10"/>
  <c r="E470" i="11"/>
  <c r="H470" i="10"/>
  <c r="M470" i="10"/>
  <c r="N470" i="10" s="1"/>
  <c r="G536" i="11"/>
  <c r="K536" i="11"/>
  <c r="M19" i="6"/>
  <c r="E19" i="10"/>
  <c r="O19" i="6"/>
  <c r="H19" i="6"/>
  <c r="N19" i="6" s="1"/>
  <c r="H281" i="10"/>
  <c r="E281" i="11"/>
  <c r="O281" i="10"/>
  <c r="M281" i="10"/>
  <c r="N281" i="10" s="1"/>
  <c r="K580" i="6"/>
  <c r="G580" i="6"/>
  <c r="K496" i="6"/>
  <c r="G496" i="6"/>
  <c r="K489" i="6"/>
  <c r="G489" i="6"/>
  <c r="E504" i="10"/>
  <c r="H504" i="6"/>
  <c r="N504" i="6" s="1"/>
  <c r="O504" i="6"/>
  <c r="M504" i="6"/>
  <c r="E593" i="10"/>
  <c r="O593" i="6"/>
  <c r="H593" i="6"/>
  <c r="N593" i="6" s="1"/>
  <c r="M593" i="6"/>
  <c r="G171" i="6"/>
  <c r="K171" i="6"/>
  <c r="J264" i="2"/>
  <c r="E155" i="10"/>
  <c r="M155" i="6"/>
  <c r="H155" i="6"/>
  <c r="N155" i="6" s="1"/>
  <c r="O155" i="6"/>
  <c r="E228" i="11"/>
  <c r="O228" i="10"/>
  <c r="H228" i="10"/>
  <c r="M228" i="10"/>
  <c r="N228" i="10" s="1"/>
  <c r="E453" i="11"/>
  <c r="O453" i="10"/>
  <c r="H453" i="10"/>
  <c r="M453" i="10"/>
  <c r="N453" i="10" s="1"/>
  <c r="H616" i="11"/>
  <c r="M616" i="11"/>
  <c r="N616" i="11" s="1"/>
  <c r="O616" i="11"/>
  <c r="E548" i="10"/>
  <c r="M548" i="6"/>
  <c r="O548" i="6"/>
  <c r="H548" i="6"/>
  <c r="N548" i="6" s="1"/>
  <c r="G625" i="6"/>
  <c r="K625" i="6"/>
  <c r="N7" i="2"/>
  <c r="G286" i="10"/>
  <c r="K286" i="10"/>
  <c r="M605" i="11"/>
  <c r="N605" i="11" s="1"/>
  <c r="H605" i="11"/>
  <c r="O605" i="11"/>
  <c r="O73" i="11"/>
  <c r="H73" i="11"/>
  <c r="M73" i="11"/>
  <c r="N73" i="11" s="1"/>
  <c r="K549" i="6"/>
  <c r="G549" i="6"/>
  <c r="K401" i="6"/>
  <c r="G401" i="6"/>
  <c r="E393" i="10"/>
  <c r="M393" i="6"/>
  <c r="H393" i="6"/>
  <c r="N393" i="6" s="1"/>
  <c r="O393" i="6"/>
  <c r="K90" i="6"/>
  <c r="G90" i="6"/>
  <c r="E455" i="11"/>
  <c r="O455" i="10"/>
  <c r="H455" i="10"/>
  <c r="M455" i="10"/>
  <c r="N455" i="10" s="1"/>
  <c r="G254" i="10"/>
  <c r="K254" i="10"/>
  <c r="K606" i="11"/>
  <c r="G606" i="11"/>
  <c r="E303" i="10"/>
  <c r="H303" i="6"/>
  <c r="N303" i="6" s="1"/>
  <c r="M303" i="6"/>
  <c r="O303" i="6"/>
  <c r="H572" i="6"/>
  <c r="N572" i="6" s="1"/>
  <c r="O572" i="6"/>
  <c r="E572" i="10"/>
  <c r="M572" i="6"/>
  <c r="G425" i="11"/>
  <c r="K425" i="11"/>
  <c r="O178" i="11"/>
  <c r="H178" i="11"/>
  <c r="M178" i="11"/>
  <c r="N178" i="11" s="1"/>
  <c r="K327" i="11"/>
  <c r="G327" i="11"/>
  <c r="H13" i="6"/>
  <c r="N13" i="6" s="1"/>
  <c r="E13" i="10"/>
  <c r="M13" i="6"/>
  <c r="O13" i="6"/>
  <c r="K9" i="10"/>
  <c r="G9" i="10"/>
  <c r="L642" i="2"/>
  <c r="K136" i="11"/>
  <c r="G136" i="11"/>
  <c r="E581" i="10"/>
  <c r="M581" i="6"/>
  <c r="H581" i="6"/>
  <c r="N581" i="6" s="1"/>
  <c r="O581" i="6"/>
  <c r="E621" i="10"/>
  <c r="H621" i="6"/>
  <c r="N621" i="6" s="1"/>
  <c r="M621" i="6"/>
  <c r="O621" i="6"/>
  <c r="E558" i="10"/>
  <c r="H558" i="6"/>
  <c r="N558" i="6" s="1"/>
  <c r="O558" i="6"/>
  <c r="M558" i="6"/>
  <c r="E609" i="10"/>
  <c r="H609" i="6"/>
  <c r="N609" i="6" s="1"/>
  <c r="O609" i="6"/>
  <c r="M609" i="6"/>
  <c r="K468" i="6"/>
  <c r="G468" i="6"/>
  <c r="E120" i="10"/>
  <c r="O120" i="6"/>
  <c r="H120" i="6"/>
  <c r="N120" i="6" s="1"/>
  <c r="M120" i="6"/>
  <c r="H477" i="11"/>
  <c r="O477" i="11"/>
  <c r="M477" i="11"/>
  <c r="N477" i="11" s="1"/>
  <c r="E540" i="11"/>
  <c r="H540" i="10"/>
  <c r="O540" i="10"/>
  <c r="M540" i="10"/>
  <c r="N540" i="10" s="1"/>
  <c r="G437" i="6"/>
  <c r="K437" i="6"/>
  <c r="N481" i="2"/>
  <c r="N475" i="2" s="1"/>
  <c r="N235" i="2" s="1"/>
  <c r="E598" i="10"/>
  <c r="M598" i="6"/>
  <c r="O598" i="6"/>
  <c r="H598" i="6"/>
  <c r="N598" i="6" s="1"/>
  <c r="E333" i="10"/>
  <c r="O333" i="6"/>
  <c r="H333" i="6"/>
  <c r="N333" i="6" s="1"/>
  <c r="M333" i="6"/>
  <c r="E566" i="10"/>
  <c r="O566" i="6"/>
  <c r="H566" i="6"/>
  <c r="N566" i="6" s="1"/>
  <c r="M566" i="6"/>
  <c r="G588" i="6"/>
  <c r="K588" i="6"/>
  <c r="E326" i="10"/>
  <c r="O326" i="6"/>
  <c r="H326" i="6"/>
  <c r="N326" i="6" s="1"/>
  <c r="M326" i="6"/>
  <c r="M412" i="2"/>
  <c r="M405" i="2" s="1"/>
  <c r="E561" i="10"/>
  <c r="H561" i="6"/>
  <c r="N561" i="6" s="1"/>
  <c r="O561" i="6"/>
  <c r="M561" i="6"/>
  <c r="E39" i="10"/>
  <c r="O39" i="6"/>
  <c r="M39" i="6"/>
  <c r="H39" i="6"/>
  <c r="N39" i="6" s="1"/>
  <c r="E47" i="11"/>
  <c r="H47" i="10"/>
  <c r="O47" i="10"/>
  <c r="M47" i="10"/>
  <c r="N47" i="10" s="1"/>
  <c r="K382" i="10"/>
  <c r="G382" i="10"/>
  <c r="K342" i="10"/>
  <c r="G342" i="10"/>
  <c r="M394" i="10"/>
  <c r="N394" i="10" s="1"/>
  <c r="O394" i="10"/>
  <c r="H394" i="10"/>
  <c r="E394" i="11"/>
  <c r="K323" i="10"/>
  <c r="G323" i="10"/>
  <c r="E641" i="10"/>
  <c r="M641" i="6"/>
  <c r="H641" i="6"/>
  <c r="N641" i="6" s="1"/>
  <c r="O641" i="6"/>
  <c r="E129" i="11"/>
  <c r="O129" i="10"/>
  <c r="H129" i="10"/>
  <c r="M129" i="10"/>
  <c r="N129" i="10" s="1"/>
  <c r="E521" i="11"/>
  <c r="M521" i="10"/>
  <c r="N521" i="10" s="1"/>
  <c r="O521" i="10"/>
  <c r="H521" i="10"/>
  <c r="H115" i="11"/>
  <c r="M115" i="11"/>
  <c r="N115" i="11" s="1"/>
  <c r="O115" i="11"/>
  <c r="K103" i="11"/>
  <c r="G103" i="11"/>
  <c r="K586" i="6"/>
  <c r="G586" i="6"/>
  <c r="K389" i="6"/>
  <c r="G389" i="6"/>
  <c r="N63" i="17"/>
  <c r="N62" i="17" s="1"/>
  <c r="J238" i="2"/>
  <c r="J235" i="2" s="1"/>
  <c r="G402" i="6"/>
  <c r="K402" i="6"/>
  <c r="K336" i="6"/>
  <c r="G336" i="6"/>
  <c r="E260" i="10"/>
  <c r="M260" i="6"/>
  <c r="O260" i="6"/>
  <c r="H260" i="6"/>
  <c r="N260" i="6" s="1"/>
  <c r="K426" i="6"/>
  <c r="G426" i="6"/>
  <c r="G399" i="10"/>
  <c r="K399" i="10"/>
  <c r="G442" i="10"/>
  <c r="K442" i="10"/>
  <c r="E256" i="11"/>
  <c r="M256" i="10"/>
  <c r="N256" i="10" s="1"/>
  <c r="H256" i="10"/>
  <c r="O256" i="10"/>
  <c r="E541" i="11"/>
  <c r="O541" i="10"/>
  <c r="M541" i="10"/>
  <c r="N541" i="10" s="1"/>
  <c r="H541" i="10"/>
  <c r="E48" i="11"/>
  <c r="M48" i="10"/>
  <c r="N48" i="10" s="1"/>
  <c r="O48" i="10"/>
  <c r="H48" i="10"/>
  <c r="G159" i="6"/>
  <c r="K159" i="6"/>
  <c r="E392" i="11"/>
  <c r="H392" i="10"/>
  <c r="M392" i="10"/>
  <c r="N392" i="10" s="1"/>
  <c r="O392" i="10"/>
  <c r="E471" i="11"/>
  <c r="O471" i="10"/>
  <c r="H471" i="10"/>
  <c r="M471" i="10"/>
  <c r="N471" i="10" s="1"/>
  <c r="E244" i="11"/>
  <c r="O244" i="10"/>
  <c r="M244" i="10"/>
  <c r="N244" i="10" s="1"/>
  <c r="H244" i="10"/>
  <c r="E507" i="11"/>
  <c r="M507" i="10"/>
  <c r="N507" i="10" s="1"/>
  <c r="H507" i="10"/>
  <c r="O507" i="10"/>
  <c r="K245" i="10"/>
  <c r="G245" i="10"/>
  <c r="K547" i="11"/>
  <c r="G547" i="11"/>
  <c r="E623" i="10"/>
  <c r="H623" i="6"/>
  <c r="N623" i="6" s="1"/>
  <c r="M623" i="6"/>
  <c r="O623" i="6"/>
  <c r="E250" i="10"/>
  <c r="O250" i="6"/>
  <c r="H250" i="6"/>
  <c r="N250" i="6" s="1"/>
  <c r="M250" i="6"/>
  <c r="H71" i="11"/>
  <c r="M71" i="11"/>
  <c r="N71" i="11" s="1"/>
  <c r="O71" i="11"/>
  <c r="G26" i="10"/>
  <c r="K26" i="10"/>
  <c r="M28" i="6"/>
  <c r="H28" i="6"/>
  <c r="N28" i="6" s="1"/>
  <c r="O28" i="6"/>
  <c r="E28" i="10"/>
  <c r="G31" i="10"/>
  <c r="K31" i="10"/>
  <c r="O380" i="11"/>
  <c r="H380" i="11"/>
  <c r="M380" i="11"/>
  <c r="N380" i="11" s="1"/>
  <c r="K149" i="11"/>
  <c r="G149" i="11"/>
  <c r="G119" i="11"/>
  <c r="K119" i="11"/>
  <c r="G384" i="6"/>
  <c r="K384" i="6"/>
  <c r="L643" i="11"/>
  <c r="O642" i="11"/>
  <c r="E635" i="10"/>
  <c r="M635" i="6"/>
  <c r="O635" i="6"/>
  <c r="H635" i="6"/>
  <c r="N635" i="6" s="1"/>
  <c r="E449" i="10"/>
  <c r="M449" i="6"/>
  <c r="O449" i="6"/>
  <c r="H449" i="6"/>
  <c r="N449" i="6" s="1"/>
  <c r="K306" i="2"/>
  <c r="K235" i="2" s="1"/>
  <c r="K642" i="2" s="1"/>
  <c r="K643" i="2" s="1"/>
  <c r="E360" i="10"/>
  <c r="H360" i="6"/>
  <c r="N360" i="6" s="1"/>
  <c r="O360" i="6"/>
  <c r="M360" i="6"/>
  <c r="M582" i="6"/>
  <c r="O582" i="6"/>
  <c r="E582" i="10"/>
  <c r="H582" i="6"/>
  <c r="N582" i="6" s="1"/>
  <c r="G315" i="6"/>
  <c r="K315" i="6"/>
  <c r="E56" i="10"/>
  <c r="M56" i="6"/>
  <c r="H56" i="6"/>
  <c r="N56" i="6" s="1"/>
  <c r="O56" i="6"/>
  <c r="E139" i="10"/>
  <c r="M139" i="6"/>
  <c r="O139" i="6"/>
  <c r="H139" i="6"/>
  <c r="N139" i="6" s="1"/>
  <c r="E151" i="10"/>
  <c r="O151" i="6"/>
  <c r="H151" i="6"/>
  <c r="N151" i="6" s="1"/>
  <c r="M151" i="6"/>
  <c r="E518" i="11"/>
  <c r="M518" i="10"/>
  <c r="N518" i="10" s="1"/>
  <c r="O518" i="10"/>
  <c r="H518" i="10"/>
  <c r="E511" i="10"/>
  <c r="M511" i="6"/>
  <c r="O511" i="6"/>
  <c r="H511" i="6"/>
  <c r="N511" i="6" s="1"/>
  <c r="E608" i="11"/>
  <c r="O608" i="10"/>
  <c r="M608" i="10"/>
  <c r="N608" i="10" s="1"/>
  <c r="H608" i="10"/>
  <c r="K181" i="6"/>
  <c r="G181" i="6"/>
  <c r="M627" i="10"/>
  <c r="N627" i="10" s="1"/>
  <c r="E627" i="11"/>
  <c r="H627" i="10"/>
  <c r="O627" i="10"/>
  <c r="M94" i="11"/>
  <c r="N94" i="11" s="1"/>
  <c r="H94" i="11"/>
  <c r="O94" i="11"/>
  <c r="K395" i="6"/>
  <c r="G395" i="6"/>
  <c r="K460" i="10"/>
  <c r="G460" i="10"/>
  <c r="N18" i="17"/>
  <c r="N17" i="17" s="1"/>
  <c r="M17" i="17"/>
  <c r="O17" i="17" s="1"/>
  <c r="G522" i="6"/>
  <c r="K522" i="6"/>
  <c r="K457" i="6"/>
  <c r="G457" i="6"/>
  <c r="O357" i="11"/>
  <c r="M357" i="11"/>
  <c r="N357" i="11" s="1"/>
  <c r="H357" i="11"/>
  <c r="E67" i="11"/>
  <c r="M67" i="10"/>
  <c r="N67" i="10" s="1"/>
  <c r="O67" i="10"/>
  <c r="H67" i="10"/>
  <c r="E388" i="10"/>
  <c r="O388" i="6"/>
  <c r="H388" i="6"/>
  <c r="N388" i="6" s="1"/>
  <c r="M388" i="6"/>
  <c r="K408" i="11"/>
  <c r="G408" i="11"/>
  <c r="K498" i="11"/>
  <c r="G498" i="11"/>
  <c r="G117" i="11"/>
  <c r="K117" i="11"/>
  <c r="E242" i="11"/>
  <c r="H242" i="10"/>
  <c r="O242" i="10"/>
  <c r="M242" i="10"/>
  <c r="N242" i="10" s="1"/>
  <c r="G152" i="10"/>
  <c r="K152" i="10"/>
  <c r="O17" i="6"/>
  <c r="H17" i="6"/>
  <c r="N17" i="6" s="1"/>
  <c r="E17" i="10"/>
  <c r="M17" i="6"/>
  <c r="O66" i="6"/>
  <c r="E66" i="10"/>
  <c r="M66" i="6"/>
  <c r="H66" i="6"/>
  <c r="N66" i="6" s="1"/>
  <c r="G520" i="11"/>
  <c r="K520" i="11"/>
  <c r="O525" i="11"/>
  <c r="H525" i="11"/>
  <c r="M525" i="11"/>
  <c r="N525" i="11" s="1"/>
  <c r="K433" i="6"/>
  <c r="G433" i="6"/>
  <c r="E116" i="10"/>
  <c r="M116" i="6"/>
  <c r="H116" i="6"/>
  <c r="N116" i="6" s="1"/>
  <c r="O116" i="6"/>
  <c r="M235" i="2"/>
  <c r="M642" i="2" s="1"/>
  <c r="M643" i="2" s="1"/>
  <c r="E488" i="10"/>
  <c r="M488" i="6"/>
  <c r="H488" i="6"/>
  <c r="N488" i="6" s="1"/>
  <c r="O488" i="6"/>
  <c r="K146" i="6"/>
  <c r="K642" i="6" s="1"/>
  <c r="K643" i="6" s="1"/>
  <c r="G146" i="6"/>
  <c r="E283" i="10"/>
  <c r="M283" i="6"/>
  <c r="H283" i="6"/>
  <c r="N283" i="6" s="1"/>
  <c r="O283" i="6"/>
  <c r="E432" i="10"/>
  <c r="M432" i="6"/>
  <c r="O432" i="6"/>
  <c r="H432" i="6"/>
  <c r="N432" i="6" s="1"/>
  <c r="E452" i="10"/>
  <c r="M452" i="6"/>
  <c r="H452" i="6"/>
  <c r="N452" i="6" s="1"/>
  <c r="O452" i="6"/>
  <c r="E282" i="10"/>
  <c r="H282" i="6"/>
  <c r="N282" i="6" s="1"/>
  <c r="O282" i="6"/>
  <c r="M282" i="6"/>
  <c r="E597" i="10"/>
  <c r="M597" i="6"/>
  <c r="H597" i="6"/>
  <c r="N597" i="6" s="1"/>
  <c r="O597" i="6"/>
  <c r="K328" i="6"/>
  <c r="G328" i="6"/>
  <c r="K194" i="6"/>
  <c r="G194" i="6"/>
  <c r="J70" i="2"/>
  <c r="J32" i="2" s="1"/>
  <c r="J642" i="2" s="1"/>
  <c r="O559" i="11"/>
  <c r="M559" i="11"/>
  <c r="N559" i="11" s="1"/>
  <c r="H559" i="11"/>
  <c r="O607" i="11"/>
  <c r="M607" i="11"/>
  <c r="N607" i="11" s="1"/>
  <c r="H607" i="11"/>
  <c r="H550" i="11"/>
  <c r="O550" i="11"/>
  <c r="M550" i="11"/>
  <c r="N550" i="11" s="1"/>
  <c r="E632" i="11"/>
  <c r="M632" i="10"/>
  <c r="N632" i="10" s="1"/>
  <c r="H632" i="10"/>
  <c r="O632" i="10"/>
  <c r="M604" i="11"/>
  <c r="N604" i="11" s="1"/>
  <c r="O604" i="11"/>
  <c r="H604" i="11"/>
  <c r="O451" i="11"/>
  <c r="H451" i="11"/>
  <c r="M451" i="11"/>
  <c r="N451" i="11" s="1"/>
  <c r="K125" i="10"/>
  <c r="G125" i="10"/>
  <c r="G192" i="10"/>
  <c r="K192" i="10"/>
  <c r="K246" i="6"/>
  <c r="G246" i="6"/>
  <c r="K305" i="6"/>
  <c r="G305" i="6"/>
  <c r="K378" i="11"/>
  <c r="G378" i="11"/>
  <c r="O24" i="6"/>
  <c r="H24" i="6"/>
  <c r="N24" i="6" s="1"/>
  <c r="E24" i="10"/>
  <c r="M24" i="6"/>
  <c r="N32" i="2"/>
  <c r="H27" i="6"/>
  <c r="N27" i="6" s="1"/>
  <c r="M27" i="6"/>
  <c r="O27" i="6"/>
  <c r="E27" i="10"/>
  <c r="K268" i="11"/>
  <c r="G268" i="11"/>
  <c r="N31" i="17"/>
  <c r="H31" i="17"/>
  <c r="N23" i="17"/>
  <c r="N22" i="17" s="1"/>
  <c r="N19" i="17" s="1"/>
  <c r="M19" i="17"/>
  <c r="O19" i="17" s="1"/>
  <c r="N12" i="17"/>
  <c r="N43" i="17"/>
  <c r="N29" i="17"/>
  <c r="N11" i="17" l="1"/>
  <c r="M642" i="6"/>
  <c r="E125" i="11"/>
  <c r="O125" i="10"/>
  <c r="H125" i="10"/>
  <c r="M125" i="10"/>
  <c r="N125" i="10" s="1"/>
  <c r="K488" i="10"/>
  <c r="G488" i="10"/>
  <c r="G242" i="11"/>
  <c r="K242" i="11"/>
  <c r="O408" i="11"/>
  <c r="M408" i="11"/>
  <c r="N408" i="11" s="1"/>
  <c r="H408" i="11"/>
  <c r="E181" i="10"/>
  <c r="M181" i="6"/>
  <c r="H181" i="6"/>
  <c r="N181" i="6" s="1"/>
  <c r="O181" i="6"/>
  <c r="K449" i="10"/>
  <c r="G449" i="10"/>
  <c r="E384" i="10"/>
  <c r="O384" i="6"/>
  <c r="H384" i="6"/>
  <c r="N384" i="6" s="1"/>
  <c r="M384" i="6"/>
  <c r="O547" i="11"/>
  <c r="M547" i="11"/>
  <c r="N547" i="11" s="1"/>
  <c r="H547" i="11"/>
  <c r="K129" i="11"/>
  <c r="G129" i="11"/>
  <c r="E437" i="10"/>
  <c r="M437" i="6"/>
  <c r="O437" i="6"/>
  <c r="H437" i="6"/>
  <c r="N437" i="6" s="1"/>
  <c r="H9" i="10"/>
  <c r="M9" i="10"/>
  <c r="E9" i="11"/>
  <c r="O9" i="10"/>
  <c r="O327" i="11"/>
  <c r="H327" i="11"/>
  <c r="M327" i="11"/>
  <c r="N327" i="11" s="1"/>
  <c r="E254" i="11"/>
  <c r="O254" i="10"/>
  <c r="H254" i="10"/>
  <c r="M254" i="10"/>
  <c r="N254" i="10" s="1"/>
  <c r="E435" i="10"/>
  <c r="H435" i="6"/>
  <c r="N435" i="6" s="1"/>
  <c r="M435" i="6"/>
  <c r="O435" i="6"/>
  <c r="E296" i="10"/>
  <c r="M296" i="6"/>
  <c r="O296" i="6"/>
  <c r="H296" i="6"/>
  <c r="N296" i="6" s="1"/>
  <c r="O378" i="11"/>
  <c r="M378" i="11"/>
  <c r="N378" i="11" s="1"/>
  <c r="H378" i="11"/>
  <c r="M152" i="10"/>
  <c r="N152" i="10" s="1"/>
  <c r="E152" i="11"/>
  <c r="O152" i="10"/>
  <c r="H152" i="10"/>
  <c r="K67" i="11"/>
  <c r="G67" i="11"/>
  <c r="E522" i="10"/>
  <c r="M522" i="6"/>
  <c r="H522" i="6"/>
  <c r="N522" i="6" s="1"/>
  <c r="O522" i="6"/>
  <c r="G511" i="10"/>
  <c r="K511" i="10"/>
  <c r="K151" i="10"/>
  <c r="G151" i="10"/>
  <c r="G56" i="10"/>
  <c r="K56" i="10"/>
  <c r="G48" i="11"/>
  <c r="K48" i="11"/>
  <c r="K256" i="11"/>
  <c r="G256" i="11"/>
  <c r="E588" i="10"/>
  <c r="M588" i="6"/>
  <c r="H588" i="6"/>
  <c r="N588" i="6" s="1"/>
  <c r="O588" i="6"/>
  <c r="K333" i="10"/>
  <c r="G333" i="10"/>
  <c r="E496" i="10"/>
  <c r="O496" i="6"/>
  <c r="H496" i="6"/>
  <c r="N496" i="6" s="1"/>
  <c r="M496" i="6"/>
  <c r="H536" i="11"/>
  <c r="O536" i="11"/>
  <c r="M536" i="11"/>
  <c r="N536" i="11" s="1"/>
  <c r="K350" i="11"/>
  <c r="G350" i="11"/>
  <c r="K319" i="10"/>
  <c r="G319" i="10"/>
  <c r="K597" i="10"/>
  <c r="G597" i="10"/>
  <c r="K283" i="10"/>
  <c r="G283" i="10"/>
  <c r="G66" i="10"/>
  <c r="K66" i="10"/>
  <c r="H117" i="11"/>
  <c r="O117" i="11"/>
  <c r="M117" i="11"/>
  <c r="N117" i="11" s="1"/>
  <c r="E460" i="11"/>
  <c r="O460" i="10"/>
  <c r="M460" i="10"/>
  <c r="N460" i="10" s="1"/>
  <c r="H460" i="10"/>
  <c r="E245" i="11"/>
  <c r="O245" i="10"/>
  <c r="M245" i="10"/>
  <c r="N245" i="10" s="1"/>
  <c r="H245" i="10"/>
  <c r="G47" i="11"/>
  <c r="K47" i="11"/>
  <c r="G561" i="10"/>
  <c r="K561" i="10"/>
  <c r="K609" i="10"/>
  <c r="G609" i="10"/>
  <c r="K621" i="10"/>
  <c r="G621" i="10"/>
  <c r="K393" i="10"/>
  <c r="G393" i="10"/>
  <c r="G593" i="10"/>
  <c r="K593" i="10"/>
  <c r="G281" i="11"/>
  <c r="K281" i="11"/>
  <c r="E305" i="10"/>
  <c r="O305" i="6"/>
  <c r="M305" i="6"/>
  <c r="H305" i="6"/>
  <c r="N305" i="6" s="1"/>
  <c r="K452" i="10"/>
  <c r="G452" i="10"/>
  <c r="E194" i="10"/>
  <c r="O194" i="6"/>
  <c r="M194" i="6"/>
  <c r="H194" i="6"/>
  <c r="N194" i="6" s="1"/>
  <c r="E146" i="10"/>
  <c r="M146" i="6"/>
  <c r="O146" i="6"/>
  <c r="H146" i="6"/>
  <c r="N146" i="6" s="1"/>
  <c r="E315" i="10"/>
  <c r="O315" i="6"/>
  <c r="M315" i="6"/>
  <c r="H315" i="6"/>
  <c r="N315" i="6" s="1"/>
  <c r="G360" i="10"/>
  <c r="K360" i="10"/>
  <c r="E26" i="11"/>
  <c r="O26" i="10"/>
  <c r="M26" i="10"/>
  <c r="N26" i="10" s="1"/>
  <c r="H26" i="10"/>
  <c r="G250" i="10"/>
  <c r="K250" i="10"/>
  <c r="K244" i="11"/>
  <c r="G244" i="11"/>
  <c r="G392" i="11"/>
  <c r="K392" i="11"/>
  <c r="E442" i="11"/>
  <c r="M442" i="10"/>
  <c r="N442" i="10" s="1"/>
  <c r="O442" i="10"/>
  <c r="H442" i="10"/>
  <c r="K260" i="10"/>
  <c r="G260" i="10"/>
  <c r="H389" i="6"/>
  <c r="N389" i="6" s="1"/>
  <c r="O389" i="6"/>
  <c r="E389" i="10"/>
  <c r="M389" i="6"/>
  <c r="M103" i="11"/>
  <c r="N103" i="11" s="1"/>
  <c r="O103" i="11"/>
  <c r="H103" i="11"/>
  <c r="O342" i="10"/>
  <c r="H342" i="10"/>
  <c r="M342" i="10"/>
  <c r="N342" i="10" s="1"/>
  <c r="E342" i="11"/>
  <c r="E401" i="10"/>
  <c r="M401" i="6"/>
  <c r="O401" i="6"/>
  <c r="H401" i="6"/>
  <c r="N401" i="6" s="1"/>
  <c r="G548" i="10"/>
  <c r="K548" i="10"/>
  <c r="K453" i="11"/>
  <c r="G453" i="11"/>
  <c r="K155" i="10"/>
  <c r="G155" i="10"/>
  <c r="E580" i="10"/>
  <c r="O580" i="6"/>
  <c r="H580" i="6"/>
  <c r="N580" i="6" s="1"/>
  <c r="M580" i="6"/>
  <c r="G79" i="10"/>
  <c r="K79" i="10"/>
  <c r="E491" i="10"/>
  <c r="H491" i="6"/>
  <c r="N491" i="6" s="1"/>
  <c r="M491" i="6"/>
  <c r="O491" i="6"/>
  <c r="E246" i="10"/>
  <c r="H246" i="6"/>
  <c r="N246" i="6" s="1"/>
  <c r="M246" i="6"/>
  <c r="O246" i="6"/>
  <c r="E395" i="10"/>
  <c r="O395" i="6"/>
  <c r="M395" i="6"/>
  <c r="H395" i="6"/>
  <c r="N395" i="6" s="1"/>
  <c r="G635" i="10"/>
  <c r="K635" i="10"/>
  <c r="H119" i="11"/>
  <c r="O119" i="11"/>
  <c r="M119" i="11"/>
  <c r="N119" i="11" s="1"/>
  <c r="E336" i="10"/>
  <c r="M336" i="6"/>
  <c r="O336" i="6"/>
  <c r="H336" i="6"/>
  <c r="N336" i="6" s="1"/>
  <c r="K521" i="11"/>
  <c r="G521" i="11"/>
  <c r="K641" i="10"/>
  <c r="G641" i="10"/>
  <c r="K540" i="11"/>
  <c r="G540" i="11"/>
  <c r="G120" i="10"/>
  <c r="K120" i="10"/>
  <c r="M136" i="11"/>
  <c r="N136" i="11" s="1"/>
  <c r="H136" i="11"/>
  <c r="O136" i="11"/>
  <c r="H425" i="11"/>
  <c r="M425" i="11"/>
  <c r="N425" i="11" s="1"/>
  <c r="O425" i="11"/>
  <c r="K303" i="10"/>
  <c r="G303" i="10"/>
  <c r="K455" i="11"/>
  <c r="G455" i="11"/>
  <c r="E286" i="11"/>
  <c r="O286" i="10"/>
  <c r="M286" i="10"/>
  <c r="N286" i="10" s="1"/>
  <c r="H286" i="10"/>
  <c r="K411" i="10"/>
  <c r="G411" i="10"/>
  <c r="O268" i="11"/>
  <c r="H268" i="11"/>
  <c r="M268" i="11"/>
  <c r="N268" i="11" s="1"/>
  <c r="G24" i="10"/>
  <c r="K24" i="10"/>
  <c r="G632" i="11"/>
  <c r="K632" i="11"/>
  <c r="E328" i="10"/>
  <c r="O328" i="6"/>
  <c r="M328" i="6"/>
  <c r="H328" i="6"/>
  <c r="N328" i="6" s="1"/>
  <c r="K116" i="10"/>
  <c r="G116" i="10"/>
  <c r="H520" i="11"/>
  <c r="O520" i="11"/>
  <c r="M520" i="11"/>
  <c r="N520" i="11" s="1"/>
  <c r="K17" i="10"/>
  <c r="G17" i="10"/>
  <c r="K388" i="10"/>
  <c r="G388" i="10"/>
  <c r="K608" i="11"/>
  <c r="G608" i="11"/>
  <c r="K518" i="11"/>
  <c r="G518" i="11"/>
  <c r="G139" i="10"/>
  <c r="K139" i="10"/>
  <c r="K582" i="10"/>
  <c r="G582" i="10"/>
  <c r="M149" i="11"/>
  <c r="N149" i="11" s="1"/>
  <c r="H149" i="11"/>
  <c r="O149" i="11"/>
  <c r="M31" i="10"/>
  <c r="N31" i="10" s="1"/>
  <c r="O31" i="10"/>
  <c r="E31" i="11"/>
  <c r="H31" i="10"/>
  <c r="E159" i="10"/>
  <c r="O159" i="6"/>
  <c r="H159" i="6"/>
  <c r="N159" i="6" s="1"/>
  <c r="M159" i="6"/>
  <c r="G541" i="11"/>
  <c r="K541" i="11"/>
  <c r="E399" i="11"/>
  <c r="M399" i="10"/>
  <c r="N399" i="10" s="1"/>
  <c r="H399" i="10"/>
  <c r="O399" i="10"/>
  <c r="E586" i="10"/>
  <c r="M586" i="6"/>
  <c r="H586" i="6"/>
  <c r="N586" i="6" s="1"/>
  <c r="O586" i="6"/>
  <c r="E323" i="11"/>
  <c r="M323" i="10"/>
  <c r="N323" i="10" s="1"/>
  <c r="H323" i="10"/>
  <c r="O323" i="10"/>
  <c r="E382" i="11"/>
  <c r="O382" i="10"/>
  <c r="M382" i="10"/>
  <c r="N382" i="10" s="1"/>
  <c r="H382" i="10"/>
  <c r="G566" i="10"/>
  <c r="K566" i="10"/>
  <c r="G598" i="10"/>
  <c r="K598" i="10"/>
  <c r="E468" i="10"/>
  <c r="M468" i="6"/>
  <c r="H468" i="6"/>
  <c r="N468" i="6" s="1"/>
  <c r="O468" i="6"/>
  <c r="O606" i="11"/>
  <c r="H606" i="11"/>
  <c r="M606" i="11"/>
  <c r="N606" i="11" s="1"/>
  <c r="E90" i="10"/>
  <c r="M90" i="6"/>
  <c r="H90" i="6"/>
  <c r="N90" i="6" s="1"/>
  <c r="O90" i="6"/>
  <c r="E549" i="10"/>
  <c r="M549" i="6"/>
  <c r="O549" i="6"/>
  <c r="H549" i="6"/>
  <c r="N549" i="6" s="1"/>
  <c r="N642" i="2"/>
  <c r="N643" i="2" s="1"/>
  <c r="K479" i="10"/>
  <c r="G479" i="10"/>
  <c r="K373" i="10"/>
  <c r="G373" i="10"/>
  <c r="K282" i="10"/>
  <c r="G282" i="10"/>
  <c r="G432" i="10"/>
  <c r="K432" i="10"/>
  <c r="E433" i="10"/>
  <c r="M433" i="6"/>
  <c r="H433" i="6"/>
  <c r="N433" i="6" s="1"/>
  <c r="O433" i="6"/>
  <c r="M498" i="11"/>
  <c r="N498" i="11" s="1"/>
  <c r="O498" i="11"/>
  <c r="H498" i="11"/>
  <c r="G627" i="11"/>
  <c r="K627" i="11"/>
  <c r="K28" i="10"/>
  <c r="G28" i="10"/>
  <c r="E426" i="10"/>
  <c r="H426" i="6"/>
  <c r="N426" i="6" s="1"/>
  <c r="O426" i="6"/>
  <c r="M426" i="6"/>
  <c r="K39" i="10"/>
  <c r="G39" i="10"/>
  <c r="K558" i="10"/>
  <c r="G558" i="10"/>
  <c r="G581" i="10"/>
  <c r="K581" i="10"/>
  <c r="K13" i="10"/>
  <c r="G13" i="10"/>
  <c r="K572" i="10"/>
  <c r="G572" i="10"/>
  <c r="E171" i="10"/>
  <c r="M171" i="6"/>
  <c r="H171" i="6"/>
  <c r="N171" i="6" s="1"/>
  <c r="O171" i="6"/>
  <c r="K504" i="10"/>
  <c r="G504" i="10"/>
  <c r="K19" i="10"/>
  <c r="G19" i="10"/>
  <c r="G517" i="11"/>
  <c r="K517" i="11"/>
  <c r="E459" i="10"/>
  <c r="H459" i="6"/>
  <c r="N459" i="6" s="1"/>
  <c r="M459" i="6"/>
  <c r="O459" i="6"/>
  <c r="E457" i="10"/>
  <c r="M457" i="6"/>
  <c r="H457" i="6"/>
  <c r="N457" i="6" s="1"/>
  <c r="O457" i="6"/>
  <c r="G27" i="10"/>
  <c r="K27" i="10"/>
  <c r="E192" i="11"/>
  <c r="O192" i="10"/>
  <c r="H192" i="10"/>
  <c r="M192" i="10"/>
  <c r="N192" i="10" s="1"/>
  <c r="G623" i="10"/>
  <c r="K623" i="10"/>
  <c r="G507" i="11"/>
  <c r="K507" i="11"/>
  <c r="K471" i="11"/>
  <c r="G471" i="11"/>
  <c r="E402" i="10"/>
  <c r="O402" i="6"/>
  <c r="H402" i="6"/>
  <c r="N402" i="6" s="1"/>
  <c r="M402" i="6"/>
  <c r="K394" i="11"/>
  <c r="G394" i="11"/>
  <c r="G326" i="10"/>
  <c r="K326" i="10"/>
  <c r="O642" i="2"/>
  <c r="L643" i="2"/>
  <c r="E625" i="10"/>
  <c r="O625" i="6"/>
  <c r="M625" i="6"/>
  <c r="H625" i="6"/>
  <c r="N625" i="6" s="1"/>
  <c r="K228" i="11"/>
  <c r="G228" i="11"/>
  <c r="M489" i="6"/>
  <c r="E489" i="10"/>
  <c r="H489" i="6"/>
  <c r="N489" i="6" s="1"/>
  <c r="O489" i="6"/>
  <c r="K470" i="11"/>
  <c r="G470" i="11"/>
  <c r="K84" i="10"/>
  <c r="G84" i="10"/>
  <c r="G334" i="10"/>
  <c r="K334" i="10"/>
  <c r="N34" i="17"/>
  <c r="N51" i="17"/>
  <c r="N41" i="17" s="1"/>
  <c r="N10" i="17"/>
  <c r="N8" i="17" s="1"/>
  <c r="N7" i="17" s="1"/>
  <c r="L24" i="17"/>
  <c r="L66" i="17" l="1"/>
  <c r="L67" i="17" s="1"/>
  <c r="M67" i="17" s="1"/>
  <c r="O8" i="17"/>
  <c r="E623" i="11"/>
  <c r="O623" i="10"/>
  <c r="M623" i="10"/>
  <c r="N623" i="10" s="1"/>
  <c r="H623" i="10"/>
  <c r="E581" i="11"/>
  <c r="H581" i="10"/>
  <c r="M581" i="10"/>
  <c r="N581" i="10" s="1"/>
  <c r="O581" i="10"/>
  <c r="E79" i="11"/>
  <c r="M79" i="10"/>
  <c r="N79" i="10" s="1"/>
  <c r="O79" i="10"/>
  <c r="H79" i="10"/>
  <c r="K192" i="11"/>
  <c r="G192" i="11"/>
  <c r="E558" i="11"/>
  <c r="M558" i="10"/>
  <c r="N558" i="10" s="1"/>
  <c r="H558" i="10"/>
  <c r="O558" i="10"/>
  <c r="M28" i="10"/>
  <c r="N28" i="10" s="1"/>
  <c r="H28" i="10"/>
  <c r="E28" i="11"/>
  <c r="O28" i="10"/>
  <c r="E432" i="11"/>
  <c r="M432" i="10"/>
  <c r="N432" i="10" s="1"/>
  <c r="O432" i="10"/>
  <c r="H432" i="10"/>
  <c r="H518" i="11"/>
  <c r="M518" i="11"/>
  <c r="N518" i="11" s="1"/>
  <c r="O518" i="11"/>
  <c r="M17" i="10"/>
  <c r="N17" i="10" s="1"/>
  <c r="H17" i="10"/>
  <c r="E17" i="11"/>
  <c r="O17" i="10"/>
  <c r="E411" i="11"/>
  <c r="H411" i="10"/>
  <c r="O411" i="10"/>
  <c r="M411" i="10"/>
  <c r="N411" i="10" s="1"/>
  <c r="E303" i="11"/>
  <c r="M303" i="10"/>
  <c r="N303" i="10" s="1"/>
  <c r="H303" i="10"/>
  <c r="O303" i="10"/>
  <c r="M521" i="11"/>
  <c r="N521" i="11" s="1"/>
  <c r="O521" i="11"/>
  <c r="H521" i="11"/>
  <c r="E250" i="11"/>
  <c r="M250" i="10"/>
  <c r="N250" i="10" s="1"/>
  <c r="O250" i="10"/>
  <c r="H250" i="10"/>
  <c r="K146" i="10"/>
  <c r="G146" i="10"/>
  <c r="H350" i="11"/>
  <c r="O350" i="11"/>
  <c r="M350" i="11"/>
  <c r="N350" i="11" s="1"/>
  <c r="G9" i="11"/>
  <c r="K9" i="11"/>
  <c r="G437" i="10"/>
  <c r="K437" i="10"/>
  <c r="K181" i="10"/>
  <c r="G181" i="10"/>
  <c r="E139" i="11"/>
  <c r="M139" i="10"/>
  <c r="N139" i="10" s="1"/>
  <c r="H139" i="10"/>
  <c r="O139" i="10"/>
  <c r="K489" i="10"/>
  <c r="G489" i="10"/>
  <c r="G402" i="10"/>
  <c r="K402" i="10"/>
  <c r="E282" i="11"/>
  <c r="O282" i="10"/>
  <c r="M282" i="10"/>
  <c r="N282" i="10" s="1"/>
  <c r="H282" i="10"/>
  <c r="K468" i="10"/>
  <c r="G468" i="10"/>
  <c r="K382" i="11"/>
  <c r="G382" i="11"/>
  <c r="G586" i="10"/>
  <c r="K586" i="10"/>
  <c r="E548" i="11"/>
  <c r="H548" i="10"/>
  <c r="M548" i="10"/>
  <c r="N548" i="10" s="1"/>
  <c r="O548" i="10"/>
  <c r="G342" i="11"/>
  <c r="K342" i="11"/>
  <c r="E561" i="11"/>
  <c r="H561" i="10"/>
  <c r="O561" i="10"/>
  <c r="M561" i="10"/>
  <c r="N561" i="10" s="1"/>
  <c r="O66" i="10"/>
  <c r="M66" i="10"/>
  <c r="N66" i="10" s="1"/>
  <c r="E66" i="11"/>
  <c r="H66" i="10"/>
  <c r="G496" i="10"/>
  <c r="K496" i="10"/>
  <c r="O56" i="10"/>
  <c r="M56" i="10"/>
  <c r="N56" i="10" s="1"/>
  <c r="E56" i="11"/>
  <c r="H56" i="10"/>
  <c r="G522" i="10"/>
  <c r="K522" i="10"/>
  <c r="K435" i="10"/>
  <c r="G435" i="10"/>
  <c r="N9" i="10"/>
  <c r="O129" i="11"/>
  <c r="H129" i="11"/>
  <c r="M129" i="11"/>
  <c r="N129" i="11" s="1"/>
  <c r="E488" i="11"/>
  <c r="O488" i="10"/>
  <c r="H488" i="10"/>
  <c r="M488" i="10"/>
  <c r="N488" i="10" s="1"/>
  <c r="M334" i="10"/>
  <c r="N334" i="10" s="1"/>
  <c r="H334" i="10"/>
  <c r="E334" i="11"/>
  <c r="O334" i="10"/>
  <c r="K459" i="10"/>
  <c r="G459" i="10"/>
  <c r="H39" i="10"/>
  <c r="M39" i="10"/>
  <c r="N39" i="10" s="1"/>
  <c r="E39" i="11"/>
  <c r="O39" i="10"/>
  <c r="O608" i="11"/>
  <c r="H608" i="11"/>
  <c r="M608" i="11"/>
  <c r="N608" i="11" s="1"/>
  <c r="G389" i="10"/>
  <c r="K389" i="10"/>
  <c r="K442" i="11"/>
  <c r="G442" i="11"/>
  <c r="K315" i="10"/>
  <c r="G315" i="10"/>
  <c r="G305" i="10"/>
  <c r="K305" i="10"/>
  <c r="G245" i="11"/>
  <c r="K245" i="11"/>
  <c r="E283" i="11"/>
  <c r="O283" i="10"/>
  <c r="H283" i="10"/>
  <c r="M283" i="10"/>
  <c r="N283" i="10" s="1"/>
  <c r="E151" i="11"/>
  <c r="O151" i="10"/>
  <c r="M151" i="10"/>
  <c r="N151" i="10" s="1"/>
  <c r="H151" i="10"/>
  <c r="M67" i="11"/>
  <c r="N67" i="11" s="1"/>
  <c r="O67" i="11"/>
  <c r="H67" i="11"/>
  <c r="G254" i="11"/>
  <c r="K254" i="11"/>
  <c r="G384" i="10"/>
  <c r="K384" i="10"/>
  <c r="E504" i="11"/>
  <c r="H504" i="10"/>
  <c r="M504" i="10"/>
  <c r="N504" i="10" s="1"/>
  <c r="O504" i="10"/>
  <c r="G426" i="10"/>
  <c r="K426" i="10"/>
  <c r="G625" i="10"/>
  <c r="K625" i="10"/>
  <c r="M471" i="11"/>
  <c r="N471" i="11" s="1"/>
  <c r="H471" i="11"/>
  <c r="O471" i="11"/>
  <c r="M27" i="10"/>
  <c r="N27" i="10" s="1"/>
  <c r="H27" i="10"/>
  <c r="E27" i="11"/>
  <c r="O27" i="10"/>
  <c r="E84" i="11"/>
  <c r="H84" i="10"/>
  <c r="O84" i="10"/>
  <c r="M84" i="10"/>
  <c r="N84" i="10" s="1"/>
  <c r="O228" i="11"/>
  <c r="M228" i="11"/>
  <c r="N228" i="11" s="1"/>
  <c r="H228" i="11"/>
  <c r="H627" i="11"/>
  <c r="M627" i="11"/>
  <c r="N627" i="11" s="1"/>
  <c r="O627" i="11"/>
  <c r="E373" i="11"/>
  <c r="M373" i="10"/>
  <c r="N373" i="10" s="1"/>
  <c r="O373" i="10"/>
  <c r="H373" i="10"/>
  <c r="G549" i="10"/>
  <c r="K549" i="10"/>
  <c r="E598" i="11"/>
  <c r="O598" i="10"/>
  <c r="H598" i="10"/>
  <c r="M598" i="10"/>
  <c r="N598" i="10" s="1"/>
  <c r="K159" i="10"/>
  <c r="G159" i="10"/>
  <c r="K328" i="10"/>
  <c r="G328" i="10"/>
  <c r="H24" i="10"/>
  <c r="O24" i="10"/>
  <c r="E24" i="11"/>
  <c r="M24" i="10"/>
  <c r="N24" i="10" s="1"/>
  <c r="E120" i="11"/>
  <c r="O120" i="10"/>
  <c r="M120" i="10"/>
  <c r="N120" i="10" s="1"/>
  <c r="H120" i="10"/>
  <c r="E635" i="11"/>
  <c r="H635" i="10"/>
  <c r="O635" i="10"/>
  <c r="M635" i="10"/>
  <c r="N635" i="10" s="1"/>
  <c r="G580" i="10"/>
  <c r="K580" i="10"/>
  <c r="O47" i="11"/>
  <c r="H47" i="11"/>
  <c r="M47" i="11"/>
  <c r="N47" i="11" s="1"/>
  <c r="K460" i="11"/>
  <c r="G460" i="11"/>
  <c r="G588" i="10"/>
  <c r="K588" i="10"/>
  <c r="E449" i="11"/>
  <c r="H449" i="10"/>
  <c r="M449" i="10"/>
  <c r="N449" i="10" s="1"/>
  <c r="O449" i="10"/>
  <c r="H394" i="11"/>
  <c r="O394" i="11"/>
  <c r="M394" i="11"/>
  <c r="N394" i="11" s="1"/>
  <c r="G90" i="10"/>
  <c r="K90" i="10"/>
  <c r="K642" i="10" s="1"/>
  <c r="K643" i="10" s="1"/>
  <c r="O541" i="11"/>
  <c r="M541" i="11"/>
  <c r="N541" i="11" s="1"/>
  <c r="H541" i="11"/>
  <c r="M632" i="11"/>
  <c r="N632" i="11" s="1"/>
  <c r="O632" i="11"/>
  <c r="H632" i="11"/>
  <c r="G395" i="10"/>
  <c r="K395" i="10"/>
  <c r="M48" i="11"/>
  <c r="N48" i="11" s="1"/>
  <c r="O48" i="11"/>
  <c r="H48" i="11"/>
  <c r="H517" i="11"/>
  <c r="M517" i="11"/>
  <c r="N517" i="11" s="1"/>
  <c r="O517" i="11"/>
  <c r="K171" i="10"/>
  <c r="G171" i="10"/>
  <c r="E13" i="11"/>
  <c r="H13" i="10"/>
  <c r="M13" i="10"/>
  <c r="N13" i="10" s="1"/>
  <c r="O13" i="10"/>
  <c r="E582" i="11"/>
  <c r="H582" i="10"/>
  <c r="M582" i="10"/>
  <c r="N582" i="10" s="1"/>
  <c r="O582" i="10"/>
  <c r="O540" i="11"/>
  <c r="M540" i="11"/>
  <c r="N540" i="11" s="1"/>
  <c r="H540" i="11"/>
  <c r="E155" i="11"/>
  <c r="O155" i="10"/>
  <c r="H155" i="10"/>
  <c r="M155" i="10"/>
  <c r="N155" i="10" s="1"/>
  <c r="M392" i="11"/>
  <c r="N392" i="11" s="1"/>
  <c r="O392" i="11"/>
  <c r="H392" i="11"/>
  <c r="G26" i="11"/>
  <c r="K26" i="11"/>
  <c r="G194" i="10"/>
  <c r="K194" i="10"/>
  <c r="H281" i="11"/>
  <c r="O281" i="11"/>
  <c r="M281" i="11"/>
  <c r="N281" i="11" s="1"/>
  <c r="E621" i="11"/>
  <c r="M621" i="10"/>
  <c r="N621" i="10" s="1"/>
  <c r="H621" i="10"/>
  <c r="O621" i="10"/>
  <c r="H597" i="10"/>
  <c r="E597" i="11"/>
  <c r="O597" i="10"/>
  <c r="M597" i="10"/>
  <c r="N597" i="10" s="1"/>
  <c r="H256" i="11"/>
  <c r="M256" i="11"/>
  <c r="N256" i="11" s="1"/>
  <c r="O256" i="11"/>
  <c r="M470" i="11"/>
  <c r="N470" i="11" s="1"/>
  <c r="H470" i="11"/>
  <c r="O470" i="11"/>
  <c r="O507" i="11"/>
  <c r="M507" i="11"/>
  <c r="N507" i="11" s="1"/>
  <c r="H507" i="11"/>
  <c r="O19" i="10"/>
  <c r="E19" i="11"/>
  <c r="H19" i="10"/>
  <c r="M19" i="10"/>
  <c r="N19" i="10" s="1"/>
  <c r="E479" i="11"/>
  <c r="O479" i="10"/>
  <c r="H479" i="10"/>
  <c r="M479" i="10"/>
  <c r="N479" i="10" s="1"/>
  <c r="E566" i="11"/>
  <c r="M566" i="10"/>
  <c r="N566" i="10" s="1"/>
  <c r="H566" i="10"/>
  <c r="O566" i="10"/>
  <c r="K323" i="11"/>
  <c r="G323" i="11"/>
  <c r="G399" i="11"/>
  <c r="K399" i="11"/>
  <c r="K31" i="11"/>
  <c r="G31" i="11"/>
  <c r="K286" i="11"/>
  <c r="G286" i="11"/>
  <c r="K336" i="10"/>
  <c r="G336" i="10"/>
  <c r="G491" i="10"/>
  <c r="K491" i="10"/>
  <c r="K401" i="10"/>
  <c r="G401" i="10"/>
  <c r="E260" i="11"/>
  <c r="O260" i="10"/>
  <c r="H260" i="10"/>
  <c r="M260" i="10"/>
  <c r="N260" i="10" s="1"/>
  <c r="H244" i="11"/>
  <c r="O244" i="11"/>
  <c r="M244" i="11"/>
  <c r="N244" i="11" s="1"/>
  <c r="E452" i="11"/>
  <c r="H452" i="10"/>
  <c r="M452" i="10"/>
  <c r="N452" i="10" s="1"/>
  <c r="O452" i="10"/>
  <c r="E511" i="11"/>
  <c r="H511" i="10"/>
  <c r="O511" i="10"/>
  <c r="M511" i="10"/>
  <c r="N511" i="10" s="1"/>
  <c r="K296" i="10"/>
  <c r="G296" i="10"/>
  <c r="M572" i="10"/>
  <c r="N572" i="10" s="1"/>
  <c r="H572" i="10"/>
  <c r="E572" i="11"/>
  <c r="O572" i="10"/>
  <c r="E393" i="11"/>
  <c r="M393" i="10"/>
  <c r="N393" i="10" s="1"/>
  <c r="H393" i="10"/>
  <c r="O393" i="10"/>
  <c r="E326" i="11"/>
  <c r="H326" i="10"/>
  <c r="O326" i="10"/>
  <c r="M326" i="10"/>
  <c r="N326" i="10" s="1"/>
  <c r="K457" i="10"/>
  <c r="G457" i="10"/>
  <c r="K433" i="10"/>
  <c r="G433" i="10"/>
  <c r="E388" i="11"/>
  <c r="O388" i="10"/>
  <c r="M388" i="10"/>
  <c r="N388" i="10" s="1"/>
  <c r="H388" i="10"/>
  <c r="H116" i="10"/>
  <c r="E116" i="11"/>
  <c r="O116" i="10"/>
  <c r="M116" i="10"/>
  <c r="N116" i="10" s="1"/>
  <c r="H455" i="11"/>
  <c r="O455" i="11"/>
  <c r="M455" i="11"/>
  <c r="N455" i="11" s="1"/>
  <c r="E641" i="11"/>
  <c r="M641" i="10"/>
  <c r="N641" i="10" s="1"/>
  <c r="O641" i="10"/>
  <c r="H641" i="10"/>
  <c r="G246" i="10"/>
  <c r="K246" i="10"/>
  <c r="M453" i="11"/>
  <c r="N453" i="11" s="1"/>
  <c r="O453" i="11"/>
  <c r="H453" i="11"/>
  <c r="E360" i="11"/>
  <c r="O360" i="10"/>
  <c r="M360" i="10"/>
  <c r="N360" i="10" s="1"/>
  <c r="H360" i="10"/>
  <c r="E593" i="11"/>
  <c r="O593" i="10"/>
  <c r="M593" i="10"/>
  <c r="N593" i="10" s="1"/>
  <c r="H593" i="10"/>
  <c r="E609" i="11"/>
  <c r="O609" i="10"/>
  <c r="H609" i="10"/>
  <c r="M609" i="10"/>
  <c r="N609" i="10" s="1"/>
  <c r="E319" i="11"/>
  <c r="O319" i="10"/>
  <c r="M319" i="10"/>
  <c r="N319" i="10" s="1"/>
  <c r="H319" i="10"/>
  <c r="E333" i="11"/>
  <c r="H333" i="10"/>
  <c r="O333" i="10"/>
  <c r="M333" i="10"/>
  <c r="N333" i="10" s="1"/>
  <c r="K152" i="11"/>
  <c r="G152" i="11"/>
  <c r="M242" i="11"/>
  <c r="N242" i="11" s="1"/>
  <c r="O242" i="11"/>
  <c r="H242" i="11"/>
  <c r="K125" i="11"/>
  <c r="G125" i="11"/>
  <c r="M643" i="6"/>
  <c r="N642" i="6"/>
  <c r="N643" i="6" s="1"/>
  <c r="O66" i="17" l="1"/>
  <c r="N67" i="17"/>
  <c r="E246" i="11"/>
  <c r="M246" i="10"/>
  <c r="N246" i="10" s="1"/>
  <c r="H246" i="10"/>
  <c r="O246" i="10"/>
  <c r="K388" i="11"/>
  <c r="G388" i="11"/>
  <c r="G326" i="11"/>
  <c r="K326" i="11"/>
  <c r="E401" i="11"/>
  <c r="O401" i="10"/>
  <c r="M401" i="10"/>
  <c r="N401" i="10" s="1"/>
  <c r="H401" i="10"/>
  <c r="K566" i="11"/>
  <c r="G566" i="11"/>
  <c r="E588" i="11"/>
  <c r="H588" i="10"/>
  <c r="O588" i="10"/>
  <c r="M588" i="10"/>
  <c r="N588" i="10" s="1"/>
  <c r="G24" i="11"/>
  <c r="K24" i="11"/>
  <c r="M549" i="10"/>
  <c r="N549" i="10" s="1"/>
  <c r="H549" i="10"/>
  <c r="E549" i="11"/>
  <c r="O549" i="10"/>
  <c r="K84" i="11"/>
  <c r="G84" i="11"/>
  <c r="K283" i="11"/>
  <c r="G283" i="11"/>
  <c r="G39" i="11"/>
  <c r="K39" i="11"/>
  <c r="E433" i="11"/>
  <c r="M433" i="10"/>
  <c r="N433" i="10" s="1"/>
  <c r="H433" i="10"/>
  <c r="O433" i="10"/>
  <c r="K572" i="11"/>
  <c r="G572" i="11"/>
  <c r="G511" i="11"/>
  <c r="K511" i="11"/>
  <c r="K621" i="11"/>
  <c r="G621" i="11"/>
  <c r="O26" i="11"/>
  <c r="M26" i="11"/>
  <c r="N26" i="11" s="1"/>
  <c r="H26" i="11"/>
  <c r="G155" i="11"/>
  <c r="K155" i="11"/>
  <c r="E395" i="11"/>
  <c r="O395" i="10"/>
  <c r="M395" i="10"/>
  <c r="N395" i="10" s="1"/>
  <c r="H395" i="10"/>
  <c r="O460" i="11"/>
  <c r="M460" i="11"/>
  <c r="N460" i="11" s="1"/>
  <c r="H460" i="11"/>
  <c r="O426" i="10"/>
  <c r="E426" i="11"/>
  <c r="H426" i="10"/>
  <c r="M426" i="10"/>
  <c r="N426" i="10" s="1"/>
  <c r="O254" i="11"/>
  <c r="H254" i="11"/>
  <c r="M254" i="11"/>
  <c r="N254" i="11" s="1"/>
  <c r="M496" i="10"/>
  <c r="N496" i="10" s="1"/>
  <c r="E496" i="11"/>
  <c r="O496" i="10"/>
  <c r="H496" i="10"/>
  <c r="K561" i="11"/>
  <c r="G561" i="11"/>
  <c r="H402" i="10"/>
  <c r="O402" i="10"/>
  <c r="E402" i="11"/>
  <c r="M402" i="10"/>
  <c r="N402" i="10" s="1"/>
  <c r="G139" i="11"/>
  <c r="K139" i="11"/>
  <c r="K250" i="11"/>
  <c r="G250" i="11"/>
  <c r="K411" i="11"/>
  <c r="G411" i="11"/>
  <c r="K333" i="11"/>
  <c r="G333" i="11"/>
  <c r="K609" i="11"/>
  <c r="G609" i="11"/>
  <c r="G360" i="11"/>
  <c r="K360" i="11"/>
  <c r="O399" i="11"/>
  <c r="H399" i="11"/>
  <c r="M399" i="11"/>
  <c r="N399" i="11" s="1"/>
  <c r="G635" i="11"/>
  <c r="K635" i="11"/>
  <c r="G27" i="11"/>
  <c r="K27" i="11"/>
  <c r="O245" i="11"/>
  <c r="H245" i="11"/>
  <c r="M245" i="11"/>
  <c r="N245" i="11" s="1"/>
  <c r="E389" i="11"/>
  <c r="H389" i="10"/>
  <c r="M389" i="10"/>
  <c r="N389" i="10" s="1"/>
  <c r="O389" i="10"/>
  <c r="O489" i="10"/>
  <c r="H489" i="10"/>
  <c r="M489" i="10"/>
  <c r="N489" i="10" s="1"/>
  <c r="E489" i="11"/>
  <c r="E181" i="11"/>
  <c r="O181" i="10"/>
  <c r="H181" i="10"/>
  <c r="M181" i="10"/>
  <c r="N181" i="10" s="1"/>
  <c r="K581" i="11"/>
  <c r="G581" i="11"/>
  <c r="G116" i="11"/>
  <c r="K116" i="11"/>
  <c r="E457" i="11"/>
  <c r="O457" i="10"/>
  <c r="M457" i="10"/>
  <c r="N457" i="10" s="1"/>
  <c r="H457" i="10"/>
  <c r="H491" i="10"/>
  <c r="O491" i="10"/>
  <c r="M491" i="10"/>
  <c r="N491" i="10" s="1"/>
  <c r="E491" i="11"/>
  <c r="M323" i="11"/>
  <c r="N323" i="11" s="1"/>
  <c r="H323" i="11"/>
  <c r="O323" i="11"/>
  <c r="E90" i="11"/>
  <c r="O90" i="10"/>
  <c r="H90" i="10"/>
  <c r="M90" i="10"/>
  <c r="N90" i="10" s="1"/>
  <c r="G449" i="11"/>
  <c r="K449" i="11"/>
  <c r="E328" i="11"/>
  <c r="M328" i="10"/>
  <c r="N328" i="10" s="1"/>
  <c r="H328" i="10"/>
  <c r="O328" i="10"/>
  <c r="E459" i="11"/>
  <c r="O459" i="10"/>
  <c r="M459" i="10"/>
  <c r="N459" i="10" s="1"/>
  <c r="H459" i="10"/>
  <c r="E435" i="11"/>
  <c r="M435" i="10"/>
  <c r="N435" i="10" s="1"/>
  <c r="H435" i="10"/>
  <c r="O435" i="10"/>
  <c r="E522" i="11"/>
  <c r="O522" i="10"/>
  <c r="H522" i="10"/>
  <c r="M522" i="10"/>
  <c r="N522" i="10" s="1"/>
  <c r="G66" i="11"/>
  <c r="K66" i="11"/>
  <c r="O342" i="11"/>
  <c r="M342" i="11"/>
  <c r="N342" i="11" s="1"/>
  <c r="H342" i="11"/>
  <c r="G17" i="11"/>
  <c r="K17" i="11"/>
  <c r="O125" i="11"/>
  <c r="M125" i="11"/>
  <c r="N125" i="11" s="1"/>
  <c r="H125" i="11"/>
  <c r="K641" i="11"/>
  <c r="G641" i="11"/>
  <c r="E296" i="11"/>
  <c r="M296" i="10"/>
  <c r="N296" i="10" s="1"/>
  <c r="H296" i="10"/>
  <c r="O296" i="10"/>
  <c r="M336" i="10"/>
  <c r="N336" i="10" s="1"/>
  <c r="O336" i="10"/>
  <c r="E336" i="11"/>
  <c r="H336" i="10"/>
  <c r="K479" i="11"/>
  <c r="G479" i="11"/>
  <c r="G19" i="11"/>
  <c r="K19" i="11"/>
  <c r="G597" i="11"/>
  <c r="K597" i="11"/>
  <c r="K598" i="11"/>
  <c r="G598" i="11"/>
  <c r="G373" i="11"/>
  <c r="K373" i="11"/>
  <c r="G151" i="11"/>
  <c r="K151" i="11"/>
  <c r="E305" i="11"/>
  <c r="M305" i="10"/>
  <c r="N305" i="10" s="1"/>
  <c r="O305" i="10"/>
  <c r="H305" i="10"/>
  <c r="G488" i="11"/>
  <c r="K488" i="11"/>
  <c r="E586" i="11"/>
  <c r="M586" i="10"/>
  <c r="N586" i="10" s="1"/>
  <c r="H586" i="10"/>
  <c r="O586" i="10"/>
  <c r="K282" i="11"/>
  <c r="G282" i="11"/>
  <c r="E146" i="11"/>
  <c r="O146" i="10"/>
  <c r="M146" i="10"/>
  <c r="N146" i="10" s="1"/>
  <c r="H146" i="10"/>
  <c r="H152" i="11"/>
  <c r="M152" i="11"/>
  <c r="N152" i="11" s="1"/>
  <c r="O152" i="11"/>
  <c r="K13" i="11"/>
  <c r="G13" i="11"/>
  <c r="E625" i="11"/>
  <c r="O625" i="10"/>
  <c r="H625" i="10"/>
  <c r="M625" i="10"/>
  <c r="N625" i="10" s="1"/>
  <c r="G504" i="11"/>
  <c r="K504" i="11"/>
  <c r="E315" i="11"/>
  <c r="O315" i="10"/>
  <c r="M315" i="10"/>
  <c r="N315" i="10" s="1"/>
  <c r="H315" i="10"/>
  <c r="K56" i="11"/>
  <c r="G56" i="11"/>
  <c r="O382" i="11"/>
  <c r="H382" i="11"/>
  <c r="M382" i="11"/>
  <c r="N382" i="11" s="1"/>
  <c r="E437" i="11"/>
  <c r="O437" i="10"/>
  <c r="M437" i="10"/>
  <c r="N437" i="10" s="1"/>
  <c r="H437" i="10"/>
  <c r="G303" i="11"/>
  <c r="K303" i="11"/>
  <c r="K432" i="11"/>
  <c r="G432" i="11"/>
  <c r="K558" i="11"/>
  <c r="G558" i="11"/>
  <c r="G319" i="11"/>
  <c r="K319" i="11"/>
  <c r="G593" i="11"/>
  <c r="K593" i="11"/>
  <c r="H286" i="11"/>
  <c r="M286" i="11"/>
  <c r="N286" i="11" s="1"/>
  <c r="O286" i="11"/>
  <c r="G582" i="11"/>
  <c r="K582" i="11"/>
  <c r="E171" i="11"/>
  <c r="H171" i="10"/>
  <c r="O171" i="10"/>
  <c r="M171" i="10"/>
  <c r="N171" i="10" s="1"/>
  <c r="E580" i="11"/>
  <c r="O580" i="10"/>
  <c r="M580" i="10"/>
  <c r="N580" i="10" s="1"/>
  <c r="H580" i="10"/>
  <c r="G120" i="11"/>
  <c r="K120" i="11"/>
  <c r="G334" i="11"/>
  <c r="K334" i="11"/>
  <c r="H192" i="11"/>
  <c r="O192" i="11"/>
  <c r="M192" i="11"/>
  <c r="N192" i="11" s="1"/>
  <c r="K79" i="11"/>
  <c r="G79" i="11"/>
  <c r="G623" i="11"/>
  <c r="K623" i="11"/>
  <c r="K393" i="11"/>
  <c r="G393" i="11"/>
  <c r="K452" i="11"/>
  <c r="G452" i="11"/>
  <c r="G260" i="11"/>
  <c r="K260" i="11"/>
  <c r="H31" i="11"/>
  <c r="M31" i="11"/>
  <c r="N31" i="11" s="1"/>
  <c r="O31" i="11"/>
  <c r="H194" i="10"/>
  <c r="E194" i="11"/>
  <c r="O194" i="10"/>
  <c r="M194" i="10"/>
  <c r="N194" i="10" s="1"/>
  <c r="H159" i="10"/>
  <c r="E159" i="11"/>
  <c r="O159" i="10"/>
  <c r="M159" i="10"/>
  <c r="N159" i="10" s="1"/>
  <c r="E384" i="11"/>
  <c r="M384" i="10"/>
  <c r="N384" i="10" s="1"/>
  <c r="H384" i="10"/>
  <c r="O384" i="10"/>
  <c r="H442" i="11"/>
  <c r="O442" i="11"/>
  <c r="M442" i="11"/>
  <c r="N442" i="11" s="1"/>
  <c r="K548" i="11"/>
  <c r="G548" i="11"/>
  <c r="E468" i="11"/>
  <c r="O468" i="10"/>
  <c r="H468" i="10"/>
  <c r="M468" i="10"/>
  <c r="N468" i="10" s="1"/>
  <c r="H9" i="11"/>
  <c r="O9" i="11"/>
  <c r="M9" i="11"/>
  <c r="K28" i="11"/>
  <c r="G28" i="11"/>
  <c r="N28" i="17"/>
  <c r="N24" i="17" s="1"/>
  <c r="N66" i="17" s="1"/>
  <c r="H641" i="11" l="1"/>
  <c r="M641" i="11"/>
  <c r="N641" i="11" s="1"/>
  <c r="O641" i="11"/>
  <c r="G468" i="11"/>
  <c r="K468" i="11"/>
  <c r="O452" i="11"/>
  <c r="H452" i="11"/>
  <c r="M452" i="11"/>
  <c r="N452" i="11" s="1"/>
  <c r="K315" i="11"/>
  <c r="G315" i="11"/>
  <c r="K625" i="11"/>
  <c r="G625" i="11"/>
  <c r="O479" i="11"/>
  <c r="M479" i="11"/>
  <c r="N479" i="11" s="1"/>
  <c r="H479" i="11"/>
  <c r="G522" i="11"/>
  <c r="K522" i="11"/>
  <c r="G459" i="11"/>
  <c r="K459" i="11"/>
  <c r="H250" i="11"/>
  <c r="O250" i="11"/>
  <c r="M250" i="11"/>
  <c r="N250" i="11" s="1"/>
  <c r="M642" i="10"/>
  <c r="H283" i="11"/>
  <c r="M283" i="11"/>
  <c r="N283" i="11" s="1"/>
  <c r="O283" i="11"/>
  <c r="H566" i="11"/>
  <c r="O566" i="11"/>
  <c r="M566" i="11"/>
  <c r="N566" i="11" s="1"/>
  <c r="O388" i="11"/>
  <c r="M388" i="11"/>
  <c r="N388" i="11" s="1"/>
  <c r="H388" i="11"/>
  <c r="H393" i="11"/>
  <c r="M393" i="11"/>
  <c r="N393" i="11" s="1"/>
  <c r="O393" i="11"/>
  <c r="H558" i="11"/>
  <c r="M558" i="11"/>
  <c r="N558" i="11" s="1"/>
  <c r="O558" i="11"/>
  <c r="O598" i="11"/>
  <c r="M598" i="11"/>
  <c r="N598" i="11" s="1"/>
  <c r="H598" i="11"/>
  <c r="G90" i="11"/>
  <c r="K90" i="11"/>
  <c r="K642" i="11" s="1"/>
  <c r="K643" i="11" s="1"/>
  <c r="O609" i="11"/>
  <c r="H609" i="11"/>
  <c r="M609" i="11"/>
  <c r="N609" i="11" s="1"/>
  <c r="O582" i="11"/>
  <c r="M582" i="11"/>
  <c r="N582" i="11" s="1"/>
  <c r="H582" i="11"/>
  <c r="H282" i="11"/>
  <c r="M282" i="11"/>
  <c r="N282" i="11" s="1"/>
  <c r="O282" i="11"/>
  <c r="M17" i="11"/>
  <c r="N17" i="11" s="1"/>
  <c r="O17" i="11"/>
  <c r="H17" i="11"/>
  <c r="H449" i="11"/>
  <c r="M449" i="11"/>
  <c r="N449" i="11" s="1"/>
  <c r="O449" i="11"/>
  <c r="N9" i="11"/>
  <c r="H548" i="11"/>
  <c r="O548" i="11"/>
  <c r="M548" i="11"/>
  <c r="N548" i="11" s="1"/>
  <c r="O319" i="11"/>
  <c r="H319" i="11"/>
  <c r="M319" i="11"/>
  <c r="N319" i="11" s="1"/>
  <c r="M13" i="11"/>
  <c r="N13" i="11" s="1"/>
  <c r="O13" i="11"/>
  <c r="H13" i="11"/>
  <c r="H373" i="11"/>
  <c r="O373" i="11"/>
  <c r="M373" i="11"/>
  <c r="N373" i="11" s="1"/>
  <c r="K296" i="11"/>
  <c r="G296" i="11"/>
  <c r="O360" i="11"/>
  <c r="H360" i="11"/>
  <c r="M360" i="11"/>
  <c r="N360" i="11" s="1"/>
  <c r="K395" i="11"/>
  <c r="G395" i="11"/>
  <c r="H334" i="11"/>
  <c r="O334" i="11"/>
  <c r="M334" i="11"/>
  <c r="N334" i="11" s="1"/>
  <c r="K437" i="11"/>
  <c r="G437" i="11"/>
  <c r="G586" i="11"/>
  <c r="K586" i="11"/>
  <c r="M621" i="11"/>
  <c r="N621" i="11" s="1"/>
  <c r="O621" i="11"/>
  <c r="H621" i="11"/>
  <c r="K384" i="11"/>
  <c r="G384" i="11"/>
  <c r="G305" i="11"/>
  <c r="K305" i="11"/>
  <c r="G457" i="11"/>
  <c r="K457" i="11"/>
  <c r="K433" i="11"/>
  <c r="G433" i="11"/>
  <c r="H24" i="11"/>
  <c r="O24" i="11"/>
  <c r="M24" i="11"/>
  <c r="N24" i="11" s="1"/>
  <c r="G171" i="11"/>
  <c r="K171" i="11"/>
  <c r="O432" i="11"/>
  <c r="H432" i="11"/>
  <c r="M432" i="11"/>
  <c r="N432" i="11" s="1"/>
  <c r="H504" i="11"/>
  <c r="O504" i="11"/>
  <c r="M504" i="11"/>
  <c r="N504" i="11" s="1"/>
  <c r="O66" i="11"/>
  <c r="M66" i="11"/>
  <c r="N66" i="11" s="1"/>
  <c r="H66" i="11"/>
  <c r="K435" i="11"/>
  <c r="G435" i="11"/>
  <c r="K328" i="11"/>
  <c r="G328" i="11"/>
  <c r="H27" i="11"/>
  <c r="M27" i="11"/>
  <c r="N27" i="11" s="1"/>
  <c r="O27" i="11"/>
  <c r="H333" i="11"/>
  <c r="O333" i="11"/>
  <c r="M333" i="11"/>
  <c r="N333" i="11" s="1"/>
  <c r="O84" i="11"/>
  <c r="M84" i="11"/>
  <c r="N84" i="11" s="1"/>
  <c r="H84" i="11"/>
  <c r="O120" i="11"/>
  <c r="H120" i="11"/>
  <c r="M120" i="11"/>
  <c r="N120" i="11" s="1"/>
  <c r="O56" i="11"/>
  <c r="M56" i="11"/>
  <c r="N56" i="11" s="1"/>
  <c r="H56" i="11"/>
  <c r="G336" i="11"/>
  <c r="K336" i="11"/>
  <c r="M411" i="11"/>
  <c r="N411" i="11" s="1"/>
  <c r="O411" i="11"/>
  <c r="H411" i="11"/>
  <c r="G159" i="11"/>
  <c r="K159" i="11"/>
  <c r="K194" i="11"/>
  <c r="G194" i="11"/>
  <c r="H623" i="11"/>
  <c r="M623" i="11"/>
  <c r="N623" i="11" s="1"/>
  <c r="O623" i="11"/>
  <c r="G146" i="11"/>
  <c r="K146" i="11"/>
  <c r="O488" i="11"/>
  <c r="H488" i="11"/>
  <c r="M488" i="11"/>
  <c r="N488" i="11" s="1"/>
  <c r="M151" i="11"/>
  <c r="N151" i="11" s="1"/>
  <c r="H151" i="11"/>
  <c r="O151" i="11"/>
  <c r="H597" i="11"/>
  <c r="O597" i="11"/>
  <c r="M597" i="11"/>
  <c r="N597" i="11" s="1"/>
  <c r="O116" i="11"/>
  <c r="M116" i="11"/>
  <c r="N116" i="11" s="1"/>
  <c r="H116" i="11"/>
  <c r="O139" i="11"/>
  <c r="M139" i="11"/>
  <c r="N139" i="11" s="1"/>
  <c r="H139" i="11"/>
  <c r="M511" i="11"/>
  <c r="N511" i="11" s="1"/>
  <c r="H511" i="11"/>
  <c r="O511" i="11"/>
  <c r="K401" i="11"/>
  <c r="G401" i="11"/>
  <c r="K246" i="11"/>
  <c r="G246" i="11"/>
  <c r="H561" i="11"/>
  <c r="M561" i="11"/>
  <c r="N561" i="11" s="1"/>
  <c r="O561" i="11"/>
  <c r="O79" i="11"/>
  <c r="M79" i="11"/>
  <c r="N79" i="11" s="1"/>
  <c r="H79" i="11"/>
  <c r="G580" i="11"/>
  <c r="K580" i="11"/>
  <c r="O581" i="11"/>
  <c r="H581" i="11"/>
  <c r="M581" i="11"/>
  <c r="N581" i="11" s="1"/>
  <c r="K181" i="11"/>
  <c r="G181" i="11"/>
  <c r="K389" i="11"/>
  <c r="G389" i="11"/>
  <c r="O635" i="11"/>
  <c r="H635" i="11"/>
  <c r="M635" i="11"/>
  <c r="N635" i="11" s="1"/>
  <c r="K496" i="11"/>
  <c r="G496" i="11"/>
  <c r="M155" i="11"/>
  <c r="N155" i="11" s="1"/>
  <c r="H155" i="11"/>
  <c r="O155" i="11"/>
  <c r="H572" i="11"/>
  <c r="O572" i="11"/>
  <c r="M572" i="11"/>
  <c r="N572" i="11" s="1"/>
  <c r="O28" i="11"/>
  <c r="M28" i="11"/>
  <c r="N28" i="11" s="1"/>
  <c r="H28" i="11"/>
  <c r="O260" i="11"/>
  <c r="M260" i="11"/>
  <c r="N260" i="11" s="1"/>
  <c r="H260" i="11"/>
  <c r="H593" i="11"/>
  <c r="M593" i="11"/>
  <c r="N593" i="11" s="1"/>
  <c r="O593" i="11"/>
  <c r="O303" i="11"/>
  <c r="M303" i="11"/>
  <c r="N303" i="11" s="1"/>
  <c r="H303" i="11"/>
  <c r="M19" i="11"/>
  <c r="N19" i="11" s="1"/>
  <c r="H19" i="11"/>
  <c r="O19" i="11"/>
  <c r="G491" i="11"/>
  <c r="K491" i="11"/>
  <c r="K489" i="11"/>
  <c r="G489" i="11"/>
  <c r="K402" i="11"/>
  <c r="G402" i="11"/>
  <c r="K426" i="11"/>
  <c r="G426" i="11"/>
  <c r="O39" i="11"/>
  <c r="M39" i="11"/>
  <c r="N39" i="11" s="1"/>
  <c r="H39" i="11"/>
  <c r="G549" i="11"/>
  <c r="K549" i="11"/>
  <c r="G588" i="11"/>
  <c r="K588" i="11"/>
  <c r="O326" i="11"/>
  <c r="M326" i="11"/>
  <c r="N326" i="11" s="1"/>
  <c r="H326" i="11"/>
  <c r="O296" i="11" l="1"/>
  <c r="M296" i="11"/>
  <c r="N296" i="11" s="1"/>
  <c r="H296" i="11"/>
  <c r="N642" i="10"/>
  <c r="N643" i="10" s="1"/>
  <c r="M643" i="10"/>
  <c r="H457" i="11"/>
  <c r="M457" i="11"/>
  <c r="N457" i="11" s="1"/>
  <c r="O457" i="11"/>
  <c r="O459" i="11"/>
  <c r="H459" i="11"/>
  <c r="M459" i="11"/>
  <c r="N459" i="11" s="1"/>
  <c r="O389" i="11"/>
  <c r="H389" i="11"/>
  <c r="M389" i="11"/>
  <c r="N389" i="11" s="1"/>
  <c r="O588" i="11"/>
  <c r="H588" i="11"/>
  <c r="M588" i="11"/>
  <c r="N588" i="11" s="1"/>
  <c r="H491" i="11"/>
  <c r="O491" i="11"/>
  <c r="M491" i="11"/>
  <c r="N491" i="11" s="1"/>
  <c r="O426" i="11"/>
  <c r="M426" i="11"/>
  <c r="N426" i="11" s="1"/>
  <c r="H426" i="11"/>
  <c r="H549" i="11"/>
  <c r="O549" i="11"/>
  <c r="M549" i="11"/>
  <c r="N549" i="11" s="1"/>
  <c r="H246" i="11"/>
  <c r="M246" i="11"/>
  <c r="N246" i="11" s="1"/>
  <c r="O246" i="11"/>
  <c r="M194" i="11"/>
  <c r="N194" i="11" s="1"/>
  <c r="O194" i="11"/>
  <c r="H194" i="11"/>
  <c r="H433" i="11"/>
  <c r="O433" i="11"/>
  <c r="M433" i="11"/>
  <c r="N433" i="11" s="1"/>
  <c r="O305" i="11"/>
  <c r="H305" i="11"/>
  <c r="M305" i="11"/>
  <c r="N305" i="11" s="1"/>
  <c r="O522" i="11"/>
  <c r="H522" i="11"/>
  <c r="M522" i="11"/>
  <c r="N522" i="11" s="1"/>
  <c r="H496" i="11"/>
  <c r="O496" i="11"/>
  <c r="M496" i="11"/>
  <c r="N496" i="11" s="1"/>
  <c r="H181" i="11"/>
  <c r="M181" i="11"/>
  <c r="N181" i="11" s="1"/>
  <c r="O181" i="11"/>
  <c r="M336" i="11"/>
  <c r="N336" i="11" s="1"/>
  <c r="O336" i="11"/>
  <c r="H336" i="11"/>
  <c r="O395" i="11"/>
  <c r="M395" i="11"/>
  <c r="N395" i="11" s="1"/>
  <c r="H395" i="11"/>
  <c r="H90" i="11"/>
  <c r="M90" i="11"/>
  <c r="N90" i="11" s="1"/>
  <c r="O90" i="11"/>
  <c r="O468" i="11"/>
  <c r="H468" i="11"/>
  <c r="M468" i="11"/>
  <c r="N468" i="11" s="1"/>
  <c r="H402" i="11"/>
  <c r="M402" i="11"/>
  <c r="N402" i="11" s="1"/>
  <c r="O402" i="11"/>
  <c r="H580" i="11"/>
  <c r="M580" i="11"/>
  <c r="N580" i="11" s="1"/>
  <c r="O580" i="11"/>
  <c r="H401" i="11"/>
  <c r="O401" i="11"/>
  <c r="M401" i="11"/>
  <c r="N401" i="11" s="1"/>
  <c r="M328" i="11"/>
  <c r="N328" i="11" s="1"/>
  <c r="O328" i="11"/>
  <c r="H328" i="11"/>
  <c r="M586" i="11"/>
  <c r="N586" i="11" s="1"/>
  <c r="O586" i="11"/>
  <c r="H586" i="11"/>
  <c r="M625" i="11"/>
  <c r="N625" i="11" s="1"/>
  <c r="O625" i="11"/>
  <c r="H625" i="11"/>
  <c r="H489" i="11"/>
  <c r="M489" i="11"/>
  <c r="N489" i="11" s="1"/>
  <c r="O489" i="11"/>
  <c r="O159" i="11"/>
  <c r="M159" i="11"/>
  <c r="N159" i="11" s="1"/>
  <c r="H159" i="11"/>
  <c r="H171" i="11"/>
  <c r="O171" i="11"/>
  <c r="M171" i="11"/>
  <c r="N171" i="11" s="1"/>
  <c r="M384" i="11"/>
  <c r="N384" i="11" s="1"/>
  <c r="H384" i="11"/>
  <c r="O384" i="11"/>
  <c r="M437" i="11"/>
  <c r="N437" i="11" s="1"/>
  <c r="H437" i="11"/>
  <c r="O437" i="11"/>
  <c r="O146" i="11"/>
  <c r="H146" i="11"/>
  <c r="M146" i="11"/>
  <c r="N146" i="11" s="1"/>
  <c r="M435" i="11"/>
  <c r="N435" i="11" s="1"/>
  <c r="H435" i="11"/>
  <c r="O435" i="11"/>
  <c r="H315" i="11"/>
  <c r="O315" i="11"/>
  <c r="M315" i="11"/>
  <c r="N315" i="11" s="1"/>
  <c r="M642" i="11" l="1"/>
  <c r="M643" i="11" l="1"/>
  <c r="N642" i="11"/>
  <c r="N643" i="11" s="1"/>
</calcChain>
</file>

<file path=xl/sharedStrings.xml><?xml version="1.0" encoding="utf-8"?>
<sst xmlns="http://schemas.openxmlformats.org/spreadsheetml/2006/main" count="11517" uniqueCount="1629">
  <si>
    <t>TOTAL:</t>
  </si>
  <si>
    <t>PERCENTUAL</t>
  </si>
  <si>
    <t>ATESTAMOS QUE OS SERVIÇOS CONSTANTES NESTE BM</t>
  </si>
  <si>
    <t>APROVADO PARA PAGAMENTO</t>
  </si>
  <si>
    <t>FORAM RECEBIDOS POR NÓS EM PERFEITA ORDEM.</t>
  </si>
  <si>
    <t xml:space="preserve">DATA: </t>
  </si>
  <si>
    <t>M2</t>
  </si>
  <si>
    <t>UN</t>
  </si>
  <si>
    <t>SERVIÇOS PRELIMINARES</t>
  </si>
  <si>
    <t>Obra:</t>
  </si>
  <si>
    <t>BOLETIM DE MEDIÇÃO</t>
  </si>
  <si>
    <t>Item</t>
  </si>
  <si>
    <t>Discriminação dos Serviços</t>
  </si>
  <si>
    <t>Und</t>
  </si>
  <si>
    <t>Quantidades</t>
  </si>
  <si>
    <t>Preço Unit. (R$)</t>
  </si>
  <si>
    <t>Valores (R$)</t>
  </si>
  <si>
    <t>% Medido</t>
  </si>
  <si>
    <t>Contratada</t>
  </si>
  <si>
    <t>Acumulada Anterior</t>
  </si>
  <si>
    <t>Do Período</t>
  </si>
  <si>
    <t>Acumulada até o Período</t>
  </si>
  <si>
    <t>Saldo a medir</t>
  </si>
  <si>
    <t>Contratado</t>
  </si>
  <si>
    <t>Acumulado Anterior</t>
  </si>
  <si>
    <t>Acumulado até o Período</t>
  </si>
  <si>
    <t>01.01 </t>
  </si>
  <si>
    <t>01.01.001 </t>
  </si>
  <si>
    <t>M3</t>
  </si>
  <si>
    <t>01.01.002 </t>
  </si>
  <si>
    <t>M</t>
  </si>
  <si>
    <t>02.01 </t>
  </si>
  <si>
    <t>02.01.001 </t>
  </si>
  <si>
    <t>02.02 </t>
  </si>
  <si>
    <t>02.02.001 </t>
  </si>
  <si>
    <t>02.02.002 </t>
  </si>
  <si>
    <t>Locação de serviços de pavimentação</t>
  </si>
  <si>
    <t>01.02.001 </t>
  </si>
  <si>
    <t>Barracão para Obras de Médio Porte Reaproveitamento 2 vezes</t>
  </si>
  <si>
    <t>01.03.001 </t>
  </si>
  <si>
    <t>DIVERSOS</t>
  </si>
  <si>
    <t>01.02 </t>
  </si>
  <si>
    <t>01.03 </t>
  </si>
  <si>
    <t>01.04 </t>
  </si>
  <si>
    <t>01.04.001 </t>
  </si>
  <si>
    <t>02.02.003 </t>
  </si>
  <si>
    <t>02.02.004 </t>
  </si>
  <si>
    <t>03.01 </t>
  </si>
  <si>
    <t>03.01.001 </t>
  </si>
  <si>
    <t>03.02 </t>
  </si>
  <si>
    <t>03.02.001 </t>
  </si>
  <si>
    <t>03.02.002 </t>
  </si>
  <si>
    <t>03.03 </t>
  </si>
  <si>
    <t>03.03.001 </t>
  </si>
  <si>
    <t>03.03.002 </t>
  </si>
  <si>
    <t>03.04 </t>
  </si>
  <si>
    <t>03.04.001 </t>
  </si>
  <si>
    <t>03.04.002 </t>
  </si>
  <si>
    <t>03.05 </t>
  </si>
  <si>
    <t>03.05.001 </t>
  </si>
  <si>
    <t>03.05.002 </t>
  </si>
  <si>
    <t>Ligação provisória de água</t>
  </si>
  <si>
    <t>Poste ferro galvanizado 3" x 6 m, p/ ligação trifásica, completo</t>
  </si>
  <si>
    <t>Quadro de medição trifásica (acima de 10 kva) com caixa em noril</t>
  </si>
  <si>
    <t>Eletroduto de pvc rígido roscável, diâm = 50mm (1 1/2")</t>
  </si>
  <si>
    <t>Luva para eletroduto de pvc rígido roscável, diâm = 50mm (1 1/2")</t>
  </si>
  <si>
    <t>Curva para eletroduto de pvc rígido roscável, diâm = 75mm (2 1/2")</t>
  </si>
  <si>
    <t>URBANIZAÇÃO</t>
  </si>
  <si>
    <t>Rampa para acesso de deficientes, em concreto simples Fck=25MPa, desempolada, com pintura indicativa em novacor, 02 demãos</t>
  </si>
  <si>
    <t>Eletroduto de pvc rígido roscável, diâm = 32mm (1")</t>
  </si>
  <si>
    <t>Caixa pré moldada em concreto c/tampa para aterramento (20x20x15)cm, padrão Energisa</t>
  </si>
  <si>
    <t>un</t>
  </si>
  <si>
    <t>m2</t>
  </si>
  <si>
    <t>M²</t>
  </si>
  <si>
    <t>m3</t>
  </si>
  <si>
    <t>m</t>
  </si>
  <si>
    <t>Contratada:          LUJAL CONSTRUTORA LTDA - EPP</t>
  </si>
  <si>
    <t>Item do B.M. 01</t>
  </si>
  <si>
    <t>CANTEIRO DE OBRA</t>
  </si>
  <si>
    <t>01.</t>
  </si>
  <si>
    <t>02.</t>
  </si>
  <si>
    <t>03.</t>
  </si>
  <si>
    <t>LUJAL CONSTRUTORA LTDA EPP</t>
  </si>
  <si>
    <r>
      <t xml:space="preserve">B.M.Nº: </t>
    </r>
    <r>
      <rPr>
        <b/>
        <sz val="11"/>
        <rFont val="Arial"/>
        <family val="2"/>
      </rPr>
      <t>01</t>
    </r>
  </si>
  <si>
    <t>Contratante:       SECRETARIA DE ESTADO DO DESENVOLVIMENTO URBANO</t>
  </si>
  <si>
    <t>MEMÓRIA DE CÁLCULO</t>
  </si>
  <si>
    <t xml:space="preserve"> </t>
  </si>
  <si>
    <t>Engº Civil Álvaro Dantas Oliveira</t>
  </si>
  <si>
    <t>ADMINISTRAÇÃO LOCAL</t>
  </si>
  <si>
    <t>Equipe Dirigente</t>
  </si>
  <si>
    <t>Manutenção do Canteiro</t>
  </si>
  <si>
    <t>01.01.003 </t>
  </si>
  <si>
    <t>Equipamentos de Apoio à Produção</t>
  </si>
  <si>
    <t>ENCARGOS COMPLEMENTARES</t>
  </si>
  <si>
    <t>Encargos complementares da mão-de-obra direta</t>
  </si>
  <si>
    <t>Fechamento de área</t>
  </si>
  <si>
    <t>02.01.001.001 </t>
  </si>
  <si>
    <t>Pavimentação</t>
  </si>
  <si>
    <t>Regularização Manual</t>
  </si>
  <si>
    <t>Paisagismo</t>
  </si>
  <si>
    <t>kg</t>
  </si>
  <si>
    <t>Diversos</t>
  </si>
  <si>
    <t>Placa de inauguração de obra em alumínio 0,60 x 0,80 m</t>
  </si>
  <si>
    <t>MOVIMENTO DE TERRA</t>
  </si>
  <si>
    <t>FUNDAÇÃO</t>
  </si>
  <si>
    <t>Solo-cimento compactado - Traço 1:20</t>
  </si>
  <si>
    <t>03.04.003 </t>
  </si>
  <si>
    <t>03.04.004 </t>
  </si>
  <si>
    <t>03.04.005 </t>
  </si>
  <si>
    <t>03.04.005.001 </t>
  </si>
  <si>
    <t>03.04.006 </t>
  </si>
  <si>
    <t>03.05.003 </t>
  </si>
  <si>
    <t>03.06 </t>
  </si>
  <si>
    <t>ELEVAÇÃO</t>
  </si>
  <si>
    <t>03.06.001 </t>
  </si>
  <si>
    <t>03.06.002 </t>
  </si>
  <si>
    <t>03.07 </t>
  </si>
  <si>
    <t>PAVIMENTAÇÃO</t>
  </si>
  <si>
    <t>03.07.001 </t>
  </si>
  <si>
    <t>03.07.001.001 </t>
  </si>
  <si>
    <t>Piso alta resistência ou industrial de 12 mm, cor cinza, inclusive, juntas de dilatação plásticas, polimento mecanizado e argamassa de regualrização</t>
  </si>
  <si>
    <t>03.08 </t>
  </si>
  <si>
    <t>03.08.001 </t>
  </si>
  <si>
    <t>03.08.002 </t>
  </si>
  <si>
    <t>03.08.003 </t>
  </si>
  <si>
    <t>03.09 </t>
  </si>
  <si>
    <t>03.09.001 </t>
  </si>
  <si>
    <t>03.09.002 </t>
  </si>
  <si>
    <t>Curva para eletroduto de pvc rígido roscável, diâm = 32mm (1")</t>
  </si>
  <si>
    <t>Curva para eletroduto de pvc rígido roscável, diâm = 25mm (3/4")</t>
  </si>
  <si>
    <t>Luva para eletroduto de pvc rígido roscável, diâm = 25mm (3/4")</t>
  </si>
  <si>
    <t>Luva para eletroduto de pvc rígido roscável, diâm = 32mm (1")</t>
  </si>
  <si>
    <t>Eletroduto de pvc rígido roscável, diâm = 25mm (3/4")</t>
  </si>
  <si>
    <t>Caixa de passagem 20x20x12cm, em chapa aço galvanizado, embutida</t>
  </si>
  <si>
    <t>Caixa de passagem em alvenaria de tijolos maciços esp. = 0,12m,  dim. int. =  0,30 x 0,30 x 0,50m</t>
  </si>
  <si>
    <t>03.10 </t>
  </si>
  <si>
    <t>DRENAGEM PLUVIAL</t>
  </si>
  <si>
    <t>03.10.001 </t>
  </si>
  <si>
    <t>03.10.002 </t>
  </si>
  <si>
    <t>*Caixa de passagem cp2-080 (60x60x80cm)</t>
  </si>
  <si>
    <t>03.11 </t>
  </si>
  <si>
    <t>PINTURA</t>
  </si>
  <si>
    <t>03.11.001 </t>
  </si>
  <si>
    <t>03.11.002 </t>
  </si>
  <si>
    <t>03.11.003 </t>
  </si>
  <si>
    <t>Pintura para interiores, sobre paredes ou tetos, com lixamento, aplicação de 01 demão de líquido selador, 02 demãos de massa corrida e 02 demãos de tinta pva latex convencional para interiores</t>
  </si>
  <si>
    <t>03.11.004 </t>
  </si>
  <si>
    <t>03.11.005 </t>
  </si>
  <si>
    <t>03.11.006 </t>
  </si>
  <si>
    <t>03.12 </t>
  </si>
  <si>
    <t>03.12.001 </t>
  </si>
  <si>
    <t>03.12.002 </t>
  </si>
  <si>
    <t>03.12.003 </t>
  </si>
  <si>
    <t>03.12.004 </t>
  </si>
  <si>
    <t>03.12.005 </t>
  </si>
  <si>
    <t>03.12.006 </t>
  </si>
  <si>
    <t>03.12.007 </t>
  </si>
  <si>
    <t>03.12.008 </t>
  </si>
  <si>
    <t>LUJAL CONSTRUTORA LTDA-EPP</t>
  </si>
  <si>
    <t>AVENIDA PAULO VI, Nº 426  INÁCIO BARBOSA Aracaju-SE CNPJ : 17.763.409/0001-62</t>
  </si>
  <si>
    <t>Empreendimento: 000358 - OBRAS DE EXECUÇÃO DE INFRAESTRUTURA E EDIFICAÇÃO DE DELEGACIA DE PEQUENO PORTE EM AQUIDABÃ</t>
  </si>
  <si>
    <t>ITEM</t>
  </si>
  <si>
    <t>DESCRIÇÃO DO ITEM</t>
  </si>
  <si>
    <t>UNID</t>
  </si>
  <si>
    <t>QUANT</t>
  </si>
  <si>
    <t>PREÇO UNIT</t>
  </si>
  <si>
    <t>VALOR TOTAL</t>
  </si>
  <si>
    <t>MOBILIZAÇÃO/DESMOBILIZAÇÃO</t>
  </si>
  <si>
    <t>Mobilização/desmobilização</t>
  </si>
  <si>
    <t>INSTALAÇÕES PROVISÓRIAS</t>
  </si>
  <si>
    <t>PLACA DA OBRA GOVERNO ESTADUAL</t>
  </si>
  <si>
    <t>Placa de obra em chapa zincada, instalada (SINAPI 74209/001)</t>
  </si>
  <si>
    <t>01.05 </t>
  </si>
  <si>
    <t>PLACA DA OBRA GOVERNO FEDERAL</t>
  </si>
  <si>
    <t>01.05.001 </t>
  </si>
  <si>
    <t>01.06 </t>
  </si>
  <si>
    <t>01.06.001 </t>
  </si>
  <si>
    <t>01.06.002 </t>
  </si>
  <si>
    <t>LIGAÇÃO PROVISÓRIA DE ENERGIA</t>
  </si>
  <si>
    <t>01.06.002.001 </t>
  </si>
  <si>
    <t>01.06.002.002 </t>
  </si>
  <si>
    <t>01.06.002.003 </t>
  </si>
  <si>
    <t>01.06.002.004 </t>
  </si>
  <si>
    <t>01.06.002.005 </t>
  </si>
  <si>
    <t>01.06.002.006 </t>
  </si>
  <si>
    <t>Disjuntor termomagnetico tripolar  63 A, padrão DIN (Europeu - linha branca), curva C (SINAPI 74130/005)</t>
  </si>
  <si>
    <t>01.06.002.007 </t>
  </si>
  <si>
    <t>Cabo de cobre isolado pvc rígido unipolar seção  16mm², 450/ 750v / 70°c (SINAPI 73860/012)</t>
  </si>
  <si>
    <t>01.07 </t>
  </si>
  <si>
    <t>01.07.001 </t>
  </si>
  <si>
    <t>Demolições / remoções</t>
  </si>
  <si>
    <t>Desmatamento, destocamento e limpeza mecanizada de terreno c/árvores de diâm. até 0,15m (SINAPI 73672)</t>
  </si>
  <si>
    <t>02.01.001.002 </t>
  </si>
  <si>
    <t>Carga mecânica de material de 1ª categoria (SINAPI 74010/001)</t>
  </si>
  <si>
    <t>02.01.001.003 </t>
  </si>
  <si>
    <t>Transporte local com caminhão basculante de 10m³, em rodovia pavimentada (construção) densidade=1,5t/m³</t>
  </si>
  <si>
    <t>tkm</t>
  </si>
  <si>
    <t>Locação de serviço de terraplenagem</t>
  </si>
  <si>
    <t>Material de jazida ou areia fina para aterro, inclusive aquisição e escavação na jazida, exclusive transporte</t>
  </si>
  <si>
    <t>Transporte comercial com caminhão basculante de 10m³, em rodovia pavimentada (densidade=1,5t/m³)</t>
  </si>
  <si>
    <t>Espalhamento de material de 1ª categoria c/ trator esteira Cat - D-6 ou similar (SINAPI 74153/001)</t>
  </si>
  <si>
    <t>02.02.005 </t>
  </si>
  <si>
    <t>Compactação de aterros, com rolo vibratório, a 100% do proctor normal</t>
  </si>
  <si>
    <t>02.03 </t>
  </si>
  <si>
    <t>02.03.001 </t>
  </si>
  <si>
    <t>Locação de rede de drenagem (SINAPI 73610)</t>
  </si>
  <si>
    <t>02.03.002 </t>
  </si>
  <si>
    <t>Abertura de valas</t>
  </si>
  <si>
    <t>02.03.002.001 </t>
  </si>
  <si>
    <t>Escavação manual de vala ou cava em material de 1ª categoria, profundidade até 1,50m (SINAPI 73965/010)</t>
  </si>
  <si>
    <t>02.03.002.002 </t>
  </si>
  <si>
    <t>Escavação manual de vala ou cava em material de 2ª categoria, profundidade até 1,50m (SINAPI 73965/004)</t>
  </si>
  <si>
    <t>02.03.002.003 </t>
  </si>
  <si>
    <t>Carga manual de material de 2ª categoria (SINAPI 74255/001)</t>
  </si>
  <si>
    <t>02.03.002.004 </t>
  </si>
  <si>
    <t>02.03.002.005 </t>
  </si>
  <si>
    <t>02.03.003 </t>
  </si>
  <si>
    <t>Fornecimento  e assentamento de tubulações</t>
  </si>
  <si>
    <t>02.03.003.001 </t>
  </si>
  <si>
    <t>Fornecimento de tubo de pvc junta elástica integrada para esgotos sanitários, ponta e bolsa, diam. = 100mm</t>
  </si>
  <si>
    <t>02.03.003.002 </t>
  </si>
  <si>
    <t>Assentamento de tubo de pvc junta elástica para esgotos sanitários, ponta e bolsa, diam. = 100mm (SINAPI 73840/001)</t>
  </si>
  <si>
    <t>02.03.003.003 </t>
  </si>
  <si>
    <t>Fornecimento de tubo de pvc junta elástica integrada para esgotos sanitários, ponta e bolsa, diam. = 150mm (SINAPI 00009818)</t>
  </si>
  <si>
    <t>02.03.003.004 </t>
  </si>
  <si>
    <t>Assentamento de tubo de pvc junta elástica para esgotos sanitários, ponta e bolsa, diam. = 150mm (SINAPI 73840/003)</t>
  </si>
  <si>
    <t>02.03.004 </t>
  </si>
  <si>
    <t>Dispositivo de inspeção e limpeza</t>
  </si>
  <si>
    <t>02.03.004.001 </t>
  </si>
  <si>
    <t>Calha de concreto e alvenaria, revestida internamente, com grelha de concreto, seção 0,30 x 0,50 m</t>
  </si>
  <si>
    <t>02.03.004.002 </t>
  </si>
  <si>
    <t>Caixa de passagem em alvenaria de tijolos maciços esp. = 0,12m,  dim. int. =  0.40 x 0.40 x 0.60m</t>
  </si>
  <si>
    <t>02.03.004.003 </t>
  </si>
  <si>
    <t>Caixa de passagem em alvenaria de tijolos maciços esp. = 0,12m,  dim. int. =  0.60 x 0.60 x 0.80m</t>
  </si>
  <si>
    <t>02.03.004.004 </t>
  </si>
  <si>
    <t>Caixa de passagem em alvenaria de tijolos maciços esp. = 0,12m,  dim. int. =  0.60 x 0.60 x 1,00m</t>
  </si>
  <si>
    <t>02.03.004.005 </t>
  </si>
  <si>
    <t>Caixa de passagem em alvenaria de tijolos maciços esp. = 0,12m,  dim. int. =  0.40 x 0.40 x 0.60m, com grelha de ferro fundido</t>
  </si>
  <si>
    <t>02.03.004.006 </t>
  </si>
  <si>
    <t>Ponta de ala em concreto ciclópico, para tubos de concreto (simples) d=0.40 à 0.60 m</t>
  </si>
  <si>
    <t>02.03.005 </t>
  </si>
  <si>
    <t>Fechamento de valas</t>
  </si>
  <si>
    <t>02.03.005.001 </t>
  </si>
  <si>
    <t>Reaterro manual de valas, com compactação utilizando sêpo, sem controle do grau de compactação (SINAPI 73964/001)</t>
  </si>
  <si>
    <t>02.03.005.002 </t>
  </si>
  <si>
    <t>02.03.005.003 </t>
  </si>
  <si>
    <t>02.03.006 </t>
  </si>
  <si>
    <t>Serviços Complementares</t>
  </si>
  <si>
    <t>02.03.006.001 </t>
  </si>
  <si>
    <t>Cadstro de Redes de drenagem</t>
  </si>
  <si>
    <t>02.04 </t>
  </si>
  <si>
    <t>ESGOTOS SANITÁRIOS</t>
  </si>
  <si>
    <t>02.04.001 </t>
  </si>
  <si>
    <t>Locação de redes coletoras de esgoto e emissários (SINAPI 73610)</t>
  </si>
  <si>
    <t>02.04.002 </t>
  </si>
  <si>
    <t>02.04.002.001 </t>
  </si>
  <si>
    <t>02.04.002.002 </t>
  </si>
  <si>
    <t>02.04.002.003 </t>
  </si>
  <si>
    <t>02.04.002.004 </t>
  </si>
  <si>
    <t>02.04.002.005 </t>
  </si>
  <si>
    <t>02.04.003 </t>
  </si>
  <si>
    <t>Fornecimento e assentamento de tubulação</t>
  </si>
  <si>
    <t>02.04.003.001 </t>
  </si>
  <si>
    <t>02.04.003.002 </t>
  </si>
  <si>
    <t>02.04.004 </t>
  </si>
  <si>
    <t>02.04.004.001 </t>
  </si>
  <si>
    <t>*Caixa de passagem cp1-060 (40x40x60cm)</t>
  </si>
  <si>
    <t>02.04.004.002 </t>
  </si>
  <si>
    <t>02.04.004.003 </t>
  </si>
  <si>
    <t>*Caixa de passagem cp2-100  (60x60x100cm)</t>
  </si>
  <si>
    <t>02.04.005 </t>
  </si>
  <si>
    <t>02.04.005.001 </t>
  </si>
  <si>
    <t>02.04.005.002 </t>
  </si>
  <si>
    <t>02.04.005.003 </t>
  </si>
  <si>
    <t>02.04.006 </t>
  </si>
  <si>
    <t>02.04.006.001 </t>
  </si>
  <si>
    <t>Cadastro de redes coletoras de esgoto (SINAPI 73678)</t>
  </si>
  <si>
    <t>02.04.006.002 </t>
  </si>
  <si>
    <t>Limpeza e teste de redes de esgotos sanitários</t>
  </si>
  <si>
    <t>02.04.007 </t>
  </si>
  <si>
    <t>Fossa Séptica</t>
  </si>
  <si>
    <t>02.04.007.001 </t>
  </si>
  <si>
    <t>Serviços Preliminares</t>
  </si>
  <si>
    <t>02.04.007.001.001 </t>
  </si>
  <si>
    <t>Locação de construção de edificação até 200m2,  inclusive execução de gabarito de madeira (SINAPI 74077/001)</t>
  </si>
  <si>
    <t>02.04.007.002 </t>
  </si>
  <si>
    <t>Movimento de Terra</t>
  </si>
  <si>
    <t>02.04.007.002.001 </t>
  </si>
  <si>
    <t>02.04.007.002.002 </t>
  </si>
  <si>
    <t>Escavação manual de vala ou cava em material de 2ª categoria, profundidade entre 1,50 e 3,00m (SINAPI 73965/005)</t>
  </si>
  <si>
    <t>02.04.007.002.003 </t>
  </si>
  <si>
    <t>02.04.007.002.004 </t>
  </si>
  <si>
    <t>Carga mecânica de material de 2ª categoria</t>
  </si>
  <si>
    <t>02.04.007.002.005 </t>
  </si>
  <si>
    <t>02.04.007.002.006 </t>
  </si>
  <si>
    <t>02.04.007.002.007 </t>
  </si>
  <si>
    <t>02.04.007.002.008 </t>
  </si>
  <si>
    <t>02.04.007.003 </t>
  </si>
  <si>
    <t>Estruturas de Concreto</t>
  </si>
  <si>
    <t>02.04.007.003.001 </t>
  </si>
  <si>
    <t>Concreto simples fabricado na obra, fck=15 mpa, lançado e adensado (SINAPI 73406)</t>
  </si>
  <si>
    <t>02.04.007.003.002 </t>
  </si>
  <si>
    <t>Concreto simples usinado fck=25mpa, bombeado, lançado e adensado (SINAPI 74138/003)</t>
  </si>
  <si>
    <t>02.04.007.003.003 </t>
  </si>
  <si>
    <t>Forma plana para estruturas, em compensado resinado de 12mm, 02 usos</t>
  </si>
  <si>
    <t>02.04.007.003.004 </t>
  </si>
  <si>
    <t>Aço CA - 50 Ø 6,3 a 12,5mm, inclusive corte, dobragem, montagem e colocacao de ferragens nas formas, para superestruturas e fundações (SINAPI 74254/002)</t>
  </si>
  <si>
    <t>02.04.007.003.005 </t>
  </si>
  <si>
    <t>Aço CA - 60 Ø 4,2 a 9,5mm, inclusive corte, dobragem, montagem e colocacao de ferragens nas formas, para superestruturas e fundações (SINAPI 73942/001)</t>
  </si>
  <si>
    <t>02.04.007.003.006 </t>
  </si>
  <si>
    <t>Laje pré-fabricada comum para piso ou cobertura, inclusive escoramento em madeira e capeamento 4cm</t>
  </si>
  <si>
    <t>02.04.007.004 </t>
  </si>
  <si>
    <t>Impermeabilização</t>
  </si>
  <si>
    <t>02.04.007.004.001 </t>
  </si>
  <si>
    <t>Impermeabilização com Sika Top 107 bi-componente, cor cinza, 03 demãos cruzadas aplicado à trincha para aplicação em paredes enterradas, subsolos, caixas d'agua, áreas frias e em contato com esgoto</t>
  </si>
  <si>
    <t>02.04.007.005 </t>
  </si>
  <si>
    <t>Elevação</t>
  </si>
  <si>
    <t>02.04.007.005.001 </t>
  </si>
  <si>
    <t>Alvenaria de tijolo cerâmico maciço (4x9x17), esp = 0,17m (dobrada), com argamassa traço t5 - 1:2:8 (cimento / cal / areia) c/ junta de 2,0mm (SINAPI 6519)</t>
  </si>
  <si>
    <t>02.04.007.005.002 </t>
  </si>
  <si>
    <t>Alvenaria de tijolo cerâmico maciço (4x9x17), esp = 0,09m (singela), com argamassa traço t5 - 1:2:8 (cimento / cal / areia) (SINAPI 72131)</t>
  </si>
  <si>
    <t>02.04.007.005.003 </t>
  </si>
  <si>
    <t>Chapisco em  parede com argamassa traço t1 - 1:3 (cimento / areia) (SINAPI 74161/001)</t>
  </si>
  <si>
    <t>02.04.007.005.004 </t>
  </si>
  <si>
    <t>Reboco especial de parede 2cm com argamassa traço t3 - 1:3 cimento / areia / vedacit</t>
  </si>
  <si>
    <t>02.04.007.006 </t>
  </si>
  <si>
    <t>Tubulações e conexões</t>
  </si>
  <si>
    <t>02.04.007.006.001 </t>
  </si>
  <si>
    <t>Tubo pvc rígido c/ anéis, ponta e bolsa p/ esgoto primário, d = 100mm</t>
  </si>
  <si>
    <t>02.04.007.006.002 </t>
  </si>
  <si>
    <t>Tê sanitário em pvc rígido c/ anéis, para esgoto primário, diâm =100 x 100mm (SINAPI 72460)</t>
  </si>
  <si>
    <t>02.04.008 </t>
  </si>
  <si>
    <t>Filtro Anaeróbio</t>
  </si>
  <si>
    <t>02.04.008.001 </t>
  </si>
  <si>
    <t>02.04.008.001.001 </t>
  </si>
  <si>
    <t>02.04.008.002 </t>
  </si>
  <si>
    <t>02.04.008.002.001 </t>
  </si>
  <si>
    <t>02.04.008.002.002 </t>
  </si>
  <si>
    <t>02.04.008.002.003 </t>
  </si>
  <si>
    <t>02.04.008.002.004 </t>
  </si>
  <si>
    <t>02.04.008.002.005 </t>
  </si>
  <si>
    <t>02.04.008.002.006 </t>
  </si>
  <si>
    <t>02.04.008.002.007 </t>
  </si>
  <si>
    <t>02.04.008.002.008 </t>
  </si>
  <si>
    <t>02.04.008.003 </t>
  </si>
  <si>
    <t>02.04.008.003.001 </t>
  </si>
  <si>
    <t>02.04.008.003.002 </t>
  </si>
  <si>
    <t>02.04.008.003.003 </t>
  </si>
  <si>
    <t>02.04.008.003.004 </t>
  </si>
  <si>
    <t>02.04.008.003.005 </t>
  </si>
  <si>
    <t>02.04.008.003.006 </t>
  </si>
  <si>
    <t>Fornecimento e colocação de brita 04 em filtro</t>
  </si>
  <si>
    <t>02.04.008.004 </t>
  </si>
  <si>
    <t>02.04.008.004.001 </t>
  </si>
  <si>
    <t>02.04.008.005 </t>
  </si>
  <si>
    <t>02.04.008.005.001 </t>
  </si>
  <si>
    <t>02.04.008.005.002 </t>
  </si>
  <si>
    <t>02.04.008.005.003 </t>
  </si>
  <si>
    <t>02.04.008.005.004 </t>
  </si>
  <si>
    <t>02.04.008.006 </t>
  </si>
  <si>
    <t>02.04.008.006.001 </t>
  </si>
  <si>
    <t>02.04.008.006.002 </t>
  </si>
  <si>
    <t>Curva 90° longa em pvc rígido c/ anéis, diâm =100mm (SINAPI 72542)</t>
  </si>
  <si>
    <t>02.04.008.006.003 </t>
  </si>
  <si>
    <t>02.04.008.006.004 </t>
  </si>
  <si>
    <t>Fornecimento de tubo de pvc defofo, junta elástica integrada, pn 1mpa, diam. =  150mm (SINAPI 00009828)</t>
  </si>
  <si>
    <t>02.04.008.006.005 </t>
  </si>
  <si>
    <t>Assentamento de tubos de pvc defofo, junta elástica integrada, pn 1mpa, diam.=  150 mm (SINAPI 73888/004)</t>
  </si>
  <si>
    <t>02.04.009 </t>
  </si>
  <si>
    <t>Disposição final</t>
  </si>
  <si>
    <t>02.04.009.001 </t>
  </si>
  <si>
    <t>Fornecimento de tubulações e conexões</t>
  </si>
  <si>
    <t>02.04.009.001.001 </t>
  </si>
  <si>
    <t>Fornecimento de tubo de pvc junta elástica integrada, ponta e bolsa classe 12 diam. =  75mm (SINAPI 00009846)</t>
  </si>
  <si>
    <t>02.04.009.002 </t>
  </si>
  <si>
    <t>Execução dos serviços</t>
  </si>
  <si>
    <t>02.04.009.002.001 </t>
  </si>
  <si>
    <t>02.04.009.002.002 </t>
  </si>
  <si>
    <t>02.04.009.002.003 </t>
  </si>
  <si>
    <t>Assentamento de tubo de pvc junta elástica, ponta e bolsa  diam. =   75 mm (SINAPI 73888/002)</t>
  </si>
  <si>
    <t>02.04.009.002.004 </t>
  </si>
  <si>
    <t>02.04.009.002.005 </t>
  </si>
  <si>
    <t>02.05 </t>
  </si>
  <si>
    <t>ALIMENTAÇÃO DE ÁGUA POTAVEL</t>
  </si>
  <si>
    <t>02.05.001 </t>
  </si>
  <si>
    <t>Locação e Nivelamento de Redes de Água e Adutoras (SINAPI 73679)</t>
  </si>
  <si>
    <t>02.05.002 </t>
  </si>
  <si>
    <t>Remoção de pavimentação</t>
  </si>
  <si>
    <t>02.05.002.001 </t>
  </si>
  <si>
    <t>Demolição de pavimentação (capa) asfáltica (SINAPI 72949)</t>
  </si>
  <si>
    <t>02.05.003 </t>
  </si>
  <si>
    <t>02.05.003.001 </t>
  </si>
  <si>
    <t>02.05.003.002 </t>
  </si>
  <si>
    <t>02.05.004 </t>
  </si>
  <si>
    <t>Fornecimento e assentamento de tubos e conexões</t>
  </si>
  <si>
    <t>02.05.004.001 </t>
  </si>
  <si>
    <t>Tubo pvc rígido soldável marrom p/ água, d = 25 mm (3/4") (SINAPI 75051/002)</t>
  </si>
  <si>
    <t>02.05.004.002 </t>
  </si>
  <si>
    <t>Curva 90º de pvc rígido soldável, marrom  diâm = 25mm</t>
  </si>
  <si>
    <t>02.05.005 </t>
  </si>
  <si>
    <t>02.05.005.001 </t>
  </si>
  <si>
    <t>02.05.006 </t>
  </si>
  <si>
    <t>02.05.006.001 </t>
  </si>
  <si>
    <t>Cadastro de Redes de Água / Adutoras (SINAPI 73678)</t>
  </si>
  <si>
    <t>02.05.006.002 </t>
  </si>
  <si>
    <t>Limpeza, desinfecção e teste de redes de abastecimento de água</t>
  </si>
  <si>
    <t>02.05.007 </t>
  </si>
  <si>
    <t>Ramal predial</t>
  </si>
  <si>
    <t>02.05.007.001 </t>
  </si>
  <si>
    <t>Ligação em Muro/Fachada Existente, com Fornecimento de Material, Inclusive Hidrômetro</t>
  </si>
  <si>
    <t>02.05.007.002 </t>
  </si>
  <si>
    <t>Tubo de polietileno de alta densidade (pead), para ligacao de agua predial, pe-80 (nbr 8417), de = 20 mm x 2,3 mm de parede (SINAPI 90009813)</t>
  </si>
  <si>
    <t>02.05.008 </t>
  </si>
  <si>
    <t>Reposição de pavimentação</t>
  </si>
  <si>
    <t>02.05.008.001 </t>
  </si>
  <si>
    <t>Base com brita graduada (SINAPI 73710)</t>
  </si>
  <si>
    <t>02.05.008.002 </t>
  </si>
  <si>
    <t>Reposição de pavimentação asfáltica, incluindo pintura de ligação, fornecimento e aplicação de CBUQ</t>
  </si>
  <si>
    <t>02.06 </t>
  </si>
  <si>
    <t>02.06.001 </t>
  </si>
  <si>
    <t>02.06.001.001 </t>
  </si>
  <si>
    <t>Muro em alvenaria bloco cerâmico 0,09m, c/ alv de pedra 0,35 x 0,60m, pilares (9x20cm) a cada 3,0m, cintas inferior e superior (9x15cm) em concreto armado fck=15,0 Mpa, c/ chapisco, reboco e pintura hidracor ou similar.</t>
  </si>
  <si>
    <t>02.06.001.002 </t>
  </si>
  <si>
    <t>Grade de ferro padrão escola, c/ montantes em perfil "u" de chapa udc 100 x 40 x 3,00 mm (duplo) a cada 2,10 m, barras chata verticais e barras(dupla)chata horizontais de 2" x 3/16", inclusive mureta h=0.40m revest. pedra miracema, excl.pint e portão</t>
  </si>
  <si>
    <t>02.06.001.003 </t>
  </si>
  <si>
    <t>Pintura de acabamento com lixamento, aplicação de 01 demão de tinta à base de zarcão e 02 demãos de tinta esmalte ou óleo (SINAPI 6067)</t>
  </si>
  <si>
    <t>02.06.001.003.001 </t>
  </si>
  <si>
    <t>Concertina em aço galvanizado, espiral de Ø = 450mm, 3 clipes p/ espiral, lâmina de 30mm e fio interno de 2,50mm,  incluisive instalação</t>
  </si>
  <si>
    <t>02.06.002 </t>
  </si>
  <si>
    <t>02.06.002.001 </t>
  </si>
  <si>
    <t>Regularização e compactação mecanizadas de sub-leito (SINAPI 72961)</t>
  </si>
  <si>
    <t>02.06.002.002 </t>
  </si>
  <si>
    <t>02.06.002.003 </t>
  </si>
  <si>
    <t>Meio-fio de concreto simples, rejuntado com argamassa de cimento e areia no traço 1:3 (SINAPI 72967)</t>
  </si>
  <si>
    <t>02.06.002.004 </t>
  </si>
  <si>
    <t>Pavimentação em paralelepípedo granítico sobre colchão de areia, rejuntado com argamassa de cimento e areia traço 1:3, inclusive frete do paralelepípedo granítico (SINAPI 72799)</t>
  </si>
  <si>
    <t>02.06.002.005 </t>
  </si>
  <si>
    <t>Piso em concreto simples desempolado, fck = 15 MPa, e = 8 cm</t>
  </si>
  <si>
    <t>02.06.002.006 </t>
  </si>
  <si>
    <t>Lastro de brita 3 (SINAPI 74164/004)</t>
  </si>
  <si>
    <t>02.06.002.007 </t>
  </si>
  <si>
    <t>Sub-base estabilizada granulometricamente sem mistura (sem transporte)</t>
  </si>
  <si>
    <t>02.06.002.008 </t>
  </si>
  <si>
    <t>02.06.002.009 </t>
  </si>
  <si>
    <t>Junta de dilatação com brita nº 2, argamassada, e=7cm</t>
  </si>
  <si>
    <t>02.06.002.010 </t>
  </si>
  <si>
    <t>Pavimentação com Piso Tactil direcional e/ou alerta, de concreto, p/deficientes visuais, dimensões 30x30cm, aplicado com argamassa industrializada ac-ii, rejuntado, exclusive regularização de base</t>
  </si>
  <si>
    <t>02.06.002.011 </t>
  </si>
  <si>
    <t>Demarcação de pavimentos com pintura de 1 demão de resina acrílica, e aplicação de micro-esferas para sinalização horizontal (Estacionamentos, faixas de pedrestres, etc.) (SINAPI 72947)</t>
  </si>
  <si>
    <t>02.06.003 </t>
  </si>
  <si>
    <t>Rampa</t>
  </si>
  <si>
    <t>02.06.003.001 </t>
  </si>
  <si>
    <t>02.06.003.001.001 </t>
  </si>
  <si>
    <t>02.06.004 </t>
  </si>
  <si>
    <t>02.06.004.001 </t>
  </si>
  <si>
    <t>Grama esmeralda em placas, fornecimento e plantio</t>
  </si>
  <si>
    <t>02.06.004.002 </t>
  </si>
  <si>
    <t>Fornecimento e plantio de herbáceas ornamentais (minixória)</t>
  </si>
  <si>
    <t>02.06.004.003 </t>
  </si>
  <si>
    <t>Fornecimento e plantio de palmeira mini imperial, média</t>
  </si>
  <si>
    <t>02.06.004.004 </t>
  </si>
  <si>
    <t>Fornecimento e plantio de árvore de grande porte - Brasileirinho (Erythina verde-amarela)</t>
  </si>
  <si>
    <t>02.06.004.005 </t>
  </si>
  <si>
    <t>Planta - Moreia (Dietes bicolor), fornecimento e plantio</t>
  </si>
  <si>
    <t>02.06.005 </t>
  </si>
  <si>
    <t>02.06.005.001 </t>
  </si>
  <si>
    <t>02.07 </t>
  </si>
  <si>
    <t>REDE ELÉTRICA</t>
  </si>
  <si>
    <t>02.07.001 </t>
  </si>
  <si>
    <t>Tubo aço galvanizado c/costura 4" (100mm), p/condução fluidos, classe leve, e=3,75mm, 10,55kg/m, NBR-5580</t>
  </si>
  <si>
    <t>02.07.002 </t>
  </si>
  <si>
    <t>Fornecimento de isolador roldana de porcelana (SINAPI 00003398)</t>
  </si>
  <si>
    <t>02.07.003 </t>
  </si>
  <si>
    <t>02.07.004 </t>
  </si>
  <si>
    <t>Fornecimento de alça preformada de alumínio p/ ca 1/0 awg (SINAPI 73767/002)</t>
  </si>
  <si>
    <t>02.07.005 </t>
  </si>
  <si>
    <t>Fio rígido isolado em pvc  2,5mm2 (fio 12) - 450/750v / 70°c</t>
  </si>
  <si>
    <t>02.07.006 </t>
  </si>
  <si>
    <t>Cabo de cobre isolado pvc rígido unipolar seção  25mm², 0,6/ 1kv/ 70°</t>
  </si>
  <si>
    <t>02.07.007 </t>
  </si>
  <si>
    <t>Cabo de cobre nú 25 mm2 - 2AWG</t>
  </si>
  <si>
    <t>02.07.008 </t>
  </si>
  <si>
    <t>02.07.009 </t>
  </si>
  <si>
    <t>Eletroduto de pvc rígido roscável, diâm = 60mm (2")</t>
  </si>
  <si>
    <t>02.07.010 </t>
  </si>
  <si>
    <t>Eletroduto ferro galvanizado d= 1 1/2"</t>
  </si>
  <si>
    <t>02.07.011 </t>
  </si>
  <si>
    <t>Fornecimento e instalação de haste de aterramento 5/8"x3,00m com conector (SINAPI 68069)</t>
  </si>
  <si>
    <t>02.07.012 </t>
  </si>
  <si>
    <t>02.07.013 </t>
  </si>
  <si>
    <t>02.07.014 </t>
  </si>
  <si>
    <t>Caixa de derivação em pvc 4" x 2" s/tampa, embutir, p/eletroduto (SINAPI 83387)</t>
  </si>
  <si>
    <t>02.07.015 </t>
  </si>
  <si>
    <t>Spot tipo arandela em alumínio, c/ lâmpada incandescente 100 w (tecnolux ref. 3926  ou similar)</t>
  </si>
  <si>
    <t>02.07.016 </t>
  </si>
  <si>
    <t>Poste decorativo em tubo de aço zincado e pintado, com difusor em vidro leitoso brilhante, com 02 pétalas, da lustres projeto, ref. F-5125 ou similar, inclusive lâmpada PL 45w</t>
  </si>
  <si>
    <t>02.07.017 </t>
  </si>
  <si>
    <t>02.08 </t>
  </si>
  <si>
    <t>TELEFONE E LÓGICA</t>
  </si>
  <si>
    <t>02.08.001 </t>
  </si>
  <si>
    <t>02.08.002 </t>
  </si>
  <si>
    <t>02.08.003 </t>
  </si>
  <si>
    <t>Fornecimento e assentamento de caixa de pvc 4" x 4" com tampa</t>
  </si>
  <si>
    <t>02.08.004 </t>
  </si>
  <si>
    <t>Caixa de passagem em alvenaria de tijolos maciços esp. = 0,12m,  dim. int. =  0.40 x 0.40 x 0.50m</t>
  </si>
  <si>
    <t>Locação de construção de edificação entre 200 e 1000 m2,  inclusive execução de gabarito de madeira (SINAPI 74077/003)</t>
  </si>
  <si>
    <t>ESTRUTURAS DE CONCRETO</t>
  </si>
  <si>
    <t>03.02.001.001 </t>
  </si>
  <si>
    <t>03.02.001.001.001 </t>
  </si>
  <si>
    <t>03.02.001.001.002 </t>
  </si>
  <si>
    <t>03.02.001.001.003 </t>
  </si>
  <si>
    <t>Carga manual de material de 1ª categoria (SINAPI 74255/001)</t>
  </si>
  <si>
    <t>03.02.001.001.004 </t>
  </si>
  <si>
    <t>03.02.001.001.005 </t>
  </si>
  <si>
    <t>03.02.001.001.006 </t>
  </si>
  <si>
    <t>03.02.001.001.007 </t>
  </si>
  <si>
    <t>Reaterro manual de valas ou áreas, com espalhamento e compactação, utilizando compactador à percussão/sapinho, sem controle do grau de compactação (SINAPI 73964/004)</t>
  </si>
  <si>
    <t>03.02.001.002 </t>
  </si>
  <si>
    <t>Aterro do Caixão</t>
  </si>
  <si>
    <t>03.02.001.002.001 </t>
  </si>
  <si>
    <t>03.02.001.002.002 </t>
  </si>
  <si>
    <t>03.02.001.002.003 </t>
  </si>
  <si>
    <t>03.02.001.003 </t>
  </si>
  <si>
    <t>03.02.001.003.001 </t>
  </si>
  <si>
    <t>03.02.001.003.002 </t>
  </si>
  <si>
    <t>Alvenaria de pedra calcárea argamassada c/ cimento e areia traço t-4 (1:5) - 1 saco cimento 50kg / 5 padiolas areia dim. 0,35z0,45x0,23m - Confecção mecânica e transporte (SINAPI 6122)</t>
  </si>
  <si>
    <t>03.02.001.003.003 </t>
  </si>
  <si>
    <t>Lastro de concreto (SINAPI 74115/001)</t>
  </si>
  <si>
    <t>03.02.001.003.004 </t>
  </si>
  <si>
    <t>Forma plana para fundações, em compensado resinado 12mm, 03 usos</t>
  </si>
  <si>
    <t>03.02.001.003.005 </t>
  </si>
  <si>
    <t>03.02.001.003.006 </t>
  </si>
  <si>
    <t>03.02.001.003.007 </t>
  </si>
  <si>
    <t>Concreto simples usinado fck=21mpa, bombeado, lançado e adensado (SINAPI 74138/002)</t>
  </si>
  <si>
    <t>03.02.001.003.008 </t>
  </si>
  <si>
    <t>03.02.001.003.009 </t>
  </si>
  <si>
    <t>Impermeabilização de alicerce e viga baldrame com tinta asfáltica, com 2 demãos de Neutrol - Vedacit ou similar (SINAPI 74106/001)</t>
  </si>
  <si>
    <t>03.02.001.003.010 </t>
  </si>
  <si>
    <t>Lona plástica preta (SINAPI 68053)</t>
  </si>
  <si>
    <t>03.02.001.003.011 </t>
  </si>
  <si>
    <t>Camada impermeabilizadora, espessura =   8,0cm, c/ concreto fck = 15mpa</t>
  </si>
  <si>
    <t>SUPERESTRUTURA</t>
  </si>
  <si>
    <t>03.02.002.001 </t>
  </si>
  <si>
    <t>PILARES</t>
  </si>
  <si>
    <t>03.02.002.001.001 </t>
  </si>
  <si>
    <t>Forma plana para estruturas, em compensado plastificado de 12mm, 03 usos</t>
  </si>
  <si>
    <t>03.02.002.001.002 </t>
  </si>
  <si>
    <t>03.02.002.001.003 </t>
  </si>
  <si>
    <t>03.02.002.001.004 </t>
  </si>
  <si>
    <t>03.02.002.002 </t>
  </si>
  <si>
    <t>VIGAS</t>
  </si>
  <si>
    <t>03.02.002.002.001 </t>
  </si>
  <si>
    <t>Forma plana para estruturas, em compensado plastificado de 10mm, 03 usos</t>
  </si>
  <si>
    <t>03.02.002.002.002 </t>
  </si>
  <si>
    <t>03.02.002.002.003 </t>
  </si>
  <si>
    <t>03.02.002.002.004 </t>
  </si>
  <si>
    <t>03.02.002.003 </t>
  </si>
  <si>
    <t>PRIMEIRA LAJE / VIGA-PAREDE</t>
  </si>
  <si>
    <t>03.02.002.003.001 </t>
  </si>
  <si>
    <t>03.02.002.003.002 </t>
  </si>
  <si>
    <t>Laje pré-fabricada treliçada para piso ou cobertura, intereixo 38cm, h=12cm, el. enchimento em bloco cerâmico h=8cm, inclusive escoramento em madeira e capeamento 4cm. (SINAPI 74202/002)</t>
  </si>
  <si>
    <t>03.02.002.003.003 </t>
  </si>
  <si>
    <t>Tela soldada telcon Q-61, ou Similar malha 15x15 cm, d=3.4 mm (Peso = 0.97 kg/m2)</t>
  </si>
  <si>
    <t>03.02.002.003.004 </t>
  </si>
  <si>
    <t>Tela aço soldada  Q-785, malha 10x10cm, ferro10.0mm (7,85 kg/m2), Telcon ou similar</t>
  </si>
  <si>
    <t>03.02.002.003.005 </t>
  </si>
  <si>
    <t>03.02.002.003.006 </t>
  </si>
  <si>
    <t>03.02.002.003.007 </t>
  </si>
  <si>
    <t>03.02.002.003.008 </t>
  </si>
  <si>
    <t>03.02.002.004 </t>
  </si>
  <si>
    <t>PILARETES</t>
  </si>
  <si>
    <t>03.02.002.004.001 </t>
  </si>
  <si>
    <t>03.02.002.004.002 </t>
  </si>
  <si>
    <t>03.02.002.004.003 </t>
  </si>
  <si>
    <t>Forma plana para estruturas, em compensado plastificado de 12mm, 12 usos</t>
  </si>
  <si>
    <t>03.02.002.004.004 </t>
  </si>
  <si>
    <t>Alvenaria de bloco cerâmico (9x19x25 cm), e = 0.09 m, com argamassa traço t5 - 1:2:8 (cimento / cal / areia)</t>
  </si>
  <si>
    <t>Combogó de argamassa de cimento, regular, 20 x 20cm</t>
  </si>
  <si>
    <t>COBERTURA</t>
  </si>
  <si>
    <t>Madeiramento em massaranduba/madeira de lei, peça serrada 7 cm x 15 cm, p/ telha ondulada eternit 8 mm</t>
  </si>
  <si>
    <t>Telhamento com telha de fibrocimento ondulada esp = 8mm</t>
  </si>
  <si>
    <t>Condutor pvc soldável  diam 100mm</t>
  </si>
  <si>
    <t>Rufo de concreto armado fck=20mpa l=30cm e h=5cm</t>
  </si>
  <si>
    <t>CALHA</t>
  </si>
  <si>
    <t>03.04.005.002 </t>
  </si>
  <si>
    <t>03.04.005.003 </t>
  </si>
  <si>
    <t>Reboco ou emboço externo, de parede, com argamassa traço t5 - 1:2:8 (cimento / cal / areia), espessura 2,5 cm (SINAPI 85174)</t>
  </si>
  <si>
    <t>03.04.005.004 </t>
  </si>
  <si>
    <t>Aplicação de 1 demão de primer e de manta asfáltica aluminizada, e = 3mm, estrudada c/ polietileno e fibra de vidro, c/ película de alumínio</t>
  </si>
  <si>
    <t>PERGOLADO</t>
  </si>
  <si>
    <t>03.04.006.001 </t>
  </si>
  <si>
    <t>03.04.006.002 </t>
  </si>
  <si>
    <t>03.04.006.003 </t>
  </si>
  <si>
    <t>INSTALAÇÕES ELÉTRICAS</t>
  </si>
  <si>
    <t>SERVIÇOS GERAIS</t>
  </si>
  <si>
    <t>03.05.001.001 </t>
  </si>
  <si>
    <t>Escavação manual de vala ou cava em material de 1ª categoria, profundidade entre 1,50 e 3,00m (SINAPI 73965/011)</t>
  </si>
  <si>
    <t>03.05.001.002 </t>
  </si>
  <si>
    <t>Reaterro manual de valas com espalhamento e compactação utilizando compactador à percussão/sapinho, sem controle do grau de compactação (SINAPI 74015/001)</t>
  </si>
  <si>
    <t>03.05.001.003 </t>
  </si>
  <si>
    <t>Rasgos em alvenaria para passagem de tubulação   diâm     1/2" a 1" (SINAPI 72135)</t>
  </si>
  <si>
    <t>03.05.001.004 </t>
  </si>
  <si>
    <t>Coleta e carga manuais de entulho</t>
  </si>
  <si>
    <t>03.05.001.005 </t>
  </si>
  <si>
    <t>QUADRO DE DISTRIBUIÇÃO GERAL</t>
  </si>
  <si>
    <t>03.05.002.001 </t>
  </si>
  <si>
    <t>Mão-de-obra para implantação de aterramento</t>
  </si>
  <si>
    <t>03.05.002.002 </t>
  </si>
  <si>
    <t>Fornecimento de haste cobreada copperweld p/ aterramento 5/8" x 3,00m, com conector (SINAPI 68069)</t>
  </si>
  <si>
    <t>03.05.002.003 </t>
  </si>
  <si>
    <t>Quadro de medição bifásica (de 6 a 10 kva) com caixa em noril</t>
  </si>
  <si>
    <t>03.05.002.004 </t>
  </si>
  <si>
    <t>Quadro de distribuição de sobrepor para até 36 divisões, sem barramento</t>
  </si>
  <si>
    <t>03.05.002.005 </t>
  </si>
  <si>
    <t>Disjuntor unipolar 10a / 30a (SINAPI 74130/001)</t>
  </si>
  <si>
    <t>03.05.002.006 </t>
  </si>
  <si>
    <t>Disjuntor termomagnetico tripolar 100 A (SINAPI 74130/005)</t>
  </si>
  <si>
    <t>03.05.002.007 </t>
  </si>
  <si>
    <t>Disjuntor bipolar de 30 a (SINAPI 74130/003)</t>
  </si>
  <si>
    <t>03.05.002.008 </t>
  </si>
  <si>
    <t>03.05.002.009 </t>
  </si>
  <si>
    <t>Fio rígido isolado em pvc  4,0mm2 (fio 10) - 450/750v / 70°c</t>
  </si>
  <si>
    <t>03.05.002.010 </t>
  </si>
  <si>
    <t>Fio rígido isolado em pvc  6,0mm2 - 450/750v / 70°c</t>
  </si>
  <si>
    <t>TOMADAS</t>
  </si>
  <si>
    <t>03.05.003.001 </t>
  </si>
  <si>
    <t>03.05.003.002 </t>
  </si>
  <si>
    <t>03.05.003.003 </t>
  </si>
  <si>
    <t>03.05.003.004 </t>
  </si>
  <si>
    <t>03.05.003.005 </t>
  </si>
  <si>
    <t>03.05.003.006 </t>
  </si>
  <si>
    <t>03.05.003.007 </t>
  </si>
  <si>
    <t>Curva de 90º de pvc rígido roscável, diâm = 1"</t>
  </si>
  <si>
    <t>03.05.003.008 </t>
  </si>
  <si>
    <t>Curva de 90º de pvc rígido roscável, diâm = 3/4"</t>
  </si>
  <si>
    <t>03.05.003.009 </t>
  </si>
  <si>
    <t>03.05.003.010 </t>
  </si>
  <si>
    <t>03.05.003.011 </t>
  </si>
  <si>
    <t>Tomada para uso geral, bi-polar, 2p + t, com placa, embutida (SINAPI 83540)</t>
  </si>
  <si>
    <t>03.05.003.012 </t>
  </si>
  <si>
    <t>Tomada dupla para uso geral, bipolar, 2P+T, com placa (SINAPI 83555)</t>
  </si>
  <si>
    <t>03.05.003.013 </t>
  </si>
  <si>
    <t>Tomada para ar condicionado, tipo arstop, com disjuntor b-ipolar 30a, embutida</t>
  </si>
  <si>
    <t>03.05.003.014 </t>
  </si>
  <si>
    <t>Caixa de derivação em pvc 4" x 2" c/tampa cega, embutir, p/eletroduto</t>
  </si>
  <si>
    <t>03.05.003.015 </t>
  </si>
  <si>
    <t>Fita isolante alta fusão 19 mm x 10 m - Fornecimento</t>
  </si>
  <si>
    <t>03.05.003.016 </t>
  </si>
  <si>
    <t>Fita isolante (rolo 20m) 3/4" - Fornecimento (SINAPI 00020111)</t>
  </si>
  <si>
    <t>Un</t>
  </si>
  <si>
    <t>03.05.004 </t>
  </si>
  <si>
    <t>ILUMINAÇÃO</t>
  </si>
  <si>
    <t>03.05.004.001 </t>
  </si>
  <si>
    <t>03.05.004.002 </t>
  </si>
  <si>
    <t>03.05.004.003 </t>
  </si>
  <si>
    <t>03.05.004.004 </t>
  </si>
  <si>
    <t>03.05.004.005 </t>
  </si>
  <si>
    <t>03.05.004.006 </t>
  </si>
  <si>
    <t>03.05.004.007 </t>
  </si>
  <si>
    <t>Fio rígido isolado em pvc  1,5mm2 - 450/750v / 70°c</t>
  </si>
  <si>
    <t>03.05.004.008 </t>
  </si>
  <si>
    <t>03.05.004.009 </t>
  </si>
  <si>
    <t>Caixa octogonal 4" x 4", em pvc, p/ ponto de luz embutido</t>
  </si>
  <si>
    <t>03.05.004.010 </t>
  </si>
  <si>
    <t>03.05.004.011 </t>
  </si>
  <si>
    <t>Luminária fluorescente plafonier 2 x 20 w (tecnolux ref.flp-6410/22 ou similar), completa</t>
  </si>
  <si>
    <t>03.05.004.012 </t>
  </si>
  <si>
    <t>Ponto de luz em teto ou parede, com eletroduto pvc rígido embutido Ø 3/4"</t>
  </si>
  <si>
    <t>03.05.004.013 </t>
  </si>
  <si>
    <t>Luminária de sobrepor com aletas, para lâmpada fluorescente, 4 x 16w, ref. C-2342, da Lustres Projeto ou similar, completa</t>
  </si>
  <si>
    <t>03.05.004.014 </t>
  </si>
  <si>
    <t>Luminária de sobrepor com aletas, para lâmpada fluorescente, 2 x 16w, ref. C-2359, da Lustres Projeto ou similar, completa</t>
  </si>
  <si>
    <t>03.05.004.015 </t>
  </si>
  <si>
    <t>Luminária de sobrepor com aletas, para lâmpada fluorescente, 2 x 32w, ref. C-2359, da Lustres Projeto ou similar, completa</t>
  </si>
  <si>
    <t>03.05.004.016 </t>
  </si>
  <si>
    <t>Ventilador de teto conjugado c/lâmpada compacta</t>
  </si>
  <si>
    <t>03.05.004.017 </t>
  </si>
  <si>
    <t>Interruptor 01 seção, com caixa pvc 4"x2" (SINAPI 72334)</t>
  </si>
  <si>
    <t>03.05.004.018 </t>
  </si>
  <si>
    <t>Interruptor 02 seções, com caixa pvc 4"x2" (SINAPI 72332)</t>
  </si>
  <si>
    <t>03.05.004.019 </t>
  </si>
  <si>
    <t>Interruptor 03 seções com caixa de pvc 4"x2" (SINAPI 83467)</t>
  </si>
  <si>
    <t>03.05.004.020 </t>
  </si>
  <si>
    <t>Interruptor 01 seção conjugado com tomada 2p+t, com caixa pvc 4x2 e placa (SINAPI 83466)</t>
  </si>
  <si>
    <t>03.05.005 </t>
  </si>
  <si>
    <t>03.05.005.001 </t>
  </si>
  <si>
    <t>Enchimento de rasgos em alvenaria e concreto  para tubulação  diâm    1/2" a 1" (SINAPI 72135)</t>
  </si>
  <si>
    <t>INSTALAÇÕES DE TELEFONE E LÓGICA</t>
  </si>
  <si>
    <t>03.06.001.001 </t>
  </si>
  <si>
    <t>03.06.001.002 </t>
  </si>
  <si>
    <t>03.06.001.003 </t>
  </si>
  <si>
    <t>03.06.001.004 </t>
  </si>
  <si>
    <t>03.06.002.001 </t>
  </si>
  <si>
    <t>03.06.002.002 </t>
  </si>
  <si>
    <t>03.06.002.003 </t>
  </si>
  <si>
    <t>03.06.002.004 </t>
  </si>
  <si>
    <t>Curva de 90º de pvc rígido roscável  diâm = 2"</t>
  </si>
  <si>
    <t>03.06.002.005 </t>
  </si>
  <si>
    <t>03.06.002.006 </t>
  </si>
  <si>
    <t>03.06.002.007 </t>
  </si>
  <si>
    <t>Luva de pvc rígido roscável  diâm = 2" (SINAPI 72637)</t>
  </si>
  <si>
    <t>03.06.002.008 </t>
  </si>
  <si>
    <t>Luva de pvc rígido roscável  diâm = 1" (SINAPI 72634)</t>
  </si>
  <si>
    <t>03.06.002.009 </t>
  </si>
  <si>
    <t>Luva de pvc rígido roscável  diâm = 3/4" (SINAPI 72639)</t>
  </si>
  <si>
    <t>03.06.002.010 </t>
  </si>
  <si>
    <t>03.06.002.011 </t>
  </si>
  <si>
    <t>Caixa de passagem pvc, 4" x 4" cm, embutir, p/eletroduto (SINAPI 83386)</t>
  </si>
  <si>
    <t>03.06.002.012 </t>
  </si>
  <si>
    <t>Fornecimento e lançamento de cabo utp 4 pares cat 5e</t>
  </si>
  <si>
    <t>03.06.002.013 </t>
  </si>
  <si>
    <t>Tomada para telefone, com caixa pvc, embutida (SINAPI 72337)</t>
  </si>
  <si>
    <t>03.06.002.014 </t>
  </si>
  <si>
    <t>Central telefônica ( pabx - cpa 4/12)</t>
  </si>
  <si>
    <t>03.06.002.015 </t>
  </si>
  <si>
    <t>Aterramento composto de haste de cobre l = 2,40m, interligada com cabo de cobre tipo cordoalha</t>
  </si>
  <si>
    <t>03.06.002.016 </t>
  </si>
  <si>
    <t>Distribuidor geral padrão telebrás dimensões 0,20 x 0,20 x 0,12m</t>
  </si>
  <si>
    <t>03.06.002.017 </t>
  </si>
  <si>
    <t>Fornecimento e instalação de rack 19" x 16 u (gabinete)</t>
  </si>
  <si>
    <t>03.06.002.018 </t>
  </si>
  <si>
    <t>Fornecimento e instalação de braquete trifásico</t>
  </si>
  <si>
    <t>03.06.002.019 </t>
  </si>
  <si>
    <t>Instalação de cabo telefônico cci 50-01 (SINAPI 73768/009)</t>
  </si>
  <si>
    <t>03.06.002.020 </t>
  </si>
  <si>
    <t>03.06.002.021 </t>
  </si>
  <si>
    <t>Ponto de telefone, com eletroduto de pvc rígido embutido  Ø 3/4"</t>
  </si>
  <si>
    <t>03.06.002.022 </t>
  </si>
  <si>
    <t>Fornecimento e instalação de path panel com 24 portas cat.5e</t>
  </si>
  <si>
    <t>03.06.002.023 </t>
  </si>
  <si>
    <t>Fornecimento e instalação de espelho para caixa 4" x 4" em parede, com 04 saídas rj-45 (krone ou similar) (SINAPI 72336)</t>
  </si>
  <si>
    <t>03.06.002.024 </t>
  </si>
  <si>
    <t>Fornecimento e instalação de conector rj 45 fêmea cat 5e (krone ou similar)</t>
  </si>
  <si>
    <t>03.06.002.025 </t>
  </si>
  <si>
    <t>Ponto de tomada 2p+t e universal, de uso geral (tug), em paredes, com eletroduto de pvc rígido embutido  Ø 3/4", exclusive aterramento</t>
  </si>
  <si>
    <t>PT</t>
  </si>
  <si>
    <t>03.06.002.026 </t>
  </si>
  <si>
    <t>INSTALAÇÕES DE CFTV</t>
  </si>
  <si>
    <t>INSTALAÇÕES</t>
  </si>
  <si>
    <t>03.07.001.002 </t>
  </si>
  <si>
    <t>03.07.001.003 </t>
  </si>
  <si>
    <t>Ponto de tomada p/ lógica, com eletroduto pvc rígido embutido, Ø 3/4", sem fiação</t>
  </si>
  <si>
    <t>03.07.001.004 </t>
  </si>
  <si>
    <t>03.07.001.005 </t>
  </si>
  <si>
    <t>03.07.001.006 </t>
  </si>
  <si>
    <t>Câmera Speed Dome - VSD 1000 26X -  Intelbras similar</t>
  </si>
  <si>
    <t>INSTALAÇÕES HIDRÁULICAS</t>
  </si>
  <si>
    <t>03.08.001.001 </t>
  </si>
  <si>
    <t>03.08.001.002 </t>
  </si>
  <si>
    <t>03.08.001.003 </t>
  </si>
  <si>
    <t>03.08.001.004 </t>
  </si>
  <si>
    <t>03.08.001.005 </t>
  </si>
  <si>
    <t>DISTRIBUIÇÃO</t>
  </si>
  <si>
    <t>03.08.002.001 </t>
  </si>
  <si>
    <t>Adaptador de pvc rígido soldável curto c/ bolsa e rosca p/ registro diâm = 20mm x 1/2"</t>
  </si>
  <si>
    <t>03.08.002.002 </t>
  </si>
  <si>
    <t>Adaptador de pvc rígido soldável curto c/ bolsa e rosca p/ registro diâm = 25mm x 3/4"</t>
  </si>
  <si>
    <t>03.08.002.003 </t>
  </si>
  <si>
    <t>Adaptador de pvc rígido soldável curto c/ bolsa e rosca p/ registro diâm = 32mm x 1"</t>
  </si>
  <si>
    <t>03.08.002.004 </t>
  </si>
  <si>
    <t>Adaptador de pvc rígido soldável curto c/ bolsa e rosca p/ registro diâm = 40mm x 11/4"</t>
  </si>
  <si>
    <t>03.08.002.005 </t>
  </si>
  <si>
    <t>Adaptador de pvc rígido soldável curto c/ bolsa e rosca p/ registro diâm = 60mm x 2"</t>
  </si>
  <si>
    <t>03.08.002.006 </t>
  </si>
  <si>
    <t>Adaptador de pvc rígido soldável longo c/ flanges livres p/ caixa de água diâm = 20mm x 1/2" (SINAPI 72783)</t>
  </si>
  <si>
    <t>03.08.002.007 </t>
  </si>
  <si>
    <t>Adaptador de pvc rígido soldável c/ flanges livres p/ caixa de água diâm = 25mm x 3/4" (SINAPI 72789)</t>
  </si>
  <si>
    <t>03.08.002.008 </t>
  </si>
  <si>
    <t>Adaptador de pvc rígido soldável c/ flanges livres p/ caixa de água diâm = 60mm x 2" (SINAPI 72793)</t>
  </si>
  <si>
    <t>03.08.002.009 </t>
  </si>
  <si>
    <t>Bucha de redução curta de pvc rígido soldável, marrom, diâm = 25 x 20mm</t>
  </si>
  <si>
    <t>03.08.002.010 </t>
  </si>
  <si>
    <t>Bucha de redução curta de pvc rígido soldável, marrom, diâm = 32 x 25mm</t>
  </si>
  <si>
    <t>03.08.002.011 </t>
  </si>
  <si>
    <t>Bucha de redução curta de pvc rígido soldável, marrom, diâm = 50 x 40mm</t>
  </si>
  <si>
    <t>03.08.002.012 </t>
  </si>
  <si>
    <t>Bucha de redução longa de pvc rígido soldável, marrom, diâm = 40 x 25mm (SINAPI 72701)</t>
  </si>
  <si>
    <t>03.08.002.013 </t>
  </si>
  <si>
    <t>Bucha de redução longa de pvc rígido soldável, marrom, diâm = 60 x 25mm (SINAPI 72705)</t>
  </si>
  <si>
    <t>03.08.002.014 </t>
  </si>
  <si>
    <t>Bucha de redução curta de pvc rígido soldável, marrom, diâm = 60 x 50mm</t>
  </si>
  <si>
    <t>03.08.002.015 </t>
  </si>
  <si>
    <t>Bucha de redução longa de pvc rígido soldável, marrom, diâm = 60 x 32mm (SINAPI 72706)</t>
  </si>
  <si>
    <t>03.08.002.016 </t>
  </si>
  <si>
    <t>Tê de redução 90º de pvc rígido soldável, marrom  diâm = 25 x 20mm (SINAPI 72450)</t>
  </si>
  <si>
    <t>03.08.002.017 </t>
  </si>
  <si>
    <t>Tê de redução 90º de pvc rígido soldável, marrom  diâm = 40 x 25mm</t>
  </si>
  <si>
    <t>03.08.002.018 </t>
  </si>
  <si>
    <t>Tê 90º de pvc rígido soldável, marrom  diâm = 60mm (SINAPI 72443)</t>
  </si>
  <si>
    <t>03.08.002.019 </t>
  </si>
  <si>
    <t>Joelho de redução 90º de pvc rígido soldável, marrom  diâm = 25 x 20mm (SINAPI 72601)</t>
  </si>
  <si>
    <t>03.08.002.020 </t>
  </si>
  <si>
    <t>Tê de redução 90º de pvc rígido soldável, marrom  diâm = 50 x 40mm (SINAPI 72456)</t>
  </si>
  <si>
    <t>03.08.002.021 </t>
  </si>
  <si>
    <t>Joelho 90º de pvc rígido soldável, marrom  diâm = 50mm (SINAPI 72579)</t>
  </si>
  <si>
    <t>03.08.002.022 </t>
  </si>
  <si>
    <t>Joelho 90  de pvc rígido soldável, marrom  diâm=  60mm (SINAPI 72581)</t>
  </si>
  <si>
    <t>03.08.002.023 </t>
  </si>
  <si>
    <t>Joelho 90º de pvc rígido soldável, marrom  diâm = 20mm (SINAPI 72571)</t>
  </si>
  <si>
    <t>03.08.002.024 </t>
  </si>
  <si>
    <t>Joelho 90º de pvc rígido soldável, marrom  diâm = 25mm (SINAPI 72573)</t>
  </si>
  <si>
    <t>03.08.002.025 </t>
  </si>
  <si>
    <t>Joelho 90º de pvc rígido soldável, marrom  diâm = 32mm (SINAPI 72575)</t>
  </si>
  <si>
    <t>03.08.002.026 </t>
  </si>
  <si>
    <t>Joelho 90º de pvc rígido soldável, marrom  diâm = 40mm (SINAPI 72577)</t>
  </si>
  <si>
    <t>03.08.002.027 </t>
  </si>
  <si>
    <t>03.08.002.028 </t>
  </si>
  <si>
    <t>Joelho 90º pvc rígido soldável c/bucha de latão,  d= 20mm x 1/2" (SINAPI 73640)</t>
  </si>
  <si>
    <t>03.08.002.029 </t>
  </si>
  <si>
    <t>Joelho 90º pvc rígido soldável c/bucha de latão,  d= 25mm x 3/4" (SINAPI 73639)</t>
  </si>
  <si>
    <t>03.08.002.030 </t>
  </si>
  <si>
    <t>Joelho 90º red. pvc rígido soldável c/bucha de latão, diâm= 25mmx1/2" (SINAPI 73642)</t>
  </si>
  <si>
    <t>03.08.002.031 </t>
  </si>
  <si>
    <t>Luva de pvc rígido roscável  diâm = 1/2" (SINAPI 72635)</t>
  </si>
  <si>
    <t>03.08.002.032 </t>
  </si>
  <si>
    <t>Luva pvc rigido soldavel e c/bucha de latão, d= 20 x 1/2"</t>
  </si>
  <si>
    <t>03.08.002.033 </t>
  </si>
  <si>
    <t>Luva pvc rigido soldavel e c/bucha de latão, d= 25 x 3/4"</t>
  </si>
  <si>
    <t>03.08.002.034 </t>
  </si>
  <si>
    <t>Registro de gaveta 1/2" (hd ref 1510)  ou similar (SINAPI 72711)</t>
  </si>
  <si>
    <t>03.08.002.035 </t>
  </si>
  <si>
    <t>Registro gaveta c/ canopla cromada, d = 19 mm (3/4") - (hydra ref 1510 hd ou similar) (SINAPI 74176/001)</t>
  </si>
  <si>
    <t>03.08.002.036 </t>
  </si>
  <si>
    <t>Registro gaveta c/ canopla cromada, d = 25 mm (1") - (hydra ref 1510 hd ou similar) (SINAPI 74175/001)</t>
  </si>
  <si>
    <t>03.08.002.037 </t>
  </si>
  <si>
    <t>Registro gaveta bruto 1 1/4" (ref 1510 hd) Deca ou similar</t>
  </si>
  <si>
    <t>03.08.002.038 </t>
  </si>
  <si>
    <t>Registro gaveta bruto, d = 50 mm (2") - (deca ou similar) (SINAPI 74181/001)</t>
  </si>
  <si>
    <t>03.08.002.039 </t>
  </si>
  <si>
    <t>Registro pressão c/ canopla cromada, d = 13 mm (1/2") - (deca ref 1416, linha c40 ou similar) (SINAPI 73664)</t>
  </si>
  <si>
    <t>03.08.002.040 </t>
  </si>
  <si>
    <t>Registro pressão c/ canopla cromada, d = 19 mm (3/4") - (deca ref 1416, linha c40 ou similar) (SINAPI 85118)</t>
  </si>
  <si>
    <t>03.08.002.041 </t>
  </si>
  <si>
    <t>Torneira de bóia p/caixa d'agua em pvc d = 1/2"</t>
  </si>
  <si>
    <t>03.08.002.042 </t>
  </si>
  <si>
    <t>Tê 90º de pvc rígido soldável, marrom  diâm = 20mm (SINAPI 72438)</t>
  </si>
  <si>
    <t>03.08.002.043 </t>
  </si>
  <si>
    <t>Tê 90º de pvc rígido soldável, marrom  diâm = 25mm (SINAPI 72439)</t>
  </si>
  <si>
    <t>03.08.002.044 </t>
  </si>
  <si>
    <t>Tê 90º de pvc rígido soldável, marrom  diâm = 40mm (SINAPI 72441)</t>
  </si>
  <si>
    <t>03.08.002.045 </t>
  </si>
  <si>
    <t>03.08.002.046 </t>
  </si>
  <si>
    <t>Torneira de plástico para jardim (herc ref 1128) ou similar</t>
  </si>
  <si>
    <t>03.08.002.047 </t>
  </si>
  <si>
    <t>Tubo pvc rígido soldável marrom p/ água, d = 20 mm (1/2") (SINAPI 75051/001)</t>
  </si>
  <si>
    <t>03.08.002.048 </t>
  </si>
  <si>
    <t>03.08.002.049 </t>
  </si>
  <si>
    <t>Tubo pvc rígido soldável marrom p/ água, d = 32 mm (1") (SINAPI 75051/003)</t>
  </si>
  <si>
    <t>03.08.002.050 </t>
  </si>
  <si>
    <t>Tubo pvc rígido soldável marrom p/ água, d = 40 mm (1 1/4") (SINAPI 75051/004)</t>
  </si>
  <si>
    <t>03.08.002.051 </t>
  </si>
  <si>
    <t>Tubo pvc rígido soldável marrom p/ água, d = 50 mm (1 1/2") (SINAPI 75051/005)</t>
  </si>
  <si>
    <t>03.08.002.052 </t>
  </si>
  <si>
    <t>Tubo pvc rígido soldável marrom p/ água, d = 60 mm (2") (SINAPI 75051/006)</t>
  </si>
  <si>
    <t>03.08.002.053 </t>
  </si>
  <si>
    <t>Nípel de pvc rígido roscável  diâm = 1/2" (SINAPI 72671)</t>
  </si>
  <si>
    <t>03.08.002.054 </t>
  </si>
  <si>
    <t>Engate em aço inox (ligação flexível), DECA 4607C, 30 cm ou similar</t>
  </si>
  <si>
    <t>03.08.002.055 </t>
  </si>
  <si>
    <t>Caixa d´água em fibra de vidro  - instalada, sem estrutura de suporte cap. 2.000 litros</t>
  </si>
  <si>
    <t>03.08.002.056 </t>
  </si>
  <si>
    <t>Valvula de descarga alta segurança (anti-vandalismo), d=1 1/2", c/pino acionador passante p/parede esp=200-300mm, Docol ou similar</t>
  </si>
  <si>
    <t>03.08.002.057 </t>
  </si>
  <si>
    <t>Válvula descarga cromada c/ canopla lisa 32 mm (1 1/4") (SINAPI 00011781)</t>
  </si>
  <si>
    <t>03.08.002.057.001 </t>
  </si>
  <si>
    <t>Joelho 45º de pvc rígido soldável, marrom  diâm = 20mm</t>
  </si>
  <si>
    <t>03.08.002.057.002 </t>
  </si>
  <si>
    <t>Tê 90º de pvc rígido soldável, marrom  diâm = 60mm</t>
  </si>
  <si>
    <t>03.08.002.057.003 </t>
  </si>
  <si>
    <t>Bucha de redução longa de pvc rígido soldável, marrom, diâm = 60 x 25mm</t>
  </si>
  <si>
    <t>03.08.003.001 </t>
  </si>
  <si>
    <t>INSTALAÇÕES SANITÁRIAS</t>
  </si>
  <si>
    <t>03.09.001.001 </t>
  </si>
  <si>
    <t>03.09.001.002 </t>
  </si>
  <si>
    <t>03.09.001.003 </t>
  </si>
  <si>
    <t>03.09.001.004 </t>
  </si>
  <si>
    <t>03.09.002.001 </t>
  </si>
  <si>
    <t>Tubo pvc rígido soldável ponta e bolsa p/ esgoto secundário, d = 40 mm</t>
  </si>
  <si>
    <t>03.09.002.002 </t>
  </si>
  <si>
    <t>Tubo pvc rígido soldável ponta e bolsa p/ esgoto primário, d = 50 mm</t>
  </si>
  <si>
    <t>03.09.002.003 </t>
  </si>
  <si>
    <t>Tubo pvc rígido soldável ponta e bolsa p/ esgoto primário, d = 75 mm (SÉRIE R)</t>
  </si>
  <si>
    <t>03.09.002.004 </t>
  </si>
  <si>
    <t>Tubo pvc rígido soldável ponta e bolsa p/ esgoto primário, d = 100 mm</t>
  </si>
  <si>
    <t>03.09.002.005 </t>
  </si>
  <si>
    <t>Joelho de 90° em pvc rígido soldável, para esgoto secundário, diâm = 40mm (SINAPI 72558)</t>
  </si>
  <si>
    <t>03.09.002.006 </t>
  </si>
  <si>
    <t>Joelho 90° em pvc rígido soldável, diâm = 50mm (SINAPI 72560)</t>
  </si>
  <si>
    <t>03.09.002.007 </t>
  </si>
  <si>
    <t>Anel de borracha ø 50mm</t>
  </si>
  <si>
    <t>03.09.002.008 </t>
  </si>
  <si>
    <t>Joelho 45° em pvc rígido soldável, diâm = 75mm (SINAPI 72564)</t>
  </si>
  <si>
    <t>03.09.002.009 </t>
  </si>
  <si>
    <t>Joelho 90° em pvc rígido soldável, diâm = 100mm (SINAPI 72556)</t>
  </si>
  <si>
    <t>03.09.002.010 </t>
  </si>
  <si>
    <t>Joelho 45° em pvc rígido soldável, diâm = 100mm (SINAPI 72557)</t>
  </si>
  <si>
    <t>03.09.002.011 </t>
  </si>
  <si>
    <t>Joelho de 45° em pvc rígido c/ anéis, para esgoto secundário, diâm = 40mm</t>
  </si>
  <si>
    <t>03.09.002.012 </t>
  </si>
  <si>
    <t>Joelho 45° em pvc rígido c/ anéis, diâm = 50mm</t>
  </si>
  <si>
    <t>03.09.002.013 </t>
  </si>
  <si>
    <t>Junção simples em pvc rígido soldável, para esgoto primário, diâm = 75 x 50mm (SINAPI 72773)</t>
  </si>
  <si>
    <t>03.09.002.014 </t>
  </si>
  <si>
    <t>Bucha de redução longa, em pvc rígido soldável, para esgoto secundário, diâm = 50 x 40mm</t>
  </si>
  <si>
    <t>03.09.002.015 </t>
  </si>
  <si>
    <t>Junção simples em pvc rígido soldável, para esgoto primário, diâm = 100 x 50mm (SINAPI 72774)</t>
  </si>
  <si>
    <t>03.09.002.016 </t>
  </si>
  <si>
    <t>Tê sanitário em pvc rígido soldável, para esgoto primário, diâm = 50 x 50mm (SINAPI 72463)</t>
  </si>
  <si>
    <t>03.09.002.017 </t>
  </si>
  <si>
    <t>Ralo sifonado em pvc d = 100 mm altura regulável, saída 40 mm, com grelha redonda acabamento cromado</t>
  </si>
  <si>
    <t>03.09.002.018 </t>
  </si>
  <si>
    <t>Caixa de inspeção  0.60 x 0.60 x 0.60m (SINAPI 74104/001)</t>
  </si>
  <si>
    <t>03.09.002.019 </t>
  </si>
  <si>
    <t>Caixa sifonada em pvc,100x150x50mm, acabamento branco, c/grelha e porta grelha</t>
  </si>
  <si>
    <t>03.09.002.020 </t>
  </si>
  <si>
    <t>Terminal de ventilação em pvc rígido c/ anéis, para esgoto primário, diâm = 50mm</t>
  </si>
  <si>
    <t>03.09.002.021 </t>
  </si>
  <si>
    <t>Redução excentrica em pvc rígido soldável, para esgoto primário, diâm =   75 x 50mm (SINAPI 00020042)</t>
  </si>
  <si>
    <t>03.09.002.022 </t>
  </si>
  <si>
    <t>Luva simples em pvc rígido c/ anéis, para esgoto primário, diâm =100mm (SINAPI 72628)</t>
  </si>
  <si>
    <t>03.09.002.023 </t>
  </si>
  <si>
    <t>Válvula em PVC para pia de cozinha, acabamento cromado, ASTRA VP2 ou similar</t>
  </si>
  <si>
    <t>03.09.002.024 </t>
  </si>
  <si>
    <t>Válvula em PVC para lavatório, cuba ou mictório, acabamento cromado, ASTRA VL6 ou similar</t>
  </si>
  <si>
    <t>03.09.002.025 </t>
  </si>
  <si>
    <t>Anel de borracha para tubo pvc sanitario d = 100mm</t>
  </si>
  <si>
    <t>03.09.002.026 </t>
  </si>
  <si>
    <t>Válvula em PVC para tanque de lavar, 1 1/4", acabamento branco, ASTRA VT1 ou similar</t>
  </si>
  <si>
    <t>INSTALAÇÕES DE INCÊNDIO E GÁS</t>
  </si>
  <si>
    <t>INSTALAÇÕES DE COMBATE A INCÊNDIO</t>
  </si>
  <si>
    <t>03.10.001.001 </t>
  </si>
  <si>
    <t>Extintor de agua presssurizada, capacidade 10 L, tempo de descarga 80s, alcance do jato 8m, instalado (SINAPI 73775/002)</t>
  </si>
  <si>
    <t>03.10.001.002 </t>
  </si>
  <si>
    <t>Extintor de pó químico ABC, capacidade 6 kg, alcance médio do jato 5m , tempo de descarga 16s, NBR9443, 9444, 10721 (SINAPI 00010892)</t>
  </si>
  <si>
    <t>03.10.001.003 </t>
  </si>
  <si>
    <t>Extintor de dióxido de carbono (CO2), capacidade 6 kg, tempo de descarga 16s, Normas NBR9444 e 11716 (SINAPI 72554)</t>
  </si>
  <si>
    <t>03.10.001.004 </t>
  </si>
  <si>
    <t>Luminária de emergência 20 w</t>
  </si>
  <si>
    <t>03.10.001.005 </t>
  </si>
  <si>
    <t>Confecção, montagem e instalação de placa de sinalização em chapa de aço galvanizado nº 18 (60x50 cm), com 02 demãos de fundo anti-corrosivo (super galvite ou similar), 02 demãos de esmalte e mensagem em película refletiva, auto-adesiva</t>
  </si>
  <si>
    <t>INSTALAÇÕES DE GÁS</t>
  </si>
  <si>
    <t>03.10.002.001 </t>
  </si>
  <si>
    <t>Tubo cobre aparente, junta soldadas, d = 22 mm (3/4") (SINAPI 74061/002)</t>
  </si>
  <si>
    <t>03.10.002.002 </t>
  </si>
  <si>
    <t>Tê  de cobre ou bronze , juntas soldadas, diâm = 22mm (3/4") (SINAPI 72723)</t>
  </si>
  <si>
    <t>03.10.002.003 </t>
  </si>
  <si>
    <t>Curva de latão, cobre ou bronze, juntas soldadas, diâm = 22mm (3/4")</t>
  </si>
  <si>
    <t>03.10.002.004 </t>
  </si>
  <si>
    <t>Fornecimento e instalação de conector de latão, cobre ou bronze, juntas soldadas, 66 mm x 2 1/2"</t>
  </si>
  <si>
    <t>03.10.002.005 </t>
  </si>
  <si>
    <t>Ponto de gás de cozinha, exclusive botijão, válvula e mangueira Ø 8mm</t>
  </si>
  <si>
    <t>03.10.002.006 </t>
  </si>
  <si>
    <t>Cotovelo RF de bronze / cobre 15 x 1/2" ref.: 707-3 ELUMA ou similar</t>
  </si>
  <si>
    <t>03.10.002.007 </t>
  </si>
  <si>
    <t>Valvula retencao 1/2" X P - 13 UGV</t>
  </si>
  <si>
    <t>03.10.002.008 </t>
  </si>
  <si>
    <t>Valvula de bloqueio p / gás GLP, rosca COMAP ou similar</t>
  </si>
  <si>
    <t>03.10.002.009 </t>
  </si>
  <si>
    <t>Valvula reguladora de baixa pressão 2º Estágio, Aliança ou similar</t>
  </si>
  <si>
    <t>03.10.002.010 </t>
  </si>
  <si>
    <t>Caixa com regulador 2º Estágio</t>
  </si>
  <si>
    <t>ESQUADRIAS</t>
  </si>
  <si>
    <t>Porta em madeira de lei, lisa, semi-ôca, 1.00 x 2.10 m, inclusive batentes e ferragens</t>
  </si>
  <si>
    <t>Porta em madeira de lei, lisa, semi-ôca, 0.90 x 2.10 m, inclusive batentes e ferragens</t>
  </si>
  <si>
    <t>Porta em madeira compensada (virola), lisa, semi-ôca, 0.80 x 2.10 m, inclusive batentes e ferragens (SINAPI 73910/005)</t>
  </si>
  <si>
    <t>Porta em madeira compensada (virola), lisa, semi-ôca, 0.70 x 2.10 m, inclusive batentes e ferragens (SINAPI 73910/003)</t>
  </si>
  <si>
    <t>Porta em aluminio, de correr ou abrir, tipo veneziana, completa, exclusive vidros, cor fosca</t>
  </si>
  <si>
    <t>Basculante em aluminio, cor fosca, tipo convencional ou pivotante, completo, exclusive vidros (SINAPI 68052)</t>
  </si>
  <si>
    <t>03.11.007 </t>
  </si>
  <si>
    <t>Box de aluminio para banheiro, com fechamento em placa de acrílico liso, cor cristal ou fumê, instalado</t>
  </si>
  <si>
    <t>03.11.008 </t>
  </si>
  <si>
    <t>Porta de ferro para cela (PFC-90), 90x210cm, c/barras red.verticais aço 5/8", barras chatas horizontais 2 1/2" x 1/4", revestida em chapa aço 3mm, tela moeda(15x15cm), visor em chapa acrilica antivandalismo(15x51cm), passa-prato e duas trancas tipo 1</t>
  </si>
  <si>
    <t>03.11.009 </t>
  </si>
  <si>
    <t>Portão em grade de ferro galv. com bandeira fixa, com quadro em barra chata 2" x 3/8  ", barra quadrada vertical de 1", barra chata horizontal 2" x 1/4"</t>
  </si>
  <si>
    <t>03.11.010 </t>
  </si>
  <si>
    <t>Grade proteção c/ barra redonda ferro 5/8"</t>
  </si>
  <si>
    <t>03.11.011 </t>
  </si>
  <si>
    <t>Portão em tubo de ferro galvanizado de 1", padrão escolas</t>
  </si>
  <si>
    <t>03.11.012 </t>
  </si>
  <si>
    <t>Vidro liso incolor 4mm (SINAPI 72117)</t>
  </si>
  <si>
    <t>03.11.013 </t>
  </si>
  <si>
    <t>Vidro fantasia canelado 4 mm (SINAPI 72122)</t>
  </si>
  <si>
    <t>03.11.014 </t>
  </si>
  <si>
    <t>Espelho de cristal com moldura 60x70cm</t>
  </si>
  <si>
    <t>03.11.015 </t>
  </si>
  <si>
    <t>Cobogó de cimento e areia, 10x15x15cm</t>
  </si>
  <si>
    <t>03.11.016 </t>
  </si>
  <si>
    <t>Portão de ferro de abrir com chapa galvanizada nº.16, inclusive ferragens</t>
  </si>
  <si>
    <t>03.11.017 </t>
  </si>
  <si>
    <t>Portão de ferro de abrir com duas folhas, com barra quadrada de 5/8" na vertical, duas barras de quadrada de 1" na horizontal e quadro com barra de ferro de 1", inclusive dobradiças, ferrolhos e chumbadores com parafusos</t>
  </si>
  <si>
    <t>03.11.018 </t>
  </si>
  <si>
    <t>Portão em aluminio, de correr ou abrir, cor fosca, modelo buzios, ou similar</t>
  </si>
  <si>
    <t>REVESTIMENTOS</t>
  </si>
  <si>
    <t>Chapisco em teto com argamassa traço t1 - 1:3 (cimento / areia) (SINAPI 5975)</t>
  </si>
  <si>
    <t>Reboco ou emboço interno, de teto, com argamassa traço t6 - 1:2:9 (cimento / cal / areia), espessura 1,5 cm (SINAPI 5982)</t>
  </si>
  <si>
    <t>Reboco ou emboço interno, de parede, com argamassa traço t6 - 1:2:10 (cimento / cal / areia), espessura 1,5 cm (SINAPI 73927/008)</t>
  </si>
  <si>
    <t>Revestimento cerâmico para piso ou parede, Cecrisa, linha almond basic matte, pei-3, dimensões 30 x 30 cm, ou similar, aplicado com argamassa industrializada ac-i, rejuntado, exclusive regularização de base ou emboço</t>
  </si>
  <si>
    <t>Pastilha cerâmica esmaltada para parede, NGK ou similar, ref:sg 8010/0, cor açores, dimensões 5 x 5 cm, aplicada com argamassa industrializada ac-ii, rejuntada, exclusive emboço</t>
  </si>
  <si>
    <t>Peitoril granito cinza polido, c/ largura = 17 cm, esp = 2 cm</t>
  </si>
  <si>
    <t>03.12.009 </t>
  </si>
  <si>
    <t>Aplicação de 1 demão de primer e de manta asfáltica classe 2, e = 3mm, estrudada c/ não tecido de poliéster e proteção mecânica em laje de fundo c/ argamassa traço t3</t>
  </si>
  <si>
    <t>03.13 </t>
  </si>
  <si>
    <t>03.13.001 </t>
  </si>
  <si>
    <t>Acabamento de superfície de piso de concreto com polimento mecânico com acabadora simples</t>
  </si>
  <si>
    <t>03.13.002 </t>
  </si>
  <si>
    <t>03.13.003 </t>
  </si>
  <si>
    <t>Regularização de base para revest. de pisos com arg. traço t4, esp. média = 2,5cm (SINAPI 73920/003)</t>
  </si>
  <si>
    <t>03.13.004 </t>
  </si>
  <si>
    <t>Revestimento cerâmico para piso ou parede, eliane, linha cargo plus bone, pei-5, dimensões 31 x 31 cm, ou similar, aplicado com argamassa industrializada ac-i, rejuntado, exclusive regularização de base ou emboço</t>
  </si>
  <si>
    <t>03.13.005 </t>
  </si>
  <si>
    <t>Revestimento cerâmico para piso ou parede, porto ferreira, antiderrapante, ref. 47986, pei-5, dimensões 31 x 31 cm, ou similar, aplicado com argamassa industrializada ac-ii, rejuntado, exclusive regularização de base ou emboço</t>
  </si>
  <si>
    <t>03.13.006 </t>
  </si>
  <si>
    <t>Rodapé alta resistência, h = 10 cm</t>
  </si>
  <si>
    <t>03.13.007 </t>
  </si>
  <si>
    <t>Soleira em granito cinza andorinha, l = 18 cm, e = 2 cm</t>
  </si>
  <si>
    <t>03.14 </t>
  </si>
  <si>
    <t>03.14.001 </t>
  </si>
  <si>
    <t>03.14.002 </t>
  </si>
  <si>
    <t>03.14.003 </t>
  </si>
  <si>
    <t>Emassamento de superfície, com aplicação de 01 demão de massa acrílica, lixamento e retoques (SINAPI 74134/001)</t>
  </si>
  <si>
    <t>03.14.004 </t>
  </si>
  <si>
    <t>Pintura de acabamento com aplicação de 02 demãos de tinta esmalte epoxi branco, e = 35 micra p/ demão</t>
  </si>
  <si>
    <t>03.14.005 </t>
  </si>
  <si>
    <t>Pintura para exteriores e interiores, sobre paredes e tetos, com lixamento, aplicação de 01 demão de selador acrílico, 02 demãos de massa acrílica e 02 demãos de tinta acrílica</t>
  </si>
  <si>
    <t>03.14.006 </t>
  </si>
  <si>
    <t>03.14.007 </t>
  </si>
  <si>
    <t>Aplicação de 01 demão de texturatto rústico (colorido) (SINAPI 73746/001)</t>
  </si>
  <si>
    <t>03.14.008 </t>
  </si>
  <si>
    <t>Pintura para superfícies de madeira com lixamento, aplicação de 01 demão de fundo sintético nivelador e 02 demãos de tinta esmalte ou óleo (SINAPI 74065/002)</t>
  </si>
  <si>
    <t>03.14.009 </t>
  </si>
  <si>
    <t>03.15 </t>
  </si>
  <si>
    <t>APARELHOS E METAIS SANITÁRIOS</t>
  </si>
  <si>
    <t>03.15.001 </t>
  </si>
  <si>
    <t>Vaso sanitário convencional, com assento e conjunto de fixação, padrão popular, marca elizabeth ou similar (SINAPI 6021)</t>
  </si>
  <si>
    <t>03.15.002 </t>
  </si>
  <si>
    <t>Bacia turca (celite ref 003006), caixa de descarga de embutir (montana) ou similares</t>
  </si>
  <si>
    <t>03.15.003 </t>
  </si>
  <si>
    <t>Caixa de descarga de embutir</t>
  </si>
  <si>
    <t>03.15.004 </t>
  </si>
  <si>
    <t>Ducha em aço inox, MAFAL 2001 ou similar</t>
  </si>
  <si>
    <t>03.15.005 </t>
  </si>
  <si>
    <t>Lavatório (deca linha ravena ref l910) , sem coluna, c/ válvula, sifão, engate e torneira (herc ref 1994) todos de plástico, conjunto de fixação (deca ref sp7) ou similares (SINAPI 6009)</t>
  </si>
  <si>
    <t>03.15.006 </t>
  </si>
  <si>
    <t>Pia de cozinha com bancada em granito cinza andorinha, dim 2.20x0.60, com 01 cuba de aço inox, sifão cromado, válvula cromada, torneira em aço inox, inclusive rodopia 7 cm, assentada.</t>
  </si>
  <si>
    <t>03.15.007 </t>
  </si>
  <si>
    <t>Tanque em mármore sintético c/ torneira metálica (deca linha c23 ref 1153) , c/ válvula de plástico conjunto de fixação (deca ref ft11), sifão de plástico ou similares (SINAPI 6052)</t>
  </si>
  <si>
    <t>03.15.008 </t>
  </si>
  <si>
    <t>Tampo de balcão em granito cinza andorinha</t>
  </si>
  <si>
    <t>03.15.009 </t>
  </si>
  <si>
    <t>Chuveiro plástico sem registro (SINAPI 68061)</t>
  </si>
  <si>
    <t>03.15.010 </t>
  </si>
  <si>
    <t>Torneira de pressão, Fabrimar, série acquapress, ref 1180 ou similar</t>
  </si>
  <si>
    <t>03.15.011 </t>
  </si>
  <si>
    <t>03.15.012 </t>
  </si>
  <si>
    <t>Cabide de louça, DECA A680, branco ou similar (SINAPI 6008)</t>
  </si>
  <si>
    <t>03.15.013 </t>
  </si>
  <si>
    <t>Papeleira de louça, DECA A480, 15 x 15cm ou similar (SINAPI 6004)</t>
  </si>
  <si>
    <t>03.15.014 </t>
  </si>
  <si>
    <t>Fornecimento e instalação saboneteira de louça (deca ref a180) ou similar (SINAPI 73947/009)</t>
  </si>
  <si>
    <t>03.15.015 </t>
  </si>
  <si>
    <t>Saboneteira para sabão líquido (SINAPI 73947/012)</t>
  </si>
  <si>
    <t>03.15.016 </t>
  </si>
  <si>
    <t>Porta toalha inox para papel toalha em folha</t>
  </si>
  <si>
    <t>03.15.017 </t>
  </si>
  <si>
    <t>Suporte para auxílio de deficientes físicos (barra de apoio) l = 50cm em tubo de ferro galvanizado d = 1 1/2"</t>
  </si>
  <si>
    <t>03.16 </t>
  </si>
  <si>
    <t>DRENAGEM</t>
  </si>
  <si>
    <t>03.16.001 </t>
  </si>
  <si>
    <t>03.16.001.001 </t>
  </si>
  <si>
    <t>03.16.001.002 </t>
  </si>
  <si>
    <t>03.16.001.003 </t>
  </si>
  <si>
    <t>Rasgos em concreto para passagem de tubulação   diâm      5"  a  6"</t>
  </si>
  <si>
    <t>03.16.001.004 </t>
  </si>
  <si>
    <t>Enchimento de rasgos em alvenaria e concreto para tubulação   diâm     5"  a  6"</t>
  </si>
  <si>
    <t>03.16.001.005 </t>
  </si>
  <si>
    <t>03.16.001.006 </t>
  </si>
  <si>
    <t>03.16.002 </t>
  </si>
  <si>
    <t>DRENAGEM SUPERFICIAL</t>
  </si>
  <si>
    <t>03.16.002.001 </t>
  </si>
  <si>
    <t>03.16.002.002 </t>
  </si>
  <si>
    <t>03.16.002.003 </t>
  </si>
  <si>
    <t>03.16.002.004 </t>
  </si>
  <si>
    <t>03.16.002.005 </t>
  </si>
  <si>
    <t>Tubo pvc rígido soldável ponta e bolsa p/ esgoto primário, d = 75 mm</t>
  </si>
  <si>
    <t>03.16.002.006 </t>
  </si>
  <si>
    <t>03.16.002.007 </t>
  </si>
  <si>
    <t>Joelho 90° em pvc rígido c/ anéis, diâm = 75mm (SINAPI 72562)</t>
  </si>
  <si>
    <t>03.16.002.008 </t>
  </si>
  <si>
    <t>03.16.002.009 </t>
  </si>
  <si>
    <t>Joelho de 90°com bolsa para anel, em pvc rígido c/ anéis, para esgoto secundário, diâm = 40mm</t>
  </si>
  <si>
    <t>03.16.002.010 </t>
  </si>
  <si>
    <t>Joelho 90° em pvc rígido soldável, diâm = 75mm</t>
  </si>
  <si>
    <t>03.16.002.011 </t>
  </si>
  <si>
    <t>03.16.002.012 </t>
  </si>
  <si>
    <t>03.16.002.013 </t>
  </si>
  <si>
    <t>Joelho 45° em pvc rígido soldável, diâm = 50mm (SINAPI 72561)</t>
  </si>
  <si>
    <t>03.16.002.014 </t>
  </si>
  <si>
    <t>Ralo seco em pvc  d = 100 mm, c/ saída soldavel 40 mm, com grelha redonda acabamento branco (SINAPI 72684)</t>
  </si>
  <si>
    <t>03.16.002.015 </t>
  </si>
  <si>
    <t>Calha em chapa de alumínio, e=0,46mm</t>
  </si>
  <si>
    <t>03.16.002.016 </t>
  </si>
  <si>
    <t>Luva simples em pvc rígido soldável, para esgoto primário, diâm = 50mm</t>
  </si>
  <si>
    <t>03.16.002.017 </t>
  </si>
  <si>
    <t>03.17 </t>
  </si>
  <si>
    <t>03.17.001 </t>
  </si>
  <si>
    <t>Placa de sinalização em acrílico, 0.30 x 0.12 m</t>
  </si>
  <si>
    <t>03.17.002 </t>
  </si>
  <si>
    <t>Balcão em concreto e alvenaria</t>
  </si>
  <si>
    <t>03.17.003 </t>
  </si>
  <si>
    <t>03.17.004 </t>
  </si>
  <si>
    <t>Fornecimento e assentamento de tubo de ferro galvanizado de 1 1/2"</t>
  </si>
  <si>
    <t>03.17.005 </t>
  </si>
  <si>
    <t>Base para fixação de mastro triplo</t>
  </si>
  <si>
    <t>03.17.006 </t>
  </si>
  <si>
    <t>Mastro triplo para bandeira com tubo galvanizado 2" x 6,50m livres</t>
  </si>
  <si>
    <t>03.17.007 </t>
  </si>
  <si>
    <t>Fornecimento e assentamento de tubo de ferro galvanizado de   2"</t>
  </si>
  <si>
    <t>03.17.008 </t>
  </si>
  <si>
    <t>Extintor de água pressurizada capacidade 10 litros, instalado (SINAPI 73775/002)</t>
  </si>
  <si>
    <t>03.17.009 </t>
  </si>
  <si>
    <t>03.17.010 </t>
  </si>
  <si>
    <t>Letras em aço escovado 25 x 25 cm</t>
  </si>
  <si>
    <t>03.17.011 </t>
  </si>
  <si>
    <t>JARDINEIRAS</t>
  </si>
  <si>
    <t>03.17.011.001 </t>
  </si>
  <si>
    <t>Alvenaria de tijolo cerâmico maciço (4x9x17), esp = 0,09m (singela aparente), com argamassa traço t5 - 1:2:8 (cimento / cal / areia) (SINAPI 73810/001)</t>
  </si>
  <si>
    <t>03.17.011.002 </t>
  </si>
  <si>
    <t>Impermeabilização com aplicação de neutrol 45 (vedacit) ou similar</t>
  </si>
  <si>
    <t>03.17.011.003 </t>
  </si>
  <si>
    <t>Aterro de caixão de ediificação, com fornec. de areia, adensada com água (SINAPI 73904/001)</t>
  </si>
  <si>
    <t>03.17.011.004 </t>
  </si>
  <si>
    <t>Fornecimento e espalhamento de terra vegetal preparada</t>
  </si>
  <si>
    <t>03.17.012 </t>
  </si>
  <si>
    <t>CASA DE GÁS</t>
  </si>
  <si>
    <t>03.17.012.001 </t>
  </si>
  <si>
    <t>03.17.012.002 </t>
  </si>
  <si>
    <t>03.17.012.003 </t>
  </si>
  <si>
    <t>Concreto Armado fck=21,0MPa, usinado, bombeado, adensado e lançado, para Uso Geral, com formas planas em compensado resinado 12mm (05 usos)</t>
  </si>
  <si>
    <t>03.17.012.004 </t>
  </si>
  <si>
    <t>Porta em aluminio, de correr ou abrir, tipo veneziana, completa, exclusive vidros, cor preta</t>
  </si>
  <si>
    <t>03.17.012.005 </t>
  </si>
  <si>
    <t>Pintura de acabamento com aplicação de 02 demãos de tinta PVA latex para exteriores - cores convencionais</t>
  </si>
  <si>
    <t>03.17.013 </t>
  </si>
  <si>
    <t>SERVIÇOS COMPLEMENTARES</t>
  </si>
  <si>
    <t>03.17.013.001 </t>
  </si>
  <si>
    <t>Placa em aço inox escovado d=1,00m</t>
  </si>
  <si>
    <t>03.17.013.002 </t>
  </si>
  <si>
    <t>Limpeza geral (SINAPI 9537)</t>
  </si>
  <si>
    <t>TOTAL DO ORÇAMENTO</t>
  </si>
  <si>
    <t>SERVIÇOS DE INFRAESTRUTURA</t>
  </si>
  <si>
    <t>EDIFICAÇÃO</t>
  </si>
  <si>
    <r>
      <t xml:space="preserve">ORDEM DE SERVIÇO Nº: </t>
    </r>
    <r>
      <rPr>
        <b/>
        <sz val="11"/>
        <rFont val="Arial"/>
        <family val="2"/>
      </rPr>
      <t>16/2014</t>
    </r>
  </si>
  <si>
    <r>
      <t xml:space="preserve">CONTRATO Nº: </t>
    </r>
    <r>
      <rPr>
        <b/>
        <sz val="11"/>
        <rFont val="Arial"/>
        <family val="2"/>
      </rPr>
      <t>007/2014</t>
    </r>
  </si>
  <si>
    <t>EXECUÇÃO DE OBRA PARA CONSTRUÇÃO DE DELEGACIA DE PEQUENO PORTE EM AQUIDABÃ/SE</t>
  </si>
  <si>
    <r>
      <t xml:space="preserve">Período:  </t>
    </r>
    <r>
      <rPr>
        <b/>
        <sz val="11"/>
        <rFont val="Arial"/>
        <family val="2"/>
      </rPr>
      <t>20/01/14 a 31/03/14</t>
    </r>
  </si>
  <si>
    <r>
      <t xml:space="preserve">Data da medição: </t>
    </r>
    <r>
      <rPr>
        <b/>
        <sz val="11"/>
        <rFont val="Arial"/>
        <family val="2"/>
      </rPr>
      <t>04/04/2014</t>
    </r>
  </si>
  <si>
    <r>
      <t xml:space="preserve">B.M.Nº: </t>
    </r>
    <r>
      <rPr>
        <b/>
        <sz val="11"/>
        <rFont val="Arial"/>
        <family val="2"/>
      </rPr>
      <t>02</t>
    </r>
  </si>
  <si>
    <r>
      <t xml:space="preserve">Período:  </t>
    </r>
    <r>
      <rPr>
        <b/>
        <sz val="11"/>
        <rFont val="Arial"/>
        <family val="2"/>
      </rPr>
      <t>01/04/14 a 30/04/14</t>
    </r>
  </si>
  <si>
    <r>
      <t xml:space="preserve">Data da medição: </t>
    </r>
    <r>
      <rPr>
        <b/>
        <sz val="11"/>
        <rFont val="Arial"/>
        <family val="2"/>
      </rPr>
      <t>13/05/2014</t>
    </r>
  </si>
  <si>
    <t>→</t>
  </si>
  <si>
    <r>
      <t xml:space="preserve">B.M.Nº: </t>
    </r>
    <r>
      <rPr>
        <b/>
        <sz val="11"/>
        <rFont val="Arial"/>
        <family val="2"/>
      </rPr>
      <t>03</t>
    </r>
  </si>
  <si>
    <r>
      <t xml:space="preserve">Período:  </t>
    </r>
    <r>
      <rPr>
        <b/>
        <sz val="11"/>
        <rFont val="Arial"/>
        <family val="2"/>
      </rPr>
      <t>01/05/14 a 31/05/14</t>
    </r>
  </si>
  <si>
    <r>
      <t xml:space="preserve">Data da medição: </t>
    </r>
    <r>
      <rPr>
        <b/>
        <sz val="11"/>
        <rFont val="Arial"/>
        <family val="2"/>
      </rPr>
      <t>25/05/2014</t>
    </r>
  </si>
  <si>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</si>
  <si>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</si>
  <si>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</si>
  <si>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</si>
  <si>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</si>
  <si>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</si>
  <si>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</si>
  <si>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</si>
  <si>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</si>
  <si>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</si>
  <si>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</si>
  <si>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</si>
  <si>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</si>
  <si>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</si>
  <si>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</si>
  <si>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</si>
  <si>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</si>
  <si>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</si>
  <si>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</si>
  <si>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</si>
  <si>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</si>
  <si>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</si>
  <si>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</si>
  <si>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</si>
  <si>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</si>
  <si>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</si>
  <si>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</si>
  <si>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</si>
  <si>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</si>
  <si>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</si>
  <si>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</si>
  <si>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</si>
  <si>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</si>
  <si>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</si>
  <si>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</si>
  <si>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</si>
  <si>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</si>
  <si>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</si>
  <si>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</si>
  <si>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</si>
  <si>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</si>
  <si>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</si>
  <si>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</si>
  <si>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</si>
  <si>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</si>
  <si>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P46</t>
  </si>
  <si>
    <t>P47</t>
  </si>
  <si>
    <t>X</t>
  </si>
  <si>
    <t>m =</t>
  </si>
  <si>
    <t>m X</t>
  </si>
  <si>
    <t>m³</t>
  </si>
  <si>
    <r>
      <t>m</t>
    </r>
    <r>
      <rPr>
        <sz val="12"/>
        <rFont val="Arial"/>
        <family val="2"/>
      </rPr>
      <t>³</t>
    </r>
  </si>
  <si>
    <t>TOTAL DE CONCRETO =</t>
  </si>
  <si>
    <t>m +</t>
  </si>
  <si>
    <t>m²</t>
  </si>
  <si>
    <t>m X)</t>
  </si>
  <si>
    <t>)X</t>
  </si>
  <si>
    <r>
      <rPr>
        <sz val="10"/>
        <rFont val="Calibri"/>
        <family val="2"/>
      </rPr>
      <t>→</t>
    </r>
    <r>
      <rPr>
        <sz val="10"/>
        <rFont val="Arial"/>
        <family val="2"/>
      </rPr>
      <t>((</t>
    </r>
  </si>
  <si>
    <t>V01</t>
  </si>
  <si>
    <t>mX(</t>
  </si>
  <si>
    <t>)=</t>
  </si>
  <si>
    <t>V02</t>
  </si>
  <si>
    <t>V03</t>
  </si>
  <si>
    <t>V04</t>
  </si>
  <si>
    <t>X0</t>
  </si>
  <si>
    <t>V05</t>
  </si>
  <si>
    <t>V06</t>
  </si>
  <si>
    <t>V07</t>
  </si>
  <si>
    <t>V08</t>
  </si>
  <si>
    <t>V09</t>
  </si>
  <si>
    <t>V10</t>
  </si>
  <si>
    <t>0mX</t>
  </si>
  <si>
    <t>V11</t>
  </si>
  <si>
    <t>V12</t>
  </si>
  <si>
    <t>V13</t>
  </si>
  <si>
    <t>V14</t>
  </si>
  <si>
    <t>V15</t>
  </si>
  <si>
    <t>V16</t>
  </si>
  <si>
    <t>V17</t>
  </si>
  <si>
    <t>V18</t>
  </si>
  <si>
    <t>V19</t>
  </si>
  <si>
    <t>V20</t>
  </si>
  <si>
    <t>V21</t>
  </si>
  <si>
    <t>V22</t>
  </si>
  <si>
    <t>V23</t>
  </si>
  <si>
    <t>V24</t>
  </si>
  <si>
    <t>V25</t>
  </si>
  <si>
    <t>V26</t>
  </si>
  <si>
    <t>V27</t>
  </si>
  <si>
    <t>V28</t>
  </si>
  <si>
    <t>V29</t>
  </si>
  <si>
    <t>V30</t>
  </si>
  <si>
    <t>V31</t>
  </si>
  <si>
    <t>V32</t>
  </si>
  <si>
    <t>TOTAL VIGAS BALDRAME =</t>
  </si>
  <si>
    <t>+</t>
  </si>
  <si>
    <t>L7</t>
  </si>
  <si>
    <t>L8</t>
  </si>
  <si>
    <t>L9</t>
  </si>
  <si>
    <t>L10</t>
  </si>
  <si>
    <t>L15</t>
  </si>
  <si>
    <t>L16</t>
  </si>
  <si>
    <t>L17</t>
  </si>
  <si>
    <t>L21</t>
  </si>
  <si>
    <t>L22</t>
  </si>
  <si>
    <t>L26</t>
  </si>
  <si>
    <t>L29</t>
  </si>
  <si>
    <t>L33</t>
  </si>
  <si>
    <t>L34</t>
  </si>
  <si>
    <t>m² X</t>
  </si>
  <si>
    <t>BEIRAL</t>
  </si>
  <si>
    <t>TOTAL =</t>
  </si>
  <si>
    <t>VIGA PAREDE</t>
  </si>
  <si>
    <t>m x</t>
  </si>
  <si>
    <t>=</t>
  </si>
  <si>
    <t>concreto</t>
  </si>
  <si>
    <t xml:space="preserve">forma </t>
  </si>
  <si>
    <t xml:space="preserve">m x </t>
  </si>
  <si>
    <t>PAREDE 01</t>
  </si>
  <si>
    <t>PAREDE 02</t>
  </si>
  <si>
    <t>PAREDE 03</t>
  </si>
  <si>
    <t>PAREDE 04</t>
  </si>
  <si>
    <t>PAREDE 05</t>
  </si>
  <si>
    <t>PAREDE 06</t>
  </si>
  <si>
    <t>PAREDE 07</t>
  </si>
  <si>
    <t>PAREDE 08</t>
  </si>
  <si>
    <t>PAREDE 09</t>
  </si>
  <si>
    <t>PAREDE 10</t>
  </si>
  <si>
    <t>PAREDE 11</t>
  </si>
  <si>
    <t>PAREDE 12</t>
  </si>
  <si>
    <t>PAREDE 13</t>
  </si>
  <si>
    <t>PAREDE 14</t>
  </si>
  <si>
    <t>PAREDE 15</t>
  </si>
  <si>
    <t>PAREDE 16</t>
  </si>
  <si>
    <t>PAREDE 17</t>
  </si>
  <si>
    <t>PAREDE 18</t>
  </si>
  <si>
    <t>PAREDE 19</t>
  </si>
  <si>
    <t>PAREDE 20</t>
  </si>
  <si>
    <t>PAREDE 21</t>
  </si>
  <si>
    <t>-</t>
  </si>
  <si>
    <t>m² =</t>
  </si>
  <si>
    <t>PAREDE 22</t>
  </si>
  <si>
    <t>PAREDE 23</t>
  </si>
  <si>
    <t>PAREDE 24</t>
  </si>
  <si>
    <t>PAREDE 25</t>
  </si>
  <si>
    <t>PAREDE 26</t>
  </si>
  <si>
    <t>PAREDE 27</t>
  </si>
  <si>
    <t>PAREDE 28</t>
  </si>
  <si>
    <t>PAREDE 29</t>
  </si>
  <si>
    <t>PAREDE 30</t>
  </si>
  <si>
    <t>PAREDE 31</t>
  </si>
  <si>
    <t>PAREDE 32</t>
  </si>
  <si>
    <t>PAREDE 33</t>
  </si>
  <si>
    <t>PAREDE 34</t>
  </si>
  <si>
    <t xml:space="preserve">TOTAL = </t>
  </si>
  <si>
    <t>ELÉTRICO</t>
  </si>
  <si>
    <t>CAIXAS C/</t>
  </si>
  <si>
    <t>CAIXAS S/</t>
  </si>
  <si>
    <t>1"</t>
  </si>
  <si>
    <t>3/4"</t>
  </si>
  <si>
    <t>DECIDAS</t>
  </si>
  <si>
    <t>CURVAS</t>
  </si>
  <si>
    <t>PAREDE 35</t>
  </si>
  <si>
    <t>PAREDE 36</t>
  </si>
  <si>
    <t>PAREDE 37</t>
  </si>
  <si>
    <t>PAREDE 38</t>
  </si>
  <si>
    <r>
      <t xml:space="preserve">Período:  </t>
    </r>
    <r>
      <rPr>
        <b/>
        <sz val="11"/>
        <rFont val="Arial"/>
        <family val="2"/>
      </rPr>
      <t>01/06/14 a 30/06/14</t>
    </r>
  </si>
  <si>
    <r>
      <t xml:space="preserve">Data da medição: </t>
    </r>
    <r>
      <rPr>
        <b/>
        <sz val="11"/>
        <rFont val="Arial"/>
        <family val="2"/>
      </rPr>
      <t>16/07/2014</t>
    </r>
  </si>
  <si>
    <t>Contratante:               SECRETARIA DE ESTADO DO DESENVOLVIMENTO URBANO</t>
  </si>
  <si>
    <t>Contratada:                 LUJAL CONSTRUTORA LTDA - EPP</t>
  </si>
  <si>
    <r>
      <t xml:space="preserve">B.M.Nº: </t>
    </r>
    <r>
      <rPr>
        <b/>
        <sz val="11"/>
        <rFont val="Arial"/>
        <family val="2"/>
      </rPr>
      <t>04</t>
    </r>
  </si>
  <si>
    <t>Contratada:                        LUJAL CONSTRUTORA LTDA - EPP</t>
  </si>
  <si>
    <t>Contratante:                      SECRETARIA DE ESTADO DO DESENVOLVIMENTO URBANO</t>
  </si>
  <si>
    <r>
      <t xml:space="preserve">Equipe Dirigente = </t>
    </r>
    <r>
      <rPr>
        <b/>
        <sz val="11"/>
        <color theme="1"/>
        <rFont val="Arial"/>
        <family val="2"/>
      </rPr>
      <t>0,10 und</t>
    </r>
  </si>
  <si>
    <r>
      <t>Manutenção do Canteiro =</t>
    </r>
    <r>
      <rPr>
        <b/>
        <sz val="11"/>
        <color theme="1"/>
        <rFont val="Arial"/>
        <family val="2"/>
      </rPr>
      <t xml:space="preserve"> 0,10 und</t>
    </r>
  </si>
  <si>
    <r>
      <t xml:space="preserve">Equipamentos de Apoio à Produção = </t>
    </r>
    <r>
      <rPr>
        <b/>
        <sz val="11"/>
        <color theme="1"/>
        <rFont val="Arial"/>
        <family val="2"/>
      </rPr>
      <t>0,10 und</t>
    </r>
  </si>
  <si>
    <r>
      <t>Encargos complementares da mão-de-obra direta</t>
    </r>
    <r>
      <rPr>
        <b/>
        <sz val="11"/>
        <color theme="1"/>
        <rFont val="Arial"/>
        <family val="2"/>
      </rPr>
      <t xml:space="preserve"> = 0,10 und</t>
    </r>
  </si>
  <si>
    <t>4,05 m²</t>
  </si>
  <si>
    <t>(tubulação na parede)</t>
  </si>
  <si>
    <t>RECEPÇÃO/ESPERA→31,8m x 3,0m  =95,4 m²-1,78m² =93,62m²</t>
  </si>
  <si>
    <t>CIRCULAÇÃO→9,05m x 3,0m  =27,15m²</t>
  </si>
  <si>
    <t>CIRCULAÇÃO→6,15m x 3,0m  =18,45m²</t>
  </si>
  <si>
    <t>CIRCULAÇÃO→7,80m x 3,0m  =23,4m²</t>
  </si>
  <si>
    <t>CIRCULAÇÃO→37,71m x 3,0m  =113,13m²</t>
  </si>
  <si>
    <t>CARTÓRIO→16,30m x 3,0m  =48,9m²</t>
  </si>
  <si>
    <t>GAB. DO DELEGADO→14,00m x 3,0m  =42m²</t>
  </si>
  <si>
    <t>REPOUSO→8,90m x 3,0m  =26,7m²</t>
  </si>
  <si>
    <t>WC GAB. DELEG.→7,2m x 3,0m  =21,6m²</t>
  </si>
  <si>
    <t>WC FEMININO→7,7m x 3,0m  =23,1m²</t>
  </si>
  <si>
    <t>WC MASCULINO→7,7m x 3,0m  =23,1m²</t>
  </si>
  <si>
    <t>GAB. COM. DA PM→14,00m x 3,0m  =42m²</t>
  </si>
  <si>
    <t xml:space="preserve"> PM SARGENTEAÇÃO→12,7m x 3,0m  =38,1m²</t>
  </si>
  <si>
    <t>ÁREA DE SERVIÇO→8,45m x 3,0m  =25,35m²</t>
  </si>
  <si>
    <t>SALA MULTI-MEIOS→20,3m x 3,0m  =60,9m²</t>
  </si>
  <si>
    <t>SALA DE ARMAS→9m x 3,0m  =27m²</t>
  </si>
  <si>
    <t>IDENTIF. DE VISITAS→7,2m x 3,0m  =21,6m²</t>
  </si>
  <si>
    <t>DML→7m x 3,0m  =21m²</t>
  </si>
  <si>
    <t>COPA/COZINHA→15,3m x 3,0m  =45,9m²</t>
  </si>
  <si>
    <t>REPOUSO MASC.→9,7m x 3,0m  =29,1m²</t>
  </si>
  <si>
    <t>SALA DE PASSAGEM→9,7m x 3,0m  =29,1m²</t>
  </si>
  <si>
    <t>REPOUSO MASC.→11m x 3,0m  =33m²</t>
  </si>
  <si>
    <t>WC MASCULINO→8,2m x 3,0m  =24,6m²</t>
  </si>
  <si>
    <t>WC FEMININO→8,2m x 3,0m  =24,6m²</t>
  </si>
  <si>
    <t>REPOUSO FEMININO→11m x 3m  =33m²</t>
  </si>
  <si>
    <t>VENTILAÇÃO→9,3m x 3m  =27,9m² -6,16m² =21,74m²</t>
  </si>
  <si>
    <t>VENTILAÇÃO→9,1m x 3m  =27,3m² -6,16m² =21,14m²</t>
  </si>
  <si>
    <t>BALCÃO→5,16m x 0,9m  =4,644m²</t>
  </si>
  <si>
    <t>BALCÃO DA COZ.→3m x 0,9m  =2,7m²</t>
  </si>
  <si>
    <t>JARDIM→6,28m x 0,5m  =3,14m²</t>
  </si>
  <si>
    <t>VENTILAÇÃO→9m x 3m  =27m² -1,6m² =25,4m²</t>
  </si>
  <si>
    <t>GARAGEM→20,33m x 3m  =60,99m² -8,91m² =52,08m²</t>
  </si>
  <si>
    <t>TOTAL  CHAPISCO INTERNO = 1149,254m² -24,61m² =1124,644m²</t>
  </si>
  <si>
    <t/>
  </si>
  <si>
    <t xml:space="preserve">CHAPISCO PAREDE EXTERNO     </t>
  </si>
  <si>
    <t>CHAPISCO INTERNO</t>
  </si>
  <si>
    <t>RECEPÇÃO/ESPERA→56,06</t>
  </si>
  <si>
    <t>CIRCULAÇÃO→23,31</t>
  </si>
  <si>
    <t>JARDIM→1,57</t>
  </si>
  <si>
    <t>CIRCULAÇÃO→4,5</t>
  </si>
  <si>
    <t>CIRCULAÇÃO→12,37</t>
  </si>
  <si>
    <t>CIRCULAÇÃO→9,61</t>
  </si>
  <si>
    <t>CARTÓRIO→16,27</t>
  </si>
  <si>
    <t>GAB. DO DELEGADO→12,25</t>
  </si>
  <si>
    <t>REPOUSO→4,93</t>
  </si>
  <si>
    <t>WC GAB. DELEG.→2,93</t>
  </si>
  <si>
    <t>WC FEMININO→3,52</t>
  </si>
  <si>
    <t>WC MASCULINO→3,52</t>
  </si>
  <si>
    <t>GAB. COM. DA PM→12,26</t>
  </si>
  <si>
    <t>AMBIENTE     - TETO</t>
  </si>
  <si>
    <t>REPOUSO GAB. PM→4</t>
  </si>
  <si>
    <t>WC GAB. DELEG.→4,93</t>
  </si>
  <si>
    <t xml:space="preserve"> PM SARGENTEAÇÃO→9,97</t>
  </si>
  <si>
    <t>ÁREA DE SERVIÇO→7,98</t>
  </si>
  <si>
    <t>SALA MULTI-MEIOS→19,95</t>
  </si>
  <si>
    <t>SALA DE ARMAS→5</t>
  </si>
  <si>
    <t>IDENTIF. DE VISITAS→3</t>
  </si>
  <si>
    <t>DML→2,5</t>
  </si>
  <si>
    <t>COPA/COZINHA→12,87</t>
  </si>
  <si>
    <t>REPOUSO MASC.→5,7</t>
  </si>
  <si>
    <t>SALA DE PASSAGEM→5,7</t>
  </si>
  <si>
    <t>REPOUSO MASC.→7,55</t>
  </si>
  <si>
    <t>WC MASCULINO→3,56</t>
  </si>
  <si>
    <t>WC FEMININO→3,56</t>
  </si>
  <si>
    <t>REPOUSO FEMININO→7,56</t>
  </si>
  <si>
    <t>GARAGEM→35,81</t>
  </si>
  <si>
    <t>TOTAL→252,38</t>
  </si>
  <si>
    <t>BEIRAL→19,33</t>
  </si>
  <si>
    <t>BEIRAL→8,66</t>
  </si>
  <si>
    <t>BEIRAL→17,58</t>
  </si>
  <si>
    <t>TOTAL BEIRAL →45,57</t>
  </si>
  <si>
    <t>TOTAL =1010,65m² -24,61m² =986,04m²</t>
  </si>
  <si>
    <t>TOTAL = 297,95</t>
  </si>
  <si>
    <t>TOTAL = 275,93 m²</t>
  </si>
  <si>
    <t>PAREDE EXTERNA→7,45m x 3,05m  =22,7225 m²</t>
  </si>
  <si>
    <t>PAREDE EXTERNA→14,1m x 3,05m  =43,005m²</t>
  </si>
  <si>
    <t>PAREDE EXTERNA→29,4m x 3,05m  =89,67m² -5,92m² =83,75m²</t>
  </si>
  <si>
    <t>PAREDE EXTERNA→17,55m x 3,05m  =53,5275m² -1,78m² =51,7475m²</t>
  </si>
  <si>
    <t>PAREDE EXTERNA→1m x 3,05m  =3,05m²</t>
  </si>
  <si>
    <t>PAREDE EXTERNA→15m x 3,05m  =45,75m²</t>
  </si>
  <si>
    <t>PAREDE EXTERNA→39,89m x 1,3m  =51,857m²</t>
  </si>
  <si>
    <t>PAREDE INTERNO→39,12m x 1,18m  =46,1616m²</t>
  </si>
  <si>
    <t xml:space="preserve">REBOCO PAREDE PLATIBANDA     </t>
  </si>
  <si>
    <t>total = 257,725m² - 7,7m² =250,025m²</t>
  </si>
  <si>
    <t>PAREDE INTERNO→43,36m x 1,68m  =43,36 m²</t>
  </si>
  <si>
    <t>total  = 250,025m² + 170,86 m² = 420,89 m²</t>
  </si>
  <si>
    <t>PAREDE EXTERNA→18,11m x 3,05m  =55,23m² -1,78m² =53,45m²</t>
  </si>
  <si>
    <t>TOTAL = 137,20 M²</t>
  </si>
  <si>
    <t>TOTAL = 1124,64 m² +137,20 m² = 1261,85 - 688,40 m²( medição anterior) = 573,45 m²</t>
  </si>
  <si>
    <t>TOTAL = 297,95 m²</t>
  </si>
  <si>
    <t>TOTAL = 986,04m²</t>
  </si>
  <si>
    <t>TOTAL = 420,89 m²</t>
  </si>
  <si>
    <t>9 vigas 3,55 m x 0,1 m x 0,2m = 15,97m²</t>
  </si>
  <si>
    <t>2 vigas 2,00 m x 0,1 m x 0,2m = 2,00m²</t>
  </si>
  <si>
    <t>TOTAL =  17,98m²</t>
  </si>
  <si>
    <t>TOTAL = 17,98 M² DE FORMA</t>
  </si>
  <si>
    <t>KG</t>
  </si>
  <si>
    <t>M³</t>
  </si>
  <si>
    <r>
      <t>9 vigas 3,55 m x 0,1 m x 0,2m =</t>
    </r>
    <r>
      <rPr>
        <b/>
        <sz val="11"/>
        <color theme="1"/>
        <rFont val="Calibri"/>
        <family val="2"/>
        <scheme val="minor"/>
      </rPr>
      <t xml:space="preserve"> 0,60m³</t>
    </r>
  </si>
  <si>
    <t>((9,27m x 0,40m)x 2 + (4,75m x 0,50m) + ( 4,75m x 0,54m) + (8,48m x 0,40m )) = 15,75 m²</t>
  </si>
  <si>
    <t>TOTAL = 143,03 M²</t>
  </si>
  <si>
    <r>
      <t xml:space="preserve">(43,30 m x 0,98 m ) + (62,70m x 1,48m) + ( 10,15m x 0,77m) = </t>
    </r>
    <r>
      <rPr>
        <b/>
        <sz val="11"/>
        <color theme="1"/>
        <rFont val="Calibri"/>
        <family val="2"/>
        <scheme val="minor"/>
      </rPr>
      <t>143,03 m²</t>
    </r>
  </si>
  <si>
    <r>
      <t xml:space="preserve">B.M.Nº: </t>
    </r>
    <r>
      <rPr>
        <b/>
        <sz val="11"/>
        <rFont val="Arial"/>
        <family val="2"/>
      </rPr>
      <t>05</t>
    </r>
  </si>
  <si>
    <t>18und x( 0,1m x0,2m x1m =0,36m³</t>
  </si>
  <si>
    <t>29und x( 0,1m x0,2m x1,5m =0,87m³</t>
  </si>
  <si>
    <t>total=1,48m³</t>
  </si>
  <si>
    <t>4und x( 0,12m x0,2m x1,4m =0,13m³</t>
  </si>
  <si>
    <t>4und x( 0,12m x0,2m x1,15m =0,11m³</t>
  </si>
  <si>
    <t>2und x( 0,1m x0,2m x1,4m =0,06m³</t>
  </si>
  <si>
    <t>2und x( 0,1m x0,2m x1,15m =0,05m³</t>
  </si>
  <si>
    <t>und</t>
  </si>
  <si>
    <r>
      <t>20,00 m x 2,50m =</t>
    </r>
    <r>
      <rPr>
        <b/>
        <sz val="11"/>
        <rFont val="Arial"/>
        <family val="2"/>
      </rPr>
      <t xml:space="preserve"> 50,00 m²</t>
    </r>
  </si>
  <si>
    <t>(3,00m x 3,20m x 1,23m) = 11,80m³</t>
  </si>
  <si>
    <t>(3,00m x 3,20m x 1,37m) = 13,15m³</t>
  </si>
  <si>
    <t>,</t>
  </si>
  <si>
    <t>(3,70m x 2,50m x 1,50m) = 13,88 m³</t>
  </si>
  <si>
    <t>(3,70m x 2,50 m x 1,00m) = 9,25 m³</t>
  </si>
  <si>
    <t>2und x(0,2m x1,12mx2) =1,20 m²</t>
  </si>
  <si>
    <t>18und x( 0,2m x1,07x2)m =7,70 m²</t>
  </si>
  <si>
    <t>29und x( 0,2mx1,57mx2) =18,21 m²</t>
  </si>
  <si>
    <t>2und x(0,2m x1,37mx2) =1,10 m²</t>
  </si>
  <si>
    <t>4und x(0,2m x1,12mx2) =1,79 m²</t>
  </si>
  <si>
    <t>4und x(0,2m x1,37mx2) =2,20 m²</t>
  </si>
  <si>
    <t>total= 32,20 m²</t>
  </si>
  <si>
    <t>((9,27m x 0,40m)x 2 + (4,75m x 0,50m) + ( 4,75m x 0,54m) + (8,48m x 0,40m )) = 15,75 m² x 2 lados = 31,25 m²</t>
  </si>
  <si>
    <t xml:space="preserve">Contratada:                 </t>
  </si>
  <si>
    <t xml:space="preserve">Contratante:               </t>
  </si>
  <si>
    <t xml:space="preserve">Engº Civil </t>
  </si>
  <si>
    <t xml:space="preserve">ORDEM DE SERVIÇO Nº: </t>
  </si>
  <si>
    <t>Regularizacao e compactacao de subleito ate 20 cm de espessura</t>
  </si>
  <si>
    <t>01 </t>
  </si>
  <si>
    <t>01.001 </t>
  </si>
  <si>
    <t>txkm</t>
  </si>
  <si>
    <t>Placa de obra em chapa aço galvanizado, instalada</t>
  </si>
  <si>
    <t>Instalação provisória de energia elétrica, aerea, trifasica, em poste galvanizado, exclusive fornecimento do medidor</t>
  </si>
  <si>
    <t>Ligação Predial de Água em Mureta de Concreto, Provisória ou Definitiva, com Fornecimento de Material, inclusive Mureta e Hidrômetro, Rede DN 50mm</t>
  </si>
  <si>
    <t>Pavimentação em paralelepípedo granítico sobre colchão de areia, rejuntado com argamassa de cimento e areia traço 1:3, inclusive frete do paralelepípedo granítico</t>
  </si>
  <si>
    <t>Lona plástica preta</t>
  </si>
  <si>
    <t>Caiacao em meio fio</t>
  </si>
  <si>
    <t>Demarcação de pavimentos com pintura de 1 demão de resina acrílica, e aplicação de micro-esferas para sinalização horizontal (Estacionamentos, faixas de pedrestres, etc.)</t>
  </si>
  <si>
    <t>MARCO INAUGURAL</t>
  </si>
  <si>
    <t>Limpeza de ruas (varrição e remoção de entulhos)</t>
  </si>
  <si>
    <t>02 </t>
  </si>
  <si>
    <t>02.001 </t>
  </si>
  <si>
    <t>02.002 </t>
  </si>
  <si>
    <t>02.003 </t>
  </si>
  <si>
    <t>02.004 </t>
  </si>
  <si>
    <t>02.005 </t>
  </si>
  <si>
    <t>03 </t>
  </si>
  <si>
    <t>03.001 </t>
  </si>
  <si>
    <t>04 </t>
  </si>
  <si>
    <t>04.001 </t>
  </si>
  <si>
    <t>04.002 </t>
  </si>
  <si>
    <t>05 </t>
  </si>
  <si>
    <t>05.001 </t>
  </si>
  <si>
    <t>05.002 </t>
  </si>
  <si>
    <t>05.003 </t>
  </si>
  <si>
    <t>05.004 </t>
  </si>
  <si>
    <t>06 </t>
  </si>
  <si>
    <t>06.001 </t>
  </si>
  <si>
    <t>06.002 </t>
  </si>
  <si>
    <t>06.003 </t>
  </si>
  <si>
    <t>06.004 </t>
  </si>
  <si>
    <t>06.005 </t>
  </si>
  <si>
    <t>07 </t>
  </si>
  <si>
    <t>07.001 </t>
  </si>
  <si>
    <t>07.002 </t>
  </si>
  <si>
    <t>07.003 </t>
  </si>
  <si>
    <t>07.004 </t>
  </si>
  <si>
    <t>07.005 </t>
  </si>
  <si>
    <t>08 </t>
  </si>
  <si>
    <t>08.001 </t>
  </si>
  <si>
    <t>09 </t>
  </si>
  <si>
    <t>09.001 </t>
  </si>
  <si>
    <t xml:space="preserve">BESSA CONSTRUÇÕES E EMPREENDIMENTOS EIRELI </t>
  </si>
  <si>
    <t>PREFEITURA MUNICIPAL DE SÃO CRISTÓVÃO</t>
  </si>
  <si>
    <t>BESSA CONSTRUÇÕES E EMPREENDIMENTOS EIRELI</t>
  </si>
  <si>
    <t>CONTRATO Nº: 33/2022</t>
  </si>
  <si>
    <t xml:space="preserve"> PAVIMENTAÇÃO DA RUA SÃO FRANCISCO </t>
  </si>
  <si>
    <t>Serviços preliminares</t>
  </si>
  <si>
    <t>Admilnistração Local</t>
  </si>
  <si>
    <t>01.001.001 </t>
  </si>
  <si>
    <t>01.001.002 </t>
  </si>
  <si>
    <t>Implantação do Canteiro</t>
  </si>
  <si>
    <t>Tapume em chapa galvanizada nº30, esp=0,35mm, h=2,00m, exclusive pintura</t>
  </si>
  <si>
    <t>Mobilização e Desmobilização</t>
  </si>
  <si>
    <t>Transporte comercial com caminhao carroceria 9 t, rodovia pavimentada</t>
  </si>
  <si>
    <t>Fretes</t>
  </si>
  <si>
    <t>AGREGADOS (AREIA E ARENOSO)</t>
  </si>
  <si>
    <t>04.001.001 </t>
  </si>
  <si>
    <t>Transpote com caminhão basculante de 10 m3 - rodovia pavimentada (SICRO 5914389 - ref. jul/2021)</t>
  </si>
  <si>
    <t>PEDRA BRITADAS (59km)</t>
  </si>
  <si>
    <t>04.002.001 </t>
  </si>
  <si>
    <t>Servicos topograficos para pavimentacao, inclusive nota de servicos, acompanhamento e greide</t>
  </si>
  <si>
    <t>Escavação manual de vala ou cava em material de 1ª categoria, profundidade entre 1,50 e 3,00m</t>
  </si>
  <si>
    <t>05.005 </t>
  </si>
  <si>
    <t>Execução e compactação de base e ou sub base com solo estabilizado granulometricamente - exclusive escavação, carga e transporte e solo. af_09/2017</t>
  </si>
  <si>
    <t>05.006 </t>
  </si>
  <si>
    <t>05.007 </t>
  </si>
  <si>
    <t>Material para sub-base, cbr&gt;20,  adquirido solto na jazida, inclusive carga, exclusive transporte</t>
  </si>
  <si>
    <t>05.008 </t>
  </si>
  <si>
    <t>05.009 </t>
  </si>
  <si>
    <t>05.010 </t>
  </si>
  <si>
    <t>Meio-fio pré-moldado de concreto simples (0,12 x 0,30 x 1,00m), sobre base de concreto simples e rejuntado com argamassa de cimento e areia traço 1:3</t>
  </si>
  <si>
    <t>05.011 </t>
  </si>
  <si>
    <t>Colchão de areia</t>
  </si>
  <si>
    <t>05.012 </t>
  </si>
  <si>
    <t>Regularização manual e compactão com placa vibratótia</t>
  </si>
  <si>
    <t>05.013 </t>
  </si>
  <si>
    <t>05.014 </t>
  </si>
  <si>
    <t>Passeio em concreto simples c/ cimentado e=5cm</t>
  </si>
  <si>
    <t>05.015 </t>
  </si>
  <si>
    <t>Junta de dilatação com brita 2, argamassada, esp=7cm</t>
  </si>
  <si>
    <t>05.016 </t>
  </si>
  <si>
    <t>Drenagem</t>
  </si>
  <si>
    <t>Locação de rede de drenagem</t>
  </si>
  <si>
    <t>Reaterro manual de valas com espalhamento e compactação utilizando compactador placa vibratória, sem controle do grau de compactação</t>
  </si>
  <si>
    <t>Fornecimento e assentamento de tubo de concreto armado ca1 d=0,60 m</t>
  </si>
  <si>
    <t>Fornecimento e assentamento de tubo de concreto simples CS d=0,40 m</t>
  </si>
  <si>
    <t>06.006 </t>
  </si>
  <si>
    <t>Poço de visita em alvenaria tij. maciços esp. = 0,20m, dim. int. = 1.40 x 1.40 x 2.20m, laje sup. c.a. esp. = 0,15m, inclusive tampão td-600 - R1</t>
  </si>
  <si>
    <t>06.007 </t>
  </si>
  <si>
    <t>Boca de lobo com depressão em alvenaria de tijolos maciços, esp=0,20m, altura até 1,00m</t>
  </si>
  <si>
    <t>06.008 </t>
  </si>
  <si>
    <t>06.009 </t>
  </si>
  <si>
    <t>Lastro com material granular (areia média), aplicado em pisos ou lajes sobre solo, espessura de *10 cm*. af_07/2019</t>
  </si>
  <si>
    <t>06.010 </t>
  </si>
  <si>
    <t>Apiloamento manual de fundo de vala</t>
  </si>
  <si>
    <t>06.011 </t>
  </si>
  <si>
    <t>Carga mecânica de material de 1ª categoria</t>
  </si>
  <si>
    <t>06.012 </t>
  </si>
  <si>
    <t>Descarte de resíduos da construção civil em área licenciada</t>
  </si>
  <si>
    <t>t</t>
  </si>
  <si>
    <t>06.013 </t>
  </si>
  <si>
    <t>06.014 </t>
  </si>
  <si>
    <t>Alvenaria pedra granitica argamassada traço (1:5) - 1 saco cimento 50kg / 5 padiolas areia dim. 0,35z0,45x0,23m - Confecção mecânica e transporte</t>
  </si>
  <si>
    <t>SINALIZAÇÃO</t>
  </si>
  <si>
    <t>Rampa padrão para acesso de deficientes a passeio público, em concreto simples Fck=25MPa, desempolada, com pintura indicativa em novacor, 02 demãos</t>
  </si>
  <si>
    <t>Sinalização permanente, vertical,  com placa octogonal de aço, padrão dner, largura=0,75m, com poste de madeira 3,50m fixado com base de concreto 40x40x50</t>
  </si>
  <si>
    <t>Sinalização permanente, vertical,  com placa retangular de aço 2,00x1,00m, padrão dner, com postes de madeira 3,50m fixado com base de concreto 40x40x50</t>
  </si>
  <si>
    <t>Sinalização permanente, vertical, com placa circular padrão dner diam. = 0,75m, com poste de madeira 3,50m fixado com base de concreto 40x40x50</t>
  </si>
  <si>
    <t>Marco Inaugural 2,80x1,20m - Padrão PMSC</t>
  </si>
  <si>
    <t>Acumulado anterior</t>
  </si>
  <si>
    <t>Contrata-da</t>
  </si>
  <si>
    <t>Data da medição: 17/04/2023</t>
  </si>
  <si>
    <t>B.M.Nº:  08</t>
  </si>
  <si>
    <t>Período: 18/04/2023 a 23/09/2023</t>
  </si>
  <si>
    <t>*Recuperação de caixas de passagem em tijolos maciços, dim. int. 0,80x0,80x1,00m, sem tampa</t>
  </si>
  <si>
    <t>06.024 </t>
  </si>
  <si>
    <t>Demolição de alvenaria de tijolo maciço, de forma manual, sem reaproveitamento. af_12/2017</t>
  </si>
  <si>
    <t>06.023 </t>
  </si>
  <si>
    <t>União de pvc rígido soldável, marrom diâm = 20mm, p/ água</t>
  </si>
  <si>
    <t>06.022 </t>
  </si>
  <si>
    <t>Adaptador pead d= 20mm x 1/2"</t>
  </si>
  <si>
    <t>06.021 </t>
  </si>
  <si>
    <t>Tubo de pead, PE-80, ramal predial, diam = 20mm (1/2") x 2,3mm (esp.parede)</t>
  </si>
  <si>
    <t>06.020 </t>
  </si>
  <si>
    <t xml:space="preserve">	Luva simples pvc rígido soldável para esgoto secundário d = 150mm</t>
  </si>
  <si>
    <t>06.019 </t>
  </si>
  <si>
    <t>Tubo de pvc para rede coletora de esgoto de parede maciça, dn 150 mm, junta elástica - fornecimento e assentamento. af_01/2021</t>
  </si>
  <si>
    <t>06.018 </t>
  </si>
  <si>
    <t xml:space="preserve">	Tampa de concreto para caixas de passagem 0,40x0,40mx0,07m</t>
  </si>
  <si>
    <t>06.017 </t>
  </si>
  <si>
    <t>*Caixa de passagem em alvenaria de tijolos macicos esp 12cm, dim. int. 0,40x0,40x0,60m, sem tampa</t>
  </si>
  <si>
    <t>06.016 </t>
  </si>
  <si>
    <t xml:space="preserve">	Ligação Predial de Esgoto Tipo 2 - Ramal Interno até Caixa de Inspeção</t>
  </si>
  <si>
    <t>06.015 </t>
  </si>
  <si>
    <t>Remoção de árvore, porte médio, com utilização de retro-escavadeira</t>
  </si>
  <si>
    <t>05.022 </t>
  </si>
  <si>
    <t>Demolição de concreto manualmente</t>
  </si>
  <si>
    <t>05.021 </t>
  </si>
  <si>
    <t>Limpeza manual de terreno com vegetação rasteira, incluindo roçagem e queima</t>
  </si>
  <si>
    <t>05.020 </t>
  </si>
  <si>
    <t>Escavação, carga e transporte de material de 1ª categoria, com carregadeira, dmt 1001 a 1200m</t>
  </si>
  <si>
    <t>05.019 </t>
  </si>
  <si>
    <t>Reassentamento de cerca com estaca de madeira</t>
  </si>
  <si>
    <t>05.018 </t>
  </si>
  <si>
    <t>Demolição de cerca - estacas de madeira com até 20 fios de arame farpado</t>
  </si>
  <si>
    <t>05.017 </t>
  </si>
  <si>
    <t>Medição anterior</t>
  </si>
  <si>
    <t>Data da medição: 02/10/2023</t>
  </si>
  <si>
    <t>Período: 01/10/2022 a 31/10/2022</t>
  </si>
  <si>
    <t>B.M.Nº:  02 do  1 ADITIVO</t>
  </si>
  <si>
    <t xml:space="preserve">Contratante: PREFEITURA MUNICIPAL DE SÃO CRISTÓVÃO     </t>
  </si>
  <si>
    <t xml:space="preserve">Contratada: BESSA CONSTRUÇÕES E EMPREENDIMENTOS EIRELI  </t>
  </si>
  <si>
    <t>BOLETIM DE MEDIÇÃO - ADITIVO</t>
  </si>
  <si>
    <t xml:space="preserve">Obra: PAVIMENTAÇÃO DA RUA SÃO FRANCISCO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</si>
</sst>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R$&quot;\ * #,##0.00_-;\-&quot;R$&quot;\ * #,##0.00_-;_-&quot;R$&quot;\ * &quot;-&quot;??_-;_-@_-"/>
    <numFmt numFmtId="43" formatCode="_-* #,##0.00_-;\-* #,##0.00_-;_-* &quot;-&quot;??_-;_-@_-"/>
    <numFmt numFmtId="164" formatCode="_(* #,##0.00_);_(* \(#,##0.00\);_(* &quot;-&quot;??_);_(@_)"/>
    <numFmt numFmtId="165" formatCode="##.##000##"/>
    <numFmt numFmtId="166" formatCode="##.##000"/>
  </numFmts>
  <fonts count="4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8"/>
      <name val="Arial"/>
      <family val="2"/>
    </font>
    <font>
      <b/>
      <sz val="11"/>
      <name val="Arial"/>
      <family val="2"/>
    </font>
    <font>
      <sz val="11"/>
      <name val="Arial"/>
      <family val="2"/>
    </font>
    <font>
      <b/>
      <sz val="11"/>
      <color theme="1"/>
      <name val="Arial"/>
      <family val="2"/>
    </font>
    <font>
      <sz val="11"/>
      <color theme="1"/>
      <name val="Arial"/>
      <family val="2"/>
    </font>
    <font>
      <sz val="11"/>
      <name val="Calibri"/>
      <family val="2"/>
    </font>
    <font>
      <sz val="9"/>
      <name val="Arial"/>
      <family val="2"/>
    </font>
    <font>
      <b/>
      <sz val="11"/>
      <name val="Calibri"/>
      <family val="2"/>
    </font>
    <font>
      <sz val="10"/>
      <color theme="1"/>
      <name val="Arial"/>
      <family val="2"/>
    </font>
    <font>
      <b/>
      <sz val="10"/>
      <color theme="1"/>
      <name val="Arial"/>
      <family val="2"/>
    </font>
    <font>
      <sz val="10"/>
      <name val="Arial"/>
      <family val="2"/>
    </font>
    <font>
      <b/>
      <i/>
      <u val="singleAccounting"/>
      <sz val="10"/>
      <color theme="1"/>
      <name val="Arial"/>
      <family val="2"/>
    </font>
    <font>
      <b/>
      <sz val="11"/>
      <color theme="1"/>
      <name val="Calibri"/>
      <family val="2"/>
      <scheme val="minor"/>
    </font>
    <font>
      <sz val="16"/>
      <color theme="1"/>
      <name val="Calibri"/>
      <family val="2"/>
    </font>
    <font>
      <sz val="12"/>
      <name val="Arial"/>
      <family val="2"/>
    </font>
    <font>
      <sz val="10"/>
      <name val="Calibri"/>
      <family val="2"/>
    </font>
    <font>
      <sz val="10"/>
      <color theme="1"/>
      <name val="Calibri"/>
      <family val="2"/>
    </font>
    <font>
      <sz val="9"/>
      <color theme="1"/>
      <name val="Arial"/>
      <family val="2"/>
    </font>
    <font>
      <b/>
      <sz val="9"/>
      <color theme="1"/>
      <name val="Arial"/>
      <family val="2"/>
    </font>
    <font>
      <sz val="9"/>
      <color theme="1"/>
      <name val="Calibri"/>
      <family val="2"/>
    </font>
    <font>
      <b/>
      <sz val="9"/>
      <name val="Arial"/>
      <family val="2"/>
    </font>
    <font>
      <sz val="11"/>
      <color theme="1"/>
      <name val="Calibri"/>
      <family val="2"/>
    </font>
    <font>
      <b/>
      <sz val="12"/>
      <color theme="1"/>
      <name val="Calibri"/>
      <family val="2"/>
    </font>
    <font>
      <sz val="10"/>
      <name val="Arial"/>
      <family val="2"/>
    </font>
    <font>
      <b/>
      <sz val="12"/>
      <name val="Arial"/>
      <family val="2"/>
    </font>
    <font>
      <b/>
      <u/>
      <sz val="12"/>
      <name val="Arial"/>
      <family val="2"/>
    </font>
    <font>
      <sz val="10"/>
      <name val="Arial"/>
    </font>
    <font>
      <sz val="10"/>
      <color theme="1"/>
      <name val="Arial"/>
    </font>
    <font>
      <sz val="12"/>
      <name val="Arial"/>
    </font>
    <font>
      <b/>
      <sz val="10"/>
      <name val="Arial"/>
    </font>
    <font>
      <sz val="10"/>
      <color rgb="FF000000"/>
      <name val="Arial"/>
      <family val="2"/>
    </font>
    <font>
      <b/>
      <sz val="10"/>
      <color theme="1"/>
      <name val="Arial"/>
    </font>
    <font>
      <b/>
      <sz val="12"/>
      <name val="Arial"/>
    </font>
    <font>
      <b/>
      <u/>
      <sz val="12"/>
      <name val="Arial"/>
    </font>
  </fonts>
  <fills count="9">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C0C0C0"/>
        <bgColor indexed="64"/>
      </patternFill>
    </fill>
  </fills>
  <borders count="3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22">
    <xf numFmtId="0" fontId="0" fillId="0" borderId="0"/>
    <xf numFmtId="0" fontId="9" fillId="0" borderId="0"/>
    <xf numFmtId="164" fontId="7" fillId="0" borderId="0" applyFont="0" applyFill="0" applyBorder="0" applyAlignment="0" applyProtection="0"/>
    <xf numFmtId="44" fontId="20" fillId="0" borderId="0" applyFont="0" applyFill="0" applyBorder="0" applyAlignment="0" applyProtection="0"/>
    <xf numFmtId="0" fontId="6" fillId="0" borderId="0"/>
    <xf numFmtId="43" fontId="6" fillId="0" borderId="0" applyFont="0" applyFill="0" applyBorder="0" applyAlignment="0" applyProtection="0"/>
    <xf numFmtId="44" fontId="6" fillId="0" borderId="0" applyFont="0" applyFill="0" applyBorder="0" applyAlignment="0" applyProtection="0"/>
    <xf numFmtId="0" fontId="7" fillId="0" borderId="0"/>
    <xf numFmtId="0" fontId="5" fillId="0" borderId="0"/>
    <xf numFmtId="0" fontId="5" fillId="0" borderId="0"/>
    <xf numFmtId="9" fontId="33" fillId="0" borderId="0" applyFont="0" applyFill="0" applyBorder="0" applyAlignment="0" applyProtection="0"/>
    <xf numFmtId="44" fontId="7"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9" fontId="7" fillId="0" borderId="0" applyFont="0" applyFill="0" applyBorder="0" applyAlignment="0" applyProtection="0"/>
    <xf numFmtId="0" fontId="37" fillId="0" borderId="0"/>
    <xf numFmtId="0" fontId="36" fillId="0" borderId="0"/>
    <xf numFmtId="164" fontId="36" fillId="0" borderId="0" applyFont="0" applyFill="0" applyBorder="0" applyProtection="0"/>
    <xf numFmtId="0" fontId="36" fillId="0" borderId="0"/>
  </cellStyleXfs>
  <cellXfs count="580">
    <xf numFmtId="0" fontId="0" fillId="0" borderId="0" xfId="0"/>
    <xf numFmtId="4" fontId="9" fillId="0" borderId="4" xfId="0" applyNumberFormat="1" applyFont="1" applyBorder="1" applyAlignment="1">
      <alignment vertical="center"/>
    </xf>
    <xf numFmtId="4" fontId="9" fillId="0" borderId="0" xfId="0" applyNumberFormat="1" applyFont="1" applyAlignment="1">
      <alignment horizontal="center" vertical="center"/>
    </xf>
    <xf numFmtId="4" fontId="9" fillId="0" borderId="0" xfId="0" applyNumberFormat="1" applyFont="1" applyAlignment="1">
      <alignment vertical="center"/>
    </xf>
    <xf numFmtId="4" fontId="9" fillId="0" borderId="0" xfId="0" applyNumberFormat="1" applyFont="1" applyAlignment="1">
      <alignment horizontal="right" vertical="center"/>
    </xf>
    <xf numFmtId="4" fontId="9" fillId="0" borderId="5" xfId="0" applyNumberFormat="1" applyFont="1" applyBorder="1" applyAlignment="1">
      <alignment vertical="center"/>
    </xf>
    <xf numFmtId="4" fontId="9" fillId="0" borderId="6" xfId="0" applyNumberFormat="1" applyFont="1" applyBorder="1" applyAlignment="1">
      <alignment vertical="center"/>
    </xf>
    <xf numFmtId="4" fontId="9" fillId="0" borderId="7" xfId="0" applyNumberFormat="1" applyFont="1" applyBorder="1" applyAlignment="1">
      <alignment vertical="center"/>
    </xf>
    <xf numFmtId="4" fontId="9" fillId="0" borderId="8" xfId="0" applyNumberFormat="1" applyFont="1" applyBorder="1" applyAlignment="1">
      <alignment vertical="center"/>
    </xf>
    <xf numFmtId="0" fontId="8" fillId="0" borderId="0" xfId="0" applyFont="1"/>
    <xf numFmtId="4" fontId="9" fillId="0" borderId="10" xfId="0" applyNumberFormat="1" applyFont="1" applyBorder="1" applyAlignment="1">
      <alignment horizontal="right" vertical="center"/>
    </xf>
    <xf numFmtId="4" fontId="9" fillId="0" borderId="7" xfId="0" applyNumberFormat="1" applyFont="1" applyBorder="1" applyAlignment="1">
      <alignment horizontal="right" vertical="center"/>
    </xf>
    <xf numFmtId="4" fontId="9" fillId="0" borderId="11" xfId="0" applyNumberFormat="1" applyFont="1" applyBorder="1" applyAlignment="1">
      <alignment horizontal="right" vertical="center"/>
    </xf>
    <xf numFmtId="0" fontId="9" fillId="0" borderId="15" xfId="0" applyFont="1" applyBorder="1" applyAlignment="1">
      <alignment vertical="center" wrapText="1"/>
    </xf>
    <xf numFmtId="0" fontId="9" fillId="0" borderId="5" xfId="0" applyFont="1" applyBorder="1" applyAlignment="1">
      <alignment vertical="center"/>
    </xf>
    <xf numFmtId="0" fontId="9" fillId="0" borderId="8" xfId="0" applyFont="1" applyBorder="1" applyAlignment="1">
      <alignment vertical="center"/>
    </xf>
    <xf numFmtId="0" fontId="0" fillId="4" borderId="0" xfId="0" applyFill="1"/>
    <xf numFmtId="4" fontId="12" fillId="0" borderId="13" xfId="0" applyNumberFormat="1" applyFont="1" applyBorder="1" applyAlignment="1">
      <alignment horizontal="right" vertical="center" wrapText="1"/>
    </xf>
    <xf numFmtId="0" fontId="11" fillId="4" borderId="13" xfId="0" applyFont="1" applyFill="1" applyBorder="1" applyAlignment="1">
      <alignment horizontal="left" vertical="center" wrapText="1"/>
    </xf>
    <xf numFmtId="164" fontId="14" fillId="2" borderId="13" xfId="2" applyFont="1" applyFill="1" applyBorder="1" applyAlignment="1">
      <alignment horizontal="center" vertical="center" wrapText="1"/>
    </xf>
    <xf numFmtId="164" fontId="14" fillId="4" borderId="13" xfId="2" applyFont="1" applyFill="1" applyBorder="1" applyAlignment="1">
      <alignment horizontal="center" vertical="center" wrapText="1"/>
    </xf>
    <xf numFmtId="4" fontId="12" fillId="4" borderId="13" xfId="0" applyNumberFormat="1" applyFont="1" applyFill="1" applyBorder="1" applyAlignment="1">
      <alignment horizontal="right" vertical="center" wrapText="1"/>
    </xf>
    <xf numFmtId="4" fontId="12" fillId="2" borderId="13" xfId="0" applyNumberFormat="1" applyFont="1" applyFill="1" applyBorder="1" applyAlignment="1">
      <alignment horizontal="right" vertical="center" wrapText="1"/>
    </xf>
    <xf numFmtId="0" fontId="13" fillId="4" borderId="13" xfId="0" applyFont="1" applyFill="1" applyBorder="1" applyAlignment="1">
      <alignment horizontal="left" vertical="center" wrapText="1"/>
    </xf>
    <xf numFmtId="0" fontId="14" fillId="4" borderId="13" xfId="0" applyFont="1" applyFill="1" applyBorder="1" applyAlignment="1">
      <alignment horizontal="center" vertical="center"/>
    </xf>
    <xf numFmtId="43" fontId="14" fillId="2" borderId="13" xfId="2" applyNumberFormat="1" applyFont="1" applyFill="1" applyBorder="1" applyAlignment="1">
      <alignment horizontal="right" vertical="center"/>
    </xf>
    <xf numFmtId="43" fontId="14" fillId="4" borderId="13" xfId="2" applyNumberFormat="1" applyFont="1" applyFill="1" applyBorder="1" applyAlignment="1">
      <alignment horizontal="center" vertical="center"/>
    </xf>
    <xf numFmtId="43" fontId="14" fillId="4" borderId="13" xfId="2" applyNumberFormat="1" applyFont="1" applyFill="1" applyBorder="1" applyAlignment="1">
      <alignment horizontal="right" vertical="center"/>
    </xf>
    <xf numFmtId="4" fontId="11" fillId="4" borderId="13" xfId="0" applyNumberFormat="1" applyFont="1" applyFill="1" applyBorder="1" applyAlignment="1">
      <alignment horizontal="right" vertical="center" wrapText="1"/>
    </xf>
    <xf numFmtId="0" fontId="11" fillId="0" borderId="16" xfId="0" applyFont="1" applyBorder="1" applyAlignment="1">
      <alignment horizontal="center" vertical="center" wrapText="1"/>
    </xf>
    <xf numFmtId="0" fontId="11" fillId="0" borderId="16" xfId="0" applyFont="1" applyBorder="1" applyAlignment="1">
      <alignment vertical="center" wrapText="1"/>
    </xf>
    <xf numFmtId="2" fontId="11" fillId="0" borderId="16" xfId="0" applyNumberFormat="1" applyFont="1" applyBorder="1" applyAlignment="1">
      <alignment horizontal="right" vertical="center" wrapText="1"/>
    </xf>
    <xf numFmtId="0" fontId="11" fillId="0" borderId="16" xfId="0" applyFont="1" applyBorder="1" applyAlignment="1">
      <alignment horizontal="right" vertical="center" wrapText="1"/>
    </xf>
    <xf numFmtId="10" fontId="11" fillId="0" borderId="16" xfId="0" applyNumberFormat="1" applyFont="1" applyBorder="1" applyAlignment="1">
      <alignment horizontal="right" vertical="center" wrapText="1"/>
    </xf>
    <xf numFmtId="43" fontId="13" fillId="2" borderId="13" xfId="2" applyNumberFormat="1" applyFont="1" applyFill="1" applyBorder="1" applyAlignment="1">
      <alignment horizontal="center" vertical="center"/>
    </xf>
    <xf numFmtId="43" fontId="13" fillId="4" borderId="13" xfId="2" applyNumberFormat="1" applyFont="1" applyFill="1" applyBorder="1" applyAlignment="1">
      <alignment horizontal="center" vertical="center"/>
    </xf>
    <xf numFmtId="0" fontId="0" fillId="3" borderId="0" xfId="0" applyFill="1"/>
    <xf numFmtId="0" fontId="11" fillId="5" borderId="9" xfId="0" applyFont="1" applyFill="1" applyBorder="1" applyAlignment="1">
      <alignment horizontal="center" vertical="center" wrapText="1"/>
    </xf>
    <xf numFmtId="2" fontId="12" fillId="5" borderId="9" xfId="0" applyNumberFormat="1" applyFont="1" applyFill="1" applyBorder="1" applyAlignment="1">
      <alignment horizontal="center" vertical="center" wrapText="1"/>
    </xf>
    <xf numFmtId="0" fontId="12" fillId="5" borderId="9" xfId="0" applyFont="1" applyFill="1" applyBorder="1" applyAlignment="1">
      <alignment horizontal="center" vertical="center" wrapText="1"/>
    </xf>
    <xf numFmtId="2" fontId="11" fillId="7" borderId="9" xfId="0" applyNumberFormat="1" applyFont="1" applyFill="1" applyBorder="1" applyAlignment="1">
      <alignment horizontal="center" vertical="center" wrapText="1"/>
    </xf>
    <xf numFmtId="0" fontId="14" fillId="0" borderId="13" xfId="0" applyFont="1" applyBorder="1" applyAlignment="1">
      <alignment horizontal="left" wrapText="1"/>
    </xf>
    <xf numFmtId="0" fontId="14" fillId="0" borderId="13" xfId="0" applyFont="1" applyBorder="1" applyAlignment="1">
      <alignment horizontal="center"/>
    </xf>
    <xf numFmtId="164" fontId="14" fillId="0" borderId="13" xfId="2" applyFont="1" applyBorder="1" applyAlignment="1">
      <alignment horizontal="right"/>
    </xf>
    <xf numFmtId="4" fontId="11" fillId="5" borderId="9" xfId="0" applyNumberFormat="1" applyFont="1" applyFill="1" applyBorder="1" applyAlignment="1">
      <alignment horizontal="right" vertical="center" wrapText="1"/>
    </xf>
    <xf numFmtId="0" fontId="11" fillId="5" borderId="24" xfId="0" applyFont="1" applyFill="1" applyBorder="1" applyAlignment="1">
      <alignment horizontal="left" vertical="center"/>
    </xf>
    <xf numFmtId="0" fontId="11" fillId="5" borderId="25" xfId="0" applyFont="1" applyFill="1" applyBorder="1" applyAlignment="1">
      <alignment horizontal="center" vertical="center" wrapText="1"/>
    </xf>
    <xf numFmtId="2" fontId="12" fillId="5" borderId="25" xfId="0" applyNumberFormat="1" applyFont="1" applyFill="1" applyBorder="1" applyAlignment="1">
      <alignment horizontal="center" vertical="center" wrapText="1"/>
    </xf>
    <xf numFmtId="0" fontId="12" fillId="5" borderId="25" xfId="0" applyFont="1" applyFill="1" applyBorder="1" applyAlignment="1">
      <alignment horizontal="center" vertical="center" wrapText="1"/>
    </xf>
    <xf numFmtId="4" fontId="11" fillId="5" borderId="25" xfId="0" applyNumberFormat="1" applyFont="1" applyFill="1" applyBorder="1" applyAlignment="1">
      <alignment horizontal="right" vertical="center" wrapText="1"/>
    </xf>
    <xf numFmtId="0" fontId="12" fillId="5" borderId="26" xfId="0" applyFont="1" applyFill="1" applyBorder="1" applyAlignment="1">
      <alignment horizontal="center" vertical="center" wrapText="1"/>
    </xf>
    <xf numFmtId="0" fontId="11" fillId="4" borderId="14" xfId="0" applyFont="1" applyFill="1" applyBorder="1" applyAlignment="1">
      <alignment horizontal="left" vertical="center" wrapText="1"/>
    </xf>
    <xf numFmtId="0" fontId="11" fillId="4" borderId="27" xfId="0" applyFont="1" applyFill="1" applyBorder="1" applyAlignment="1">
      <alignment horizontal="left" vertical="center" wrapText="1"/>
    </xf>
    <xf numFmtId="0" fontId="14" fillId="0" borderId="14" xfId="0" applyFont="1" applyBorder="1" applyAlignment="1">
      <alignment horizontal="left" wrapText="1"/>
    </xf>
    <xf numFmtId="4" fontId="12" fillId="0" borderId="27" xfId="0" applyNumberFormat="1" applyFont="1" applyBorder="1" applyAlignment="1">
      <alignment horizontal="right" vertical="center" wrapText="1"/>
    </xf>
    <xf numFmtId="0" fontId="11" fillId="5" borderId="19" xfId="0" applyFont="1" applyFill="1" applyBorder="1" applyAlignment="1">
      <alignment horizontal="left" vertical="center"/>
    </xf>
    <xf numFmtId="0" fontId="12" fillId="5" borderId="28" xfId="0" applyFont="1" applyFill="1" applyBorder="1" applyAlignment="1">
      <alignment horizontal="center" vertical="center" wrapText="1"/>
    </xf>
    <xf numFmtId="0" fontId="13" fillId="4" borderId="14" xfId="0" applyFont="1" applyFill="1" applyBorder="1" applyAlignment="1">
      <alignment horizontal="left" vertical="center" wrapText="1"/>
    </xf>
    <xf numFmtId="4" fontId="12" fillId="4" borderId="27" xfId="0" applyNumberFormat="1" applyFont="1" applyFill="1" applyBorder="1" applyAlignment="1">
      <alignment horizontal="right" vertical="center" wrapText="1"/>
    </xf>
    <xf numFmtId="0" fontId="14" fillId="0" borderId="15" xfId="0" applyFont="1" applyBorder="1" applyAlignment="1">
      <alignment horizontal="left" wrapText="1"/>
    </xf>
    <xf numFmtId="0" fontId="14" fillId="0" borderId="16" xfId="0" applyFont="1" applyBorder="1" applyAlignment="1">
      <alignment horizontal="left" wrapText="1"/>
    </xf>
    <xf numFmtId="0" fontId="14" fillId="0" borderId="16" xfId="0" applyFont="1" applyBorder="1" applyAlignment="1">
      <alignment horizontal="center"/>
    </xf>
    <xf numFmtId="164" fontId="14" fillId="0" borderId="16" xfId="2" applyFont="1" applyBorder="1" applyAlignment="1">
      <alignment horizontal="right"/>
    </xf>
    <xf numFmtId="164" fontId="14" fillId="2" borderId="16" xfId="2" applyFont="1" applyFill="1" applyBorder="1" applyAlignment="1">
      <alignment horizontal="center" vertical="center" wrapText="1"/>
    </xf>
    <xf numFmtId="43" fontId="13" fillId="2" borderId="16" xfId="2" applyNumberFormat="1" applyFont="1" applyFill="1" applyBorder="1" applyAlignment="1">
      <alignment horizontal="center" vertical="center"/>
    </xf>
    <xf numFmtId="4" fontId="12" fillId="0" borderId="16" xfId="0" applyNumberFormat="1" applyFont="1" applyBorder="1" applyAlignment="1">
      <alignment horizontal="right" vertical="center" wrapText="1"/>
    </xf>
    <xf numFmtId="43" fontId="14" fillId="2" borderId="16" xfId="2" applyNumberFormat="1" applyFont="1" applyFill="1" applyBorder="1" applyAlignment="1">
      <alignment horizontal="right" vertical="center"/>
    </xf>
    <xf numFmtId="4" fontId="12" fillId="0" borderId="29" xfId="0" applyNumberFormat="1" applyFont="1" applyBorder="1" applyAlignment="1">
      <alignment horizontal="right" vertical="center" wrapText="1"/>
    </xf>
    <xf numFmtId="4" fontId="12" fillId="2" borderId="16" xfId="0" applyNumberFormat="1" applyFont="1" applyFill="1" applyBorder="1" applyAlignment="1">
      <alignment horizontal="right" vertical="center" wrapText="1"/>
    </xf>
    <xf numFmtId="4" fontId="12" fillId="4" borderId="31" xfId="0" applyNumberFormat="1" applyFont="1" applyFill="1" applyBorder="1" applyAlignment="1">
      <alignment horizontal="right" vertical="center" wrapText="1"/>
    </xf>
    <xf numFmtId="4" fontId="11" fillId="4" borderId="31" xfId="0" applyNumberFormat="1" applyFont="1" applyFill="1" applyBorder="1" applyAlignment="1">
      <alignment horizontal="right" vertical="center" wrapText="1"/>
    </xf>
    <xf numFmtId="0" fontId="9" fillId="4" borderId="30" xfId="0" applyFont="1" applyFill="1" applyBorder="1" applyAlignment="1">
      <alignment vertical="center" wrapText="1"/>
    </xf>
    <xf numFmtId="0" fontId="11" fillId="4" borderId="31" xfId="0" applyFont="1" applyFill="1" applyBorder="1" applyAlignment="1">
      <alignment horizontal="center" vertical="center" wrapText="1"/>
    </xf>
    <xf numFmtId="4" fontId="11" fillId="4" borderId="32" xfId="0" applyNumberFormat="1" applyFont="1" applyFill="1" applyBorder="1" applyAlignment="1">
      <alignment horizontal="right" vertical="center" wrapText="1"/>
    </xf>
    <xf numFmtId="10" fontId="11" fillId="0" borderId="16" xfId="1" applyNumberFormat="1" applyFont="1" applyBorder="1" applyAlignment="1">
      <alignment horizontal="right" vertical="center" wrapText="1"/>
    </xf>
    <xf numFmtId="10" fontId="11" fillId="0" borderId="29" xfId="0" applyNumberFormat="1" applyFont="1" applyBorder="1" applyAlignment="1">
      <alignment horizontal="right" vertical="center" wrapText="1"/>
    </xf>
    <xf numFmtId="0" fontId="19" fillId="0" borderId="0" xfId="4" applyFont="1" applyAlignment="1">
      <alignment horizontal="left"/>
    </xf>
    <xf numFmtId="0" fontId="18" fillId="0" borderId="0" xfId="4" applyFont="1" applyAlignment="1">
      <alignment horizontal="left" wrapText="1"/>
    </xf>
    <xf numFmtId="0" fontId="18" fillId="0" borderId="0" xfId="4" applyFont="1" applyAlignment="1">
      <alignment horizontal="center"/>
    </xf>
    <xf numFmtId="165" fontId="18" fillId="0" borderId="0" xfId="4" applyNumberFormat="1" applyFont="1" applyAlignment="1">
      <alignment horizontal="right"/>
    </xf>
    <xf numFmtId="166" fontId="18" fillId="0" borderId="0" xfId="4" applyNumberFormat="1" applyFont="1" applyAlignment="1">
      <alignment horizontal="right"/>
    </xf>
    <xf numFmtId="0" fontId="18" fillId="0" borderId="0" xfId="4" applyFont="1"/>
    <xf numFmtId="0" fontId="18" fillId="0" borderId="0" xfId="4" applyFont="1" applyAlignment="1">
      <alignment horizontal="left"/>
    </xf>
    <xf numFmtId="0" fontId="19" fillId="8" borderId="13" xfId="4" applyFont="1" applyFill="1" applyBorder="1" applyAlignment="1">
      <alignment horizontal="center"/>
    </xf>
    <xf numFmtId="0" fontId="19" fillId="8" borderId="13" xfId="4" applyFont="1" applyFill="1" applyBorder="1" applyAlignment="1">
      <alignment horizontal="center" wrapText="1"/>
    </xf>
    <xf numFmtId="165" fontId="19" fillId="8" borderId="13" xfId="4" applyNumberFormat="1" applyFont="1" applyFill="1" applyBorder="1" applyAlignment="1">
      <alignment horizontal="center"/>
    </xf>
    <xf numFmtId="166" fontId="19" fillId="8" borderId="13" xfId="4" applyNumberFormat="1" applyFont="1" applyFill="1" applyBorder="1" applyAlignment="1">
      <alignment horizontal="center"/>
    </xf>
    <xf numFmtId="0" fontId="19" fillId="0" borderId="13" xfId="4" applyFont="1" applyBorder="1" applyAlignment="1">
      <alignment horizontal="left" wrapText="1"/>
    </xf>
    <xf numFmtId="0" fontId="18" fillId="0" borderId="13" xfId="4" applyFont="1" applyBorder="1" applyAlignment="1">
      <alignment horizontal="center"/>
    </xf>
    <xf numFmtId="165" fontId="18" fillId="0" borderId="13" xfId="4" applyNumberFormat="1" applyFont="1" applyBorder="1" applyAlignment="1">
      <alignment horizontal="right"/>
    </xf>
    <xf numFmtId="166" fontId="18" fillId="0" borderId="13" xfId="4" applyNumberFormat="1" applyFont="1" applyBorder="1" applyAlignment="1">
      <alignment horizontal="right"/>
    </xf>
    <xf numFmtId="43" fontId="19" fillId="0" borderId="13" xfId="5" applyFont="1" applyBorder="1" applyAlignment="1">
      <alignment horizontal="right"/>
    </xf>
    <xf numFmtId="0" fontId="18" fillId="0" borderId="13" xfId="4" applyFont="1" applyBorder="1" applyAlignment="1">
      <alignment horizontal="left" wrapText="1"/>
    </xf>
    <xf numFmtId="43" fontId="18" fillId="0" borderId="13" xfId="5" applyFont="1" applyBorder="1" applyAlignment="1">
      <alignment horizontal="right"/>
    </xf>
    <xf numFmtId="0" fontId="18" fillId="0" borderId="13" xfId="4" applyFont="1" applyBorder="1" applyAlignment="1">
      <alignment horizontal="left"/>
    </xf>
    <xf numFmtId="44" fontId="19" fillId="0" borderId="13" xfId="6" applyFont="1" applyBorder="1" applyAlignment="1">
      <alignment horizontal="right"/>
    </xf>
    <xf numFmtId="44" fontId="21" fillId="0" borderId="13" xfId="3" applyFont="1" applyBorder="1" applyAlignment="1">
      <alignment horizontal="right"/>
    </xf>
    <xf numFmtId="0" fontId="11" fillId="7" borderId="9" xfId="0" applyFont="1" applyFill="1" applyBorder="1" applyAlignment="1">
      <alignment horizontal="center" vertical="center" wrapText="1"/>
    </xf>
    <xf numFmtId="0" fontId="12" fillId="6" borderId="0" xfId="0" applyFont="1" applyFill="1" applyAlignment="1">
      <alignment horizontal="left" vertical="center"/>
    </xf>
    <xf numFmtId="0" fontId="12" fillId="6" borderId="4" xfId="0" applyFont="1" applyFill="1" applyBorder="1" applyAlignment="1">
      <alignment horizontal="left" vertical="center"/>
    </xf>
    <xf numFmtId="0" fontId="12" fillId="6" borderId="5" xfId="0" applyFont="1" applyFill="1" applyBorder="1" applyAlignment="1">
      <alignment horizontal="left" vertical="center"/>
    </xf>
    <xf numFmtId="0" fontId="11" fillId="5" borderId="25" xfId="0" applyFont="1" applyFill="1" applyBorder="1" applyAlignment="1">
      <alignment horizontal="left" vertical="center"/>
    </xf>
    <xf numFmtId="0" fontId="11" fillId="5" borderId="9" xfId="0" applyFont="1" applyFill="1" applyBorder="1" applyAlignment="1">
      <alignment horizontal="left" vertical="center"/>
    </xf>
    <xf numFmtId="2" fontId="12" fillId="6" borderId="1" xfId="0" applyNumberFormat="1" applyFont="1" applyFill="1" applyBorder="1" applyAlignment="1">
      <alignment vertical="center"/>
    </xf>
    <xf numFmtId="0" fontId="13" fillId="4" borderId="34" xfId="0" applyFont="1" applyFill="1" applyBorder="1" applyAlignment="1">
      <alignment horizontal="left" vertical="center" wrapText="1"/>
    </xf>
    <xf numFmtId="43" fontId="11" fillId="0" borderId="13" xfId="2" applyNumberFormat="1" applyFont="1" applyFill="1" applyBorder="1" applyAlignment="1">
      <alignment horizontal="center" vertical="center"/>
    </xf>
    <xf numFmtId="43" fontId="11" fillId="2" borderId="13" xfId="2" applyNumberFormat="1" applyFont="1" applyFill="1" applyBorder="1" applyAlignment="1">
      <alignment horizontal="center" vertical="center"/>
    </xf>
    <xf numFmtId="43" fontId="11" fillId="4" borderId="13" xfId="2" applyNumberFormat="1" applyFont="1" applyFill="1" applyBorder="1" applyAlignment="1">
      <alignment horizontal="center" vertical="center"/>
    </xf>
    <xf numFmtId="43" fontId="11" fillId="2" borderId="16" xfId="2" applyNumberFormat="1" applyFont="1" applyFill="1" applyBorder="1" applyAlignment="1">
      <alignment horizontal="center" vertical="center"/>
    </xf>
    <xf numFmtId="4" fontId="7" fillId="0" borderId="0" xfId="0" applyNumberFormat="1" applyFont="1" applyAlignment="1">
      <alignment vertical="center"/>
    </xf>
    <xf numFmtId="4" fontId="7" fillId="0" borderId="0" xfId="7" applyNumberFormat="1" applyAlignment="1">
      <alignment vertical="center"/>
    </xf>
    <xf numFmtId="4" fontId="7" fillId="0" borderId="4" xfId="7" applyNumberFormat="1" applyBorder="1" applyAlignment="1">
      <alignment vertical="center"/>
    </xf>
    <xf numFmtId="0" fontId="5" fillId="0" borderId="0" xfId="9"/>
    <xf numFmtId="0" fontId="13" fillId="0" borderId="0" xfId="7" applyFont="1" applyAlignment="1">
      <alignment horizontal="left"/>
    </xf>
    <xf numFmtId="0" fontId="13" fillId="0" borderId="0" xfId="0" applyFont="1" applyAlignment="1">
      <alignment horizontal="left" vertical="center" wrapText="1"/>
    </xf>
    <xf numFmtId="0" fontId="7" fillId="0" borderId="0" xfId="7"/>
    <xf numFmtId="0" fontId="11" fillId="0" borderId="24" xfId="0" applyFont="1" applyBorder="1" applyAlignment="1">
      <alignment horizontal="left" vertical="center"/>
    </xf>
    <xf numFmtId="0" fontId="11" fillId="0" borderId="25" xfId="0" applyFont="1" applyBorder="1" applyAlignment="1">
      <alignment horizontal="left" vertical="center"/>
    </xf>
    <xf numFmtId="0" fontId="11" fillId="0" borderId="25" xfId="0" applyFont="1" applyBorder="1" applyAlignment="1">
      <alignment horizontal="center" vertical="center" wrapText="1"/>
    </xf>
    <xf numFmtId="2" fontId="12" fillId="0" borderId="25" xfId="0" applyNumberFormat="1" applyFont="1" applyBorder="1" applyAlignment="1">
      <alignment horizontal="center" vertical="center" wrapText="1"/>
    </xf>
    <xf numFmtId="0" fontId="12" fillId="0" borderId="25" xfId="0" applyFont="1" applyBorder="1" applyAlignment="1">
      <alignment horizontal="center" vertical="center" wrapText="1"/>
    </xf>
    <xf numFmtId="4" fontId="11" fillId="0" borderId="25" xfId="0" applyNumberFormat="1" applyFont="1" applyBorder="1" applyAlignment="1">
      <alignment horizontal="right" vertical="center" wrapText="1"/>
    </xf>
    <xf numFmtId="0" fontId="12" fillId="0" borderId="26" xfId="0" applyFont="1" applyBorder="1" applyAlignment="1">
      <alignment horizontal="center" vertical="center" wrapText="1"/>
    </xf>
    <xf numFmtId="0" fontId="11" fillId="0" borderId="14" xfId="0" applyFont="1" applyBorder="1" applyAlignment="1">
      <alignment horizontal="left" vertical="center" wrapText="1"/>
    </xf>
    <xf numFmtId="0" fontId="11" fillId="0" borderId="13" xfId="0" applyFont="1" applyBorder="1" applyAlignment="1">
      <alignment horizontal="left" vertical="center" wrapText="1"/>
    </xf>
    <xf numFmtId="4" fontId="11" fillId="0" borderId="13" xfId="0" applyNumberFormat="1" applyFont="1" applyBorder="1" applyAlignment="1">
      <alignment horizontal="right" vertical="center" wrapText="1"/>
    </xf>
    <xf numFmtId="0" fontId="11" fillId="0" borderId="27" xfId="0" applyFont="1" applyBorder="1" applyAlignment="1">
      <alignment horizontal="left" vertical="center" wrapText="1"/>
    </xf>
    <xf numFmtId="164" fontId="14" fillId="0" borderId="13" xfId="2" applyFont="1" applyFill="1" applyBorder="1" applyAlignment="1">
      <alignment horizontal="right"/>
    </xf>
    <xf numFmtId="164" fontId="14" fillId="0" borderId="13" xfId="2" applyFont="1" applyFill="1" applyBorder="1" applyAlignment="1">
      <alignment horizontal="center" vertical="center" wrapText="1"/>
    </xf>
    <xf numFmtId="43" fontId="14" fillId="0" borderId="13" xfId="2" applyNumberFormat="1" applyFont="1" applyFill="1" applyBorder="1" applyAlignment="1">
      <alignment horizontal="right" vertical="center"/>
    </xf>
    <xf numFmtId="0" fontId="11" fillId="0" borderId="19" xfId="0" applyFont="1" applyBorder="1" applyAlignment="1">
      <alignment horizontal="left" vertical="center"/>
    </xf>
    <xf numFmtId="0" fontId="11" fillId="0" borderId="9" xfId="0" applyFont="1" applyBorder="1" applyAlignment="1">
      <alignment horizontal="left" vertical="center"/>
    </xf>
    <xf numFmtId="0" fontId="11" fillId="0" borderId="9" xfId="0" applyFont="1" applyBorder="1" applyAlignment="1">
      <alignment horizontal="center" vertical="center" wrapText="1"/>
    </xf>
    <xf numFmtId="2" fontId="12" fillId="0" borderId="9" xfId="0" applyNumberFormat="1" applyFont="1" applyBorder="1" applyAlignment="1">
      <alignment horizontal="center" vertical="center" wrapText="1"/>
    </xf>
    <xf numFmtId="0" fontId="12" fillId="0" borderId="9" xfId="0" applyFont="1" applyBorder="1" applyAlignment="1">
      <alignment horizontal="center" vertical="center" wrapText="1"/>
    </xf>
    <xf numFmtId="4" fontId="11" fillId="0" borderId="9" xfId="0" applyNumberFormat="1" applyFont="1" applyBorder="1" applyAlignment="1">
      <alignment horizontal="right" vertical="center" wrapText="1"/>
    </xf>
    <xf numFmtId="0" fontId="12" fillId="0" borderId="28" xfId="0" applyFont="1" applyBorder="1" applyAlignment="1">
      <alignment horizontal="center" vertical="center" wrapText="1"/>
    </xf>
    <xf numFmtId="0" fontId="13" fillId="0" borderId="14" xfId="0" applyFont="1" applyBorder="1" applyAlignment="1">
      <alignment horizontal="left" vertical="center" wrapText="1"/>
    </xf>
    <xf numFmtId="0" fontId="13" fillId="0" borderId="13" xfId="0" applyFont="1" applyBorder="1" applyAlignment="1">
      <alignment horizontal="left" vertical="center" wrapText="1"/>
    </xf>
    <xf numFmtId="0" fontId="14" fillId="0" borderId="13" xfId="0" applyFont="1" applyBorder="1" applyAlignment="1">
      <alignment horizontal="center" vertical="center"/>
    </xf>
    <xf numFmtId="43" fontId="14" fillId="0" borderId="13" xfId="2" applyNumberFormat="1" applyFont="1" applyFill="1" applyBorder="1" applyAlignment="1">
      <alignment horizontal="center" vertical="center"/>
    </xf>
    <xf numFmtId="164" fontId="14" fillId="0" borderId="16" xfId="2" applyFont="1" applyFill="1" applyBorder="1" applyAlignment="1">
      <alignment horizontal="right"/>
    </xf>
    <xf numFmtId="43" fontId="11" fillId="0" borderId="16" xfId="2" applyNumberFormat="1" applyFont="1" applyFill="1" applyBorder="1" applyAlignment="1">
      <alignment horizontal="center" vertical="center"/>
    </xf>
    <xf numFmtId="43" fontId="14" fillId="0" borderId="16" xfId="2" applyNumberFormat="1" applyFont="1" applyFill="1" applyBorder="1" applyAlignment="1">
      <alignment horizontal="right" vertical="center"/>
    </xf>
    <xf numFmtId="0" fontId="9" fillId="0" borderId="30" xfId="0" applyFont="1" applyBorder="1" applyAlignment="1">
      <alignment vertical="center" wrapText="1"/>
    </xf>
    <xf numFmtId="0" fontId="11" fillId="0" borderId="31" xfId="0" applyFont="1" applyBorder="1" applyAlignment="1">
      <alignment horizontal="center" vertical="center" wrapText="1"/>
    </xf>
    <xf numFmtId="4" fontId="11" fillId="0" borderId="31" xfId="0" applyNumberFormat="1" applyFont="1" applyBorder="1" applyAlignment="1">
      <alignment horizontal="right" vertical="center" wrapText="1"/>
    </xf>
    <xf numFmtId="4" fontId="12" fillId="0" borderId="31" xfId="0" applyNumberFormat="1" applyFont="1" applyBorder="1" applyAlignment="1">
      <alignment horizontal="right" vertical="center" wrapText="1"/>
    </xf>
    <xf numFmtId="4" fontId="11" fillId="0" borderId="32" xfId="0" applyNumberFormat="1" applyFont="1" applyBorder="1" applyAlignment="1">
      <alignment horizontal="right" vertical="center" wrapText="1"/>
    </xf>
    <xf numFmtId="0" fontId="11" fillId="2" borderId="13" xfId="0" applyFont="1" applyFill="1" applyBorder="1" applyAlignment="1">
      <alignment horizontal="left" vertical="center" wrapText="1"/>
    </xf>
    <xf numFmtId="0" fontId="11" fillId="2" borderId="9" xfId="0" applyFont="1" applyFill="1" applyBorder="1" applyAlignment="1">
      <alignment horizontal="center" vertical="center" wrapText="1"/>
    </xf>
    <xf numFmtId="0" fontId="14" fillId="2" borderId="14" xfId="0" applyFont="1" applyFill="1" applyBorder="1" applyAlignment="1">
      <alignment horizontal="left" wrapText="1"/>
    </xf>
    <xf numFmtId="0" fontId="14" fillId="2" borderId="13" xfId="0" applyFont="1" applyFill="1" applyBorder="1" applyAlignment="1">
      <alignment horizontal="left" wrapText="1"/>
    </xf>
    <xf numFmtId="0" fontId="14" fillId="2" borderId="13" xfId="0" applyFont="1" applyFill="1" applyBorder="1" applyAlignment="1">
      <alignment horizontal="center"/>
    </xf>
    <xf numFmtId="164" fontId="14" fillId="2" borderId="13" xfId="2" applyFont="1" applyFill="1" applyBorder="1" applyAlignment="1">
      <alignment horizontal="right"/>
    </xf>
    <xf numFmtId="4" fontId="12" fillId="2" borderId="27" xfId="0" applyNumberFormat="1" applyFont="1" applyFill="1" applyBorder="1" applyAlignment="1">
      <alignment horizontal="right" vertical="center" wrapText="1"/>
    </xf>
    <xf numFmtId="0" fontId="0" fillId="2" borderId="0" xfId="0" applyFill="1"/>
    <xf numFmtId="0" fontId="7" fillId="0" borderId="0" xfId="0" applyFont="1"/>
    <xf numFmtId="0" fontId="14" fillId="0" borderId="0" xfId="7" applyFont="1" applyAlignment="1">
      <alignment horizontal="left"/>
    </xf>
    <xf numFmtId="2" fontId="0" fillId="0" borderId="0" xfId="0" applyNumberFormat="1"/>
    <xf numFmtId="0" fontId="14" fillId="0" borderId="0" xfId="0" applyFont="1" applyAlignment="1">
      <alignment wrapText="1"/>
    </xf>
    <xf numFmtId="0" fontId="3" fillId="0" borderId="0" xfId="9" applyFont="1"/>
    <xf numFmtId="0" fontId="18" fillId="0" borderId="0" xfId="7" applyFont="1" applyAlignment="1">
      <alignment horizontal="left"/>
    </xf>
    <xf numFmtId="0" fontId="25" fillId="0" borderId="0" xfId="0" applyFont="1"/>
    <xf numFmtId="0" fontId="14" fillId="0" borderId="0" xfId="0" applyFont="1" applyAlignment="1">
      <alignment horizontal="left" wrapText="1"/>
    </xf>
    <xf numFmtId="43" fontId="11" fillId="0" borderId="0" xfId="2" applyNumberFormat="1" applyFont="1" applyFill="1" applyBorder="1" applyAlignment="1">
      <alignment horizontal="center" vertical="center"/>
    </xf>
    <xf numFmtId="0" fontId="13" fillId="0" borderId="0" xfId="0" applyFont="1" applyAlignment="1">
      <alignment horizontal="center"/>
    </xf>
    <xf numFmtId="0" fontId="23" fillId="0" borderId="0" xfId="9" applyFont="1"/>
    <xf numFmtId="0" fontId="13" fillId="0" borderId="0" xfId="0" applyFont="1" applyAlignment="1">
      <alignment horizontal="left"/>
    </xf>
    <xf numFmtId="2" fontId="13" fillId="0" borderId="0" xfId="2" applyNumberFormat="1" applyFont="1" applyFill="1" applyBorder="1" applyAlignment="1">
      <alignment vertical="center"/>
    </xf>
    <xf numFmtId="2" fontId="13" fillId="0" borderId="5" xfId="2" applyNumberFormat="1" applyFont="1" applyFill="1" applyBorder="1" applyAlignment="1">
      <alignment vertical="center"/>
    </xf>
    <xf numFmtId="0" fontId="14" fillId="0" borderId="4" xfId="7" applyFont="1" applyBorder="1" applyAlignment="1">
      <alignment horizontal="left" wrapText="1"/>
    </xf>
    <xf numFmtId="0" fontId="8" fillId="0" borderId="0" xfId="7" applyFont="1"/>
    <xf numFmtId="0" fontId="14" fillId="0" borderId="0" xfId="7" applyFont="1" applyAlignment="1">
      <alignment horizontal="left" wrapText="1"/>
    </xf>
    <xf numFmtId="0" fontId="14" fillId="0" borderId="0" xfId="7" applyFont="1" applyAlignment="1">
      <alignment horizontal="center"/>
    </xf>
    <xf numFmtId="0" fontId="11" fillId="0" borderId="1" xfId="7" applyFont="1" applyBorder="1" applyAlignment="1">
      <alignment horizontal="left" vertical="center"/>
    </xf>
    <xf numFmtId="0" fontId="11" fillId="0" borderId="2" xfId="7" applyFont="1" applyBorder="1" applyAlignment="1">
      <alignment horizontal="left" vertical="center"/>
    </xf>
    <xf numFmtId="0" fontId="11" fillId="0" borderId="2" xfId="7" applyFont="1" applyBorder="1" applyAlignment="1">
      <alignment horizontal="center" vertical="center" wrapText="1"/>
    </xf>
    <xf numFmtId="2" fontId="12" fillId="0" borderId="2" xfId="7" applyNumberFormat="1" applyFont="1" applyBorder="1" applyAlignment="1">
      <alignment horizontal="center" vertical="center" wrapText="1"/>
    </xf>
    <xf numFmtId="0" fontId="12" fillId="0" borderId="2" xfId="7" applyFont="1" applyBorder="1" applyAlignment="1">
      <alignment horizontal="center" vertical="center" wrapText="1"/>
    </xf>
    <xf numFmtId="0" fontId="11" fillId="0" borderId="3" xfId="7" applyFont="1" applyBorder="1" applyAlignment="1">
      <alignment horizontal="center" vertical="center" wrapText="1"/>
    </xf>
    <xf numFmtId="0" fontId="11" fillId="0" borderId="0" xfId="7" applyFont="1" applyAlignment="1">
      <alignment horizontal="left" vertical="center" wrapText="1"/>
    </xf>
    <xf numFmtId="0" fontId="11" fillId="0" borderId="5" xfId="7" applyFont="1" applyBorder="1" applyAlignment="1">
      <alignment horizontal="left" vertical="center" wrapText="1"/>
    </xf>
    <xf numFmtId="164" fontId="14" fillId="0" borderId="0" xfId="2" applyFont="1" applyFill="1" applyBorder="1" applyAlignment="1">
      <alignment horizontal="right"/>
    </xf>
    <xf numFmtId="164" fontId="14" fillId="0" borderId="0" xfId="2" applyFont="1" applyFill="1" applyBorder="1" applyAlignment="1">
      <alignment horizontal="center" vertical="center" wrapText="1"/>
    </xf>
    <xf numFmtId="43" fontId="13" fillId="0" borderId="0" xfId="2" applyNumberFormat="1" applyFont="1" applyFill="1" applyBorder="1" applyAlignment="1">
      <alignment horizontal="center" vertical="center"/>
    </xf>
    <xf numFmtId="43" fontId="13" fillId="0" borderId="5" xfId="2" applyNumberFormat="1" applyFont="1" applyFill="1" applyBorder="1" applyAlignment="1">
      <alignment horizontal="center" vertical="center"/>
    </xf>
    <xf numFmtId="0" fontId="11" fillId="0" borderId="0" xfId="7" applyFont="1" applyAlignment="1">
      <alignment horizontal="left" vertical="center"/>
    </xf>
    <xf numFmtId="0" fontId="11" fillId="0" borderId="0" xfId="7" applyFont="1" applyAlignment="1">
      <alignment horizontal="center" vertical="center" wrapText="1"/>
    </xf>
    <xf numFmtId="2" fontId="12" fillId="0" borderId="0" xfId="7" applyNumberFormat="1" applyFont="1" applyAlignment="1">
      <alignment horizontal="center" vertical="center" wrapText="1"/>
    </xf>
    <xf numFmtId="0" fontId="12" fillId="0" borderId="0" xfId="7" applyFont="1" applyAlignment="1">
      <alignment horizontal="center" vertical="center" wrapText="1"/>
    </xf>
    <xf numFmtId="0" fontId="11" fillId="0" borderId="5" xfId="7" applyFont="1" applyBorder="1" applyAlignment="1">
      <alignment horizontal="center" vertical="center" wrapText="1"/>
    </xf>
    <xf numFmtId="0" fontId="13" fillId="0" borderId="0" xfId="7" applyFont="1" applyAlignment="1">
      <alignment horizontal="left" vertical="center" wrapText="1"/>
    </xf>
    <xf numFmtId="0" fontId="14" fillId="0" borderId="0" xfId="7" applyFont="1" applyAlignment="1">
      <alignment horizontal="center" vertical="center"/>
    </xf>
    <xf numFmtId="43" fontId="14" fillId="0" borderId="0" xfId="2" applyNumberFormat="1" applyFont="1" applyFill="1" applyBorder="1" applyAlignment="1">
      <alignment horizontal="center" vertical="center"/>
    </xf>
    <xf numFmtId="43" fontId="14" fillId="0" borderId="5" xfId="2" applyNumberFormat="1" applyFont="1" applyFill="1" applyBorder="1" applyAlignment="1">
      <alignment horizontal="center" vertical="center"/>
    </xf>
    <xf numFmtId="2" fontId="12" fillId="0" borderId="1" xfId="7" applyNumberFormat="1" applyFont="1" applyBorder="1" applyAlignment="1">
      <alignment vertical="center"/>
    </xf>
    <xf numFmtId="0" fontId="12" fillId="0" borderId="0" xfId="7" applyFont="1" applyAlignment="1">
      <alignment horizontal="left" vertical="center"/>
    </xf>
    <xf numFmtId="0" fontId="12" fillId="0" borderId="5" xfId="7" applyFont="1" applyBorder="1" applyAlignment="1">
      <alignment horizontal="left" vertical="center"/>
    </xf>
    <xf numFmtId="0" fontId="14" fillId="0" borderId="0" xfId="0" applyFont="1" applyAlignment="1">
      <alignment horizontal="left"/>
    </xf>
    <xf numFmtId="0" fontId="4" fillId="0" borderId="0" xfId="9" applyFont="1"/>
    <xf numFmtId="0" fontId="7" fillId="0" borderId="5" xfId="7" applyBorder="1" applyAlignment="1">
      <alignment vertical="center"/>
    </xf>
    <xf numFmtId="4" fontId="7" fillId="0" borderId="5" xfId="7" applyNumberFormat="1" applyBorder="1" applyAlignment="1">
      <alignment vertical="center"/>
    </xf>
    <xf numFmtId="4" fontId="7" fillId="0" borderId="0" xfId="7" applyNumberFormat="1" applyAlignment="1">
      <alignment horizontal="right" vertical="center"/>
    </xf>
    <xf numFmtId="4" fontId="7" fillId="0" borderId="5" xfId="7" applyNumberFormat="1" applyBorder="1" applyAlignment="1">
      <alignment horizontal="right" vertical="center"/>
    </xf>
    <xf numFmtId="4" fontId="7" fillId="0" borderId="0" xfId="7" applyNumberFormat="1" applyAlignment="1">
      <alignment horizontal="center" vertical="center"/>
    </xf>
    <xf numFmtId="4" fontId="7" fillId="0" borderId="6" xfId="7" applyNumberFormat="1" applyBorder="1" applyAlignment="1">
      <alignment vertical="center"/>
    </xf>
    <xf numFmtId="4" fontId="7" fillId="0" borderId="7" xfId="7" applyNumberFormat="1" applyBorder="1" applyAlignment="1">
      <alignment vertical="center"/>
    </xf>
    <xf numFmtId="4" fontId="7" fillId="0" borderId="8" xfId="7" applyNumberFormat="1" applyBorder="1" applyAlignment="1">
      <alignment vertical="center"/>
    </xf>
    <xf numFmtId="4" fontId="7" fillId="0" borderId="20" xfId="7" applyNumberFormat="1" applyBorder="1" applyAlignment="1">
      <alignment vertical="center"/>
    </xf>
    <xf numFmtId="4" fontId="7" fillId="0" borderId="18" xfId="7" applyNumberFormat="1" applyBorder="1" applyAlignment="1">
      <alignment vertical="center"/>
    </xf>
    <xf numFmtId="0" fontId="7" fillId="0" borderId="21" xfId="7" applyBorder="1" applyAlignment="1">
      <alignment vertical="center"/>
    </xf>
    <xf numFmtId="4" fontId="7" fillId="0" borderId="18" xfId="7" applyNumberFormat="1" applyBorder="1" applyAlignment="1">
      <alignment horizontal="right" vertical="center"/>
    </xf>
    <xf numFmtId="4" fontId="7" fillId="0" borderId="21" xfId="7" applyNumberFormat="1" applyBorder="1" applyAlignment="1">
      <alignment horizontal="right" vertical="center"/>
    </xf>
    <xf numFmtId="2" fontId="12" fillId="0" borderId="1" xfId="0" applyNumberFormat="1" applyFont="1" applyBorder="1" applyAlignment="1">
      <alignment vertical="center"/>
    </xf>
    <xf numFmtId="0" fontId="12" fillId="0" borderId="4" xfId="0" applyFont="1" applyBorder="1" applyAlignment="1">
      <alignment horizontal="left" vertical="center"/>
    </xf>
    <xf numFmtId="0" fontId="12" fillId="0" borderId="0" xfId="0" applyFont="1" applyAlignment="1">
      <alignment horizontal="left" vertical="center"/>
    </xf>
    <xf numFmtId="0" fontId="12" fillId="0" borderId="5" xfId="0" applyFont="1" applyBorder="1" applyAlignment="1">
      <alignment horizontal="left" vertical="center"/>
    </xf>
    <xf numFmtId="2" fontId="11" fillId="0" borderId="9" xfId="0" applyNumberFormat="1" applyFont="1" applyBorder="1" applyAlignment="1">
      <alignment horizontal="center" vertical="center" wrapText="1"/>
    </xf>
    <xf numFmtId="0" fontId="13" fillId="0" borderId="34" xfId="0" applyFont="1" applyBorder="1" applyAlignment="1">
      <alignment horizontal="left" vertical="center" wrapText="1"/>
    </xf>
    <xf numFmtId="43" fontId="13" fillId="0" borderId="13" xfId="2" applyNumberFormat="1" applyFont="1" applyFill="1" applyBorder="1" applyAlignment="1">
      <alignment horizontal="center" vertical="center"/>
    </xf>
    <xf numFmtId="0" fontId="12" fillId="0" borderId="13" xfId="0" applyFont="1" applyBorder="1" applyAlignment="1">
      <alignment horizontal="left" wrapText="1"/>
    </xf>
    <xf numFmtId="0" fontId="12" fillId="0" borderId="13" xfId="0" applyFont="1" applyBorder="1" applyAlignment="1">
      <alignment horizontal="center"/>
    </xf>
    <xf numFmtId="164" fontId="12" fillId="0" borderId="13" xfId="2" applyFont="1" applyFill="1" applyBorder="1" applyAlignment="1">
      <alignment horizontal="right"/>
    </xf>
    <xf numFmtId="164" fontId="12" fillId="0" borderId="13" xfId="2" applyFont="1" applyFill="1" applyBorder="1" applyAlignment="1">
      <alignment horizontal="center" vertical="center" wrapText="1"/>
    </xf>
    <xf numFmtId="2" fontId="8" fillId="0" borderId="0" xfId="0" applyNumberFormat="1" applyFont="1" applyAlignment="1">
      <alignment horizontal="center"/>
    </xf>
    <xf numFmtId="0" fontId="22" fillId="0" borderId="5" xfId="9" applyFont="1" applyBorder="1" applyAlignment="1">
      <alignment horizontal="left"/>
    </xf>
    <xf numFmtId="0" fontId="22" fillId="0" borderId="0" xfId="9" applyFont="1" applyAlignment="1">
      <alignment horizontal="left"/>
    </xf>
    <xf numFmtId="0" fontId="11" fillId="0" borderId="0" xfId="0" applyFont="1" applyAlignment="1">
      <alignment horizontal="left" vertical="center" wrapText="1"/>
    </xf>
    <xf numFmtId="0" fontId="17" fillId="0" borderId="0" xfId="7" applyFont="1" applyAlignment="1">
      <alignment horizontal="center" vertical="center" wrapText="1"/>
    </xf>
    <xf numFmtId="0" fontId="26" fillId="0" borderId="0" xfId="9" applyFont="1"/>
    <xf numFmtId="0" fontId="19" fillId="0" borderId="0" xfId="7" applyFont="1" applyAlignment="1">
      <alignment horizontal="left"/>
    </xf>
    <xf numFmtId="0" fontId="16" fillId="0" borderId="0" xfId="7" applyFont="1"/>
    <xf numFmtId="0" fontId="16" fillId="0" borderId="0" xfId="0" applyFont="1"/>
    <xf numFmtId="0" fontId="16" fillId="0" borderId="0" xfId="7" applyFont="1" applyAlignment="1">
      <alignment horizontal="left"/>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0" xfId="0" applyFont="1" applyAlignment="1">
      <alignment horizontal="left" wrapText="1"/>
    </xf>
    <xf numFmtId="0" fontId="29" fillId="0" borderId="0" xfId="9" applyFont="1"/>
    <xf numFmtId="0" fontId="27" fillId="0" borderId="0" xfId="0" applyFont="1" applyAlignment="1">
      <alignment horizontal="left"/>
    </xf>
    <xf numFmtId="0" fontId="27" fillId="0" borderId="0" xfId="7" applyFont="1" applyAlignment="1">
      <alignment horizontal="left"/>
    </xf>
    <xf numFmtId="0" fontId="30" fillId="0" borderId="0" xfId="7" applyFont="1"/>
    <xf numFmtId="0" fontId="28" fillId="0" borderId="0" xfId="0" applyFont="1" applyAlignment="1">
      <alignment horizontal="left"/>
    </xf>
    <xf numFmtId="0" fontId="28" fillId="0" borderId="0" xfId="7" applyFont="1" applyAlignment="1">
      <alignment horizontal="left"/>
    </xf>
    <xf numFmtId="0" fontId="27" fillId="0" borderId="0" xfId="0" applyFont="1" applyAlignment="1">
      <alignment wrapText="1"/>
    </xf>
    <xf numFmtId="0" fontId="28" fillId="0" borderId="0" xfId="0" applyFont="1"/>
    <xf numFmtId="0" fontId="31" fillId="0" borderId="0" xfId="9" applyFont="1"/>
    <xf numFmtId="0" fontId="27" fillId="0" borderId="0" xfId="0" applyFont="1" applyAlignment="1">
      <alignment vertical="center" wrapText="1"/>
    </xf>
    <xf numFmtId="2" fontId="7" fillId="0" borderId="0" xfId="0" applyNumberFormat="1" applyFont="1"/>
    <xf numFmtId="0" fontId="2" fillId="0" borderId="0" xfId="9" applyFont="1"/>
    <xf numFmtId="0" fontId="22" fillId="0" borderId="0" xfId="9" applyFont="1"/>
    <xf numFmtId="2" fontId="22" fillId="0" borderId="0" xfId="9" applyNumberFormat="1" applyFont="1"/>
    <xf numFmtId="2" fontId="8" fillId="0" borderId="0" xfId="7" applyNumberFormat="1" applyFont="1"/>
    <xf numFmtId="0" fontId="2" fillId="0" borderId="0" xfId="9" applyFont="1" applyAlignment="1">
      <alignment horizontal="left"/>
    </xf>
    <xf numFmtId="0" fontId="11" fillId="0" borderId="0" xfId="7" applyFont="1" applyAlignment="1">
      <alignment horizontal="right" vertical="center" wrapText="1"/>
    </xf>
    <xf numFmtId="2" fontId="11" fillId="0" borderId="0" xfId="7" applyNumberFormat="1" applyFont="1" applyAlignment="1">
      <alignment horizontal="right" vertical="center" wrapText="1"/>
    </xf>
    <xf numFmtId="2" fontId="11" fillId="0" borderId="0" xfId="7" applyNumberFormat="1" applyFont="1" applyAlignment="1">
      <alignment horizontal="center" vertical="center" wrapText="1"/>
    </xf>
    <xf numFmtId="2" fontId="12" fillId="0" borderId="0" xfId="7" applyNumberFormat="1" applyFont="1" applyAlignment="1">
      <alignment horizontal="left" vertical="center" wrapText="1"/>
    </xf>
    <xf numFmtId="0" fontId="24" fillId="0" borderId="0" xfId="0" applyFont="1"/>
    <xf numFmtId="0" fontId="34" fillId="0" borderId="4" xfId="0" applyFont="1" applyBorder="1" applyAlignment="1">
      <alignment horizontal="left" vertical="center"/>
    </xf>
    <xf numFmtId="0" fontId="34" fillId="0" borderId="0" xfId="0" applyFont="1" applyAlignment="1">
      <alignment horizontal="left" vertical="center"/>
    </xf>
    <xf numFmtId="0" fontId="34" fillId="0" borderId="5" xfId="0" applyFont="1" applyBorder="1" applyAlignment="1">
      <alignment horizontal="left" vertical="center"/>
    </xf>
    <xf numFmtId="2" fontId="34" fillId="0" borderId="1" xfId="0" applyNumberFormat="1" applyFont="1" applyBorder="1" applyAlignment="1">
      <alignment vertical="center"/>
    </xf>
    <xf numFmtId="2" fontId="34" fillId="0" borderId="4" xfId="0" applyNumberFormat="1" applyFont="1" applyBorder="1" applyAlignment="1">
      <alignment vertical="center"/>
    </xf>
    <xf numFmtId="2" fontId="8" fillId="0" borderId="16" xfId="0" applyNumberFormat="1" applyFont="1" applyBorder="1" applyAlignment="1">
      <alignment horizontal="center" vertical="center" wrapText="1"/>
    </xf>
    <xf numFmtId="0" fontId="8" fillId="0" borderId="16" xfId="0" applyFont="1" applyBorder="1" applyAlignment="1">
      <alignment horizontal="center" vertical="center" wrapText="1"/>
    </xf>
    <xf numFmtId="0" fontId="19" fillId="0" borderId="13" xfId="0" applyFont="1" applyBorder="1" applyAlignment="1">
      <alignment horizontal="left" wrapText="1"/>
    </xf>
    <xf numFmtId="0" fontId="18" fillId="0" borderId="13" xfId="0" applyFont="1" applyBorder="1" applyAlignment="1">
      <alignment horizontal="center"/>
    </xf>
    <xf numFmtId="4" fontId="18" fillId="0" borderId="13" xfId="0" applyNumberFormat="1" applyFont="1" applyBorder="1" applyAlignment="1">
      <alignment horizontal="right"/>
    </xf>
    <xf numFmtId="0" fontId="8" fillId="0" borderId="23" xfId="0" applyFont="1" applyBorder="1" applyAlignment="1">
      <alignment horizontal="center" vertical="center" wrapText="1"/>
    </xf>
    <xf numFmtId="164" fontId="8" fillId="0" borderId="23" xfId="2" applyFont="1" applyFill="1" applyBorder="1" applyAlignment="1">
      <alignment horizontal="center" vertical="center" wrapText="1"/>
    </xf>
    <xf numFmtId="4" fontId="19" fillId="0" borderId="13" xfId="0" applyNumberFormat="1" applyFont="1" applyBorder="1" applyAlignment="1">
      <alignment horizontal="right"/>
    </xf>
    <xf numFmtId="0" fontId="8" fillId="0" borderId="38" xfId="0" applyFont="1" applyBorder="1" applyAlignment="1">
      <alignment horizontal="center" vertical="center" wrapText="1"/>
    </xf>
    <xf numFmtId="164" fontId="7" fillId="0" borderId="13" xfId="2" applyFont="1" applyFill="1" applyBorder="1" applyAlignment="1">
      <alignment horizontal="center" vertical="center" wrapText="1"/>
    </xf>
    <xf numFmtId="164" fontId="7" fillId="0" borderId="13" xfId="2" applyFont="1" applyFill="1" applyBorder="1" applyAlignment="1">
      <alignment horizontal="left" vertical="center" wrapText="1"/>
    </xf>
    <xf numFmtId="4" fontId="7" fillId="0" borderId="27" xfId="0" applyNumberFormat="1" applyFont="1" applyBorder="1" applyAlignment="1">
      <alignment horizontal="right" vertical="center" wrapText="1"/>
    </xf>
    <xf numFmtId="0" fontId="18" fillId="0" borderId="13" xfId="0" applyFont="1" applyBorder="1" applyAlignment="1">
      <alignment horizontal="left" wrapText="1"/>
    </xf>
    <xf numFmtId="164" fontId="7" fillId="0" borderId="13" xfId="2" applyFont="1" applyFill="1" applyBorder="1" applyAlignment="1">
      <alignment horizontal="right" vertical="center" wrapText="1"/>
    </xf>
    <xf numFmtId="4" fontId="7" fillId="0" borderId="13" xfId="0" applyNumberFormat="1" applyFont="1" applyBorder="1" applyAlignment="1">
      <alignment horizontal="right" vertical="center" wrapText="1"/>
    </xf>
    <xf numFmtId="0" fontId="18" fillId="0" borderId="13" xfId="0" applyFont="1" applyBorder="1" applyAlignment="1">
      <alignment horizontal="center" wrapText="1"/>
    </xf>
    <xf numFmtId="4" fontId="18" fillId="0" borderId="13" xfId="2" applyNumberFormat="1" applyFont="1" applyFill="1" applyBorder="1" applyAlignment="1">
      <alignment horizontal="center" vertical="center" wrapText="1"/>
    </xf>
    <xf numFmtId="164" fontId="7" fillId="0" borderId="13" xfId="2" applyFont="1" applyFill="1" applyBorder="1" applyAlignment="1">
      <alignment horizontal="center" vertical="center"/>
    </xf>
    <xf numFmtId="4" fontId="7" fillId="0" borderId="13" xfId="2" applyNumberFormat="1" applyFont="1" applyFill="1" applyBorder="1" applyAlignment="1">
      <alignment horizontal="center" vertical="center"/>
    </xf>
    <xf numFmtId="0" fontId="7" fillId="0" borderId="33" xfId="0" applyFont="1" applyBorder="1" applyAlignment="1">
      <alignment vertical="center" wrapText="1"/>
    </xf>
    <xf numFmtId="4" fontId="8" fillId="0" borderId="23" xfId="0" applyNumberFormat="1" applyFont="1" applyBorder="1" applyAlignment="1">
      <alignment horizontal="right" vertical="center" wrapText="1"/>
    </xf>
    <xf numFmtId="4" fontId="7" fillId="0" borderId="23" xfId="0" applyNumberFormat="1" applyFont="1" applyBorder="1" applyAlignment="1">
      <alignment horizontal="right" vertical="center" wrapText="1"/>
    </xf>
    <xf numFmtId="164" fontId="8" fillId="0" borderId="23" xfId="2" applyFont="1" applyFill="1" applyBorder="1" applyAlignment="1">
      <alignment horizontal="right" vertical="center" wrapText="1"/>
    </xf>
    <xf numFmtId="10" fontId="8" fillId="0" borderId="38" xfId="10" applyNumberFormat="1" applyFont="1" applyFill="1" applyBorder="1" applyAlignment="1">
      <alignment horizontal="right" vertical="center" wrapText="1"/>
    </xf>
    <xf numFmtId="0" fontId="7" fillId="0" borderId="15" xfId="0" applyFont="1" applyBorder="1" applyAlignment="1">
      <alignment vertical="center" wrapText="1"/>
    </xf>
    <xf numFmtId="0" fontId="8" fillId="0" borderId="16" xfId="0" applyFont="1" applyBorder="1" applyAlignment="1">
      <alignment vertical="center" wrapText="1"/>
    </xf>
    <xf numFmtId="2" fontId="8" fillId="0" borderId="16" xfId="0" applyNumberFormat="1" applyFont="1" applyBorder="1" applyAlignment="1">
      <alignment horizontal="right" vertical="center" wrapText="1"/>
    </xf>
    <xf numFmtId="0" fontId="8" fillId="0" borderId="16" xfId="0" applyFont="1" applyBorder="1" applyAlignment="1">
      <alignment horizontal="right" vertical="center" wrapText="1"/>
    </xf>
    <xf numFmtId="4" fontId="7" fillId="0" borderId="16" xfId="0" applyNumberFormat="1" applyFont="1" applyBorder="1" applyAlignment="1">
      <alignment horizontal="right" vertical="center" wrapText="1"/>
    </xf>
    <xf numFmtId="10" fontId="8" fillId="0" borderId="16" xfId="0" applyNumberFormat="1" applyFont="1" applyBorder="1" applyAlignment="1">
      <alignment horizontal="right" vertical="center" wrapText="1"/>
    </xf>
    <xf numFmtId="10" fontId="8" fillId="0" borderId="16" xfId="1" applyNumberFormat="1" applyFont="1" applyBorder="1" applyAlignment="1">
      <alignment horizontal="right" vertical="center" wrapText="1"/>
    </xf>
    <xf numFmtId="10" fontId="8" fillId="0" borderId="29" xfId="0" applyNumberFormat="1" applyFont="1" applyBorder="1" applyAlignment="1">
      <alignment horizontal="right" vertical="center" wrapText="1"/>
    </xf>
    <xf numFmtId="4" fontId="7" fillId="0" borderId="1" xfId="0" applyNumberFormat="1" applyFont="1" applyBorder="1" applyAlignment="1">
      <alignment vertical="center"/>
    </xf>
    <xf numFmtId="4" fontId="7" fillId="0" borderId="2" xfId="0" applyNumberFormat="1" applyFont="1" applyBorder="1" applyAlignment="1">
      <alignment vertical="center"/>
    </xf>
    <xf numFmtId="0" fontId="7" fillId="0" borderId="3" xfId="0" applyFont="1" applyBorder="1" applyAlignment="1">
      <alignment vertical="center"/>
    </xf>
    <xf numFmtId="4" fontId="7" fillId="0" borderId="2" xfId="0" applyNumberFormat="1" applyFont="1" applyBorder="1" applyAlignment="1">
      <alignment horizontal="right" vertical="center"/>
    </xf>
    <xf numFmtId="4" fontId="7" fillId="0" borderId="3" xfId="0" applyNumberFormat="1" applyFont="1" applyBorder="1" applyAlignment="1">
      <alignment horizontal="right" vertical="center"/>
    </xf>
    <xf numFmtId="4" fontId="7" fillId="0" borderId="4" xfId="0" applyNumberFormat="1" applyFont="1" applyBorder="1" applyAlignment="1">
      <alignment vertical="center"/>
    </xf>
    <xf numFmtId="4" fontId="7" fillId="0" borderId="0" xfId="0" applyNumberFormat="1" applyFont="1" applyAlignment="1">
      <alignment horizontal="center" vertical="center"/>
    </xf>
    <xf numFmtId="0" fontId="7" fillId="0" borderId="5" xfId="0" applyFont="1" applyBorder="1" applyAlignment="1">
      <alignment vertical="center"/>
    </xf>
    <xf numFmtId="4" fontId="7" fillId="0" borderId="0" xfId="0" applyNumberFormat="1" applyFont="1" applyAlignment="1">
      <alignment horizontal="right" vertical="center"/>
    </xf>
    <xf numFmtId="4" fontId="7" fillId="0" borderId="5" xfId="0" applyNumberFormat="1" applyFont="1" applyBorder="1" applyAlignment="1">
      <alignment horizontal="right" vertical="center"/>
    </xf>
    <xf numFmtId="4" fontId="7" fillId="0" borderId="5" xfId="0" applyNumberFormat="1" applyFont="1" applyBorder="1" applyAlignment="1">
      <alignment vertical="center"/>
    </xf>
    <xf numFmtId="4" fontId="7" fillId="0" borderId="6" xfId="0" applyNumberFormat="1" applyFont="1" applyBorder="1" applyAlignment="1">
      <alignment vertical="center"/>
    </xf>
    <xf numFmtId="4" fontId="7" fillId="0" borderId="7" xfId="0" applyNumberFormat="1" applyFont="1" applyBorder="1" applyAlignment="1">
      <alignment vertical="center"/>
    </xf>
    <xf numFmtId="4" fontId="7" fillId="0" borderId="8" xfId="0" applyNumberFormat="1" applyFont="1" applyBorder="1" applyAlignment="1">
      <alignment vertical="center"/>
    </xf>
    <xf numFmtId="4" fontId="7" fillId="0" borderId="20" xfId="0" applyNumberFormat="1" applyFont="1" applyBorder="1" applyAlignment="1">
      <alignment vertical="center"/>
    </xf>
    <xf numFmtId="4" fontId="7" fillId="0" borderId="18" xfId="0" applyNumberFormat="1" applyFont="1" applyBorder="1" applyAlignment="1">
      <alignment vertical="center"/>
    </xf>
    <xf numFmtId="0" fontId="7" fillId="0" borderId="21" xfId="0" applyFont="1" applyBorder="1" applyAlignment="1">
      <alignment vertical="center"/>
    </xf>
    <xf numFmtId="4" fontId="7" fillId="0" borderId="18" xfId="0" applyNumberFormat="1" applyFont="1" applyBorder="1" applyAlignment="1">
      <alignment horizontal="right" vertical="center"/>
    </xf>
    <xf numFmtId="4" fontId="7" fillId="0" borderId="21" xfId="0" applyNumberFormat="1" applyFont="1" applyBorder="1" applyAlignment="1">
      <alignment horizontal="right" vertical="center"/>
    </xf>
    <xf numFmtId="9" fontId="7" fillId="0" borderId="27" xfId="0" applyNumberFormat="1" applyFont="1" applyBorder="1" applyAlignment="1">
      <alignment horizontal="right" vertical="center" wrapText="1"/>
    </xf>
    <xf numFmtId="0" fontId="11" fillId="6" borderId="2" xfId="0" applyFont="1" applyFill="1" applyBorder="1" applyAlignment="1">
      <alignment horizontal="left" vertical="center"/>
    </xf>
    <xf numFmtId="0" fontId="11" fillId="6" borderId="3" xfId="0" applyFont="1" applyFill="1" applyBorder="1" applyAlignment="1">
      <alignment horizontal="left" vertical="center"/>
    </xf>
    <xf numFmtId="0" fontId="11" fillId="6" borderId="1"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3" xfId="0" applyFont="1" applyFill="1" applyBorder="1" applyAlignment="1">
      <alignment horizontal="center" vertical="center"/>
    </xf>
    <xf numFmtId="0" fontId="11" fillId="6" borderId="4" xfId="0" applyFont="1" applyFill="1" applyBorder="1" applyAlignment="1">
      <alignment horizontal="center" vertical="center"/>
    </xf>
    <xf numFmtId="0" fontId="11" fillId="6" borderId="0" xfId="0" applyFont="1" applyFill="1" applyAlignment="1">
      <alignment horizontal="center" vertical="center"/>
    </xf>
    <xf numFmtId="0" fontId="11" fillId="6" borderId="5" xfId="0" applyFont="1" applyFill="1" applyBorder="1" applyAlignment="1">
      <alignment horizontal="center" vertical="center"/>
    </xf>
    <xf numFmtId="0" fontId="11" fillId="7" borderId="13" xfId="0" applyFont="1" applyFill="1" applyBorder="1" applyAlignment="1">
      <alignment horizontal="center" vertical="center"/>
    </xf>
    <xf numFmtId="0" fontId="12" fillId="6" borderId="1" xfId="0" applyFont="1" applyFill="1" applyBorder="1" applyAlignment="1">
      <alignment horizontal="left" vertical="center"/>
    </xf>
    <xf numFmtId="0" fontId="12" fillId="6" borderId="2" xfId="0" applyFont="1" applyFill="1" applyBorder="1" applyAlignment="1">
      <alignment horizontal="left" vertical="center"/>
    </xf>
    <xf numFmtId="0" fontId="12" fillId="6" borderId="3" xfId="0" applyFont="1" applyFill="1" applyBorder="1" applyAlignment="1">
      <alignment horizontal="left" vertical="center"/>
    </xf>
    <xf numFmtId="2" fontId="12" fillId="6" borderId="4" xfId="0" applyNumberFormat="1" applyFont="1" applyFill="1" applyBorder="1" applyAlignment="1">
      <alignment horizontal="left" vertical="center"/>
    </xf>
    <xf numFmtId="2" fontId="12" fillId="6" borderId="0" xfId="0" applyNumberFormat="1" applyFont="1" applyFill="1" applyAlignment="1">
      <alignment horizontal="left" vertical="center"/>
    </xf>
    <xf numFmtId="2" fontId="12" fillId="6" borderId="5" xfId="0" applyNumberFormat="1" applyFont="1" applyFill="1" applyBorder="1" applyAlignment="1">
      <alignment horizontal="left" vertical="center"/>
    </xf>
    <xf numFmtId="0" fontId="12" fillId="6" borderId="4" xfId="0" applyFont="1" applyFill="1" applyBorder="1" applyAlignment="1">
      <alignment horizontal="left" vertical="center"/>
    </xf>
    <xf numFmtId="0" fontId="12" fillId="6" borderId="0" xfId="0" applyFont="1" applyFill="1" applyAlignment="1">
      <alignment horizontal="left" vertical="center"/>
    </xf>
    <xf numFmtId="0" fontId="12" fillId="6" borderId="5" xfId="0" applyFont="1" applyFill="1" applyBorder="1" applyAlignment="1">
      <alignment horizontal="left" vertical="center"/>
    </xf>
    <xf numFmtId="2" fontId="12" fillId="6" borderId="20" xfId="0" applyNumberFormat="1" applyFont="1" applyFill="1" applyBorder="1" applyAlignment="1">
      <alignment horizontal="left" vertical="center"/>
    </xf>
    <xf numFmtId="2" fontId="12" fillId="6" borderId="18" xfId="0" applyNumberFormat="1" applyFont="1" applyFill="1" applyBorder="1" applyAlignment="1">
      <alignment horizontal="left" vertical="center"/>
    </xf>
    <xf numFmtId="2" fontId="12" fillId="6" borderId="21" xfId="0" applyNumberFormat="1" applyFont="1" applyFill="1" applyBorder="1" applyAlignment="1">
      <alignment horizontal="left" vertical="center"/>
    </xf>
    <xf numFmtId="0" fontId="12" fillId="6" borderId="20" xfId="0" applyFont="1" applyFill="1" applyBorder="1" applyAlignment="1">
      <alignment horizontal="left" vertical="center"/>
    </xf>
    <xf numFmtId="0" fontId="12" fillId="6" borderId="18" xfId="0" applyFont="1" applyFill="1" applyBorder="1" applyAlignment="1">
      <alignment horizontal="left" vertical="center"/>
    </xf>
    <xf numFmtId="0" fontId="12" fillId="6" borderId="21" xfId="0" applyFont="1" applyFill="1" applyBorder="1" applyAlignment="1">
      <alignment horizontal="left" vertical="center"/>
    </xf>
    <xf numFmtId="0" fontId="11" fillId="7" borderId="27" xfId="0" applyFont="1" applyFill="1" applyBorder="1" applyAlignment="1">
      <alignment horizontal="center" vertical="center" wrapText="1"/>
    </xf>
    <xf numFmtId="0" fontId="11" fillId="7" borderId="28" xfId="0" applyFont="1" applyFill="1" applyBorder="1" applyAlignment="1">
      <alignment horizontal="center" vertical="center" wrapText="1"/>
    </xf>
    <xf numFmtId="0" fontId="11" fillId="7" borderId="33" xfId="0" applyFont="1" applyFill="1" applyBorder="1" applyAlignment="1">
      <alignment horizontal="center" vertical="center"/>
    </xf>
    <xf numFmtId="0" fontId="11" fillId="7" borderId="19" xfId="0" applyFont="1" applyFill="1" applyBorder="1" applyAlignment="1">
      <alignment horizontal="center" vertical="center"/>
    </xf>
    <xf numFmtId="0" fontId="11" fillId="7" borderId="23" xfId="0" applyFont="1" applyFill="1" applyBorder="1" applyAlignment="1">
      <alignment horizontal="center" vertical="center"/>
    </xf>
    <xf numFmtId="0" fontId="11" fillId="7" borderId="9" xfId="0" applyFont="1" applyFill="1" applyBorder="1" applyAlignment="1">
      <alignment horizontal="center" vertical="center"/>
    </xf>
    <xf numFmtId="0" fontId="11" fillId="7" borderId="23" xfId="0" applyFont="1" applyFill="1" applyBorder="1" applyAlignment="1">
      <alignment horizontal="center" vertical="center" wrapText="1"/>
    </xf>
    <xf numFmtId="0" fontId="11" fillId="7" borderId="9" xfId="0" applyFont="1" applyFill="1" applyBorder="1" applyAlignment="1">
      <alignment horizontal="center" vertical="center" wrapText="1"/>
    </xf>
    <xf numFmtId="2" fontId="11" fillId="7" borderId="23" xfId="0" applyNumberFormat="1" applyFont="1" applyFill="1" applyBorder="1" applyAlignment="1">
      <alignment horizontal="center" vertical="center"/>
    </xf>
    <xf numFmtId="0" fontId="11" fillId="7" borderId="13" xfId="0" applyFont="1" applyFill="1" applyBorder="1" applyAlignment="1">
      <alignment horizontal="center" vertical="center" wrapText="1"/>
    </xf>
    <xf numFmtId="4" fontId="9" fillId="0" borderId="12" xfId="0" applyNumberFormat="1" applyFont="1" applyBorder="1" applyAlignment="1">
      <alignment horizontal="center" vertical="center"/>
    </xf>
    <xf numFmtId="4" fontId="9" fillId="0" borderId="17" xfId="0" applyNumberFormat="1" applyFont="1" applyBorder="1" applyAlignment="1">
      <alignment horizontal="center" vertical="center"/>
    </xf>
    <xf numFmtId="4" fontId="9" fillId="0" borderId="22" xfId="0" applyNumberFormat="1" applyFont="1" applyBorder="1" applyAlignment="1">
      <alignment horizontal="center" vertical="center"/>
    </xf>
    <xf numFmtId="4" fontId="9" fillId="0" borderId="6" xfId="0" applyNumberFormat="1" applyFont="1" applyBorder="1" applyAlignment="1">
      <alignment horizontal="center" vertical="center"/>
    </xf>
    <xf numFmtId="4" fontId="9" fillId="0" borderId="7" xfId="0" applyNumberFormat="1" applyFont="1" applyBorder="1" applyAlignment="1">
      <alignment horizontal="center" vertical="center"/>
    </xf>
    <xf numFmtId="4" fontId="9" fillId="0" borderId="8" xfId="0" applyNumberFormat="1" applyFont="1" applyBorder="1" applyAlignment="1">
      <alignment horizontal="center" vertical="center"/>
    </xf>
    <xf numFmtId="0" fontId="12" fillId="6" borderId="20" xfId="7" applyFont="1" applyFill="1" applyBorder="1" applyAlignment="1">
      <alignment horizontal="left" vertical="center"/>
    </xf>
    <xf numFmtId="0" fontId="12" fillId="6" borderId="18" xfId="7" applyFont="1" applyFill="1" applyBorder="1" applyAlignment="1">
      <alignment horizontal="left" vertical="center"/>
    </xf>
    <xf numFmtId="0" fontId="12" fillId="6" borderId="21" xfId="7" applyFont="1" applyFill="1" applyBorder="1" applyAlignment="1">
      <alignment horizontal="left" vertical="center"/>
    </xf>
    <xf numFmtId="2" fontId="12" fillId="0" borderId="4" xfId="0" applyNumberFormat="1" applyFont="1" applyBorder="1" applyAlignment="1">
      <alignment horizontal="left" vertical="center"/>
    </xf>
    <xf numFmtId="2" fontId="12" fillId="0" borderId="0" xfId="0" applyNumberFormat="1" applyFont="1" applyAlignment="1">
      <alignment horizontal="left" vertical="center"/>
    </xf>
    <xf numFmtId="2" fontId="12" fillId="0" borderId="5" xfId="0" applyNumberFormat="1" applyFont="1" applyBorder="1" applyAlignment="1">
      <alignment horizontal="left" vertical="center"/>
    </xf>
    <xf numFmtId="0" fontId="12" fillId="0" borderId="4" xfId="0" applyFont="1" applyBorder="1" applyAlignment="1">
      <alignment horizontal="left" vertical="center"/>
    </xf>
    <xf numFmtId="0" fontId="12" fillId="0" borderId="0" xfId="0" applyFont="1" applyAlignment="1">
      <alignment horizontal="left" vertical="center"/>
    </xf>
    <xf numFmtId="0" fontId="12" fillId="0" borderId="5"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2" fontId="12" fillId="0" borderId="20" xfId="0" applyNumberFormat="1" applyFont="1" applyBorder="1" applyAlignment="1">
      <alignment horizontal="left" vertical="center"/>
    </xf>
    <xf numFmtId="2" fontId="12" fillId="0" borderId="18" xfId="0" applyNumberFormat="1" applyFont="1" applyBorder="1" applyAlignment="1">
      <alignment horizontal="left" vertical="center"/>
    </xf>
    <xf numFmtId="2" fontId="12" fillId="0" borderId="21" xfId="0" applyNumberFormat="1" applyFont="1" applyBorder="1" applyAlignment="1">
      <alignment horizontal="left" vertical="center"/>
    </xf>
    <xf numFmtId="0" fontId="12" fillId="0" borderId="20" xfId="7" applyFont="1" applyBorder="1" applyAlignment="1">
      <alignment horizontal="left" vertical="center"/>
    </xf>
    <xf numFmtId="0" fontId="12" fillId="0" borderId="18" xfId="7" applyFont="1" applyBorder="1" applyAlignment="1">
      <alignment horizontal="left" vertical="center"/>
    </xf>
    <xf numFmtId="0" fontId="12" fillId="0" borderId="21" xfId="7" applyFont="1" applyBorder="1" applyAlignment="1">
      <alignment horizontal="left" vertical="center"/>
    </xf>
    <xf numFmtId="0" fontId="11" fillId="0" borderId="33" xfId="0" applyFont="1" applyBorder="1" applyAlignment="1">
      <alignment horizontal="center" vertical="center"/>
    </xf>
    <xf numFmtId="0" fontId="11" fillId="0" borderId="19" xfId="0" applyFont="1" applyBorder="1" applyAlignment="1">
      <alignment horizontal="center" vertical="center"/>
    </xf>
    <xf numFmtId="0" fontId="11" fillId="0" borderId="23" xfId="0" applyFont="1" applyBorder="1" applyAlignment="1">
      <alignment horizontal="center" vertical="center"/>
    </xf>
    <xf numFmtId="0" fontId="11" fillId="0" borderId="9" xfId="0" applyFont="1" applyBorder="1" applyAlignment="1">
      <alignment horizontal="center" vertical="center"/>
    </xf>
    <xf numFmtId="0" fontId="11" fillId="0" borderId="23" xfId="0" applyFont="1" applyBorder="1" applyAlignment="1">
      <alignment horizontal="center" vertical="center" wrapText="1"/>
    </xf>
    <xf numFmtId="0" fontId="11" fillId="0" borderId="9" xfId="0" applyFont="1" applyBorder="1" applyAlignment="1">
      <alignment horizontal="center" vertical="center" wrapText="1"/>
    </xf>
    <xf numFmtId="2" fontId="11" fillId="0" borderId="23" xfId="0" applyNumberFormat="1" applyFont="1" applyBorder="1" applyAlignment="1">
      <alignment horizontal="center" vertical="center"/>
    </xf>
    <xf numFmtId="0" fontId="11" fillId="0" borderId="13" xfId="0" applyFont="1" applyBorder="1" applyAlignment="1">
      <alignment horizontal="center" vertical="center" wrapText="1"/>
    </xf>
    <xf numFmtId="0" fontId="11" fillId="0" borderId="13" xfId="0" applyFont="1" applyBorder="1" applyAlignment="1">
      <alignment horizontal="center" vertical="center"/>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4" fontId="7" fillId="0" borderId="12" xfId="0" applyNumberFormat="1" applyFont="1" applyBorder="1" applyAlignment="1">
      <alignment horizontal="center" vertical="center"/>
    </xf>
    <xf numFmtId="4" fontId="7" fillId="0" borderId="17" xfId="0" applyNumberFormat="1" applyFont="1" applyBorder="1" applyAlignment="1">
      <alignment horizontal="center" vertical="center"/>
    </xf>
    <xf numFmtId="4" fontId="7" fillId="0" borderId="22" xfId="0" applyNumberFormat="1" applyFont="1" applyBorder="1" applyAlignment="1">
      <alignment horizontal="center" vertical="center"/>
    </xf>
    <xf numFmtId="4" fontId="7" fillId="0" borderId="20" xfId="0" applyNumberFormat="1" applyFont="1" applyBorder="1" applyAlignment="1">
      <alignment horizontal="center" vertical="center"/>
    </xf>
    <xf numFmtId="4" fontId="7" fillId="0" borderId="18" xfId="0" applyNumberFormat="1" applyFont="1" applyBorder="1" applyAlignment="1">
      <alignment horizontal="center" vertical="center"/>
    </xf>
    <xf numFmtId="4" fontId="7" fillId="0" borderId="21" xfId="0" applyNumberFormat="1" applyFont="1" applyBorder="1" applyAlignment="1">
      <alignment horizontal="center" vertical="center"/>
    </xf>
    <xf numFmtId="2" fontId="34" fillId="0" borderId="20" xfId="0" applyNumberFormat="1" applyFont="1" applyBorder="1" applyAlignment="1">
      <alignment horizontal="left" vertical="center"/>
    </xf>
    <xf numFmtId="2" fontId="34" fillId="0" borderId="18" xfId="0" applyNumberFormat="1" applyFont="1" applyBorder="1" applyAlignment="1">
      <alignment horizontal="left" vertical="center"/>
    </xf>
    <xf numFmtId="2" fontId="34" fillId="0" borderId="21" xfId="0" applyNumberFormat="1" applyFont="1" applyBorder="1" applyAlignment="1">
      <alignment horizontal="left" vertical="center"/>
    </xf>
    <xf numFmtId="0" fontId="34" fillId="0" borderId="20" xfId="7" applyFont="1" applyBorder="1" applyAlignment="1">
      <alignment horizontal="left" vertical="center"/>
    </xf>
    <xf numFmtId="0" fontId="34" fillId="0" borderId="18" xfId="7" applyFont="1" applyBorder="1" applyAlignment="1">
      <alignment horizontal="left" vertical="center"/>
    </xf>
    <xf numFmtId="0" fontId="34" fillId="0" borderId="21" xfId="7" applyFont="1" applyBorder="1" applyAlignment="1">
      <alignment horizontal="left" vertical="center"/>
    </xf>
    <xf numFmtId="0" fontId="8" fillId="0" borderId="30" xfId="0" applyFont="1" applyBorder="1" applyAlignment="1">
      <alignment horizontal="center" vertical="center"/>
    </xf>
    <xf numFmtId="0" fontId="8" fillId="0" borderId="15" xfId="0" applyFont="1" applyBorder="1" applyAlignment="1">
      <alignment horizontal="center" vertical="center"/>
    </xf>
    <xf numFmtId="0" fontId="8" fillId="0" borderId="31" xfId="0" applyFont="1" applyBorder="1" applyAlignment="1">
      <alignment horizontal="center" vertical="center"/>
    </xf>
    <xf numFmtId="0" fontId="8" fillId="0" borderId="16" xfId="0" applyFont="1" applyBorder="1" applyAlignment="1">
      <alignment horizontal="center" vertical="center"/>
    </xf>
    <xf numFmtId="0" fontId="8" fillId="0" borderId="31" xfId="0" applyFont="1" applyBorder="1" applyAlignment="1">
      <alignment horizontal="center" vertical="center" wrapText="1"/>
    </xf>
    <xf numFmtId="0" fontId="8" fillId="0" borderId="16" xfId="0" applyFont="1" applyBorder="1" applyAlignment="1">
      <alignment horizontal="center" vertical="center" wrapText="1"/>
    </xf>
    <xf numFmtId="2" fontId="8" fillId="0" borderId="31"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29" xfId="0" applyFont="1" applyBorder="1" applyAlignment="1">
      <alignment horizontal="center" vertical="center" wrapText="1"/>
    </xf>
    <xf numFmtId="0" fontId="34" fillId="0" borderId="4" xfId="0" applyFont="1" applyBorder="1" applyAlignment="1">
      <alignment horizontal="left" vertical="center"/>
    </xf>
    <xf numFmtId="0" fontId="34" fillId="0" borderId="0" xfId="0" applyFont="1" applyAlignment="1">
      <alignment horizontal="left" vertical="center"/>
    </xf>
    <xf numFmtId="0" fontId="34" fillId="0" borderId="5" xfId="0" applyFont="1" applyBorder="1" applyAlignment="1">
      <alignment horizontal="left" vertical="center"/>
    </xf>
    <xf numFmtId="0" fontId="34" fillId="0" borderId="2" xfId="0" applyFont="1" applyBorder="1" applyAlignment="1">
      <alignment horizontal="left" vertical="center"/>
    </xf>
    <xf numFmtId="0" fontId="34" fillId="0" borderId="3" xfId="0" applyFont="1" applyBorder="1" applyAlignment="1">
      <alignment horizontal="left" vertical="center"/>
    </xf>
    <xf numFmtId="0" fontId="35" fillId="0" borderId="1" xfId="0" applyFont="1" applyBorder="1" applyAlignment="1">
      <alignment horizontal="center" vertical="center"/>
    </xf>
    <xf numFmtId="0" fontId="35" fillId="0" borderId="2" xfId="0" applyFont="1" applyBorder="1" applyAlignment="1">
      <alignment horizontal="center" vertical="center"/>
    </xf>
    <xf numFmtId="0" fontId="35" fillId="0" borderId="3" xfId="0" applyFont="1" applyBorder="1" applyAlignment="1">
      <alignment horizontal="center" vertical="center"/>
    </xf>
    <xf numFmtId="0" fontId="35" fillId="0" borderId="4" xfId="0" applyFont="1" applyBorder="1" applyAlignment="1">
      <alignment horizontal="center" vertical="center"/>
    </xf>
    <xf numFmtId="0" fontId="35" fillId="0" borderId="0" xfId="0" applyFont="1" applyAlignment="1">
      <alignment horizontal="center" vertical="center"/>
    </xf>
    <xf numFmtId="0" fontId="35" fillId="0" borderId="5" xfId="0" applyFont="1" applyBorder="1" applyAlignment="1">
      <alignment horizontal="center" vertical="center"/>
    </xf>
    <xf numFmtId="0" fontId="34" fillId="0" borderId="1" xfId="0" applyFont="1" applyBorder="1" applyAlignment="1">
      <alignment horizontal="left" vertical="center"/>
    </xf>
    <xf numFmtId="2" fontId="34" fillId="0" borderId="0" xfId="0" applyNumberFormat="1" applyFont="1" applyAlignment="1">
      <alignment horizontal="left" vertical="center"/>
    </xf>
    <xf numFmtId="2" fontId="34" fillId="0" borderId="5" xfId="0" applyNumberFormat="1" applyFont="1" applyBorder="1" applyAlignment="1">
      <alignment horizontal="left" vertical="center"/>
    </xf>
    <xf numFmtId="4" fontId="7" fillId="0" borderId="20" xfId="7" applyNumberFormat="1" applyBorder="1" applyAlignment="1">
      <alignment horizontal="center" vertical="center"/>
    </xf>
    <xf numFmtId="0" fontId="7" fillId="0" borderId="18" xfId="7" applyBorder="1" applyAlignment="1">
      <alignment vertical="center"/>
    </xf>
    <xf numFmtId="0" fontId="7" fillId="0" borderId="21" xfId="7" applyBorder="1" applyAlignment="1">
      <alignment vertical="center"/>
    </xf>
    <xf numFmtId="0" fontId="27" fillId="0" borderId="0" xfId="0" applyFont="1" applyAlignment="1">
      <alignment vertical="center" wrapText="1"/>
    </xf>
    <xf numFmtId="0" fontId="27" fillId="0" borderId="0" xfId="0" applyFont="1" applyAlignment="1">
      <alignment wrapText="1"/>
    </xf>
    <xf numFmtId="0" fontId="13" fillId="0" borderId="0" xfId="0" applyFont="1" applyAlignment="1">
      <alignment wrapText="1"/>
    </xf>
    <xf numFmtId="0" fontId="13" fillId="0" borderId="0" xfId="0" applyFont="1" applyAlignment="1">
      <alignment horizontal="left"/>
    </xf>
    <xf numFmtId="0" fontId="11" fillId="0" borderId="2" xfId="7" applyFont="1" applyBorder="1" applyAlignment="1">
      <alignment horizontal="left" vertical="center"/>
    </xf>
    <xf numFmtId="0" fontId="11" fillId="0" borderId="3" xfId="7" applyFont="1" applyBorder="1" applyAlignment="1">
      <alignment horizontal="left" vertical="center"/>
    </xf>
    <xf numFmtId="0" fontId="11" fillId="0" borderId="1" xfId="7" applyFont="1" applyBorder="1" applyAlignment="1">
      <alignment horizontal="center" vertical="center"/>
    </xf>
    <xf numFmtId="0" fontId="11" fillId="0" borderId="2" xfId="7" applyFont="1" applyBorder="1" applyAlignment="1">
      <alignment horizontal="center" vertical="center"/>
    </xf>
    <xf numFmtId="0" fontId="11" fillId="0" borderId="3" xfId="7" applyFont="1" applyBorder="1" applyAlignment="1">
      <alignment horizontal="center" vertical="center"/>
    </xf>
    <xf numFmtId="0" fontId="11" fillId="0" borderId="4" xfId="7" applyFont="1" applyBorder="1" applyAlignment="1">
      <alignment horizontal="center" vertical="center"/>
    </xf>
    <xf numFmtId="0" fontId="11" fillId="0" borderId="0" xfId="7" applyFont="1" applyAlignment="1">
      <alignment horizontal="center" vertical="center"/>
    </xf>
    <xf numFmtId="0" fontId="11" fillId="0" borderId="5" xfId="7" applyFont="1" applyBorder="1" applyAlignment="1">
      <alignment horizontal="center" vertical="center"/>
    </xf>
    <xf numFmtId="0" fontId="12" fillId="0" borderId="1" xfId="7" applyFont="1" applyBorder="1" applyAlignment="1">
      <alignment horizontal="left" vertical="center"/>
    </xf>
    <xf numFmtId="0" fontId="12" fillId="0" borderId="2" xfId="7" applyFont="1" applyBorder="1" applyAlignment="1">
      <alignment horizontal="left" vertical="center"/>
    </xf>
    <xf numFmtId="0" fontId="12" fillId="0" borderId="3" xfId="7" applyFont="1" applyBorder="1" applyAlignment="1">
      <alignment horizontal="left" vertical="center"/>
    </xf>
    <xf numFmtId="2" fontId="12" fillId="0" borderId="4" xfId="7" applyNumberFormat="1" applyFont="1" applyBorder="1" applyAlignment="1">
      <alignment horizontal="left" vertical="center"/>
    </xf>
    <xf numFmtId="2" fontId="12" fillId="0" borderId="0" xfId="7" applyNumberFormat="1" applyFont="1" applyAlignment="1">
      <alignment horizontal="left" vertical="center"/>
    </xf>
    <xf numFmtId="2" fontId="12" fillId="0" borderId="5" xfId="7" applyNumberFormat="1" applyFont="1" applyBorder="1" applyAlignment="1">
      <alignment horizontal="left" vertical="center"/>
    </xf>
    <xf numFmtId="0" fontId="12" fillId="0" borderId="4" xfId="7" applyFont="1" applyBorder="1" applyAlignment="1">
      <alignment horizontal="left" vertical="center"/>
    </xf>
    <xf numFmtId="0" fontId="12" fillId="0" borderId="0" xfId="7" applyFont="1" applyAlignment="1">
      <alignment horizontal="left" vertical="center"/>
    </xf>
    <xf numFmtId="0" fontId="12" fillId="0" borderId="5" xfId="7" applyFont="1" applyBorder="1" applyAlignment="1">
      <alignment horizontal="left" vertical="center"/>
    </xf>
    <xf numFmtId="2" fontId="12" fillId="0" borderId="20" xfId="7" applyNumberFormat="1" applyFont="1" applyBorder="1" applyAlignment="1">
      <alignment horizontal="left" vertical="center"/>
    </xf>
    <xf numFmtId="2" fontId="12" fillId="0" borderId="18" xfId="7" applyNumberFormat="1" applyFont="1" applyBorder="1" applyAlignment="1">
      <alignment horizontal="left" vertical="center"/>
    </xf>
    <xf numFmtId="2" fontId="12" fillId="0" borderId="21" xfId="7" applyNumberFormat="1" applyFont="1" applyBorder="1" applyAlignment="1">
      <alignment horizontal="left" vertical="center"/>
    </xf>
    <xf numFmtId="0" fontId="11" fillId="0" borderId="20" xfId="7" applyFont="1" applyBorder="1" applyAlignment="1">
      <alignment horizontal="left" vertical="center"/>
    </xf>
    <xf numFmtId="0" fontId="11" fillId="0" borderId="18" xfId="7" applyFont="1" applyBorder="1" applyAlignment="1">
      <alignment horizontal="left" vertical="center"/>
    </xf>
    <xf numFmtId="0" fontId="11" fillId="0" borderId="21" xfId="7" applyFont="1" applyBorder="1" applyAlignment="1">
      <alignment horizontal="left" vertical="center"/>
    </xf>
    <xf numFmtId="0" fontId="11" fillId="0" borderId="35" xfId="7" applyFont="1" applyBorder="1" applyAlignment="1">
      <alignment horizontal="left" vertical="center"/>
    </xf>
    <xf numFmtId="0" fontId="11" fillId="0" borderId="36" xfId="7" applyFont="1" applyBorder="1" applyAlignment="1">
      <alignment horizontal="left" vertical="center"/>
    </xf>
    <xf numFmtId="0" fontId="11" fillId="0" borderId="36" xfId="7" applyFont="1" applyBorder="1" applyAlignment="1">
      <alignment horizontal="center" vertical="center" wrapText="1"/>
    </xf>
    <xf numFmtId="0" fontId="11" fillId="0" borderId="37" xfId="7" applyFont="1" applyBorder="1" applyAlignment="1">
      <alignment horizontal="center" vertical="center" wrapText="1"/>
    </xf>
    <xf numFmtId="4" fontId="7" fillId="0" borderId="4" xfId="7" applyNumberFormat="1" applyBorder="1" applyAlignment="1">
      <alignment horizontal="center" vertical="center"/>
    </xf>
    <xf numFmtId="0" fontId="7" fillId="0" borderId="0" xfId="7" applyAlignment="1">
      <alignment vertical="center"/>
    </xf>
    <xf numFmtId="0" fontId="7" fillId="0" borderId="5" xfId="7" applyBorder="1" applyAlignment="1">
      <alignment vertical="center"/>
    </xf>
    <xf numFmtId="0" fontId="14" fillId="0" borderId="0" xfId="0" applyFont="1" applyAlignment="1">
      <alignment horizontal="left" wrapText="1"/>
    </xf>
    <xf numFmtId="0" fontId="13" fillId="0" borderId="0" xfId="0" applyFont="1" applyAlignment="1">
      <alignment horizontal="center" wrapText="1"/>
    </xf>
    <xf numFmtId="2" fontId="8" fillId="0" borderId="0" xfId="0" applyNumberFormat="1" applyFont="1" applyAlignment="1">
      <alignment horizontal="center"/>
    </xf>
    <xf numFmtId="0" fontId="15" fillId="0" borderId="0" xfId="7" applyFont="1" applyAlignment="1">
      <alignment horizontal="left" vertical="center" wrapText="1"/>
    </xf>
    <xf numFmtId="0" fontId="8" fillId="0" borderId="0" xfId="7" applyFont="1" applyAlignment="1">
      <alignment horizontal="left"/>
    </xf>
    <xf numFmtId="0" fontId="14" fillId="0" borderId="5" xfId="0" applyFont="1" applyBorder="1" applyAlignment="1">
      <alignment horizontal="left" wrapText="1"/>
    </xf>
    <xf numFmtId="0" fontId="22" fillId="0" borderId="0" xfId="9" applyFont="1" applyAlignment="1">
      <alignment horizontal="left"/>
    </xf>
    <xf numFmtId="0" fontId="22" fillId="0" borderId="5" xfId="9" applyFont="1" applyBorder="1" applyAlignment="1">
      <alignment horizontal="left"/>
    </xf>
    <xf numFmtId="0" fontId="27" fillId="0" borderId="0" xfId="0" applyFont="1" applyAlignment="1">
      <alignment horizontal="left" vertical="center" wrapText="1"/>
    </xf>
    <xf numFmtId="0" fontId="32" fillId="0" borderId="0" xfId="9" applyFont="1" applyAlignment="1">
      <alignment horizontal="center"/>
    </xf>
    <xf numFmtId="0" fontId="28" fillId="0" borderId="0" xfId="0" applyFont="1" applyAlignment="1">
      <alignment horizontal="left"/>
    </xf>
    <xf numFmtId="0" fontId="27" fillId="0" borderId="0" xfId="0" applyFont="1" applyAlignment="1">
      <alignment horizontal="left"/>
    </xf>
    <xf numFmtId="2" fontId="12" fillId="0" borderId="0" xfId="7" applyNumberFormat="1" applyFont="1" applyAlignment="1">
      <alignment horizontal="left" vertical="center" wrapText="1"/>
    </xf>
    <xf numFmtId="0" fontId="7" fillId="0" borderId="0" xfId="0" applyFont="1" applyAlignment="1">
      <alignment horizontal="center"/>
    </xf>
    <xf numFmtId="0" fontId="8" fillId="0" borderId="0" xfId="0" applyFont="1" applyAlignment="1">
      <alignment horizontal="center"/>
    </xf>
    <xf numFmtId="0" fontId="0" fillId="0" borderId="0" xfId="0" applyAlignment="1">
      <alignment horizontal="center"/>
    </xf>
    <xf numFmtId="0" fontId="38" fillId="0" borderId="0" xfId="18" applyFont="1"/>
    <xf numFmtId="4" fontId="36" fillId="0" borderId="21" xfId="18" applyNumberFormat="1" applyFont="1" applyBorder="1" applyAlignment="1">
      <alignment horizontal="right" vertical="center"/>
    </xf>
    <xf numFmtId="4" fontId="36" fillId="0" borderId="18" xfId="18" applyNumberFormat="1" applyFont="1" applyBorder="1" applyAlignment="1">
      <alignment horizontal="right" vertical="center"/>
    </xf>
    <xf numFmtId="4" fontId="36" fillId="0" borderId="18" xfId="18" applyNumberFormat="1" applyFont="1" applyBorder="1" applyAlignment="1">
      <alignment vertical="center"/>
    </xf>
    <xf numFmtId="4" fontId="36" fillId="0" borderId="20" xfId="18" applyNumberFormat="1" applyFont="1" applyBorder="1" applyAlignment="1">
      <alignment vertical="center"/>
    </xf>
    <xf numFmtId="0" fontId="36" fillId="0" borderId="21" xfId="18" applyFont="1" applyBorder="1" applyAlignment="1">
      <alignment vertical="center"/>
    </xf>
    <xf numFmtId="4" fontId="36" fillId="0" borderId="21" xfId="18" applyNumberFormat="1" applyFont="1" applyBorder="1" applyAlignment="1">
      <alignment horizontal="center" vertical="center"/>
    </xf>
    <xf numFmtId="4" fontId="36" fillId="0" borderId="18" xfId="18" applyNumberFormat="1" applyFont="1" applyBorder="1" applyAlignment="1">
      <alignment horizontal="center" vertical="center"/>
    </xf>
    <xf numFmtId="4" fontId="36" fillId="0" borderId="20" xfId="18" applyNumberFormat="1" applyFont="1" applyBorder="1" applyAlignment="1">
      <alignment horizontal="center" vertical="center"/>
    </xf>
    <xf numFmtId="4" fontId="36" fillId="0" borderId="5" xfId="18" applyNumberFormat="1" applyFont="1" applyBorder="1" applyAlignment="1">
      <alignment horizontal="right" vertical="center"/>
    </xf>
    <xf numFmtId="4" fontId="36" fillId="0" borderId="0" xfId="18" applyNumberFormat="1" applyFont="1" applyAlignment="1">
      <alignment horizontal="right" vertical="center"/>
    </xf>
    <xf numFmtId="4" fontId="36" fillId="0" borderId="0" xfId="18" applyNumberFormat="1" applyFont="1" applyAlignment="1">
      <alignment vertical="center"/>
    </xf>
    <xf numFmtId="4" fontId="36" fillId="0" borderId="4" xfId="18" applyNumberFormat="1" applyFont="1" applyBorder="1" applyAlignment="1">
      <alignment vertical="center"/>
    </xf>
    <xf numFmtId="0" fontId="36" fillId="0" borderId="5" xfId="18" applyFont="1" applyBorder="1" applyAlignment="1">
      <alignment vertical="center"/>
    </xf>
    <xf numFmtId="4" fontId="36" fillId="0" borderId="22" xfId="18" applyNumberFormat="1" applyFont="1" applyBorder="1" applyAlignment="1">
      <alignment horizontal="center" vertical="center"/>
    </xf>
    <xf numFmtId="4" fontId="36" fillId="0" borderId="17" xfId="18" applyNumberFormat="1" applyFont="1" applyBorder="1" applyAlignment="1">
      <alignment horizontal="center" vertical="center"/>
    </xf>
    <xf numFmtId="4" fontId="36" fillId="0" borderId="12" xfId="18" applyNumberFormat="1" applyFont="1" applyBorder="1" applyAlignment="1">
      <alignment horizontal="center" vertical="center"/>
    </xf>
    <xf numFmtId="4" fontId="36" fillId="0" borderId="8" xfId="18" applyNumberFormat="1" applyFont="1" applyBorder="1" applyAlignment="1">
      <alignment vertical="center"/>
    </xf>
    <xf numFmtId="4" fontId="36" fillId="0" borderId="7" xfId="18" applyNumberFormat="1" applyFont="1" applyBorder="1" applyAlignment="1">
      <alignment vertical="center"/>
    </xf>
    <xf numFmtId="4" fontId="36" fillId="0" borderId="6" xfId="18" applyNumberFormat="1" applyFont="1" applyBorder="1" applyAlignment="1">
      <alignment vertical="center"/>
    </xf>
    <xf numFmtId="4" fontId="36" fillId="0" borderId="5" xfId="18" applyNumberFormat="1" applyFont="1" applyBorder="1" applyAlignment="1">
      <alignment vertical="center"/>
    </xf>
    <xf numFmtId="4" fontId="36" fillId="0" borderId="0" xfId="18" applyNumberFormat="1" applyFont="1" applyAlignment="1">
      <alignment horizontal="center" vertical="center"/>
    </xf>
    <xf numFmtId="4" fontId="36" fillId="0" borderId="3" xfId="18" applyNumberFormat="1" applyFont="1" applyBorder="1" applyAlignment="1">
      <alignment horizontal="right" vertical="center"/>
    </xf>
    <xf numFmtId="4" fontId="36" fillId="0" borderId="2" xfId="18" applyNumberFormat="1" applyFont="1" applyBorder="1" applyAlignment="1">
      <alignment horizontal="right" vertical="center"/>
    </xf>
    <xf numFmtId="4" fontId="36" fillId="0" borderId="2" xfId="18" applyNumberFormat="1" applyFont="1" applyBorder="1" applyAlignment="1">
      <alignment vertical="center"/>
    </xf>
    <xf numFmtId="4" fontId="36" fillId="0" borderId="1" xfId="18" applyNumberFormat="1" applyFont="1" applyBorder="1" applyAlignment="1">
      <alignment vertical="center"/>
    </xf>
    <xf numFmtId="0" fontId="36" fillId="0" borderId="3" xfId="18" applyFont="1" applyBorder="1" applyAlignment="1">
      <alignment vertical="center"/>
    </xf>
    <xf numFmtId="10" fontId="39" fillId="0" borderId="29" xfId="18" applyNumberFormat="1" applyFont="1" applyBorder="1" applyAlignment="1">
      <alignment horizontal="right" vertical="center" wrapText="1"/>
    </xf>
    <xf numFmtId="10" fontId="39" fillId="0" borderId="16" xfId="19" applyNumberFormat="1" applyFont="1" applyBorder="1" applyAlignment="1">
      <alignment horizontal="right" vertical="center" wrapText="1"/>
    </xf>
    <xf numFmtId="10" fontId="39" fillId="0" borderId="16" xfId="18" applyNumberFormat="1" applyFont="1" applyBorder="1" applyAlignment="1">
      <alignment horizontal="right" vertical="center" wrapText="1"/>
    </xf>
    <xf numFmtId="0" fontId="39" fillId="0" borderId="16" xfId="18" applyFont="1" applyBorder="1" applyAlignment="1">
      <alignment horizontal="right" vertical="center" wrapText="1"/>
    </xf>
    <xf numFmtId="4" fontId="36" fillId="0" borderId="16" xfId="18" applyNumberFormat="1" applyFont="1" applyBorder="1" applyAlignment="1">
      <alignment horizontal="right" vertical="center" wrapText="1"/>
    </xf>
    <xf numFmtId="4" fontId="39" fillId="0" borderId="16" xfId="18" applyNumberFormat="1" applyFont="1" applyBorder="1" applyAlignment="1">
      <alignment horizontal="right" vertical="center" wrapText="1"/>
    </xf>
    <xf numFmtId="2" fontId="39" fillId="0" borderId="16" xfId="18" applyNumberFormat="1" applyFont="1" applyBorder="1" applyAlignment="1">
      <alignment horizontal="right" vertical="center" wrapText="1"/>
    </xf>
    <xf numFmtId="0" fontId="39" fillId="0" borderId="16" xfId="18" applyFont="1" applyBorder="1" applyAlignment="1">
      <alignment vertical="center" wrapText="1"/>
    </xf>
    <xf numFmtId="0" fontId="39" fillId="0" borderId="16" xfId="18" applyFont="1" applyBorder="1" applyAlignment="1">
      <alignment horizontal="center" vertical="center" wrapText="1"/>
    </xf>
    <xf numFmtId="0" fontId="36" fillId="0" borderId="15" xfId="18" applyFont="1" applyBorder="1" applyAlignment="1">
      <alignment vertical="center" wrapText="1"/>
    </xf>
    <xf numFmtId="164" fontId="39" fillId="0" borderId="23" xfId="20" applyFont="1" applyBorder="1" applyAlignment="1">
      <alignment horizontal="right" vertical="center" wrapText="1"/>
    </xf>
    <xf numFmtId="4" fontId="39" fillId="0" borderId="23" xfId="18" applyNumberFormat="1" applyFont="1" applyBorder="1" applyAlignment="1">
      <alignment horizontal="right" vertical="center" wrapText="1"/>
    </xf>
    <xf numFmtId="4" fontId="36" fillId="0" borderId="23" xfId="18" applyNumberFormat="1" applyFont="1" applyBorder="1" applyAlignment="1">
      <alignment horizontal="right" vertical="center" wrapText="1"/>
    </xf>
    <xf numFmtId="0" fontId="39" fillId="0" borderId="23" xfId="18" applyFont="1" applyBorder="1" applyAlignment="1">
      <alignment horizontal="center" vertical="center" wrapText="1"/>
    </xf>
    <xf numFmtId="0" fontId="36" fillId="0" borderId="33" xfId="18" applyFont="1" applyBorder="1" applyAlignment="1">
      <alignment vertical="center" wrapText="1"/>
    </xf>
    <xf numFmtId="4" fontId="36" fillId="0" borderId="27" xfId="18" applyNumberFormat="1" applyFont="1" applyBorder="1" applyAlignment="1">
      <alignment horizontal="right" vertical="center" wrapText="1"/>
    </xf>
    <xf numFmtId="4" fontId="37" fillId="0" borderId="13" xfId="18" applyNumberFormat="1" applyBorder="1" applyAlignment="1">
      <alignment horizontal="right"/>
    </xf>
    <xf numFmtId="4" fontId="18" fillId="0" borderId="13" xfId="18" applyNumberFormat="1" applyFont="1" applyBorder="1" applyAlignment="1">
      <alignment horizontal="right"/>
    </xf>
    <xf numFmtId="164" fontId="36" fillId="0" borderId="13" xfId="20" applyBorder="1" applyAlignment="1">
      <alignment horizontal="left" vertical="center" wrapText="1"/>
    </xf>
    <xf numFmtId="4" fontId="8" fillId="0" borderId="13" xfId="18" applyNumberFormat="1" applyFont="1" applyBorder="1" applyAlignment="1">
      <alignment horizontal="right" wrapText="1"/>
    </xf>
    <xf numFmtId="4" fontId="7" fillId="0" borderId="23" xfId="20" applyNumberFormat="1" applyFont="1" applyBorder="1" applyAlignment="1">
      <alignment horizontal="right" wrapText="1"/>
    </xf>
    <xf numFmtId="0" fontId="18" fillId="0" borderId="13" xfId="18" applyFont="1" applyBorder="1" applyAlignment="1">
      <alignment horizontal="center"/>
    </xf>
    <xf numFmtId="0" fontId="18" fillId="0" borderId="13" xfId="18" applyFont="1" applyBorder="1" applyAlignment="1">
      <alignment horizontal="left" wrapText="1"/>
    </xf>
    <xf numFmtId="0" fontId="18" fillId="0" borderId="14" xfId="18" applyFont="1" applyBorder="1" applyAlignment="1">
      <alignment horizontal="left" wrapText="1"/>
    </xf>
    <xf numFmtId="4" fontId="40" fillId="0" borderId="13" xfId="18" applyNumberFormat="1" applyFont="1" applyBorder="1" applyAlignment="1">
      <alignment horizontal="right" shrinkToFit="1"/>
    </xf>
    <xf numFmtId="4" fontId="7" fillId="0" borderId="13" xfId="18" applyNumberFormat="1" applyFont="1" applyBorder="1" applyAlignment="1">
      <alignment horizontal="right" wrapText="1"/>
    </xf>
    <xf numFmtId="0" fontId="37" fillId="0" borderId="13" xfId="18" applyBorder="1" applyAlignment="1">
      <alignment horizontal="center"/>
    </xf>
    <xf numFmtId="0" fontId="37" fillId="0" borderId="13" xfId="18" applyBorder="1" applyAlignment="1">
      <alignment horizontal="left" wrapText="1"/>
    </xf>
    <xf numFmtId="4" fontId="41" fillId="0" borderId="13" xfId="18" applyNumberFormat="1" applyFont="1" applyBorder="1" applyAlignment="1">
      <alignment horizontal="right"/>
    </xf>
    <xf numFmtId="0" fontId="41" fillId="0" borderId="13" xfId="18" applyFont="1" applyBorder="1" applyAlignment="1">
      <alignment horizontal="left" wrapText="1"/>
    </xf>
    <xf numFmtId="4" fontId="19" fillId="0" borderId="13" xfId="18" applyNumberFormat="1" applyFont="1" applyBorder="1" applyAlignment="1">
      <alignment horizontal="right"/>
    </xf>
    <xf numFmtId="4" fontId="36" fillId="0" borderId="13" xfId="20" applyNumberFormat="1" applyBorder="1" applyAlignment="1">
      <alignment horizontal="center" vertical="center"/>
    </xf>
    <xf numFmtId="0" fontId="39" fillId="0" borderId="29" xfId="18" applyFont="1" applyBorder="1" applyAlignment="1">
      <alignment horizontal="center" vertical="center" wrapText="1"/>
    </xf>
    <xf numFmtId="0" fontId="39" fillId="0" borderId="16" xfId="18" applyFont="1" applyBorder="1" applyAlignment="1">
      <alignment horizontal="center" vertical="center" wrapText="1"/>
    </xf>
    <xf numFmtId="2" fontId="39" fillId="0" borderId="16" xfId="18" applyNumberFormat="1" applyFont="1" applyBorder="1" applyAlignment="1">
      <alignment horizontal="center" vertical="center" wrapText="1"/>
    </xf>
    <xf numFmtId="0" fontId="39" fillId="0" borderId="16" xfId="18" applyFont="1" applyBorder="1" applyAlignment="1">
      <alignment horizontal="center" vertical="center"/>
    </xf>
    <xf numFmtId="0" fontId="39" fillId="0" borderId="15" xfId="18" applyFont="1" applyBorder="1" applyAlignment="1">
      <alignment horizontal="center" vertical="center"/>
    </xf>
    <xf numFmtId="0" fontId="39" fillId="0" borderId="32" xfId="18" applyFont="1" applyBorder="1" applyAlignment="1">
      <alignment horizontal="center" vertical="center" wrapText="1"/>
    </xf>
    <xf numFmtId="0" fontId="39" fillId="0" borderId="31" xfId="18" applyFont="1" applyBorder="1" applyAlignment="1">
      <alignment horizontal="center" vertical="center"/>
    </xf>
    <xf numFmtId="0" fontId="39" fillId="0" borderId="31" xfId="18" applyFont="1" applyBorder="1" applyAlignment="1">
      <alignment horizontal="center" vertical="center" wrapText="1"/>
    </xf>
    <xf numFmtId="2" fontId="39" fillId="0" borderId="31" xfId="18" applyNumberFormat="1" applyFont="1" applyBorder="1" applyAlignment="1">
      <alignment horizontal="center" vertical="center"/>
    </xf>
    <xf numFmtId="0" fontId="39" fillId="0" borderId="30" xfId="18" applyFont="1" applyBorder="1" applyAlignment="1">
      <alignment horizontal="center" vertical="center"/>
    </xf>
    <xf numFmtId="0" fontId="42" fillId="0" borderId="21" xfId="21" applyFont="1" applyBorder="1" applyAlignment="1">
      <alignment horizontal="left" vertical="center"/>
    </xf>
    <xf numFmtId="0" fontId="42" fillId="0" borderId="18" xfId="21" applyFont="1" applyBorder="1" applyAlignment="1">
      <alignment horizontal="left" vertical="center"/>
    </xf>
    <xf numFmtId="0" fontId="42" fillId="0" borderId="20" xfId="21" applyFont="1" applyBorder="1" applyAlignment="1">
      <alignment horizontal="left" vertical="center"/>
    </xf>
    <xf numFmtId="0" fontId="34" fillId="0" borderId="20" xfId="21" applyFont="1" applyBorder="1" applyAlignment="1">
      <alignment horizontal="left" vertical="center"/>
    </xf>
    <xf numFmtId="2" fontId="42" fillId="0" borderId="21" xfId="18" applyNumberFormat="1" applyFont="1" applyBorder="1" applyAlignment="1">
      <alignment horizontal="left" vertical="center"/>
    </xf>
    <xf numFmtId="2" fontId="42" fillId="0" borderId="18" xfId="18" applyNumberFormat="1" applyFont="1" applyBorder="1" applyAlignment="1">
      <alignment horizontal="left" vertical="center"/>
    </xf>
    <xf numFmtId="2" fontId="42" fillId="0" borderId="20" xfId="18" applyNumberFormat="1" applyFont="1" applyBorder="1" applyAlignment="1">
      <alignment horizontal="left" vertical="center"/>
    </xf>
    <xf numFmtId="0" fontId="42" fillId="0" borderId="5" xfId="18" applyFont="1" applyBorder="1" applyAlignment="1">
      <alignment horizontal="left" vertical="center"/>
    </xf>
    <xf numFmtId="0" fontId="42" fillId="0" borderId="0" xfId="18" applyFont="1" applyAlignment="1">
      <alignment horizontal="left" vertical="center"/>
    </xf>
    <xf numFmtId="0" fontId="42" fillId="0" borderId="4" xfId="18" applyFont="1" applyBorder="1" applyAlignment="1">
      <alignment horizontal="left" vertical="center"/>
    </xf>
    <xf numFmtId="0" fontId="42" fillId="0" borderId="5" xfId="18" applyFont="1" applyBorder="1" applyAlignment="1">
      <alignment horizontal="left" vertical="center"/>
    </xf>
    <xf numFmtId="0" fontId="42" fillId="0" borderId="0" xfId="18" applyFont="1" applyAlignment="1">
      <alignment horizontal="left" vertical="center"/>
    </xf>
    <xf numFmtId="0" fontId="42" fillId="0" borderId="4" xfId="18" applyFont="1" applyBorder="1" applyAlignment="1">
      <alignment horizontal="left" vertical="center"/>
    </xf>
    <xf numFmtId="2" fontId="42" fillId="0" borderId="5" xfId="18" applyNumberFormat="1" applyFont="1" applyBorder="1" applyAlignment="1">
      <alignment vertical="center"/>
    </xf>
    <xf numFmtId="2" fontId="42" fillId="0" borderId="0" xfId="18" applyNumberFormat="1" applyFont="1" applyAlignment="1">
      <alignment vertical="center"/>
    </xf>
    <xf numFmtId="2" fontId="39" fillId="0" borderId="0" xfId="18" applyNumberFormat="1" applyFont="1" applyAlignment="1">
      <alignment vertical="center"/>
    </xf>
    <xf numFmtId="2" fontId="39" fillId="0" borderId="4" xfId="18" applyNumberFormat="1" applyFont="1" applyBorder="1" applyAlignment="1">
      <alignment vertical="center"/>
    </xf>
    <xf numFmtId="0" fontId="43" fillId="0" borderId="5" xfId="18" applyFont="1" applyBorder="1" applyAlignment="1">
      <alignment horizontal="center" vertical="center"/>
    </xf>
    <xf numFmtId="0" fontId="43" fillId="0" borderId="0" xfId="18" applyFont="1" applyAlignment="1">
      <alignment horizontal="center" vertical="center"/>
    </xf>
    <xf numFmtId="0" fontId="43" fillId="0" borderId="4" xfId="18" applyFont="1" applyBorder="1" applyAlignment="1">
      <alignment horizontal="center" vertical="center"/>
    </xf>
    <xf numFmtId="0" fontId="42" fillId="0" borderId="3" xfId="18" applyFont="1" applyBorder="1" applyAlignment="1">
      <alignment horizontal="left" vertical="center"/>
    </xf>
    <xf numFmtId="0" fontId="42" fillId="0" borderId="2" xfId="18" applyFont="1" applyBorder="1" applyAlignment="1">
      <alignment horizontal="left" vertical="center"/>
    </xf>
    <xf numFmtId="0" fontId="42" fillId="0" borderId="1" xfId="18" applyFont="1" applyBorder="1" applyAlignment="1">
      <alignment horizontal="left" vertical="center"/>
    </xf>
    <xf numFmtId="0" fontId="43" fillId="0" borderId="3" xfId="18" applyFont="1" applyBorder="1" applyAlignment="1">
      <alignment horizontal="center" vertical="center"/>
    </xf>
    <xf numFmtId="0" fontId="43" fillId="0" borderId="2" xfId="18" applyFont="1" applyBorder="1" applyAlignment="1">
      <alignment horizontal="center" vertical="center"/>
    </xf>
    <xf numFmtId="0" fontId="43" fillId="0" borderId="1" xfId="18" applyFont="1" applyBorder="1" applyAlignment="1">
      <alignment horizontal="center" vertical="center"/>
    </xf>
    <xf numFmtId="0" fontId="42" fillId="0" borderId="3" xfId="18" applyFont="1" applyBorder="1" applyAlignment="1">
      <alignment vertical="center"/>
    </xf>
    <xf numFmtId="0" fontId="42" fillId="0" borderId="2" xfId="18" applyFont="1" applyBorder="1" applyAlignment="1">
      <alignment vertical="center"/>
    </xf>
    <xf numFmtId="0" fontId="39" fillId="0" borderId="2" xfId="18" applyFont="1" applyBorder="1" applyAlignment="1">
      <alignment vertical="center"/>
    </xf>
    <xf numFmtId="2" fontId="39" fillId="0" borderId="1" xfId="18" applyNumberFormat="1" applyFont="1" applyBorder="1" applyAlignment="1">
      <alignment vertical="center"/>
    </xf>
  </cellXfs>
  <cellStyles count="22">
    <cellStyle name="Moeda" xfId="3" builtinId="4"/>
    <cellStyle name="Moeda 2" xfId="6" xr:uid="{00000000-0005-0000-0000-000001000000}"/>
    <cellStyle name="Moeda 2 2" xfId="14" xr:uid="{00000000-0005-0000-0000-000002000000}"/>
    <cellStyle name="Moeda 3" xfId="11" xr:uid="{00000000-0005-0000-0000-000003000000}"/>
    <cellStyle name="Normal" xfId="0" builtinId="0"/>
    <cellStyle name="Normal 2" xfId="1" xr:uid="{00000000-0005-0000-0000-000005000000}"/>
    <cellStyle name="Normal 2 2" xfId="7" xr:uid="{00000000-0005-0000-0000-000006000000}"/>
    <cellStyle name="Normal 2 2 2" xfId="21" xr:uid="{86A28020-8473-4E67-899F-DF31B5970F40}"/>
    <cellStyle name="Normal 2 3" xfId="19" xr:uid="{67166111-DF63-445E-958B-6A6C7DD4CF04}"/>
    <cellStyle name="Normal 3" xfId="4" xr:uid="{00000000-0005-0000-0000-000007000000}"/>
    <cellStyle name="Normal 3 2" xfId="12" xr:uid="{00000000-0005-0000-0000-000008000000}"/>
    <cellStyle name="Normal 4" xfId="8" xr:uid="{00000000-0005-0000-0000-000009000000}"/>
    <cellStyle name="Normal 4 2" xfId="9" xr:uid="{00000000-0005-0000-0000-00000A000000}"/>
    <cellStyle name="Normal 4 2 2" xfId="16" xr:uid="{00000000-0005-0000-0000-00000B000000}"/>
    <cellStyle name="Normal 4 3" xfId="15" xr:uid="{00000000-0005-0000-0000-00000C000000}"/>
    <cellStyle name="Normal 5" xfId="18" xr:uid="{1E751348-9040-4206-AA73-C75B49506D6D}"/>
    <cellStyle name="Porcentagem" xfId="10" builtinId="5"/>
    <cellStyle name="Porcentagem 2" xfId="17" xr:uid="{00000000-0005-0000-0000-00000E000000}"/>
    <cellStyle name="Vírgula" xfId="2" builtinId="3"/>
    <cellStyle name="Vírgula 2" xfId="5" xr:uid="{00000000-0005-0000-0000-000010000000}"/>
    <cellStyle name="Vírgula 2 2" xfId="13" xr:uid="{00000000-0005-0000-0000-000011000000}"/>
    <cellStyle name="Vírgula 3" xfId="20" xr:uid="{C038775E-4615-4F78-B1A3-0D41010614E6}"/>
  </cellStyles>
  <dxfs count="1102">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lor indexed="2"/>
      </font>
      <fill>
        <patternFill patternType="solid">
          <fgColor indexed="22"/>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
      <font>
        <b/>
        <i val="0"/>
        <condense val="0"/>
        <extend val="0"/>
        <color indexed="10"/>
      </font>
      <fill>
        <patternFill>
          <bgColor indexed="2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50"/>
  <sheetViews>
    <sheetView view="pageBreakPreview" zoomScale="70" zoomScaleSheetLayoutView="70" workbookViewId="0">
      <pane xSplit="1" ySplit="6" topLeftCell="B237" activePane="bottomRight" state="frozen"/>
      <selection activeCell="A5" sqref="A5:P15"/>
      <selection pane="topRight" activeCell="A5" sqref="A5:P15"/>
      <selection pane="bottomLeft" activeCell="A5" sqref="A5:P15"/>
      <selection pane="bottomRight" activeCell="B659" sqref="B659"/>
    </sheetView>
  </sheetViews>
  <sheetFormatPr defaultRowHeight="12.75" x14ac:dyDescent="0.2"/>
  <cols>
    <col min="1" max="1" width="20.5703125" bestFit="1" customWidth="1"/>
    <col min="2" max="2" width="52.140625" customWidth="1"/>
    <col min="3" max="3" width="8.140625" customWidth="1"/>
    <col min="4" max="4" width="14.28515625" customWidth="1"/>
    <col min="5" max="5" width="11.28515625" customWidth="1"/>
    <col min="6" max="6" width="15" customWidth="1"/>
    <col min="7" max="7" width="14" customWidth="1"/>
    <col min="8" max="8" width="11.140625" customWidth="1"/>
    <col min="9" max="9" width="14.140625" customWidth="1"/>
    <col min="10" max="10" width="15.42578125" bestFit="1" customWidth="1"/>
    <col min="11" max="11" width="13.42578125" customWidth="1"/>
    <col min="12" max="12" width="14.42578125" bestFit="1" customWidth="1"/>
    <col min="13" max="13" width="14.42578125" customWidth="1"/>
    <col min="14" max="14" width="15" bestFit="1" customWidth="1"/>
    <col min="15" max="15" width="11" customWidth="1"/>
  </cols>
  <sheetData>
    <row r="1" spans="1:15" ht="15" x14ac:dyDescent="0.2">
      <c r="A1" s="103" t="s">
        <v>9</v>
      </c>
      <c r="B1" s="316" t="s">
        <v>1153</v>
      </c>
      <c r="C1" s="316"/>
      <c r="D1" s="316"/>
      <c r="E1" s="316"/>
      <c r="F1" s="316"/>
      <c r="G1" s="316"/>
      <c r="H1" s="317"/>
      <c r="I1" s="318" t="s">
        <v>10</v>
      </c>
      <c r="J1" s="319"/>
      <c r="K1" s="319"/>
      <c r="L1" s="320"/>
      <c r="M1" s="325" t="s">
        <v>1152</v>
      </c>
      <c r="N1" s="326"/>
      <c r="O1" s="327"/>
    </row>
    <row r="2" spans="1:15" ht="15" x14ac:dyDescent="0.2">
      <c r="A2" s="328" t="s">
        <v>76</v>
      </c>
      <c r="B2" s="329"/>
      <c r="C2" s="329"/>
      <c r="D2" s="329"/>
      <c r="E2" s="329"/>
      <c r="F2" s="329"/>
      <c r="G2" s="329"/>
      <c r="H2" s="330"/>
      <c r="I2" s="321"/>
      <c r="J2" s="322"/>
      <c r="K2" s="322"/>
      <c r="L2" s="323"/>
      <c r="M2" s="331" t="s">
        <v>1151</v>
      </c>
      <c r="N2" s="332"/>
      <c r="O2" s="333"/>
    </row>
    <row r="3" spans="1:15" ht="15" x14ac:dyDescent="0.2">
      <c r="A3" s="328" t="s">
        <v>84</v>
      </c>
      <c r="B3" s="329"/>
      <c r="C3" s="329"/>
      <c r="D3" s="329"/>
      <c r="E3" s="329"/>
      <c r="F3" s="329"/>
      <c r="G3" s="329"/>
      <c r="H3" s="330"/>
      <c r="I3" s="331" t="s">
        <v>83</v>
      </c>
      <c r="J3" s="332"/>
      <c r="K3" s="332"/>
      <c r="L3" s="333"/>
      <c r="M3" s="99"/>
      <c r="N3" s="98"/>
      <c r="O3" s="100"/>
    </row>
    <row r="4" spans="1:15" ht="15.75" thickBot="1" x14ac:dyDescent="0.25">
      <c r="A4" s="334"/>
      <c r="B4" s="335"/>
      <c r="C4" s="335"/>
      <c r="D4" s="335"/>
      <c r="E4" s="335"/>
      <c r="F4" s="335"/>
      <c r="G4" s="335"/>
      <c r="H4" s="336"/>
      <c r="I4" s="337" t="s">
        <v>1154</v>
      </c>
      <c r="J4" s="338"/>
      <c r="K4" s="338"/>
      <c r="L4" s="339"/>
      <c r="M4" s="337" t="s">
        <v>1155</v>
      </c>
      <c r="N4" s="338"/>
      <c r="O4" s="339"/>
    </row>
    <row r="5" spans="1:15" ht="15" x14ac:dyDescent="0.2">
      <c r="A5" s="342" t="s">
        <v>11</v>
      </c>
      <c r="B5" s="344" t="s">
        <v>12</v>
      </c>
      <c r="C5" s="346" t="s">
        <v>13</v>
      </c>
      <c r="D5" s="348" t="s">
        <v>14</v>
      </c>
      <c r="E5" s="348"/>
      <c r="F5" s="348"/>
      <c r="G5" s="348"/>
      <c r="H5" s="348"/>
      <c r="I5" s="349" t="s">
        <v>15</v>
      </c>
      <c r="J5" s="324" t="s">
        <v>16</v>
      </c>
      <c r="K5" s="324"/>
      <c r="L5" s="324"/>
      <c r="M5" s="324"/>
      <c r="N5" s="324"/>
      <c r="O5" s="340" t="s">
        <v>17</v>
      </c>
    </row>
    <row r="6" spans="1:15" ht="45.75" thickBot="1" x14ac:dyDescent="0.25">
      <c r="A6" s="343"/>
      <c r="B6" s="345"/>
      <c r="C6" s="347"/>
      <c r="D6" s="40" t="s">
        <v>18</v>
      </c>
      <c r="E6" s="97" t="s">
        <v>19</v>
      </c>
      <c r="F6" s="97" t="s">
        <v>20</v>
      </c>
      <c r="G6" s="97" t="s">
        <v>21</v>
      </c>
      <c r="H6" s="97" t="s">
        <v>22</v>
      </c>
      <c r="I6" s="347"/>
      <c r="J6" s="97" t="s">
        <v>23</v>
      </c>
      <c r="K6" s="97" t="s">
        <v>24</v>
      </c>
      <c r="L6" s="97" t="s">
        <v>20</v>
      </c>
      <c r="M6" s="97" t="s">
        <v>25</v>
      </c>
      <c r="N6" s="97" t="s">
        <v>22</v>
      </c>
      <c r="O6" s="341"/>
    </row>
    <row r="7" spans="1:15" s="36" customFormat="1" ht="15" x14ac:dyDescent="0.2">
      <c r="A7" s="45" t="s">
        <v>79</v>
      </c>
      <c r="B7" s="101" t="s">
        <v>78</v>
      </c>
      <c r="C7" s="46"/>
      <c r="D7" s="47"/>
      <c r="E7" s="48"/>
      <c r="F7" s="46"/>
      <c r="G7" s="48"/>
      <c r="H7" s="48"/>
      <c r="I7" s="46"/>
      <c r="J7" s="49">
        <f>J8+J12+J14+J16+J18+J20+J30</f>
        <v>70518.679999999993</v>
      </c>
      <c r="K7" s="49">
        <f t="shared" ref="K7:N7" si="0">K8+K12+K14+K16+K18+K20+K30</f>
        <v>0</v>
      </c>
      <c r="L7" s="49">
        <f t="shared" si="0"/>
        <v>19603.21</v>
      </c>
      <c r="M7" s="49">
        <f t="shared" si="0"/>
        <v>19603.21</v>
      </c>
      <c r="N7" s="49">
        <f t="shared" si="0"/>
        <v>50915.48</v>
      </c>
      <c r="O7" s="50"/>
    </row>
    <row r="8" spans="1:15" ht="15" x14ac:dyDescent="0.2">
      <c r="A8" s="51" t="s">
        <v>26</v>
      </c>
      <c r="B8" s="18" t="s">
        <v>88</v>
      </c>
      <c r="C8" s="18"/>
      <c r="D8" s="18"/>
      <c r="E8" s="18"/>
      <c r="F8" s="18"/>
      <c r="G8" s="18"/>
      <c r="H8" s="18"/>
      <c r="I8" s="18"/>
      <c r="J8" s="28">
        <f>SUM(J9:J11)</f>
        <v>29318.01</v>
      </c>
      <c r="K8" s="28">
        <f t="shared" ref="K8:N8" si="1">SUM(K9:K11)</f>
        <v>0</v>
      </c>
      <c r="L8" s="28">
        <f t="shared" si="1"/>
        <v>1759.08</v>
      </c>
      <c r="M8" s="28">
        <f t="shared" si="1"/>
        <v>1759.08</v>
      </c>
      <c r="N8" s="28">
        <f t="shared" si="1"/>
        <v>27558.93</v>
      </c>
      <c r="O8" s="52"/>
    </row>
    <row r="9" spans="1:15" s="9" customFormat="1" ht="15" x14ac:dyDescent="0.2">
      <c r="A9" s="53" t="s">
        <v>27</v>
      </c>
      <c r="B9" s="41" t="s">
        <v>89</v>
      </c>
      <c r="C9" s="42" t="s">
        <v>71</v>
      </c>
      <c r="D9" s="43">
        <v>1</v>
      </c>
      <c r="E9" s="19"/>
      <c r="F9" s="34">
        <v>0.06</v>
      </c>
      <c r="G9" s="17">
        <f>E9+F9</f>
        <v>0.06</v>
      </c>
      <c r="H9" s="17">
        <f>D9-G9</f>
        <v>0.94</v>
      </c>
      <c r="I9" s="25">
        <v>18646.71</v>
      </c>
      <c r="J9" s="17">
        <f>ROUND(D9*I9,2)</f>
        <v>18646.71</v>
      </c>
      <c r="K9" s="17">
        <f>ROUND(E9*I9,2)</f>
        <v>0</v>
      </c>
      <c r="L9" s="17">
        <f>ROUND(F9*I9,2)</f>
        <v>1118.8</v>
      </c>
      <c r="M9" s="17">
        <f>ROUND(G9*I9,2)</f>
        <v>1118.8</v>
      </c>
      <c r="N9" s="17">
        <f>ROUND(H9*I9,2)</f>
        <v>17527.91</v>
      </c>
      <c r="O9" s="54">
        <f>G9/D9*100</f>
        <v>6</v>
      </c>
    </row>
    <row r="10" spans="1:15" ht="15" x14ac:dyDescent="0.2">
      <c r="A10" s="53" t="s">
        <v>29</v>
      </c>
      <c r="B10" s="41" t="s">
        <v>90</v>
      </c>
      <c r="C10" s="42" t="s">
        <v>71</v>
      </c>
      <c r="D10" s="43">
        <v>1</v>
      </c>
      <c r="E10" s="19"/>
      <c r="F10" s="34">
        <v>0.06</v>
      </c>
      <c r="G10" s="17">
        <f t="shared" ref="G10:G11" si="2">E10+F10</f>
        <v>0.06</v>
      </c>
      <c r="H10" s="17">
        <f t="shared" ref="H10:H11" si="3">D10-G10</f>
        <v>0.94</v>
      </c>
      <c r="I10" s="25">
        <v>8422.02</v>
      </c>
      <c r="J10" s="17">
        <f t="shared" ref="J10:J11" si="4">ROUND(D10*I10,2)</f>
        <v>8422.02</v>
      </c>
      <c r="K10" s="17">
        <f t="shared" ref="K10:K11" si="5">ROUND(E10*I10,2)</f>
        <v>0</v>
      </c>
      <c r="L10" s="17">
        <f t="shared" ref="L10:L11" si="6">ROUND(F10*I10,2)</f>
        <v>505.32</v>
      </c>
      <c r="M10" s="17">
        <f t="shared" ref="M10:M11" si="7">ROUND(G10*I10,2)</f>
        <v>505.32</v>
      </c>
      <c r="N10" s="17">
        <f t="shared" ref="N10:N11" si="8">ROUND(H10*I10,2)</f>
        <v>7916.7</v>
      </c>
      <c r="O10" s="54">
        <f t="shared" ref="O10:O11" si="9">G10/D10*100</f>
        <v>6</v>
      </c>
    </row>
    <row r="11" spans="1:15" ht="15" x14ac:dyDescent="0.2">
      <c r="A11" s="53" t="s">
        <v>91</v>
      </c>
      <c r="B11" s="41" t="s">
        <v>92</v>
      </c>
      <c r="C11" s="42" t="s">
        <v>71</v>
      </c>
      <c r="D11" s="43">
        <v>1</v>
      </c>
      <c r="E11" s="19"/>
      <c r="F11" s="34">
        <v>0.06</v>
      </c>
      <c r="G11" s="17">
        <f t="shared" si="2"/>
        <v>0.06</v>
      </c>
      <c r="H11" s="17">
        <f t="shared" si="3"/>
        <v>0.94</v>
      </c>
      <c r="I11" s="25">
        <v>2249.2800000000002</v>
      </c>
      <c r="J11" s="17">
        <f t="shared" si="4"/>
        <v>2249.2800000000002</v>
      </c>
      <c r="K11" s="17">
        <f t="shared" si="5"/>
        <v>0</v>
      </c>
      <c r="L11" s="17">
        <f t="shared" si="6"/>
        <v>134.96</v>
      </c>
      <c r="M11" s="17">
        <f t="shared" si="7"/>
        <v>134.96</v>
      </c>
      <c r="N11" s="17">
        <f t="shared" si="8"/>
        <v>2114.3200000000002</v>
      </c>
      <c r="O11" s="54">
        <f t="shared" si="9"/>
        <v>6</v>
      </c>
    </row>
    <row r="12" spans="1:15" ht="15" x14ac:dyDescent="0.2">
      <c r="A12" s="51" t="s">
        <v>41</v>
      </c>
      <c r="B12" s="18" t="s">
        <v>167</v>
      </c>
      <c r="C12" s="18"/>
      <c r="D12" s="18"/>
      <c r="E12" s="18"/>
      <c r="F12" s="18"/>
      <c r="G12" s="18"/>
      <c r="H12" s="18"/>
      <c r="I12" s="18"/>
      <c r="J12" s="28">
        <f>SUM(J13)</f>
        <v>632.92999999999995</v>
      </c>
      <c r="K12" s="28">
        <f t="shared" ref="K12:N12" si="10">SUM(K13)</f>
        <v>0</v>
      </c>
      <c r="L12" s="28">
        <f t="shared" si="10"/>
        <v>316.47000000000003</v>
      </c>
      <c r="M12" s="28">
        <f t="shared" si="10"/>
        <v>316.47000000000003</v>
      </c>
      <c r="N12" s="28">
        <f t="shared" si="10"/>
        <v>316.47000000000003</v>
      </c>
      <c r="O12" s="52"/>
    </row>
    <row r="13" spans="1:15" ht="15" x14ac:dyDescent="0.2">
      <c r="A13" s="53" t="s">
        <v>37</v>
      </c>
      <c r="B13" s="41" t="s">
        <v>168</v>
      </c>
      <c r="C13" s="42" t="s">
        <v>71</v>
      </c>
      <c r="D13" s="43">
        <v>1</v>
      </c>
      <c r="E13" s="19"/>
      <c r="F13" s="34">
        <v>0.5</v>
      </c>
      <c r="G13" s="17">
        <f t="shared" ref="G13" si="11">E13+F13</f>
        <v>0.5</v>
      </c>
      <c r="H13" s="17">
        <f t="shared" ref="H13" si="12">D13-G13</f>
        <v>0.5</v>
      </c>
      <c r="I13" s="25">
        <v>632.92999999999995</v>
      </c>
      <c r="J13" s="17">
        <f>ROUND(D13*I13,2)</f>
        <v>632.92999999999995</v>
      </c>
      <c r="K13" s="17">
        <f>ROUND(E13*I13,2)</f>
        <v>0</v>
      </c>
      <c r="L13" s="17">
        <f>ROUND(F13*I13,2)</f>
        <v>316.47000000000003</v>
      </c>
      <c r="M13" s="17">
        <f>ROUND(G13*I13,2)</f>
        <v>316.47000000000003</v>
      </c>
      <c r="N13" s="17">
        <f>ROUND(H13*I13,2)</f>
        <v>316.47000000000003</v>
      </c>
      <c r="O13" s="54">
        <f t="shared" ref="O13" si="13">G13/D13*100</f>
        <v>50</v>
      </c>
    </row>
    <row r="14" spans="1:15" ht="15" x14ac:dyDescent="0.2">
      <c r="A14" s="51" t="s">
        <v>42</v>
      </c>
      <c r="B14" s="18" t="s">
        <v>169</v>
      </c>
      <c r="C14" s="18"/>
      <c r="D14" s="18"/>
      <c r="E14" s="18"/>
      <c r="F14" s="18"/>
      <c r="G14" s="18"/>
      <c r="H14" s="18"/>
      <c r="I14" s="18"/>
      <c r="J14" s="28">
        <f>SUM(J15)</f>
        <v>4643.6000000000004</v>
      </c>
      <c r="K14" s="28">
        <f t="shared" ref="K14:N16" si="14">SUM(K15)</f>
        <v>0</v>
      </c>
      <c r="L14" s="28">
        <f t="shared" si="14"/>
        <v>4643.6000000000004</v>
      </c>
      <c r="M14" s="28">
        <f t="shared" si="14"/>
        <v>4643.6000000000004</v>
      </c>
      <c r="N14" s="28">
        <f t="shared" si="14"/>
        <v>0</v>
      </c>
      <c r="O14" s="52"/>
    </row>
    <row r="15" spans="1:15" ht="28.5" x14ac:dyDescent="0.2">
      <c r="A15" s="53" t="s">
        <v>39</v>
      </c>
      <c r="B15" s="41" t="s">
        <v>38</v>
      </c>
      <c r="C15" s="42" t="s">
        <v>6</v>
      </c>
      <c r="D15" s="43">
        <v>40</v>
      </c>
      <c r="E15" s="19"/>
      <c r="F15" s="34">
        <v>40</v>
      </c>
      <c r="G15" s="17">
        <f t="shared" ref="G15" si="15">E15+F15</f>
        <v>40</v>
      </c>
      <c r="H15" s="17">
        <f t="shared" ref="H15" si="16">D15-G15</f>
        <v>0</v>
      </c>
      <c r="I15" s="25">
        <v>116.09</v>
      </c>
      <c r="J15" s="17">
        <f>ROUND(D15*I15,2)</f>
        <v>4643.6000000000004</v>
      </c>
      <c r="K15" s="17">
        <f>ROUND(E15*I15,2)</f>
        <v>0</v>
      </c>
      <c r="L15" s="17">
        <f>ROUND(F15*I15,2)</f>
        <v>4643.6000000000004</v>
      </c>
      <c r="M15" s="17">
        <f>ROUND(G15*I15,2)</f>
        <v>4643.6000000000004</v>
      </c>
      <c r="N15" s="17">
        <f>ROUND(H15*I15,2)</f>
        <v>0</v>
      </c>
      <c r="O15" s="54">
        <f t="shared" ref="O15" si="17">G15/D15*100</f>
        <v>100</v>
      </c>
    </row>
    <row r="16" spans="1:15" ht="15" x14ac:dyDescent="0.2">
      <c r="A16" s="51" t="s">
        <v>43</v>
      </c>
      <c r="B16" s="18" t="s">
        <v>170</v>
      </c>
      <c r="C16" s="18"/>
      <c r="D16" s="18"/>
      <c r="E16" s="18"/>
      <c r="F16" s="18"/>
      <c r="G16" s="18"/>
      <c r="H16" s="18"/>
      <c r="I16" s="18"/>
      <c r="J16" s="28">
        <f>SUM(J17)</f>
        <v>5765.31</v>
      </c>
      <c r="K16" s="28">
        <f t="shared" si="14"/>
        <v>0</v>
      </c>
      <c r="L16" s="28">
        <f t="shared" si="14"/>
        <v>5765.31</v>
      </c>
      <c r="M16" s="28">
        <f t="shared" si="14"/>
        <v>5765.31</v>
      </c>
      <c r="N16" s="28">
        <f t="shared" si="14"/>
        <v>0</v>
      </c>
      <c r="O16" s="52"/>
    </row>
    <row r="17" spans="1:15" ht="28.5" x14ac:dyDescent="0.2">
      <c r="A17" s="53" t="s">
        <v>44</v>
      </c>
      <c r="B17" s="41" t="s">
        <v>171</v>
      </c>
      <c r="C17" s="42" t="s">
        <v>72</v>
      </c>
      <c r="D17" s="43">
        <v>27</v>
      </c>
      <c r="E17" s="19"/>
      <c r="F17" s="34">
        <v>27</v>
      </c>
      <c r="G17" s="17">
        <f t="shared" ref="G17:G31" si="18">E17+F17</f>
        <v>27</v>
      </c>
      <c r="H17" s="17">
        <f t="shared" ref="H17:H31" si="19">D17-G17</f>
        <v>0</v>
      </c>
      <c r="I17" s="25">
        <v>213.53</v>
      </c>
      <c r="J17" s="17">
        <f>ROUND(D17*I17,2)</f>
        <v>5765.31</v>
      </c>
      <c r="K17" s="17">
        <f>ROUND(E17*I17,2)</f>
        <v>0</v>
      </c>
      <c r="L17" s="17">
        <f>ROUND(F17*I17,2)</f>
        <v>5765.31</v>
      </c>
      <c r="M17" s="17">
        <f>ROUND(G17*I17,2)</f>
        <v>5765.31</v>
      </c>
      <c r="N17" s="17">
        <f>ROUND(H17*I17,2)</f>
        <v>0</v>
      </c>
      <c r="O17" s="54">
        <f t="shared" ref="O17:O31" si="20">G17/D17*100</f>
        <v>100</v>
      </c>
    </row>
    <row r="18" spans="1:15" ht="15" x14ac:dyDescent="0.2">
      <c r="A18" s="51" t="s">
        <v>172</v>
      </c>
      <c r="B18" s="18" t="s">
        <v>173</v>
      </c>
      <c r="C18" s="18"/>
      <c r="D18" s="18"/>
      <c r="E18" s="18"/>
      <c r="F18" s="18"/>
      <c r="G18" s="18"/>
      <c r="H18" s="18"/>
      <c r="I18" s="18"/>
      <c r="J18" s="28">
        <f>SUM(J19)</f>
        <v>5765.31</v>
      </c>
      <c r="K18" s="28">
        <f t="shared" ref="K18" si="21">SUM(K19)</f>
        <v>0</v>
      </c>
      <c r="L18" s="28">
        <f t="shared" ref="L18" si="22">SUM(L19)</f>
        <v>5765.31</v>
      </c>
      <c r="M18" s="28">
        <f t="shared" ref="M18" si="23">SUM(M19)</f>
        <v>5765.31</v>
      </c>
      <c r="N18" s="28">
        <f t="shared" ref="N18" si="24">SUM(N19)</f>
        <v>0</v>
      </c>
      <c r="O18" s="52"/>
    </row>
    <row r="19" spans="1:15" ht="28.5" x14ac:dyDescent="0.2">
      <c r="A19" s="53" t="s">
        <v>174</v>
      </c>
      <c r="B19" s="41" t="s">
        <v>171</v>
      </c>
      <c r="C19" s="42" t="s">
        <v>72</v>
      </c>
      <c r="D19" s="43">
        <v>27</v>
      </c>
      <c r="E19" s="19"/>
      <c r="F19" s="34">
        <v>27</v>
      </c>
      <c r="G19" s="17">
        <f t="shared" si="18"/>
        <v>27</v>
      </c>
      <c r="H19" s="17">
        <f t="shared" si="19"/>
        <v>0</v>
      </c>
      <c r="I19" s="25">
        <v>213.53</v>
      </c>
      <c r="J19" s="17">
        <f>ROUND(D19*I19,2)</f>
        <v>5765.31</v>
      </c>
      <c r="K19" s="17">
        <f>ROUND(E19*I19,2)</f>
        <v>0</v>
      </c>
      <c r="L19" s="17">
        <f>ROUND(F19*I19,2)</f>
        <v>5765.31</v>
      </c>
      <c r="M19" s="17">
        <f>ROUND(G19*I19,2)</f>
        <v>5765.31</v>
      </c>
      <c r="N19" s="17">
        <f>ROUND(H19*I19,2)</f>
        <v>0</v>
      </c>
      <c r="O19" s="54">
        <f t="shared" si="20"/>
        <v>100</v>
      </c>
    </row>
    <row r="20" spans="1:15" ht="15" x14ac:dyDescent="0.2">
      <c r="A20" s="51" t="s">
        <v>175</v>
      </c>
      <c r="B20" s="18" t="s">
        <v>40</v>
      </c>
      <c r="C20" s="18"/>
      <c r="D20" s="18"/>
      <c r="E20" s="18"/>
      <c r="F20" s="18"/>
      <c r="G20" s="18"/>
      <c r="H20" s="18"/>
      <c r="I20" s="18"/>
      <c r="J20" s="28">
        <f>SUM(J21:J22)</f>
        <v>1836.13</v>
      </c>
      <c r="K20" s="28">
        <f t="shared" ref="K20:N20" si="25">SUM(K21:K22)</f>
        <v>0</v>
      </c>
      <c r="L20" s="28">
        <f t="shared" si="25"/>
        <v>0</v>
      </c>
      <c r="M20" s="28">
        <f t="shared" si="25"/>
        <v>0</v>
      </c>
      <c r="N20" s="28">
        <f t="shared" si="25"/>
        <v>1836.13</v>
      </c>
      <c r="O20" s="52"/>
    </row>
    <row r="21" spans="1:15" ht="15" x14ac:dyDescent="0.2">
      <c r="A21" s="53" t="s">
        <v>176</v>
      </c>
      <c r="B21" s="41" t="s">
        <v>61</v>
      </c>
      <c r="C21" s="42" t="s">
        <v>7</v>
      </c>
      <c r="D21" s="43">
        <v>1</v>
      </c>
      <c r="E21" s="19"/>
      <c r="F21" s="34"/>
      <c r="G21" s="17">
        <f t="shared" si="18"/>
        <v>0</v>
      </c>
      <c r="H21" s="17">
        <f t="shared" si="19"/>
        <v>1</v>
      </c>
      <c r="I21" s="25">
        <v>275.06</v>
      </c>
      <c r="J21" s="17">
        <f>ROUND(D21*I21,2)</f>
        <v>275.06</v>
      </c>
      <c r="K21" s="17">
        <f>ROUND(E21*I21,2)</f>
        <v>0</v>
      </c>
      <c r="L21" s="17">
        <f>ROUND(F21*I21,2)</f>
        <v>0</v>
      </c>
      <c r="M21" s="17">
        <f>ROUND(G21*I21,2)</f>
        <v>0</v>
      </c>
      <c r="N21" s="17">
        <f>ROUND(H21*I21,2)</f>
        <v>275.06</v>
      </c>
      <c r="O21" s="54">
        <f t="shared" si="20"/>
        <v>0</v>
      </c>
    </row>
    <row r="22" spans="1:15" ht="15" x14ac:dyDescent="0.2">
      <c r="A22" s="51" t="s">
        <v>177</v>
      </c>
      <c r="B22" s="18" t="s">
        <v>178</v>
      </c>
      <c r="C22" s="18"/>
      <c r="D22" s="18"/>
      <c r="E22" s="18"/>
      <c r="F22" s="18"/>
      <c r="G22" s="18"/>
      <c r="H22" s="18"/>
      <c r="I22" s="18"/>
      <c r="J22" s="28">
        <f>SUM(J23:J29)</f>
        <v>1561.07</v>
      </c>
      <c r="K22" s="28">
        <f t="shared" ref="K22:N22" si="26">SUM(K23:K29)</f>
        <v>0</v>
      </c>
      <c r="L22" s="28">
        <f t="shared" si="26"/>
        <v>0</v>
      </c>
      <c r="M22" s="28">
        <f t="shared" si="26"/>
        <v>0</v>
      </c>
      <c r="N22" s="28">
        <f t="shared" si="26"/>
        <v>1561.07</v>
      </c>
      <c r="O22" s="52"/>
    </row>
    <row r="23" spans="1:15" ht="28.5" x14ac:dyDescent="0.2">
      <c r="A23" s="53" t="s">
        <v>179</v>
      </c>
      <c r="B23" s="41" t="s">
        <v>62</v>
      </c>
      <c r="C23" s="42" t="s">
        <v>7</v>
      </c>
      <c r="D23" s="43">
        <v>1</v>
      </c>
      <c r="E23" s="19"/>
      <c r="F23" s="34"/>
      <c r="G23" s="17">
        <f t="shared" si="18"/>
        <v>0</v>
      </c>
      <c r="H23" s="17">
        <f t="shared" si="19"/>
        <v>1</v>
      </c>
      <c r="I23" s="25">
        <v>568.95000000000005</v>
      </c>
      <c r="J23" s="17">
        <f t="shared" ref="J23:J29" si="27">ROUND(D23*I23,2)</f>
        <v>568.95000000000005</v>
      </c>
      <c r="K23" s="17">
        <f t="shared" ref="K23:K29" si="28">ROUND(E23*I23,2)</f>
        <v>0</v>
      </c>
      <c r="L23" s="17">
        <f t="shared" ref="L23:L29" si="29">ROUND(F23*I23,2)</f>
        <v>0</v>
      </c>
      <c r="M23" s="17">
        <f t="shared" ref="M23:M29" si="30">ROUND(G23*I23,2)</f>
        <v>0</v>
      </c>
      <c r="N23" s="17">
        <f t="shared" ref="N23:N29" si="31">ROUND(H23*I23,2)</f>
        <v>568.95000000000005</v>
      </c>
      <c r="O23" s="54">
        <f t="shared" si="20"/>
        <v>0</v>
      </c>
    </row>
    <row r="24" spans="1:15" ht="28.5" x14ac:dyDescent="0.2">
      <c r="A24" s="53" t="s">
        <v>180</v>
      </c>
      <c r="B24" s="41" t="s">
        <v>63</v>
      </c>
      <c r="C24" s="42" t="s">
        <v>7</v>
      </c>
      <c r="D24" s="43">
        <v>1</v>
      </c>
      <c r="E24" s="19"/>
      <c r="F24" s="34"/>
      <c r="G24" s="17">
        <f t="shared" si="18"/>
        <v>0</v>
      </c>
      <c r="H24" s="17">
        <f t="shared" si="19"/>
        <v>1</v>
      </c>
      <c r="I24" s="25">
        <v>238.4</v>
      </c>
      <c r="J24" s="17">
        <f t="shared" si="27"/>
        <v>238.4</v>
      </c>
      <c r="K24" s="17">
        <f t="shared" si="28"/>
        <v>0</v>
      </c>
      <c r="L24" s="17">
        <f t="shared" si="29"/>
        <v>0</v>
      </c>
      <c r="M24" s="17">
        <f t="shared" si="30"/>
        <v>0</v>
      </c>
      <c r="N24" s="17">
        <f t="shared" si="31"/>
        <v>238.4</v>
      </c>
      <c r="O24" s="54">
        <f t="shared" si="20"/>
        <v>0</v>
      </c>
    </row>
    <row r="25" spans="1:15" ht="28.5" x14ac:dyDescent="0.2">
      <c r="A25" s="53" t="s">
        <v>181</v>
      </c>
      <c r="B25" s="41" t="s">
        <v>64</v>
      </c>
      <c r="C25" s="42" t="s">
        <v>30</v>
      </c>
      <c r="D25" s="43">
        <v>12</v>
      </c>
      <c r="E25" s="19"/>
      <c r="F25" s="34"/>
      <c r="G25" s="17">
        <f t="shared" si="18"/>
        <v>0</v>
      </c>
      <c r="H25" s="17">
        <f t="shared" si="19"/>
        <v>12</v>
      </c>
      <c r="I25" s="25">
        <v>9.65</v>
      </c>
      <c r="J25" s="17">
        <f t="shared" si="27"/>
        <v>115.8</v>
      </c>
      <c r="K25" s="17">
        <f t="shared" si="28"/>
        <v>0</v>
      </c>
      <c r="L25" s="17">
        <f t="shared" si="29"/>
        <v>0</v>
      </c>
      <c r="M25" s="17">
        <f t="shared" si="30"/>
        <v>0</v>
      </c>
      <c r="N25" s="17">
        <f t="shared" si="31"/>
        <v>115.8</v>
      </c>
      <c r="O25" s="54">
        <f t="shared" si="20"/>
        <v>0</v>
      </c>
    </row>
    <row r="26" spans="1:15" ht="28.5" x14ac:dyDescent="0.2">
      <c r="A26" s="53" t="s">
        <v>182</v>
      </c>
      <c r="B26" s="41" t="s">
        <v>65</v>
      </c>
      <c r="C26" s="42" t="s">
        <v>7</v>
      </c>
      <c r="D26" s="43">
        <v>4</v>
      </c>
      <c r="E26" s="19"/>
      <c r="F26" s="34"/>
      <c r="G26" s="17">
        <f t="shared" si="18"/>
        <v>0</v>
      </c>
      <c r="H26" s="17">
        <f t="shared" si="19"/>
        <v>4</v>
      </c>
      <c r="I26" s="25">
        <v>4.75</v>
      </c>
      <c r="J26" s="17">
        <f t="shared" si="27"/>
        <v>19</v>
      </c>
      <c r="K26" s="17">
        <f t="shared" si="28"/>
        <v>0</v>
      </c>
      <c r="L26" s="17">
        <f t="shared" si="29"/>
        <v>0</v>
      </c>
      <c r="M26" s="17">
        <f t="shared" si="30"/>
        <v>0</v>
      </c>
      <c r="N26" s="17">
        <f t="shared" si="31"/>
        <v>19</v>
      </c>
      <c r="O26" s="54">
        <f t="shared" si="20"/>
        <v>0</v>
      </c>
    </row>
    <row r="27" spans="1:15" ht="28.5" x14ac:dyDescent="0.2">
      <c r="A27" s="53" t="s">
        <v>183</v>
      </c>
      <c r="B27" s="41" t="s">
        <v>66</v>
      </c>
      <c r="C27" s="42" t="s">
        <v>7</v>
      </c>
      <c r="D27" s="43">
        <v>2</v>
      </c>
      <c r="E27" s="19"/>
      <c r="F27" s="34"/>
      <c r="G27" s="17">
        <f t="shared" si="18"/>
        <v>0</v>
      </c>
      <c r="H27" s="17">
        <f t="shared" si="19"/>
        <v>2</v>
      </c>
      <c r="I27" s="25">
        <v>31.45</v>
      </c>
      <c r="J27" s="17">
        <f t="shared" si="27"/>
        <v>62.9</v>
      </c>
      <c r="K27" s="17">
        <f t="shared" si="28"/>
        <v>0</v>
      </c>
      <c r="L27" s="17">
        <f t="shared" si="29"/>
        <v>0</v>
      </c>
      <c r="M27" s="17">
        <f t="shared" si="30"/>
        <v>0</v>
      </c>
      <c r="N27" s="17">
        <f t="shared" si="31"/>
        <v>62.9</v>
      </c>
      <c r="O27" s="54">
        <f t="shared" si="20"/>
        <v>0</v>
      </c>
    </row>
    <row r="28" spans="1:15" s="9" customFormat="1" ht="42.75" x14ac:dyDescent="0.2">
      <c r="A28" s="53" t="s">
        <v>184</v>
      </c>
      <c r="B28" s="41" t="s">
        <v>185</v>
      </c>
      <c r="C28" s="42" t="s">
        <v>71</v>
      </c>
      <c r="D28" s="43">
        <v>1</v>
      </c>
      <c r="E28" s="19"/>
      <c r="F28" s="34"/>
      <c r="G28" s="17">
        <f t="shared" si="18"/>
        <v>0</v>
      </c>
      <c r="H28" s="17">
        <f t="shared" si="19"/>
        <v>1</v>
      </c>
      <c r="I28" s="25">
        <v>82.62</v>
      </c>
      <c r="J28" s="17">
        <f t="shared" si="27"/>
        <v>82.62</v>
      </c>
      <c r="K28" s="17">
        <f t="shared" si="28"/>
        <v>0</v>
      </c>
      <c r="L28" s="17">
        <f t="shared" si="29"/>
        <v>0</v>
      </c>
      <c r="M28" s="17">
        <f t="shared" si="30"/>
        <v>0</v>
      </c>
      <c r="N28" s="17">
        <f t="shared" si="31"/>
        <v>82.62</v>
      </c>
      <c r="O28" s="54">
        <f t="shared" si="20"/>
        <v>0</v>
      </c>
    </row>
    <row r="29" spans="1:15" ht="28.5" x14ac:dyDescent="0.2">
      <c r="A29" s="53" t="s">
        <v>186</v>
      </c>
      <c r="B29" s="41" t="s">
        <v>187</v>
      </c>
      <c r="C29" s="42" t="s">
        <v>75</v>
      </c>
      <c r="D29" s="43">
        <v>60</v>
      </c>
      <c r="E29" s="19"/>
      <c r="F29" s="34"/>
      <c r="G29" s="17">
        <f t="shared" si="18"/>
        <v>0</v>
      </c>
      <c r="H29" s="17">
        <f t="shared" si="19"/>
        <v>60</v>
      </c>
      <c r="I29" s="25">
        <v>7.89</v>
      </c>
      <c r="J29" s="17">
        <f t="shared" si="27"/>
        <v>473.4</v>
      </c>
      <c r="K29" s="17">
        <f t="shared" si="28"/>
        <v>0</v>
      </c>
      <c r="L29" s="17">
        <f t="shared" si="29"/>
        <v>0</v>
      </c>
      <c r="M29" s="17">
        <f t="shared" si="30"/>
        <v>0</v>
      </c>
      <c r="N29" s="17">
        <f t="shared" si="31"/>
        <v>473.4</v>
      </c>
      <c r="O29" s="54">
        <f t="shared" si="20"/>
        <v>0</v>
      </c>
    </row>
    <row r="30" spans="1:15" ht="15" x14ac:dyDescent="0.2">
      <c r="A30" s="51" t="s">
        <v>188</v>
      </c>
      <c r="B30" s="18" t="s">
        <v>93</v>
      </c>
      <c r="C30" s="18"/>
      <c r="D30" s="18"/>
      <c r="E30" s="18"/>
      <c r="F30" s="18"/>
      <c r="G30" s="18"/>
      <c r="H30" s="18"/>
      <c r="I30" s="18"/>
      <c r="J30" s="28">
        <f>SUM(J31)</f>
        <v>22557.39</v>
      </c>
      <c r="K30" s="28">
        <f t="shared" ref="K30" si="32">SUM(K31)</f>
        <v>0</v>
      </c>
      <c r="L30" s="28">
        <f t="shared" ref="L30" si="33">SUM(L31)</f>
        <v>1353.44</v>
      </c>
      <c r="M30" s="28">
        <f t="shared" ref="M30" si="34">SUM(M31)</f>
        <v>1353.44</v>
      </c>
      <c r="N30" s="28">
        <f t="shared" ref="N30" si="35">SUM(N31)</f>
        <v>21203.95</v>
      </c>
      <c r="O30" s="52"/>
    </row>
    <row r="31" spans="1:15" ht="15" x14ac:dyDescent="0.2">
      <c r="A31" s="53" t="s">
        <v>189</v>
      </c>
      <c r="B31" s="41" t="s">
        <v>94</v>
      </c>
      <c r="C31" s="42" t="s">
        <v>71</v>
      </c>
      <c r="D31" s="43">
        <v>1</v>
      </c>
      <c r="E31" s="19"/>
      <c r="F31" s="34">
        <v>0.06</v>
      </c>
      <c r="G31" s="17">
        <f t="shared" si="18"/>
        <v>0.06</v>
      </c>
      <c r="H31" s="17">
        <f t="shared" si="19"/>
        <v>0.94</v>
      </c>
      <c r="I31" s="25">
        <v>22557.39</v>
      </c>
      <c r="J31" s="17">
        <f>ROUND(D31*I31,2)</f>
        <v>22557.39</v>
      </c>
      <c r="K31" s="17">
        <f>ROUND(E31*I31,2)</f>
        <v>0</v>
      </c>
      <c r="L31" s="17">
        <f>ROUND(F31*I31,2)</f>
        <v>1353.44</v>
      </c>
      <c r="M31" s="17">
        <f>ROUND(G31*I31,2)</f>
        <v>1353.44</v>
      </c>
      <c r="N31" s="17">
        <f>ROUND(H31*I31,2)</f>
        <v>21203.95</v>
      </c>
      <c r="O31" s="54">
        <f t="shared" si="20"/>
        <v>6</v>
      </c>
    </row>
    <row r="32" spans="1:15" ht="15" x14ac:dyDescent="0.2">
      <c r="A32" s="55" t="s">
        <v>80</v>
      </c>
      <c r="B32" s="102" t="s">
        <v>1149</v>
      </c>
      <c r="C32" s="37"/>
      <c r="D32" s="38"/>
      <c r="E32" s="39"/>
      <c r="F32" s="37"/>
      <c r="G32" s="39"/>
      <c r="H32" s="39"/>
      <c r="I32" s="37"/>
      <c r="J32" s="44">
        <f>J33+J38+J44+J70+J162+J183+J212+J230</f>
        <v>128571.97</v>
      </c>
      <c r="K32" s="44">
        <f t="shared" ref="K32:N32" si="36">K33+K38+K44+K70+K162+K183+K212+K230</f>
        <v>0</v>
      </c>
      <c r="L32" s="44">
        <f t="shared" si="36"/>
        <v>17803.47</v>
      </c>
      <c r="M32" s="44">
        <f t="shared" si="36"/>
        <v>17803.47</v>
      </c>
      <c r="N32" s="44">
        <f t="shared" si="36"/>
        <v>110768.5</v>
      </c>
      <c r="O32" s="56"/>
    </row>
    <row r="33" spans="1:15" ht="15" x14ac:dyDescent="0.2">
      <c r="A33" s="57" t="s">
        <v>31</v>
      </c>
      <c r="B33" s="23" t="s">
        <v>8</v>
      </c>
      <c r="C33" s="24"/>
      <c r="D33" s="26"/>
      <c r="E33" s="20"/>
      <c r="F33" s="35"/>
      <c r="G33" s="21"/>
      <c r="H33" s="21"/>
      <c r="I33" s="27"/>
      <c r="J33" s="28">
        <f>J34</f>
        <v>723.42</v>
      </c>
      <c r="K33" s="28">
        <f t="shared" ref="K33:N33" si="37">K34</f>
        <v>0</v>
      </c>
      <c r="L33" s="28">
        <f t="shared" si="37"/>
        <v>0</v>
      </c>
      <c r="M33" s="28">
        <f t="shared" si="37"/>
        <v>0</v>
      </c>
      <c r="N33" s="28">
        <f t="shared" si="37"/>
        <v>723.42</v>
      </c>
      <c r="O33" s="58"/>
    </row>
    <row r="34" spans="1:15" ht="15" x14ac:dyDescent="0.2">
      <c r="A34" s="51" t="s">
        <v>32</v>
      </c>
      <c r="B34" s="18" t="s">
        <v>190</v>
      </c>
      <c r="C34" s="18"/>
      <c r="D34" s="18"/>
      <c r="E34" s="18"/>
      <c r="F34" s="18"/>
      <c r="G34" s="18"/>
      <c r="H34" s="18"/>
      <c r="I34" s="18"/>
      <c r="J34" s="28">
        <f>SUM(J35:J37)</f>
        <v>723.42</v>
      </c>
      <c r="K34" s="28">
        <f t="shared" ref="K34:N34" si="38">SUM(K35:K37)</f>
        <v>0</v>
      </c>
      <c r="L34" s="28">
        <f t="shared" si="38"/>
        <v>0</v>
      </c>
      <c r="M34" s="28">
        <f t="shared" si="38"/>
        <v>0</v>
      </c>
      <c r="N34" s="28">
        <f t="shared" si="38"/>
        <v>723.42</v>
      </c>
      <c r="O34" s="52"/>
    </row>
    <row r="35" spans="1:15" ht="42.75" x14ac:dyDescent="0.2">
      <c r="A35" s="53" t="s">
        <v>96</v>
      </c>
      <c r="B35" s="41" t="s">
        <v>191</v>
      </c>
      <c r="C35" s="42" t="s">
        <v>72</v>
      </c>
      <c r="D35" s="43">
        <v>1027.1600000000001</v>
      </c>
      <c r="E35" s="19"/>
      <c r="F35" s="34"/>
      <c r="G35" s="17">
        <f t="shared" ref="G35" si="39">E35+F35</f>
        <v>0</v>
      </c>
      <c r="H35" s="17">
        <f t="shared" ref="H35" si="40">D35-G35</f>
        <v>1027.1600000000001</v>
      </c>
      <c r="I35" s="25">
        <v>0.32</v>
      </c>
      <c r="J35" s="17">
        <f t="shared" ref="J35" si="41">ROUND(D35*I35,2)</f>
        <v>328.69</v>
      </c>
      <c r="K35" s="17">
        <f t="shared" ref="K35" si="42">ROUND(E35*I35,2)</f>
        <v>0</v>
      </c>
      <c r="L35" s="17">
        <f t="shared" ref="L35" si="43">ROUND(F35*I35,2)</f>
        <v>0</v>
      </c>
      <c r="M35" s="17">
        <f t="shared" ref="M35" si="44">ROUND(G35*I35,2)</f>
        <v>0</v>
      </c>
      <c r="N35" s="17">
        <f t="shared" ref="N35" si="45">ROUND(H35*I35,2)</f>
        <v>328.69</v>
      </c>
      <c r="O35" s="54">
        <f t="shared" ref="O35" si="46">G35/D35*100</f>
        <v>0</v>
      </c>
    </row>
    <row r="36" spans="1:15" ht="28.5" x14ac:dyDescent="0.2">
      <c r="A36" s="53" t="s">
        <v>192</v>
      </c>
      <c r="B36" s="41" t="s">
        <v>193</v>
      </c>
      <c r="C36" s="42" t="s">
        <v>74</v>
      </c>
      <c r="D36" s="43">
        <v>107.85</v>
      </c>
      <c r="E36" s="19"/>
      <c r="F36" s="34"/>
      <c r="G36" s="17">
        <f t="shared" ref="G36:G99" si="47">E36+F36</f>
        <v>0</v>
      </c>
      <c r="H36" s="17">
        <f t="shared" ref="H36:H99" si="48">D36-G36</f>
        <v>107.85</v>
      </c>
      <c r="I36" s="25">
        <v>0.78</v>
      </c>
      <c r="J36" s="17">
        <f t="shared" ref="J36:J99" si="49">ROUND(D36*I36,2)</f>
        <v>84.12</v>
      </c>
      <c r="K36" s="17">
        <f t="shared" ref="K36:K99" si="50">ROUND(E36*I36,2)</f>
        <v>0</v>
      </c>
      <c r="L36" s="17">
        <f t="shared" ref="L36:L99" si="51">ROUND(F36*I36,2)</f>
        <v>0</v>
      </c>
      <c r="M36" s="17">
        <f t="shared" ref="M36:M99" si="52">ROUND(G36*I36,2)</f>
        <v>0</v>
      </c>
      <c r="N36" s="17">
        <f t="shared" ref="N36:N99" si="53">ROUND(H36*I36,2)</f>
        <v>84.12</v>
      </c>
      <c r="O36" s="54">
        <f t="shared" ref="O36:O99" si="54">G36/D36*100</f>
        <v>0</v>
      </c>
    </row>
    <row r="37" spans="1:15" ht="42.75" x14ac:dyDescent="0.2">
      <c r="A37" s="53" t="s">
        <v>194</v>
      </c>
      <c r="B37" s="41" t="s">
        <v>195</v>
      </c>
      <c r="C37" s="42" t="s">
        <v>196</v>
      </c>
      <c r="D37" s="43">
        <v>485.33</v>
      </c>
      <c r="E37" s="19"/>
      <c r="F37" s="34"/>
      <c r="G37" s="17">
        <f t="shared" si="47"/>
        <v>0</v>
      </c>
      <c r="H37" s="17">
        <f t="shared" si="48"/>
        <v>485.33</v>
      </c>
      <c r="I37" s="25">
        <v>0.64</v>
      </c>
      <c r="J37" s="17">
        <f t="shared" si="49"/>
        <v>310.61</v>
      </c>
      <c r="K37" s="17">
        <f t="shared" si="50"/>
        <v>0</v>
      </c>
      <c r="L37" s="17">
        <f t="shared" si="51"/>
        <v>0</v>
      </c>
      <c r="M37" s="17">
        <f t="shared" si="52"/>
        <v>0</v>
      </c>
      <c r="N37" s="17">
        <f t="shared" si="53"/>
        <v>310.61</v>
      </c>
      <c r="O37" s="54">
        <f t="shared" si="54"/>
        <v>0</v>
      </c>
    </row>
    <row r="38" spans="1:15" ht="15" x14ac:dyDescent="0.2">
      <c r="A38" s="51" t="s">
        <v>33</v>
      </c>
      <c r="B38" s="18" t="s">
        <v>103</v>
      </c>
      <c r="C38" s="18"/>
      <c r="D38" s="18"/>
      <c r="E38" s="18"/>
      <c r="F38" s="18"/>
      <c r="G38" s="18"/>
      <c r="H38" s="18"/>
      <c r="I38" s="18"/>
      <c r="J38" s="28">
        <f>SUM(J39:J43)</f>
        <v>14480.88</v>
      </c>
      <c r="K38" s="28">
        <f t="shared" ref="K38:N38" si="55">SUM(K39:K43)</f>
        <v>0</v>
      </c>
      <c r="L38" s="28">
        <f t="shared" si="55"/>
        <v>0</v>
      </c>
      <c r="M38" s="28">
        <f t="shared" si="55"/>
        <v>0</v>
      </c>
      <c r="N38" s="28">
        <f t="shared" si="55"/>
        <v>14480.88</v>
      </c>
      <c r="O38" s="52"/>
    </row>
    <row r="39" spans="1:15" ht="15" x14ac:dyDescent="0.2">
      <c r="A39" s="53" t="s">
        <v>34</v>
      </c>
      <c r="B39" s="41" t="s">
        <v>197</v>
      </c>
      <c r="C39" s="42" t="s">
        <v>6</v>
      </c>
      <c r="D39" s="43">
        <v>1027.1600000000001</v>
      </c>
      <c r="E39" s="19"/>
      <c r="F39" s="34"/>
      <c r="G39" s="17">
        <f t="shared" si="47"/>
        <v>0</v>
      </c>
      <c r="H39" s="17">
        <f t="shared" si="48"/>
        <v>1027.1600000000001</v>
      </c>
      <c r="I39" s="25">
        <v>1.02</v>
      </c>
      <c r="J39" s="17">
        <f t="shared" si="49"/>
        <v>1047.7</v>
      </c>
      <c r="K39" s="17">
        <f t="shared" si="50"/>
        <v>0</v>
      </c>
      <c r="L39" s="17">
        <f t="shared" si="51"/>
        <v>0</v>
      </c>
      <c r="M39" s="17">
        <f t="shared" si="52"/>
        <v>0</v>
      </c>
      <c r="N39" s="17">
        <f t="shared" si="53"/>
        <v>1047.7</v>
      </c>
      <c r="O39" s="54">
        <f t="shared" si="54"/>
        <v>0</v>
      </c>
    </row>
    <row r="40" spans="1:15" ht="42.75" x14ac:dyDescent="0.2">
      <c r="A40" s="53" t="s">
        <v>35</v>
      </c>
      <c r="B40" s="41" t="s">
        <v>198</v>
      </c>
      <c r="C40" s="42" t="s">
        <v>28</v>
      </c>
      <c r="D40" s="43">
        <v>236.25</v>
      </c>
      <c r="E40" s="19"/>
      <c r="F40" s="34"/>
      <c r="G40" s="17">
        <f t="shared" si="47"/>
        <v>0</v>
      </c>
      <c r="H40" s="17">
        <f t="shared" si="48"/>
        <v>236.25</v>
      </c>
      <c r="I40" s="25">
        <v>28.68</v>
      </c>
      <c r="J40" s="17">
        <f t="shared" si="49"/>
        <v>6775.65</v>
      </c>
      <c r="K40" s="17">
        <f t="shared" si="50"/>
        <v>0</v>
      </c>
      <c r="L40" s="17">
        <f t="shared" si="51"/>
        <v>0</v>
      </c>
      <c r="M40" s="17">
        <f t="shared" si="52"/>
        <v>0</v>
      </c>
      <c r="N40" s="17">
        <f t="shared" si="53"/>
        <v>6775.65</v>
      </c>
      <c r="O40" s="54">
        <f t="shared" si="54"/>
        <v>0</v>
      </c>
    </row>
    <row r="41" spans="1:15" ht="28.5" x14ac:dyDescent="0.2">
      <c r="A41" s="53" t="s">
        <v>45</v>
      </c>
      <c r="B41" s="41" t="s">
        <v>199</v>
      </c>
      <c r="C41" s="42" t="s">
        <v>196</v>
      </c>
      <c r="D41" s="43">
        <v>13820.63</v>
      </c>
      <c r="E41" s="19"/>
      <c r="F41" s="34"/>
      <c r="G41" s="17">
        <f t="shared" si="47"/>
        <v>0</v>
      </c>
      <c r="H41" s="17">
        <f t="shared" si="48"/>
        <v>13820.63</v>
      </c>
      <c r="I41" s="25">
        <v>0.42</v>
      </c>
      <c r="J41" s="17">
        <f t="shared" si="49"/>
        <v>5804.66</v>
      </c>
      <c r="K41" s="17">
        <f t="shared" si="50"/>
        <v>0</v>
      </c>
      <c r="L41" s="17">
        <f t="shared" si="51"/>
        <v>0</v>
      </c>
      <c r="M41" s="17">
        <f t="shared" si="52"/>
        <v>0</v>
      </c>
      <c r="N41" s="17">
        <f t="shared" si="53"/>
        <v>5804.66</v>
      </c>
      <c r="O41" s="54">
        <f t="shared" si="54"/>
        <v>0</v>
      </c>
    </row>
    <row r="42" spans="1:15" ht="28.5" x14ac:dyDescent="0.2">
      <c r="A42" s="53" t="s">
        <v>46</v>
      </c>
      <c r="B42" s="41" t="s">
        <v>200</v>
      </c>
      <c r="C42" s="42" t="s">
        <v>74</v>
      </c>
      <c r="D42" s="43">
        <v>236.25</v>
      </c>
      <c r="E42" s="19"/>
      <c r="F42" s="34"/>
      <c r="G42" s="17">
        <f t="shared" si="47"/>
        <v>0</v>
      </c>
      <c r="H42" s="17">
        <f t="shared" si="48"/>
        <v>236.25</v>
      </c>
      <c r="I42" s="25">
        <v>0.26</v>
      </c>
      <c r="J42" s="17">
        <f t="shared" si="49"/>
        <v>61.43</v>
      </c>
      <c r="K42" s="17">
        <f t="shared" si="50"/>
        <v>0</v>
      </c>
      <c r="L42" s="17">
        <f t="shared" si="51"/>
        <v>0</v>
      </c>
      <c r="M42" s="17">
        <f t="shared" si="52"/>
        <v>0</v>
      </c>
      <c r="N42" s="17">
        <f t="shared" si="53"/>
        <v>61.43</v>
      </c>
      <c r="O42" s="54">
        <f t="shared" si="54"/>
        <v>0</v>
      </c>
    </row>
    <row r="43" spans="1:15" ht="28.5" x14ac:dyDescent="0.2">
      <c r="A43" s="53" t="s">
        <v>201</v>
      </c>
      <c r="B43" s="41" t="s">
        <v>202</v>
      </c>
      <c r="C43" s="42" t="s">
        <v>28</v>
      </c>
      <c r="D43" s="43">
        <v>236.25</v>
      </c>
      <c r="E43" s="19"/>
      <c r="F43" s="34"/>
      <c r="G43" s="17">
        <f t="shared" si="47"/>
        <v>0</v>
      </c>
      <c r="H43" s="17">
        <f t="shared" si="48"/>
        <v>236.25</v>
      </c>
      <c r="I43" s="25">
        <v>3.35</v>
      </c>
      <c r="J43" s="17">
        <f t="shared" si="49"/>
        <v>791.44</v>
      </c>
      <c r="K43" s="17">
        <f t="shared" si="50"/>
        <v>0</v>
      </c>
      <c r="L43" s="17">
        <f t="shared" si="51"/>
        <v>0</v>
      </c>
      <c r="M43" s="17">
        <f t="shared" si="52"/>
        <v>0</v>
      </c>
      <c r="N43" s="17">
        <f t="shared" si="53"/>
        <v>791.44</v>
      </c>
      <c r="O43" s="54">
        <f t="shared" si="54"/>
        <v>0</v>
      </c>
    </row>
    <row r="44" spans="1:15" ht="15" x14ac:dyDescent="0.2">
      <c r="A44" s="51" t="s">
        <v>203</v>
      </c>
      <c r="B44" s="18" t="s">
        <v>136</v>
      </c>
      <c r="C44" s="18"/>
      <c r="D44" s="18"/>
      <c r="E44" s="18"/>
      <c r="F44" s="18"/>
      <c r="G44" s="18"/>
      <c r="H44" s="18"/>
      <c r="I44" s="18"/>
      <c r="J44" s="28">
        <f>SUM(J45,J46,J52,J57,J64,J68)</f>
        <v>11209.31</v>
      </c>
      <c r="K44" s="28">
        <f t="shared" ref="K44:N44" si="56">SUM(K45,K46,K52,K57,K64,K68)</f>
        <v>0</v>
      </c>
      <c r="L44" s="28">
        <f t="shared" si="56"/>
        <v>0</v>
      </c>
      <c r="M44" s="28">
        <f t="shared" si="56"/>
        <v>0</v>
      </c>
      <c r="N44" s="28">
        <f t="shared" si="56"/>
        <v>11209.31</v>
      </c>
      <c r="O44" s="52"/>
    </row>
    <row r="45" spans="1:15" ht="15" x14ac:dyDescent="0.2">
      <c r="A45" s="53" t="s">
        <v>204</v>
      </c>
      <c r="B45" s="41" t="s">
        <v>205</v>
      </c>
      <c r="C45" s="42" t="s">
        <v>75</v>
      </c>
      <c r="D45" s="43">
        <v>164.7</v>
      </c>
      <c r="E45" s="19"/>
      <c r="F45" s="34"/>
      <c r="G45" s="17">
        <f t="shared" si="47"/>
        <v>0</v>
      </c>
      <c r="H45" s="17">
        <f t="shared" si="48"/>
        <v>164.7</v>
      </c>
      <c r="I45" s="25">
        <v>0.59</v>
      </c>
      <c r="J45" s="17">
        <f t="shared" si="49"/>
        <v>97.17</v>
      </c>
      <c r="K45" s="17">
        <f t="shared" si="50"/>
        <v>0</v>
      </c>
      <c r="L45" s="17">
        <f t="shared" si="51"/>
        <v>0</v>
      </c>
      <c r="M45" s="17">
        <f t="shared" si="52"/>
        <v>0</v>
      </c>
      <c r="N45" s="17">
        <f t="shared" si="53"/>
        <v>97.17</v>
      </c>
      <c r="O45" s="54">
        <f t="shared" si="54"/>
        <v>0</v>
      </c>
    </row>
    <row r="46" spans="1:15" ht="15" x14ac:dyDescent="0.2">
      <c r="A46" s="51" t="s">
        <v>206</v>
      </c>
      <c r="B46" s="18" t="s">
        <v>207</v>
      </c>
      <c r="C46" s="18"/>
      <c r="D46" s="18"/>
      <c r="E46" s="18"/>
      <c r="F46" s="18"/>
      <c r="G46" s="18"/>
      <c r="H46" s="18"/>
      <c r="I46" s="18"/>
      <c r="J46" s="28">
        <f>SUM(J47:J51)</f>
        <v>1045.68</v>
      </c>
      <c r="K46" s="28">
        <f t="shared" ref="K46:N46" si="57">SUM(K47:K51)</f>
        <v>0</v>
      </c>
      <c r="L46" s="28">
        <f t="shared" si="57"/>
        <v>0</v>
      </c>
      <c r="M46" s="28">
        <f t="shared" si="57"/>
        <v>0</v>
      </c>
      <c r="N46" s="28">
        <f t="shared" si="57"/>
        <v>1045.68</v>
      </c>
      <c r="O46" s="52"/>
    </row>
    <row r="47" spans="1:15" ht="42.75" x14ac:dyDescent="0.2">
      <c r="A47" s="53" t="s">
        <v>208</v>
      </c>
      <c r="B47" s="41" t="s">
        <v>209</v>
      </c>
      <c r="C47" s="42" t="s">
        <v>74</v>
      </c>
      <c r="D47" s="43">
        <v>41.3</v>
      </c>
      <c r="E47" s="19"/>
      <c r="F47" s="34"/>
      <c r="G47" s="17">
        <f t="shared" si="47"/>
        <v>0</v>
      </c>
      <c r="H47" s="17">
        <f t="shared" si="48"/>
        <v>41.3</v>
      </c>
      <c r="I47" s="25">
        <v>18.850000000000001</v>
      </c>
      <c r="J47" s="17">
        <f t="shared" si="49"/>
        <v>778.51</v>
      </c>
      <c r="K47" s="17">
        <f t="shared" si="50"/>
        <v>0</v>
      </c>
      <c r="L47" s="17">
        <f t="shared" si="51"/>
        <v>0</v>
      </c>
      <c r="M47" s="17">
        <f t="shared" si="52"/>
        <v>0</v>
      </c>
      <c r="N47" s="17">
        <f t="shared" si="53"/>
        <v>778.51</v>
      </c>
      <c r="O47" s="54">
        <f t="shared" si="54"/>
        <v>0</v>
      </c>
    </row>
    <row r="48" spans="1:15" ht="42.75" x14ac:dyDescent="0.2">
      <c r="A48" s="53" t="s">
        <v>210</v>
      </c>
      <c r="B48" s="41" t="s">
        <v>211</v>
      </c>
      <c r="C48" s="42" t="s">
        <v>74</v>
      </c>
      <c r="D48" s="43">
        <v>2.1</v>
      </c>
      <c r="E48" s="19"/>
      <c r="F48" s="34"/>
      <c r="G48" s="17">
        <f t="shared" si="47"/>
        <v>0</v>
      </c>
      <c r="H48" s="17">
        <f t="shared" si="48"/>
        <v>2.1</v>
      </c>
      <c r="I48" s="25">
        <v>36.18</v>
      </c>
      <c r="J48" s="17">
        <f t="shared" si="49"/>
        <v>75.98</v>
      </c>
      <c r="K48" s="17">
        <f t="shared" si="50"/>
        <v>0</v>
      </c>
      <c r="L48" s="17">
        <f t="shared" si="51"/>
        <v>0</v>
      </c>
      <c r="M48" s="17">
        <f t="shared" si="52"/>
        <v>0</v>
      </c>
      <c r="N48" s="17">
        <f t="shared" si="53"/>
        <v>75.98</v>
      </c>
      <c r="O48" s="54">
        <f t="shared" si="54"/>
        <v>0</v>
      </c>
    </row>
    <row r="49" spans="1:15" ht="28.5" x14ac:dyDescent="0.2">
      <c r="A49" s="53" t="s">
        <v>212</v>
      </c>
      <c r="B49" s="41" t="s">
        <v>213</v>
      </c>
      <c r="C49" s="42" t="s">
        <v>74</v>
      </c>
      <c r="D49" s="43">
        <v>2.8</v>
      </c>
      <c r="E49" s="19"/>
      <c r="F49" s="34"/>
      <c r="G49" s="17">
        <f t="shared" si="47"/>
        <v>0</v>
      </c>
      <c r="H49" s="17">
        <f t="shared" si="48"/>
        <v>2.8</v>
      </c>
      <c r="I49" s="25">
        <v>4.37</v>
      </c>
      <c r="J49" s="17">
        <f t="shared" si="49"/>
        <v>12.24</v>
      </c>
      <c r="K49" s="17">
        <f t="shared" si="50"/>
        <v>0</v>
      </c>
      <c r="L49" s="17">
        <f t="shared" si="51"/>
        <v>0</v>
      </c>
      <c r="M49" s="17">
        <f t="shared" si="52"/>
        <v>0</v>
      </c>
      <c r="N49" s="17">
        <f t="shared" si="53"/>
        <v>12.24</v>
      </c>
      <c r="O49" s="54">
        <f t="shared" si="54"/>
        <v>0</v>
      </c>
    </row>
    <row r="50" spans="1:15" ht="42.75" x14ac:dyDescent="0.2">
      <c r="A50" s="53" t="s">
        <v>214</v>
      </c>
      <c r="B50" s="41" t="s">
        <v>195</v>
      </c>
      <c r="C50" s="42" t="s">
        <v>196</v>
      </c>
      <c r="D50" s="43">
        <v>12.3</v>
      </c>
      <c r="E50" s="19"/>
      <c r="F50" s="34"/>
      <c r="G50" s="17">
        <f t="shared" si="47"/>
        <v>0</v>
      </c>
      <c r="H50" s="17">
        <f t="shared" si="48"/>
        <v>12.3</v>
      </c>
      <c r="I50" s="25">
        <v>0.64</v>
      </c>
      <c r="J50" s="17">
        <f t="shared" si="49"/>
        <v>7.87</v>
      </c>
      <c r="K50" s="17">
        <f t="shared" si="50"/>
        <v>0</v>
      </c>
      <c r="L50" s="17">
        <f t="shared" si="51"/>
        <v>0</v>
      </c>
      <c r="M50" s="17">
        <f t="shared" si="52"/>
        <v>0</v>
      </c>
      <c r="N50" s="17">
        <f t="shared" si="53"/>
        <v>7.87</v>
      </c>
      <c r="O50" s="54">
        <f t="shared" si="54"/>
        <v>0</v>
      </c>
    </row>
    <row r="51" spans="1:15" ht="15" x14ac:dyDescent="0.2">
      <c r="A51" s="53" t="s">
        <v>215</v>
      </c>
      <c r="B51" s="41" t="s">
        <v>98</v>
      </c>
      <c r="C51" s="42" t="s">
        <v>6</v>
      </c>
      <c r="D51" s="43">
        <v>75.7</v>
      </c>
      <c r="E51" s="19"/>
      <c r="F51" s="34"/>
      <c r="G51" s="17">
        <f t="shared" si="47"/>
        <v>0</v>
      </c>
      <c r="H51" s="17">
        <f t="shared" si="48"/>
        <v>75.7</v>
      </c>
      <c r="I51" s="25">
        <v>2.2599999999999998</v>
      </c>
      <c r="J51" s="17">
        <f t="shared" si="49"/>
        <v>171.08</v>
      </c>
      <c r="K51" s="17">
        <f t="shared" si="50"/>
        <v>0</v>
      </c>
      <c r="L51" s="17">
        <f t="shared" si="51"/>
        <v>0</v>
      </c>
      <c r="M51" s="17">
        <f t="shared" si="52"/>
        <v>0</v>
      </c>
      <c r="N51" s="17">
        <f t="shared" si="53"/>
        <v>171.08</v>
      </c>
      <c r="O51" s="54">
        <f t="shared" si="54"/>
        <v>0</v>
      </c>
    </row>
    <row r="52" spans="1:15" ht="15" x14ac:dyDescent="0.2">
      <c r="A52" s="51" t="s">
        <v>216</v>
      </c>
      <c r="B52" s="18" t="s">
        <v>217</v>
      </c>
      <c r="C52" s="18"/>
      <c r="D52" s="18"/>
      <c r="E52" s="18"/>
      <c r="F52" s="18"/>
      <c r="G52" s="18"/>
      <c r="H52" s="18"/>
      <c r="I52" s="18"/>
      <c r="J52" s="28">
        <f>SUM(J53:J56)</f>
        <v>4172.04</v>
      </c>
      <c r="K52" s="28">
        <f t="shared" ref="K52:N52" si="58">SUM(K53:K56)</f>
        <v>0</v>
      </c>
      <c r="L52" s="28">
        <f t="shared" si="58"/>
        <v>0</v>
      </c>
      <c r="M52" s="28">
        <f t="shared" si="58"/>
        <v>0</v>
      </c>
      <c r="N52" s="28">
        <f t="shared" si="58"/>
        <v>4172.04</v>
      </c>
      <c r="O52" s="52"/>
    </row>
    <row r="53" spans="1:15" ht="42.75" x14ac:dyDescent="0.2">
      <c r="A53" s="53" t="s">
        <v>218</v>
      </c>
      <c r="B53" s="41" t="s">
        <v>219</v>
      </c>
      <c r="C53" s="42" t="s">
        <v>30</v>
      </c>
      <c r="D53" s="43">
        <v>102</v>
      </c>
      <c r="E53" s="19"/>
      <c r="F53" s="34"/>
      <c r="G53" s="17">
        <f t="shared" si="47"/>
        <v>0</v>
      </c>
      <c r="H53" s="17">
        <f t="shared" si="48"/>
        <v>102</v>
      </c>
      <c r="I53" s="25">
        <v>15.9</v>
      </c>
      <c r="J53" s="17">
        <f t="shared" si="49"/>
        <v>1621.8</v>
      </c>
      <c r="K53" s="17">
        <f t="shared" si="50"/>
        <v>0</v>
      </c>
      <c r="L53" s="17">
        <f t="shared" si="51"/>
        <v>0</v>
      </c>
      <c r="M53" s="17">
        <f t="shared" si="52"/>
        <v>0</v>
      </c>
      <c r="N53" s="17">
        <f t="shared" si="53"/>
        <v>1621.8</v>
      </c>
      <c r="O53" s="54">
        <f t="shared" si="54"/>
        <v>0</v>
      </c>
    </row>
    <row r="54" spans="1:15" ht="42.75" x14ac:dyDescent="0.2">
      <c r="A54" s="53" t="s">
        <v>220</v>
      </c>
      <c r="B54" s="41" t="s">
        <v>221</v>
      </c>
      <c r="C54" s="42" t="s">
        <v>75</v>
      </c>
      <c r="D54" s="43">
        <v>102</v>
      </c>
      <c r="E54" s="19"/>
      <c r="F54" s="34"/>
      <c r="G54" s="17">
        <f t="shared" si="47"/>
        <v>0</v>
      </c>
      <c r="H54" s="17">
        <f t="shared" si="48"/>
        <v>102</v>
      </c>
      <c r="I54" s="25">
        <v>1.98</v>
      </c>
      <c r="J54" s="17">
        <f t="shared" si="49"/>
        <v>201.96</v>
      </c>
      <c r="K54" s="17">
        <f t="shared" si="50"/>
        <v>0</v>
      </c>
      <c r="L54" s="17">
        <f t="shared" si="51"/>
        <v>0</v>
      </c>
      <c r="M54" s="17">
        <f t="shared" si="52"/>
        <v>0</v>
      </c>
      <c r="N54" s="17">
        <f t="shared" si="53"/>
        <v>201.96</v>
      </c>
      <c r="O54" s="54">
        <f t="shared" si="54"/>
        <v>0</v>
      </c>
    </row>
    <row r="55" spans="1:15" ht="42.75" x14ac:dyDescent="0.2">
      <c r="A55" s="53" t="s">
        <v>222</v>
      </c>
      <c r="B55" s="41" t="s">
        <v>223</v>
      </c>
      <c r="C55" s="42" t="s">
        <v>75</v>
      </c>
      <c r="D55" s="43">
        <v>66</v>
      </c>
      <c r="E55" s="19"/>
      <c r="F55" s="34"/>
      <c r="G55" s="17">
        <f t="shared" si="47"/>
        <v>0</v>
      </c>
      <c r="H55" s="17">
        <f t="shared" si="48"/>
        <v>66</v>
      </c>
      <c r="I55" s="25">
        <v>33.340000000000003</v>
      </c>
      <c r="J55" s="17">
        <f t="shared" si="49"/>
        <v>2200.44</v>
      </c>
      <c r="K55" s="17">
        <f t="shared" si="50"/>
        <v>0</v>
      </c>
      <c r="L55" s="17">
        <f t="shared" si="51"/>
        <v>0</v>
      </c>
      <c r="M55" s="17">
        <f t="shared" si="52"/>
        <v>0</v>
      </c>
      <c r="N55" s="17">
        <f t="shared" si="53"/>
        <v>2200.44</v>
      </c>
      <c r="O55" s="54">
        <f t="shared" si="54"/>
        <v>0</v>
      </c>
    </row>
    <row r="56" spans="1:15" ht="42.75" x14ac:dyDescent="0.2">
      <c r="A56" s="53" t="s">
        <v>224</v>
      </c>
      <c r="B56" s="41" t="s">
        <v>225</v>
      </c>
      <c r="C56" s="42" t="s">
        <v>75</v>
      </c>
      <c r="D56" s="43">
        <v>66</v>
      </c>
      <c r="E56" s="19"/>
      <c r="F56" s="34"/>
      <c r="G56" s="17">
        <f t="shared" si="47"/>
        <v>0</v>
      </c>
      <c r="H56" s="17">
        <f t="shared" si="48"/>
        <v>66</v>
      </c>
      <c r="I56" s="25">
        <v>2.2400000000000002</v>
      </c>
      <c r="J56" s="17">
        <f t="shared" si="49"/>
        <v>147.84</v>
      </c>
      <c r="K56" s="17">
        <f t="shared" si="50"/>
        <v>0</v>
      </c>
      <c r="L56" s="17">
        <f t="shared" si="51"/>
        <v>0</v>
      </c>
      <c r="M56" s="17">
        <f t="shared" si="52"/>
        <v>0</v>
      </c>
      <c r="N56" s="17">
        <f t="shared" si="53"/>
        <v>147.84</v>
      </c>
      <c r="O56" s="54">
        <f t="shared" si="54"/>
        <v>0</v>
      </c>
    </row>
    <row r="57" spans="1:15" ht="15" x14ac:dyDescent="0.2">
      <c r="A57" s="51" t="s">
        <v>226</v>
      </c>
      <c r="B57" s="18" t="s">
        <v>227</v>
      </c>
      <c r="C57" s="18"/>
      <c r="D57" s="18"/>
      <c r="E57" s="18"/>
      <c r="F57" s="18"/>
      <c r="G57" s="18"/>
      <c r="H57" s="18"/>
      <c r="I57" s="18"/>
      <c r="J57" s="28">
        <f>SUM(J58:J63)</f>
        <v>4730.47</v>
      </c>
      <c r="K57" s="28">
        <f t="shared" ref="K57:N57" si="59">SUM(K58:K63)</f>
        <v>0</v>
      </c>
      <c r="L57" s="28">
        <f t="shared" si="59"/>
        <v>0</v>
      </c>
      <c r="M57" s="28">
        <f t="shared" si="59"/>
        <v>0</v>
      </c>
      <c r="N57" s="28">
        <f t="shared" si="59"/>
        <v>4730.47</v>
      </c>
      <c r="O57" s="52"/>
    </row>
    <row r="58" spans="1:15" ht="42.75" x14ac:dyDescent="0.2">
      <c r="A58" s="53" t="s">
        <v>228</v>
      </c>
      <c r="B58" s="41" t="s">
        <v>229</v>
      </c>
      <c r="C58" s="42" t="s">
        <v>30</v>
      </c>
      <c r="D58" s="43">
        <v>5.5</v>
      </c>
      <c r="E58" s="19"/>
      <c r="F58" s="34"/>
      <c r="G58" s="17">
        <f t="shared" si="47"/>
        <v>0</v>
      </c>
      <c r="H58" s="17">
        <f t="shared" si="48"/>
        <v>5.5</v>
      </c>
      <c r="I58" s="25">
        <v>166.75</v>
      </c>
      <c r="J58" s="17">
        <f t="shared" si="49"/>
        <v>917.13</v>
      </c>
      <c r="K58" s="17">
        <f t="shared" si="50"/>
        <v>0</v>
      </c>
      <c r="L58" s="17">
        <f t="shared" si="51"/>
        <v>0</v>
      </c>
      <c r="M58" s="17">
        <f t="shared" si="52"/>
        <v>0</v>
      </c>
      <c r="N58" s="17">
        <f t="shared" si="53"/>
        <v>917.13</v>
      </c>
      <c r="O58" s="54">
        <f t="shared" si="54"/>
        <v>0</v>
      </c>
    </row>
    <row r="59" spans="1:15" ht="28.5" x14ac:dyDescent="0.2">
      <c r="A59" s="53" t="s">
        <v>230</v>
      </c>
      <c r="B59" s="41" t="s">
        <v>231</v>
      </c>
      <c r="C59" s="42" t="s">
        <v>7</v>
      </c>
      <c r="D59" s="43">
        <v>7</v>
      </c>
      <c r="E59" s="19"/>
      <c r="F59" s="34"/>
      <c r="G59" s="17">
        <f t="shared" si="47"/>
        <v>0</v>
      </c>
      <c r="H59" s="17">
        <f t="shared" si="48"/>
        <v>7</v>
      </c>
      <c r="I59" s="25">
        <v>144.27000000000001</v>
      </c>
      <c r="J59" s="17">
        <f t="shared" si="49"/>
        <v>1009.89</v>
      </c>
      <c r="K59" s="17">
        <f t="shared" si="50"/>
        <v>0</v>
      </c>
      <c r="L59" s="17">
        <f t="shared" si="51"/>
        <v>0</v>
      </c>
      <c r="M59" s="17">
        <f t="shared" si="52"/>
        <v>0</v>
      </c>
      <c r="N59" s="17">
        <f t="shared" si="53"/>
        <v>1009.89</v>
      </c>
      <c r="O59" s="54">
        <f t="shared" si="54"/>
        <v>0</v>
      </c>
    </row>
    <row r="60" spans="1:15" ht="28.5" x14ac:dyDescent="0.2">
      <c r="A60" s="53" t="s">
        <v>232</v>
      </c>
      <c r="B60" s="41" t="s">
        <v>233</v>
      </c>
      <c r="C60" s="42" t="s">
        <v>7</v>
      </c>
      <c r="D60" s="43">
        <v>2</v>
      </c>
      <c r="E60" s="19"/>
      <c r="F60" s="34"/>
      <c r="G60" s="17">
        <f t="shared" si="47"/>
        <v>0</v>
      </c>
      <c r="H60" s="17">
        <f t="shared" si="48"/>
        <v>2</v>
      </c>
      <c r="I60" s="25">
        <v>276.32</v>
      </c>
      <c r="J60" s="17">
        <f t="shared" si="49"/>
        <v>552.64</v>
      </c>
      <c r="K60" s="17">
        <f t="shared" si="50"/>
        <v>0</v>
      </c>
      <c r="L60" s="17">
        <f t="shared" si="51"/>
        <v>0</v>
      </c>
      <c r="M60" s="17">
        <f t="shared" si="52"/>
        <v>0</v>
      </c>
      <c r="N60" s="17">
        <f t="shared" si="53"/>
        <v>552.64</v>
      </c>
      <c r="O60" s="54">
        <f t="shared" si="54"/>
        <v>0</v>
      </c>
    </row>
    <row r="61" spans="1:15" ht="28.5" x14ac:dyDescent="0.2">
      <c r="A61" s="53" t="s">
        <v>234</v>
      </c>
      <c r="B61" s="41" t="s">
        <v>235</v>
      </c>
      <c r="C61" s="42" t="s">
        <v>7</v>
      </c>
      <c r="D61" s="43">
        <v>1</v>
      </c>
      <c r="E61" s="19"/>
      <c r="F61" s="34"/>
      <c r="G61" s="17">
        <f t="shared" si="47"/>
        <v>0</v>
      </c>
      <c r="H61" s="17">
        <f t="shared" si="48"/>
        <v>1</v>
      </c>
      <c r="I61" s="25">
        <v>322.5</v>
      </c>
      <c r="J61" s="17">
        <f t="shared" si="49"/>
        <v>322.5</v>
      </c>
      <c r="K61" s="17">
        <f t="shared" si="50"/>
        <v>0</v>
      </c>
      <c r="L61" s="17">
        <f t="shared" si="51"/>
        <v>0</v>
      </c>
      <c r="M61" s="17">
        <f t="shared" si="52"/>
        <v>0</v>
      </c>
      <c r="N61" s="17">
        <f t="shared" si="53"/>
        <v>322.5</v>
      </c>
      <c r="O61" s="54">
        <f t="shared" si="54"/>
        <v>0</v>
      </c>
    </row>
    <row r="62" spans="1:15" ht="42.75" x14ac:dyDescent="0.2">
      <c r="A62" s="53" t="s">
        <v>236</v>
      </c>
      <c r="B62" s="41" t="s">
        <v>237</v>
      </c>
      <c r="C62" s="42" t="s">
        <v>7</v>
      </c>
      <c r="D62" s="43">
        <v>3</v>
      </c>
      <c r="E62" s="19"/>
      <c r="F62" s="34"/>
      <c r="G62" s="17">
        <f t="shared" si="47"/>
        <v>0</v>
      </c>
      <c r="H62" s="17">
        <f t="shared" si="48"/>
        <v>3</v>
      </c>
      <c r="I62" s="25">
        <v>345.29</v>
      </c>
      <c r="J62" s="17">
        <f t="shared" si="49"/>
        <v>1035.8699999999999</v>
      </c>
      <c r="K62" s="17">
        <f t="shared" si="50"/>
        <v>0</v>
      </c>
      <c r="L62" s="17">
        <f t="shared" si="51"/>
        <v>0</v>
      </c>
      <c r="M62" s="17">
        <f t="shared" si="52"/>
        <v>0</v>
      </c>
      <c r="N62" s="17">
        <f t="shared" si="53"/>
        <v>1035.8699999999999</v>
      </c>
      <c r="O62" s="54">
        <f t="shared" si="54"/>
        <v>0</v>
      </c>
    </row>
    <row r="63" spans="1:15" ht="28.5" x14ac:dyDescent="0.2">
      <c r="A63" s="53" t="s">
        <v>238</v>
      </c>
      <c r="B63" s="41" t="s">
        <v>239</v>
      </c>
      <c r="C63" s="42" t="s">
        <v>7</v>
      </c>
      <c r="D63" s="43">
        <v>1</v>
      </c>
      <c r="E63" s="19"/>
      <c r="F63" s="34"/>
      <c r="G63" s="17">
        <f t="shared" si="47"/>
        <v>0</v>
      </c>
      <c r="H63" s="17">
        <f t="shared" si="48"/>
        <v>1</v>
      </c>
      <c r="I63" s="25">
        <v>892.44</v>
      </c>
      <c r="J63" s="17">
        <f t="shared" si="49"/>
        <v>892.44</v>
      </c>
      <c r="K63" s="17">
        <f t="shared" si="50"/>
        <v>0</v>
      </c>
      <c r="L63" s="17">
        <f t="shared" si="51"/>
        <v>0</v>
      </c>
      <c r="M63" s="17">
        <f t="shared" si="52"/>
        <v>0</v>
      </c>
      <c r="N63" s="17">
        <f t="shared" si="53"/>
        <v>892.44</v>
      </c>
      <c r="O63" s="54">
        <f t="shared" si="54"/>
        <v>0</v>
      </c>
    </row>
    <row r="64" spans="1:15" ht="15" x14ac:dyDescent="0.2">
      <c r="A64" s="51" t="s">
        <v>240</v>
      </c>
      <c r="B64" s="18" t="s">
        <v>241</v>
      </c>
      <c r="C64" s="18"/>
      <c r="D64" s="18"/>
      <c r="E64" s="18"/>
      <c r="F64" s="18"/>
      <c r="G64" s="18"/>
      <c r="H64" s="18"/>
      <c r="I64" s="18"/>
      <c r="J64" s="28">
        <f>SUM(J65:J67)</f>
        <v>1020.66</v>
      </c>
      <c r="K64" s="28">
        <f t="shared" ref="K64:N64" si="60">SUM(K65:K67)</f>
        <v>0</v>
      </c>
      <c r="L64" s="28">
        <f t="shared" si="60"/>
        <v>0</v>
      </c>
      <c r="M64" s="28">
        <f t="shared" si="60"/>
        <v>0</v>
      </c>
      <c r="N64" s="28">
        <f t="shared" si="60"/>
        <v>1020.66</v>
      </c>
      <c r="O64" s="52"/>
    </row>
    <row r="65" spans="1:15" ht="42.75" x14ac:dyDescent="0.2">
      <c r="A65" s="53" t="s">
        <v>242</v>
      </c>
      <c r="B65" s="41" t="s">
        <v>243</v>
      </c>
      <c r="C65" s="42" t="s">
        <v>74</v>
      </c>
      <c r="D65" s="43">
        <v>41.5</v>
      </c>
      <c r="E65" s="19"/>
      <c r="F65" s="34"/>
      <c r="G65" s="17">
        <f t="shared" si="47"/>
        <v>0</v>
      </c>
      <c r="H65" s="17">
        <f t="shared" si="48"/>
        <v>41.5</v>
      </c>
      <c r="I65" s="25">
        <v>22.62</v>
      </c>
      <c r="J65" s="17">
        <f t="shared" si="49"/>
        <v>938.73</v>
      </c>
      <c r="K65" s="17">
        <f t="shared" si="50"/>
        <v>0</v>
      </c>
      <c r="L65" s="17">
        <f t="shared" si="51"/>
        <v>0</v>
      </c>
      <c r="M65" s="17">
        <f t="shared" si="52"/>
        <v>0</v>
      </c>
      <c r="N65" s="17">
        <f t="shared" si="53"/>
        <v>938.73</v>
      </c>
      <c r="O65" s="54">
        <f t="shared" si="54"/>
        <v>0</v>
      </c>
    </row>
    <row r="66" spans="1:15" ht="42.75" x14ac:dyDescent="0.2">
      <c r="A66" s="53" t="s">
        <v>244</v>
      </c>
      <c r="B66" s="41" t="s">
        <v>198</v>
      </c>
      <c r="C66" s="42" t="s">
        <v>28</v>
      </c>
      <c r="D66" s="43">
        <v>2</v>
      </c>
      <c r="E66" s="19"/>
      <c r="F66" s="34"/>
      <c r="G66" s="17">
        <f t="shared" si="47"/>
        <v>0</v>
      </c>
      <c r="H66" s="17">
        <f t="shared" si="48"/>
        <v>2</v>
      </c>
      <c r="I66" s="25">
        <v>28.68</v>
      </c>
      <c r="J66" s="17">
        <f t="shared" si="49"/>
        <v>57.36</v>
      </c>
      <c r="K66" s="17">
        <f t="shared" si="50"/>
        <v>0</v>
      </c>
      <c r="L66" s="17">
        <f t="shared" si="51"/>
        <v>0</v>
      </c>
      <c r="M66" s="17">
        <f t="shared" si="52"/>
        <v>0</v>
      </c>
      <c r="N66" s="17">
        <f t="shared" si="53"/>
        <v>57.36</v>
      </c>
      <c r="O66" s="54">
        <f t="shared" si="54"/>
        <v>0</v>
      </c>
    </row>
    <row r="67" spans="1:15" ht="28.5" x14ac:dyDescent="0.2">
      <c r="A67" s="53" t="s">
        <v>245</v>
      </c>
      <c r="B67" s="41" t="s">
        <v>199</v>
      </c>
      <c r="C67" s="42" t="s">
        <v>196</v>
      </c>
      <c r="D67" s="43">
        <v>58.5</v>
      </c>
      <c r="E67" s="19"/>
      <c r="F67" s="34"/>
      <c r="G67" s="17">
        <f t="shared" si="47"/>
        <v>0</v>
      </c>
      <c r="H67" s="17">
        <f t="shared" si="48"/>
        <v>58.5</v>
      </c>
      <c r="I67" s="25">
        <v>0.42</v>
      </c>
      <c r="J67" s="17">
        <f t="shared" si="49"/>
        <v>24.57</v>
      </c>
      <c r="K67" s="17">
        <f t="shared" si="50"/>
        <v>0</v>
      </c>
      <c r="L67" s="17">
        <f t="shared" si="51"/>
        <v>0</v>
      </c>
      <c r="M67" s="17">
        <f t="shared" si="52"/>
        <v>0</v>
      </c>
      <c r="N67" s="17">
        <f t="shared" si="53"/>
        <v>24.57</v>
      </c>
      <c r="O67" s="54">
        <f t="shared" si="54"/>
        <v>0</v>
      </c>
    </row>
    <row r="68" spans="1:15" ht="15" x14ac:dyDescent="0.2">
      <c r="A68" s="51" t="s">
        <v>246</v>
      </c>
      <c r="B68" s="18" t="s">
        <v>247</v>
      </c>
      <c r="C68" s="18"/>
      <c r="D68" s="18"/>
      <c r="E68" s="18"/>
      <c r="F68" s="18"/>
      <c r="G68" s="18"/>
      <c r="H68" s="18"/>
      <c r="I68" s="18"/>
      <c r="J68" s="28">
        <f>SUM(J69)</f>
        <v>143.29</v>
      </c>
      <c r="K68" s="28">
        <f t="shared" ref="K68:N68" si="61">SUM(K69)</f>
        <v>0</v>
      </c>
      <c r="L68" s="28">
        <f t="shared" si="61"/>
        <v>0</v>
      </c>
      <c r="M68" s="28">
        <f t="shared" si="61"/>
        <v>0</v>
      </c>
      <c r="N68" s="28">
        <f t="shared" si="61"/>
        <v>143.29</v>
      </c>
      <c r="O68" s="52"/>
    </row>
    <row r="69" spans="1:15" ht="15" x14ac:dyDescent="0.2">
      <c r="A69" s="53" t="s">
        <v>248</v>
      </c>
      <c r="B69" s="41" t="s">
        <v>249</v>
      </c>
      <c r="C69" s="42" t="s">
        <v>75</v>
      </c>
      <c r="D69" s="43">
        <v>164.7</v>
      </c>
      <c r="E69" s="19"/>
      <c r="F69" s="34"/>
      <c r="G69" s="17">
        <f t="shared" si="47"/>
        <v>0</v>
      </c>
      <c r="H69" s="17">
        <f t="shared" si="48"/>
        <v>164.7</v>
      </c>
      <c r="I69" s="25">
        <v>0.87</v>
      </c>
      <c r="J69" s="17">
        <f t="shared" si="49"/>
        <v>143.29</v>
      </c>
      <c r="K69" s="17">
        <f t="shared" si="50"/>
        <v>0</v>
      </c>
      <c r="L69" s="17">
        <f t="shared" si="51"/>
        <v>0</v>
      </c>
      <c r="M69" s="17">
        <f t="shared" si="52"/>
        <v>0</v>
      </c>
      <c r="N69" s="17">
        <f t="shared" si="53"/>
        <v>143.29</v>
      </c>
      <c r="O69" s="54">
        <f t="shared" si="54"/>
        <v>0</v>
      </c>
    </row>
    <row r="70" spans="1:15" ht="15" x14ac:dyDescent="0.2">
      <c r="A70" s="51" t="s">
        <v>250</v>
      </c>
      <c r="B70" s="18" t="s">
        <v>251</v>
      </c>
      <c r="C70" s="18"/>
      <c r="D70" s="18"/>
      <c r="E70" s="18"/>
      <c r="F70" s="18"/>
      <c r="G70" s="18"/>
      <c r="H70" s="18"/>
      <c r="I70" s="18"/>
      <c r="J70" s="28">
        <f>SUM(J71,J72,J78,J81,J85,J89,J92,J121,J153)</f>
        <v>28136.09</v>
      </c>
      <c r="K70" s="28">
        <f t="shared" ref="K70:N70" si="62">SUM(K71,K72,K78,K81,K85,K89,K92,K121,K153)</f>
        <v>0</v>
      </c>
      <c r="L70" s="28">
        <f t="shared" si="62"/>
        <v>0</v>
      </c>
      <c r="M70" s="28">
        <f t="shared" si="62"/>
        <v>0</v>
      </c>
      <c r="N70" s="28">
        <f t="shared" si="62"/>
        <v>28136.09</v>
      </c>
      <c r="O70" s="52"/>
    </row>
    <row r="71" spans="1:15" ht="28.5" x14ac:dyDescent="0.2">
      <c r="A71" s="53" t="s">
        <v>252</v>
      </c>
      <c r="B71" s="41" t="s">
        <v>253</v>
      </c>
      <c r="C71" s="42" t="s">
        <v>75</v>
      </c>
      <c r="D71" s="43">
        <v>54.6</v>
      </c>
      <c r="E71" s="19"/>
      <c r="F71" s="34"/>
      <c r="G71" s="17">
        <f t="shared" si="47"/>
        <v>0</v>
      </c>
      <c r="H71" s="17">
        <f t="shared" si="48"/>
        <v>54.6</v>
      </c>
      <c r="I71" s="25">
        <v>0.59</v>
      </c>
      <c r="J71" s="17">
        <f t="shared" si="49"/>
        <v>32.21</v>
      </c>
      <c r="K71" s="17">
        <f t="shared" si="50"/>
        <v>0</v>
      </c>
      <c r="L71" s="17">
        <f t="shared" si="51"/>
        <v>0</v>
      </c>
      <c r="M71" s="17">
        <f t="shared" si="52"/>
        <v>0</v>
      </c>
      <c r="N71" s="17">
        <f t="shared" si="53"/>
        <v>32.21</v>
      </c>
      <c r="O71" s="54">
        <f t="shared" si="54"/>
        <v>0</v>
      </c>
    </row>
    <row r="72" spans="1:15" ht="15" x14ac:dyDescent="0.2">
      <c r="A72" s="51" t="s">
        <v>254</v>
      </c>
      <c r="B72" s="18" t="s">
        <v>207</v>
      </c>
      <c r="C72" s="18"/>
      <c r="D72" s="18"/>
      <c r="E72" s="18"/>
      <c r="F72" s="18"/>
      <c r="G72" s="18"/>
      <c r="H72" s="18"/>
      <c r="I72" s="18"/>
      <c r="J72" s="28">
        <f>SUM(J73:J77)</f>
        <v>577.72</v>
      </c>
      <c r="K72" s="28">
        <f t="shared" ref="K72:N72" si="63">SUM(K73:K77)</f>
        <v>0</v>
      </c>
      <c r="L72" s="28">
        <f t="shared" si="63"/>
        <v>0</v>
      </c>
      <c r="M72" s="28">
        <f t="shared" si="63"/>
        <v>0</v>
      </c>
      <c r="N72" s="28">
        <f t="shared" si="63"/>
        <v>577.72</v>
      </c>
      <c r="O72" s="52"/>
    </row>
    <row r="73" spans="1:15" ht="42.75" x14ac:dyDescent="0.2">
      <c r="A73" s="53" t="s">
        <v>255</v>
      </c>
      <c r="B73" s="41" t="s">
        <v>209</v>
      </c>
      <c r="C73" s="42" t="s">
        <v>74</v>
      </c>
      <c r="D73" s="43">
        <v>6</v>
      </c>
      <c r="E73" s="19"/>
      <c r="F73" s="34"/>
      <c r="G73" s="17">
        <f t="shared" si="47"/>
        <v>0</v>
      </c>
      <c r="H73" s="17">
        <f t="shared" si="48"/>
        <v>6</v>
      </c>
      <c r="I73" s="25">
        <v>18.850000000000001</v>
      </c>
      <c r="J73" s="17">
        <f t="shared" si="49"/>
        <v>113.1</v>
      </c>
      <c r="K73" s="17">
        <f t="shared" si="50"/>
        <v>0</v>
      </c>
      <c r="L73" s="17">
        <f t="shared" si="51"/>
        <v>0</v>
      </c>
      <c r="M73" s="17">
        <f t="shared" si="52"/>
        <v>0</v>
      </c>
      <c r="N73" s="17">
        <f t="shared" si="53"/>
        <v>113.1</v>
      </c>
      <c r="O73" s="54">
        <f t="shared" si="54"/>
        <v>0</v>
      </c>
    </row>
    <row r="74" spans="1:15" ht="42.75" x14ac:dyDescent="0.2">
      <c r="A74" s="53" t="s">
        <v>256</v>
      </c>
      <c r="B74" s="41" t="s">
        <v>211</v>
      </c>
      <c r="C74" s="42" t="s">
        <v>74</v>
      </c>
      <c r="D74" s="43">
        <v>9.1</v>
      </c>
      <c r="E74" s="19"/>
      <c r="F74" s="34"/>
      <c r="G74" s="17">
        <f t="shared" si="47"/>
        <v>0</v>
      </c>
      <c r="H74" s="17">
        <f t="shared" si="48"/>
        <v>9.1</v>
      </c>
      <c r="I74" s="25">
        <v>36.18</v>
      </c>
      <c r="J74" s="17">
        <f t="shared" si="49"/>
        <v>329.24</v>
      </c>
      <c r="K74" s="17">
        <f t="shared" si="50"/>
        <v>0</v>
      </c>
      <c r="L74" s="17">
        <f t="shared" si="51"/>
        <v>0</v>
      </c>
      <c r="M74" s="17">
        <f t="shared" si="52"/>
        <v>0</v>
      </c>
      <c r="N74" s="17">
        <f t="shared" si="53"/>
        <v>329.24</v>
      </c>
      <c r="O74" s="54">
        <f t="shared" si="54"/>
        <v>0</v>
      </c>
    </row>
    <row r="75" spans="1:15" ht="28.5" x14ac:dyDescent="0.2">
      <c r="A75" s="53" t="s">
        <v>257</v>
      </c>
      <c r="B75" s="41" t="s">
        <v>213</v>
      </c>
      <c r="C75" s="42" t="s">
        <v>74</v>
      </c>
      <c r="D75" s="43">
        <v>11.9</v>
      </c>
      <c r="E75" s="19"/>
      <c r="F75" s="34"/>
      <c r="G75" s="17">
        <f t="shared" si="47"/>
        <v>0</v>
      </c>
      <c r="H75" s="17">
        <f t="shared" si="48"/>
        <v>11.9</v>
      </c>
      <c r="I75" s="25">
        <v>4.37</v>
      </c>
      <c r="J75" s="17">
        <f t="shared" si="49"/>
        <v>52</v>
      </c>
      <c r="K75" s="17">
        <f t="shared" si="50"/>
        <v>0</v>
      </c>
      <c r="L75" s="17">
        <f t="shared" si="51"/>
        <v>0</v>
      </c>
      <c r="M75" s="17">
        <f t="shared" si="52"/>
        <v>0</v>
      </c>
      <c r="N75" s="17">
        <f t="shared" si="53"/>
        <v>52</v>
      </c>
      <c r="O75" s="54">
        <f t="shared" si="54"/>
        <v>0</v>
      </c>
    </row>
    <row r="76" spans="1:15" ht="42.75" x14ac:dyDescent="0.2">
      <c r="A76" s="53" t="s">
        <v>258</v>
      </c>
      <c r="B76" s="41" t="s">
        <v>195</v>
      </c>
      <c r="C76" s="42" t="s">
        <v>196</v>
      </c>
      <c r="D76" s="43">
        <v>53.3</v>
      </c>
      <c r="E76" s="19"/>
      <c r="F76" s="34"/>
      <c r="G76" s="17">
        <f t="shared" si="47"/>
        <v>0</v>
      </c>
      <c r="H76" s="17">
        <f t="shared" si="48"/>
        <v>53.3</v>
      </c>
      <c r="I76" s="25">
        <v>0.64</v>
      </c>
      <c r="J76" s="17">
        <f t="shared" si="49"/>
        <v>34.11</v>
      </c>
      <c r="K76" s="17">
        <f t="shared" si="50"/>
        <v>0</v>
      </c>
      <c r="L76" s="17">
        <f t="shared" si="51"/>
        <v>0</v>
      </c>
      <c r="M76" s="17">
        <f t="shared" si="52"/>
        <v>0</v>
      </c>
      <c r="N76" s="17">
        <f t="shared" si="53"/>
        <v>34.11</v>
      </c>
      <c r="O76" s="54">
        <f t="shared" si="54"/>
        <v>0</v>
      </c>
    </row>
    <row r="77" spans="1:15" ht="15" x14ac:dyDescent="0.2">
      <c r="A77" s="53" t="s">
        <v>259</v>
      </c>
      <c r="B77" s="41" t="s">
        <v>98</v>
      </c>
      <c r="C77" s="42" t="s">
        <v>6</v>
      </c>
      <c r="D77" s="43">
        <v>21.8</v>
      </c>
      <c r="E77" s="19"/>
      <c r="F77" s="34"/>
      <c r="G77" s="17">
        <f t="shared" si="47"/>
        <v>0</v>
      </c>
      <c r="H77" s="17">
        <f t="shared" si="48"/>
        <v>21.8</v>
      </c>
      <c r="I77" s="25">
        <v>2.2599999999999998</v>
      </c>
      <c r="J77" s="17">
        <f t="shared" si="49"/>
        <v>49.27</v>
      </c>
      <c r="K77" s="17">
        <f t="shared" si="50"/>
        <v>0</v>
      </c>
      <c r="L77" s="17">
        <f t="shared" si="51"/>
        <v>0</v>
      </c>
      <c r="M77" s="17">
        <f t="shared" si="52"/>
        <v>0</v>
      </c>
      <c r="N77" s="17">
        <f t="shared" si="53"/>
        <v>49.27</v>
      </c>
      <c r="O77" s="54">
        <f t="shared" si="54"/>
        <v>0</v>
      </c>
    </row>
    <row r="78" spans="1:15" ht="15" x14ac:dyDescent="0.2">
      <c r="A78" s="51" t="s">
        <v>260</v>
      </c>
      <c r="B78" s="18" t="s">
        <v>261</v>
      </c>
      <c r="C78" s="18"/>
      <c r="D78" s="18"/>
      <c r="E78" s="18"/>
      <c r="F78" s="18"/>
      <c r="G78" s="18"/>
      <c r="H78" s="18"/>
      <c r="I78" s="18"/>
      <c r="J78" s="28">
        <f>SUM(J79:J80)</f>
        <v>1072.8</v>
      </c>
      <c r="K78" s="28">
        <f t="shared" ref="K78:N78" si="64">SUM(K79:K80)</f>
        <v>0</v>
      </c>
      <c r="L78" s="28">
        <f t="shared" si="64"/>
        <v>0</v>
      </c>
      <c r="M78" s="28">
        <f t="shared" si="64"/>
        <v>0</v>
      </c>
      <c r="N78" s="28">
        <f t="shared" si="64"/>
        <v>1072.8</v>
      </c>
      <c r="O78" s="52"/>
    </row>
    <row r="79" spans="1:15" ht="42.75" x14ac:dyDescent="0.2">
      <c r="A79" s="53" t="s">
        <v>262</v>
      </c>
      <c r="B79" s="41" t="s">
        <v>219</v>
      </c>
      <c r="C79" s="42" t="s">
        <v>30</v>
      </c>
      <c r="D79" s="43">
        <v>60</v>
      </c>
      <c r="E79" s="19"/>
      <c r="F79" s="34"/>
      <c r="G79" s="17">
        <f t="shared" si="47"/>
        <v>0</v>
      </c>
      <c r="H79" s="17">
        <f t="shared" si="48"/>
        <v>60</v>
      </c>
      <c r="I79" s="25">
        <v>15.9</v>
      </c>
      <c r="J79" s="17">
        <f t="shared" si="49"/>
        <v>954</v>
      </c>
      <c r="K79" s="17">
        <f t="shared" si="50"/>
        <v>0</v>
      </c>
      <c r="L79" s="17">
        <f t="shared" si="51"/>
        <v>0</v>
      </c>
      <c r="M79" s="17">
        <f t="shared" si="52"/>
        <v>0</v>
      </c>
      <c r="N79" s="17">
        <f t="shared" si="53"/>
        <v>954</v>
      </c>
      <c r="O79" s="54">
        <f t="shared" si="54"/>
        <v>0</v>
      </c>
    </row>
    <row r="80" spans="1:15" ht="42.75" x14ac:dyDescent="0.2">
      <c r="A80" s="53" t="s">
        <v>263</v>
      </c>
      <c r="B80" s="41" t="s">
        <v>221</v>
      </c>
      <c r="C80" s="42" t="s">
        <v>75</v>
      </c>
      <c r="D80" s="43">
        <v>60</v>
      </c>
      <c r="E80" s="19"/>
      <c r="F80" s="34"/>
      <c r="G80" s="17">
        <f t="shared" si="47"/>
        <v>0</v>
      </c>
      <c r="H80" s="17">
        <f t="shared" si="48"/>
        <v>60</v>
      </c>
      <c r="I80" s="25">
        <v>1.98</v>
      </c>
      <c r="J80" s="17">
        <f t="shared" si="49"/>
        <v>118.8</v>
      </c>
      <c r="K80" s="17">
        <f t="shared" si="50"/>
        <v>0</v>
      </c>
      <c r="L80" s="17">
        <f t="shared" si="51"/>
        <v>0</v>
      </c>
      <c r="M80" s="17">
        <f t="shared" si="52"/>
        <v>0</v>
      </c>
      <c r="N80" s="17">
        <f t="shared" si="53"/>
        <v>118.8</v>
      </c>
      <c r="O80" s="54">
        <f t="shared" si="54"/>
        <v>0</v>
      </c>
    </row>
    <row r="81" spans="1:15" ht="15" x14ac:dyDescent="0.2">
      <c r="A81" s="51" t="s">
        <v>264</v>
      </c>
      <c r="B81" s="18" t="s">
        <v>227</v>
      </c>
      <c r="C81" s="18"/>
      <c r="D81" s="18"/>
      <c r="E81" s="18"/>
      <c r="F81" s="18"/>
      <c r="G81" s="18"/>
      <c r="H81" s="18"/>
      <c r="I81" s="18"/>
      <c r="J81" s="28">
        <f>SUM(J82:J84)</f>
        <v>2437.27</v>
      </c>
      <c r="K81" s="28">
        <f t="shared" ref="K81:N81" si="65">SUM(K82:K84)</f>
        <v>0</v>
      </c>
      <c r="L81" s="28">
        <f t="shared" si="65"/>
        <v>0</v>
      </c>
      <c r="M81" s="28">
        <f t="shared" si="65"/>
        <v>0</v>
      </c>
      <c r="N81" s="28">
        <f t="shared" si="65"/>
        <v>2437.27</v>
      </c>
      <c r="O81" s="52"/>
    </row>
    <row r="82" spans="1:15" ht="15" x14ac:dyDescent="0.2">
      <c r="A82" s="53" t="s">
        <v>265</v>
      </c>
      <c r="B82" s="41" t="s">
        <v>266</v>
      </c>
      <c r="C82" s="42" t="s">
        <v>7</v>
      </c>
      <c r="D82" s="43">
        <v>4</v>
      </c>
      <c r="E82" s="19"/>
      <c r="F82" s="34"/>
      <c r="G82" s="17">
        <f t="shared" si="47"/>
        <v>0</v>
      </c>
      <c r="H82" s="17">
        <f t="shared" si="48"/>
        <v>4</v>
      </c>
      <c r="I82" s="25">
        <v>170.68</v>
      </c>
      <c r="J82" s="17">
        <f t="shared" si="49"/>
        <v>682.72</v>
      </c>
      <c r="K82" s="17">
        <f t="shared" si="50"/>
        <v>0</v>
      </c>
      <c r="L82" s="17">
        <f t="shared" si="51"/>
        <v>0</v>
      </c>
      <c r="M82" s="17">
        <f t="shared" si="52"/>
        <v>0</v>
      </c>
      <c r="N82" s="17">
        <f t="shared" si="53"/>
        <v>682.72</v>
      </c>
      <c r="O82" s="54">
        <f t="shared" si="54"/>
        <v>0</v>
      </c>
    </row>
    <row r="83" spans="1:15" ht="15" x14ac:dyDescent="0.2">
      <c r="A83" s="53" t="s">
        <v>267</v>
      </c>
      <c r="B83" s="41" t="s">
        <v>139</v>
      </c>
      <c r="C83" s="42" t="s">
        <v>7</v>
      </c>
      <c r="D83" s="43">
        <v>5</v>
      </c>
      <c r="E83" s="19"/>
      <c r="F83" s="34"/>
      <c r="G83" s="17">
        <f t="shared" si="47"/>
        <v>0</v>
      </c>
      <c r="H83" s="17">
        <f t="shared" si="48"/>
        <v>5</v>
      </c>
      <c r="I83" s="25">
        <v>284.5</v>
      </c>
      <c r="J83" s="17">
        <f t="shared" si="49"/>
        <v>1422.5</v>
      </c>
      <c r="K83" s="17">
        <f t="shared" si="50"/>
        <v>0</v>
      </c>
      <c r="L83" s="17">
        <f t="shared" si="51"/>
        <v>0</v>
      </c>
      <c r="M83" s="17">
        <f t="shared" si="52"/>
        <v>0</v>
      </c>
      <c r="N83" s="17">
        <f t="shared" si="53"/>
        <v>1422.5</v>
      </c>
      <c r="O83" s="54">
        <f t="shared" si="54"/>
        <v>0</v>
      </c>
    </row>
    <row r="84" spans="1:15" ht="15" x14ac:dyDescent="0.2">
      <c r="A84" s="53" t="s">
        <v>268</v>
      </c>
      <c r="B84" s="41" t="s">
        <v>269</v>
      </c>
      <c r="C84" s="42" t="s">
        <v>7</v>
      </c>
      <c r="D84" s="43">
        <v>1</v>
      </c>
      <c r="E84" s="19"/>
      <c r="F84" s="34"/>
      <c r="G84" s="17">
        <f t="shared" si="47"/>
        <v>0</v>
      </c>
      <c r="H84" s="17">
        <f t="shared" si="48"/>
        <v>1</v>
      </c>
      <c r="I84" s="25">
        <v>332.05</v>
      </c>
      <c r="J84" s="17">
        <f t="shared" si="49"/>
        <v>332.05</v>
      </c>
      <c r="K84" s="17">
        <f t="shared" si="50"/>
        <v>0</v>
      </c>
      <c r="L84" s="17">
        <f t="shared" si="51"/>
        <v>0</v>
      </c>
      <c r="M84" s="17">
        <f t="shared" si="52"/>
        <v>0</v>
      </c>
      <c r="N84" s="17">
        <f t="shared" si="53"/>
        <v>332.05</v>
      </c>
      <c r="O84" s="54">
        <f t="shared" si="54"/>
        <v>0</v>
      </c>
    </row>
    <row r="85" spans="1:15" ht="15" x14ac:dyDescent="0.2">
      <c r="A85" s="51" t="s">
        <v>270</v>
      </c>
      <c r="B85" s="18" t="s">
        <v>241</v>
      </c>
      <c r="C85" s="18"/>
      <c r="D85" s="18"/>
      <c r="E85" s="18"/>
      <c r="F85" s="18"/>
      <c r="G85" s="18"/>
      <c r="H85" s="18"/>
      <c r="I85" s="18"/>
      <c r="J85" s="28">
        <f>SUM(J86:J88)</f>
        <v>751.58</v>
      </c>
      <c r="K85" s="28">
        <f t="shared" ref="K85:N85" si="66">SUM(K86:K88)</f>
        <v>0</v>
      </c>
      <c r="L85" s="28">
        <f t="shared" si="66"/>
        <v>0</v>
      </c>
      <c r="M85" s="28">
        <f t="shared" si="66"/>
        <v>0</v>
      </c>
      <c r="N85" s="28">
        <f t="shared" si="66"/>
        <v>751.58</v>
      </c>
      <c r="O85" s="52"/>
    </row>
    <row r="86" spans="1:15" ht="42.75" x14ac:dyDescent="0.2">
      <c r="A86" s="53" t="s">
        <v>271</v>
      </c>
      <c r="B86" s="41" t="s">
        <v>243</v>
      </c>
      <c r="C86" s="42" t="s">
        <v>74</v>
      </c>
      <c r="D86" s="43">
        <v>14.6</v>
      </c>
      <c r="E86" s="19"/>
      <c r="F86" s="34"/>
      <c r="G86" s="17">
        <f t="shared" si="47"/>
        <v>0</v>
      </c>
      <c r="H86" s="17">
        <f t="shared" si="48"/>
        <v>14.6</v>
      </c>
      <c r="I86" s="25">
        <v>22.62</v>
      </c>
      <c r="J86" s="17">
        <f t="shared" si="49"/>
        <v>330.25</v>
      </c>
      <c r="K86" s="17">
        <f t="shared" si="50"/>
        <v>0</v>
      </c>
      <c r="L86" s="17">
        <f t="shared" si="51"/>
        <v>0</v>
      </c>
      <c r="M86" s="17">
        <f t="shared" si="52"/>
        <v>0</v>
      </c>
      <c r="N86" s="17">
        <f t="shared" si="53"/>
        <v>330.25</v>
      </c>
      <c r="O86" s="54">
        <f t="shared" si="54"/>
        <v>0</v>
      </c>
    </row>
    <row r="87" spans="1:15" ht="42.75" x14ac:dyDescent="0.2">
      <c r="A87" s="53" t="s">
        <v>272</v>
      </c>
      <c r="B87" s="41" t="s">
        <v>198</v>
      </c>
      <c r="C87" s="42" t="s">
        <v>28</v>
      </c>
      <c r="D87" s="43">
        <v>8.9</v>
      </c>
      <c r="E87" s="19"/>
      <c r="F87" s="34"/>
      <c r="G87" s="17">
        <f t="shared" si="47"/>
        <v>0</v>
      </c>
      <c r="H87" s="17">
        <f t="shared" si="48"/>
        <v>8.9</v>
      </c>
      <c r="I87" s="25">
        <v>28.68</v>
      </c>
      <c r="J87" s="17">
        <f t="shared" si="49"/>
        <v>255.25</v>
      </c>
      <c r="K87" s="17">
        <f t="shared" si="50"/>
        <v>0</v>
      </c>
      <c r="L87" s="17">
        <f t="shared" si="51"/>
        <v>0</v>
      </c>
      <c r="M87" s="17">
        <f t="shared" si="52"/>
        <v>0</v>
      </c>
      <c r="N87" s="17">
        <f t="shared" si="53"/>
        <v>255.25</v>
      </c>
      <c r="O87" s="54">
        <f t="shared" si="54"/>
        <v>0</v>
      </c>
    </row>
    <row r="88" spans="1:15" ht="42.75" x14ac:dyDescent="0.2">
      <c r="A88" s="53" t="s">
        <v>273</v>
      </c>
      <c r="B88" s="41" t="s">
        <v>195</v>
      </c>
      <c r="C88" s="42" t="s">
        <v>196</v>
      </c>
      <c r="D88" s="43">
        <v>259.5</v>
      </c>
      <c r="E88" s="19"/>
      <c r="F88" s="34"/>
      <c r="G88" s="17">
        <f t="shared" si="47"/>
        <v>0</v>
      </c>
      <c r="H88" s="17">
        <f t="shared" si="48"/>
        <v>259.5</v>
      </c>
      <c r="I88" s="25">
        <v>0.64</v>
      </c>
      <c r="J88" s="17">
        <f t="shared" si="49"/>
        <v>166.08</v>
      </c>
      <c r="K88" s="17">
        <f t="shared" si="50"/>
        <v>0</v>
      </c>
      <c r="L88" s="17">
        <f t="shared" si="51"/>
        <v>0</v>
      </c>
      <c r="M88" s="17">
        <f t="shared" si="52"/>
        <v>0</v>
      </c>
      <c r="N88" s="17">
        <f t="shared" si="53"/>
        <v>166.08</v>
      </c>
      <c r="O88" s="54">
        <f t="shared" si="54"/>
        <v>0</v>
      </c>
    </row>
    <row r="89" spans="1:15" ht="15" x14ac:dyDescent="0.2">
      <c r="A89" s="51" t="s">
        <v>274</v>
      </c>
      <c r="B89" s="18" t="s">
        <v>247</v>
      </c>
      <c r="C89" s="18"/>
      <c r="D89" s="18"/>
      <c r="E89" s="18"/>
      <c r="F89" s="18"/>
      <c r="G89" s="18"/>
      <c r="H89" s="18"/>
      <c r="I89" s="18"/>
      <c r="J89" s="28">
        <f>SUM(J90:J91)</f>
        <v>169.8</v>
      </c>
      <c r="K89" s="28">
        <f t="shared" ref="K89:N89" si="67">SUM(K90:K91)</f>
        <v>0</v>
      </c>
      <c r="L89" s="28">
        <f t="shared" si="67"/>
        <v>0</v>
      </c>
      <c r="M89" s="28">
        <f t="shared" si="67"/>
        <v>0</v>
      </c>
      <c r="N89" s="28">
        <f t="shared" si="67"/>
        <v>169.8</v>
      </c>
      <c r="O89" s="52"/>
    </row>
    <row r="90" spans="1:15" ht="28.5" x14ac:dyDescent="0.2">
      <c r="A90" s="53" t="s">
        <v>275</v>
      </c>
      <c r="B90" s="41" t="s">
        <v>276</v>
      </c>
      <c r="C90" s="42" t="s">
        <v>75</v>
      </c>
      <c r="D90" s="43">
        <v>54.6</v>
      </c>
      <c r="E90" s="19"/>
      <c r="F90" s="34"/>
      <c r="G90" s="17">
        <f t="shared" si="47"/>
        <v>0</v>
      </c>
      <c r="H90" s="17">
        <f t="shared" si="48"/>
        <v>54.6</v>
      </c>
      <c r="I90" s="25">
        <v>1.84</v>
      </c>
      <c r="J90" s="17">
        <f t="shared" si="49"/>
        <v>100.46</v>
      </c>
      <c r="K90" s="17">
        <f t="shared" si="50"/>
        <v>0</v>
      </c>
      <c r="L90" s="17">
        <f t="shared" si="51"/>
        <v>0</v>
      </c>
      <c r="M90" s="17">
        <f t="shared" si="52"/>
        <v>0</v>
      </c>
      <c r="N90" s="17">
        <f t="shared" si="53"/>
        <v>100.46</v>
      </c>
      <c r="O90" s="54">
        <f t="shared" si="54"/>
        <v>0</v>
      </c>
    </row>
    <row r="91" spans="1:15" ht="15" x14ac:dyDescent="0.2">
      <c r="A91" s="53" t="s">
        <v>277</v>
      </c>
      <c r="B91" s="41" t="s">
        <v>278</v>
      </c>
      <c r="C91" s="42" t="s">
        <v>30</v>
      </c>
      <c r="D91" s="43">
        <v>54.6</v>
      </c>
      <c r="E91" s="19"/>
      <c r="F91" s="34"/>
      <c r="G91" s="17">
        <f t="shared" si="47"/>
        <v>0</v>
      </c>
      <c r="H91" s="17">
        <f t="shared" si="48"/>
        <v>54.6</v>
      </c>
      <c r="I91" s="25">
        <v>1.27</v>
      </c>
      <c r="J91" s="17">
        <f t="shared" si="49"/>
        <v>69.34</v>
      </c>
      <c r="K91" s="17">
        <f t="shared" si="50"/>
        <v>0</v>
      </c>
      <c r="L91" s="17">
        <f t="shared" si="51"/>
        <v>0</v>
      </c>
      <c r="M91" s="17">
        <f t="shared" si="52"/>
        <v>0</v>
      </c>
      <c r="N91" s="17">
        <f t="shared" si="53"/>
        <v>69.34</v>
      </c>
      <c r="O91" s="54">
        <f t="shared" si="54"/>
        <v>0</v>
      </c>
    </row>
    <row r="92" spans="1:15" ht="15" x14ac:dyDescent="0.2">
      <c r="A92" s="51" t="s">
        <v>279</v>
      </c>
      <c r="B92" s="18" t="s">
        <v>280</v>
      </c>
      <c r="C92" s="18"/>
      <c r="D92" s="18"/>
      <c r="E92" s="18"/>
      <c r="F92" s="18"/>
      <c r="G92" s="18"/>
      <c r="H92" s="18"/>
      <c r="I92" s="18"/>
      <c r="J92" s="28">
        <f>SUM(J93,J95,J104,J111,J113,J118)</f>
        <v>8594.52</v>
      </c>
      <c r="K92" s="28">
        <f t="shared" ref="K92:N92" si="68">SUM(K93,K95,K104,K111,K113,K118)</f>
        <v>0</v>
      </c>
      <c r="L92" s="28">
        <f t="shared" si="68"/>
        <v>0</v>
      </c>
      <c r="M92" s="28">
        <f t="shared" si="68"/>
        <v>0</v>
      </c>
      <c r="N92" s="28">
        <f t="shared" si="68"/>
        <v>8594.52</v>
      </c>
      <c r="O92" s="52"/>
    </row>
    <row r="93" spans="1:15" ht="15" x14ac:dyDescent="0.2">
      <c r="A93" s="51" t="s">
        <v>281</v>
      </c>
      <c r="B93" s="18" t="s">
        <v>282</v>
      </c>
      <c r="C93" s="18"/>
      <c r="D93" s="18"/>
      <c r="E93" s="18"/>
      <c r="F93" s="18"/>
      <c r="G93" s="18"/>
      <c r="H93" s="18"/>
      <c r="I93" s="18"/>
      <c r="J93" s="28">
        <f>SUM(J94)</f>
        <v>19.16</v>
      </c>
      <c r="K93" s="28">
        <f t="shared" ref="K93:N93" si="69">SUM(K94)</f>
        <v>0</v>
      </c>
      <c r="L93" s="28">
        <f t="shared" si="69"/>
        <v>0</v>
      </c>
      <c r="M93" s="28">
        <f t="shared" si="69"/>
        <v>0</v>
      </c>
      <c r="N93" s="28">
        <f t="shared" si="69"/>
        <v>19.16</v>
      </c>
      <c r="O93" s="52"/>
    </row>
    <row r="94" spans="1:15" ht="42.75" x14ac:dyDescent="0.2">
      <c r="A94" s="53" t="s">
        <v>283</v>
      </c>
      <c r="B94" s="41" t="s">
        <v>284</v>
      </c>
      <c r="C94" s="42" t="s">
        <v>72</v>
      </c>
      <c r="D94" s="43">
        <v>4.05</v>
      </c>
      <c r="E94" s="19"/>
      <c r="F94" s="34"/>
      <c r="G94" s="17">
        <f t="shared" si="47"/>
        <v>0</v>
      </c>
      <c r="H94" s="17">
        <f t="shared" si="48"/>
        <v>4.05</v>
      </c>
      <c r="I94" s="25">
        <v>4.7300000000000004</v>
      </c>
      <c r="J94" s="17">
        <f t="shared" si="49"/>
        <v>19.16</v>
      </c>
      <c r="K94" s="17">
        <f t="shared" si="50"/>
        <v>0</v>
      </c>
      <c r="L94" s="17">
        <f t="shared" si="51"/>
        <v>0</v>
      </c>
      <c r="M94" s="17">
        <f t="shared" si="52"/>
        <v>0</v>
      </c>
      <c r="N94" s="17">
        <f t="shared" si="53"/>
        <v>19.16</v>
      </c>
      <c r="O94" s="54">
        <f t="shared" si="54"/>
        <v>0</v>
      </c>
    </row>
    <row r="95" spans="1:15" ht="15" x14ac:dyDescent="0.2">
      <c r="A95" s="51" t="s">
        <v>285</v>
      </c>
      <c r="B95" s="18" t="s">
        <v>286</v>
      </c>
      <c r="C95" s="18"/>
      <c r="D95" s="18"/>
      <c r="E95" s="18"/>
      <c r="F95" s="18"/>
      <c r="G95" s="18"/>
      <c r="H95" s="18"/>
      <c r="I95" s="18"/>
      <c r="J95" s="28">
        <f>SUM(J96:J103)</f>
        <v>3666.79</v>
      </c>
      <c r="K95" s="28">
        <f t="shared" ref="K95:N95" si="70">SUM(K96:K103)</f>
        <v>0</v>
      </c>
      <c r="L95" s="28">
        <f t="shared" si="70"/>
        <v>0</v>
      </c>
      <c r="M95" s="28">
        <f t="shared" si="70"/>
        <v>0</v>
      </c>
      <c r="N95" s="28">
        <f t="shared" si="70"/>
        <v>3666.79</v>
      </c>
      <c r="O95" s="52"/>
    </row>
    <row r="96" spans="1:15" ht="42.75" x14ac:dyDescent="0.2">
      <c r="A96" s="53" t="s">
        <v>287</v>
      </c>
      <c r="B96" s="41" t="s">
        <v>209</v>
      </c>
      <c r="C96" s="42" t="s">
        <v>74</v>
      </c>
      <c r="D96" s="43">
        <v>28.59</v>
      </c>
      <c r="E96" s="19"/>
      <c r="F96" s="34"/>
      <c r="G96" s="17">
        <f t="shared" si="47"/>
        <v>0</v>
      </c>
      <c r="H96" s="17">
        <f t="shared" si="48"/>
        <v>28.59</v>
      </c>
      <c r="I96" s="25">
        <v>18.850000000000001</v>
      </c>
      <c r="J96" s="17">
        <f t="shared" si="49"/>
        <v>538.91999999999996</v>
      </c>
      <c r="K96" s="17">
        <f t="shared" si="50"/>
        <v>0</v>
      </c>
      <c r="L96" s="17">
        <f t="shared" si="51"/>
        <v>0</v>
      </c>
      <c r="M96" s="17">
        <f t="shared" si="52"/>
        <v>0</v>
      </c>
      <c r="N96" s="17">
        <f t="shared" si="53"/>
        <v>538.91999999999996</v>
      </c>
      <c r="O96" s="54">
        <f t="shared" si="54"/>
        <v>0</v>
      </c>
    </row>
    <row r="97" spans="1:15" ht="42.75" x14ac:dyDescent="0.2">
      <c r="A97" s="53" t="s">
        <v>288</v>
      </c>
      <c r="B97" s="41" t="s">
        <v>289</v>
      </c>
      <c r="C97" s="42" t="s">
        <v>74</v>
      </c>
      <c r="D97" s="43">
        <v>10.51</v>
      </c>
      <c r="E97" s="19"/>
      <c r="F97" s="34"/>
      <c r="G97" s="17">
        <f t="shared" si="47"/>
        <v>0</v>
      </c>
      <c r="H97" s="17">
        <f t="shared" si="48"/>
        <v>10.51</v>
      </c>
      <c r="I97" s="25">
        <v>41.46</v>
      </c>
      <c r="J97" s="17">
        <f t="shared" si="49"/>
        <v>435.74</v>
      </c>
      <c r="K97" s="17">
        <f t="shared" si="50"/>
        <v>0</v>
      </c>
      <c r="L97" s="17">
        <f t="shared" si="51"/>
        <v>0</v>
      </c>
      <c r="M97" s="17">
        <f t="shared" si="52"/>
        <v>0</v>
      </c>
      <c r="N97" s="17">
        <f t="shared" si="53"/>
        <v>435.74</v>
      </c>
      <c r="O97" s="54">
        <f t="shared" si="54"/>
        <v>0</v>
      </c>
    </row>
    <row r="98" spans="1:15" ht="28.5" x14ac:dyDescent="0.2">
      <c r="A98" s="53" t="s">
        <v>290</v>
      </c>
      <c r="B98" s="41" t="s">
        <v>193</v>
      </c>
      <c r="C98" s="42" t="s">
        <v>74</v>
      </c>
      <c r="D98" s="43">
        <v>37.17</v>
      </c>
      <c r="E98" s="19"/>
      <c r="F98" s="34"/>
      <c r="G98" s="17">
        <f t="shared" si="47"/>
        <v>0</v>
      </c>
      <c r="H98" s="17">
        <f t="shared" si="48"/>
        <v>37.17</v>
      </c>
      <c r="I98" s="25">
        <v>0.78</v>
      </c>
      <c r="J98" s="17">
        <f t="shared" si="49"/>
        <v>28.99</v>
      </c>
      <c r="K98" s="17">
        <f t="shared" si="50"/>
        <v>0</v>
      </c>
      <c r="L98" s="17">
        <f t="shared" si="51"/>
        <v>0</v>
      </c>
      <c r="M98" s="17">
        <f t="shared" si="52"/>
        <v>0</v>
      </c>
      <c r="N98" s="17">
        <f t="shared" si="53"/>
        <v>28.99</v>
      </c>
      <c r="O98" s="54">
        <f t="shared" si="54"/>
        <v>0</v>
      </c>
    </row>
    <row r="99" spans="1:15" ht="15" x14ac:dyDescent="0.2">
      <c r="A99" s="53" t="s">
        <v>291</v>
      </c>
      <c r="B99" s="41" t="s">
        <v>292</v>
      </c>
      <c r="C99" s="42" t="s">
        <v>28</v>
      </c>
      <c r="D99" s="43">
        <v>13.66</v>
      </c>
      <c r="E99" s="19"/>
      <c r="F99" s="34"/>
      <c r="G99" s="17">
        <f t="shared" si="47"/>
        <v>0</v>
      </c>
      <c r="H99" s="17">
        <f t="shared" si="48"/>
        <v>13.66</v>
      </c>
      <c r="I99" s="25">
        <v>2.33</v>
      </c>
      <c r="J99" s="17">
        <f t="shared" si="49"/>
        <v>31.83</v>
      </c>
      <c r="K99" s="17">
        <f t="shared" si="50"/>
        <v>0</v>
      </c>
      <c r="L99" s="17">
        <f t="shared" si="51"/>
        <v>0</v>
      </c>
      <c r="M99" s="17">
        <f t="shared" si="52"/>
        <v>0</v>
      </c>
      <c r="N99" s="17">
        <f t="shared" si="53"/>
        <v>31.83</v>
      </c>
      <c r="O99" s="54">
        <f t="shared" si="54"/>
        <v>0</v>
      </c>
    </row>
    <row r="100" spans="1:15" ht="42.75" x14ac:dyDescent="0.2">
      <c r="A100" s="53" t="s">
        <v>293</v>
      </c>
      <c r="B100" s="41" t="s">
        <v>195</v>
      </c>
      <c r="C100" s="42" t="s">
        <v>196</v>
      </c>
      <c r="D100" s="43">
        <v>305</v>
      </c>
      <c r="E100" s="19"/>
      <c r="F100" s="34"/>
      <c r="G100" s="17">
        <f t="shared" ref="G100:G163" si="71">E100+F100</f>
        <v>0</v>
      </c>
      <c r="H100" s="17">
        <f t="shared" ref="H100:H163" si="72">D100-G100</f>
        <v>305</v>
      </c>
      <c r="I100" s="25">
        <v>0.64</v>
      </c>
      <c r="J100" s="17">
        <f t="shared" ref="J100:J163" si="73">ROUND(D100*I100,2)</f>
        <v>195.2</v>
      </c>
      <c r="K100" s="17">
        <f t="shared" ref="K100:K163" si="74">ROUND(E100*I100,2)</f>
        <v>0</v>
      </c>
      <c r="L100" s="17">
        <f t="shared" ref="L100:L163" si="75">ROUND(F100*I100,2)</f>
        <v>0</v>
      </c>
      <c r="M100" s="17">
        <f t="shared" ref="M100:M163" si="76">ROUND(G100*I100,2)</f>
        <v>0</v>
      </c>
      <c r="N100" s="17">
        <f t="shared" ref="N100:N163" si="77">ROUND(H100*I100,2)</f>
        <v>195.2</v>
      </c>
      <c r="O100" s="54">
        <f t="shared" ref="O100:O163" si="78">G100/D100*100</f>
        <v>0</v>
      </c>
    </row>
    <row r="101" spans="1:15" ht="42.75" x14ac:dyDescent="0.2">
      <c r="A101" s="53" t="s">
        <v>294</v>
      </c>
      <c r="B101" s="41" t="s">
        <v>198</v>
      </c>
      <c r="C101" s="42" t="s">
        <v>28</v>
      </c>
      <c r="D101" s="43">
        <v>33.409999999999997</v>
      </c>
      <c r="E101" s="19"/>
      <c r="F101" s="34"/>
      <c r="G101" s="17">
        <f t="shared" si="71"/>
        <v>0</v>
      </c>
      <c r="H101" s="17">
        <f t="shared" si="72"/>
        <v>33.409999999999997</v>
      </c>
      <c r="I101" s="25">
        <v>28.68</v>
      </c>
      <c r="J101" s="17">
        <f t="shared" si="73"/>
        <v>958.2</v>
      </c>
      <c r="K101" s="17">
        <f t="shared" si="74"/>
        <v>0</v>
      </c>
      <c r="L101" s="17">
        <f t="shared" si="75"/>
        <v>0</v>
      </c>
      <c r="M101" s="17">
        <f t="shared" si="76"/>
        <v>0</v>
      </c>
      <c r="N101" s="17">
        <f t="shared" si="77"/>
        <v>958.2</v>
      </c>
      <c r="O101" s="54">
        <f t="shared" si="78"/>
        <v>0</v>
      </c>
    </row>
    <row r="102" spans="1:15" ht="28.5" x14ac:dyDescent="0.2">
      <c r="A102" s="53" t="s">
        <v>295</v>
      </c>
      <c r="B102" s="41" t="s">
        <v>199</v>
      </c>
      <c r="C102" s="42" t="s">
        <v>196</v>
      </c>
      <c r="D102" s="43">
        <v>1954.28</v>
      </c>
      <c r="E102" s="19"/>
      <c r="F102" s="34"/>
      <c r="G102" s="17">
        <f t="shared" si="71"/>
        <v>0</v>
      </c>
      <c r="H102" s="17">
        <f t="shared" si="72"/>
        <v>1954.28</v>
      </c>
      <c r="I102" s="25">
        <v>0.42</v>
      </c>
      <c r="J102" s="17">
        <f t="shared" si="73"/>
        <v>820.8</v>
      </c>
      <c r="K102" s="17">
        <f t="shared" si="74"/>
        <v>0</v>
      </c>
      <c r="L102" s="17">
        <f t="shared" si="75"/>
        <v>0</v>
      </c>
      <c r="M102" s="17">
        <f t="shared" si="76"/>
        <v>0</v>
      </c>
      <c r="N102" s="17">
        <f t="shared" si="77"/>
        <v>820.8</v>
      </c>
      <c r="O102" s="54">
        <f t="shared" si="78"/>
        <v>0</v>
      </c>
    </row>
    <row r="103" spans="1:15" ht="42.75" x14ac:dyDescent="0.2">
      <c r="A103" s="53" t="s">
        <v>296</v>
      </c>
      <c r="B103" s="41" t="s">
        <v>243</v>
      </c>
      <c r="C103" s="42" t="s">
        <v>74</v>
      </c>
      <c r="D103" s="43">
        <v>29.05</v>
      </c>
      <c r="E103" s="19"/>
      <c r="F103" s="34"/>
      <c r="G103" s="17">
        <f t="shared" si="71"/>
        <v>0</v>
      </c>
      <c r="H103" s="17">
        <f t="shared" si="72"/>
        <v>29.05</v>
      </c>
      <c r="I103" s="25">
        <v>22.62</v>
      </c>
      <c r="J103" s="17">
        <f t="shared" si="73"/>
        <v>657.11</v>
      </c>
      <c r="K103" s="17">
        <f t="shared" si="74"/>
        <v>0</v>
      </c>
      <c r="L103" s="17">
        <f t="shared" si="75"/>
        <v>0</v>
      </c>
      <c r="M103" s="17">
        <f t="shared" si="76"/>
        <v>0</v>
      </c>
      <c r="N103" s="17">
        <f t="shared" si="77"/>
        <v>657.11</v>
      </c>
      <c r="O103" s="54">
        <f t="shared" si="78"/>
        <v>0</v>
      </c>
    </row>
    <row r="104" spans="1:15" ht="15" x14ac:dyDescent="0.2">
      <c r="A104" s="51" t="s">
        <v>297</v>
      </c>
      <c r="B104" s="18" t="s">
        <v>298</v>
      </c>
      <c r="C104" s="18"/>
      <c r="D104" s="18"/>
      <c r="E104" s="18"/>
      <c r="F104" s="18"/>
      <c r="G104" s="18"/>
      <c r="H104" s="18"/>
      <c r="I104" s="18"/>
      <c r="J104" s="28">
        <f>SUM(J105:J110)</f>
        <v>1715.59</v>
      </c>
      <c r="K104" s="28">
        <f t="shared" ref="K104:N104" si="79">SUM(K105:K110)</f>
        <v>0</v>
      </c>
      <c r="L104" s="28">
        <f t="shared" si="79"/>
        <v>0</v>
      </c>
      <c r="M104" s="28">
        <f t="shared" si="79"/>
        <v>0</v>
      </c>
      <c r="N104" s="28">
        <f t="shared" si="79"/>
        <v>1715.59</v>
      </c>
      <c r="O104" s="52"/>
    </row>
    <row r="105" spans="1:15" ht="28.5" x14ac:dyDescent="0.2">
      <c r="A105" s="53" t="s">
        <v>299</v>
      </c>
      <c r="B105" s="41" t="s">
        <v>300</v>
      </c>
      <c r="C105" s="42" t="s">
        <v>74</v>
      </c>
      <c r="D105" s="43">
        <v>0.44</v>
      </c>
      <c r="E105" s="19"/>
      <c r="F105" s="34"/>
      <c r="G105" s="17">
        <f t="shared" si="71"/>
        <v>0</v>
      </c>
      <c r="H105" s="17">
        <f t="shared" si="72"/>
        <v>0.44</v>
      </c>
      <c r="I105" s="25">
        <v>346.61</v>
      </c>
      <c r="J105" s="17">
        <f t="shared" si="73"/>
        <v>152.51</v>
      </c>
      <c r="K105" s="17">
        <f t="shared" si="74"/>
        <v>0</v>
      </c>
      <c r="L105" s="17">
        <f t="shared" si="75"/>
        <v>0</v>
      </c>
      <c r="M105" s="17">
        <f t="shared" si="76"/>
        <v>0</v>
      </c>
      <c r="N105" s="17">
        <f t="shared" si="77"/>
        <v>152.51</v>
      </c>
      <c r="O105" s="54">
        <f t="shared" si="78"/>
        <v>0</v>
      </c>
    </row>
    <row r="106" spans="1:15" ht="28.5" x14ac:dyDescent="0.2">
      <c r="A106" s="53" t="s">
        <v>301</v>
      </c>
      <c r="B106" s="41" t="s">
        <v>302</v>
      </c>
      <c r="C106" s="42" t="s">
        <v>74</v>
      </c>
      <c r="D106" s="43">
        <v>1.24</v>
      </c>
      <c r="E106" s="19"/>
      <c r="F106" s="34"/>
      <c r="G106" s="17">
        <f t="shared" si="71"/>
        <v>0</v>
      </c>
      <c r="H106" s="17">
        <f t="shared" si="72"/>
        <v>1.24</v>
      </c>
      <c r="I106" s="25">
        <v>476.04</v>
      </c>
      <c r="J106" s="17">
        <f t="shared" si="73"/>
        <v>590.29</v>
      </c>
      <c r="K106" s="17">
        <f t="shared" si="74"/>
        <v>0</v>
      </c>
      <c r="L106" s="17">
        <f t="shared" si="75"/>
        <v>0</v>
      </c>
      <c r="M106" s="17">
        <f t="shared" si="76"/>
        <v>0</v>
      </c>
      <c r="N106" s="17">
        <f t="shared" si="77"/>
        <v>590.29</v>
      </c>
      <c r="O106" s="54">
        <f t="shared" si="78"/>
        <v>0</v>
      </c>
    </row>
    <row r="107" spans="1:15" ht="28.5" x14ac:dyDescent="0.2">
      <c r="A107" s="53" t="s">
        <v>303</v>
      </c>
      <c r="B107" s="41" t="s">
        <v>304</v>
      </c>
      <c r="C107" s="42" t="s">
        <v>6</v>
      </c>
      <c r="D107" s="43">
        <v>8.85</v>
      </c>
      <c r="E107" s="19"/>
      <c r="F107" s="34"/>
      <c r="G107" s="17">
        <f t="shared" si="71"/>
        <v>0</v>
      </c>
      <c r="H107" s="17">
        <f t="shared" si="72"/>
        <v>8.85</v>
      </c>
      <c r="I107" s="25">
        <v>51.3</v>
      </c>
      <c r="J107" s="17">
        <f t="shared" si="73"/>
        <v>454.01</v>
      </c>
      <c r="K107" s="17">
        <f t="shared" si="74"/>
        <v>0</v>
      </c>
      <c r="L107" s="17">
        <f t="shared" si="75"/>
        <v>0</v>
      </c>
      <c r="M107" s="17">
        <f t="shared" si="76"/>
        <v>0</v>
      </c>
      <c r="N107" s="17">
        <f t="shared" si="77"/>
        <v>454.01</v>
      </c>
      <c r="O107" s="54">
        <f t="shared" si="78"/>
        <v>0</v>
      </c>
    </row>
    <row r="108" spans="1:15" ht="57" x14ac:dyDescent="0.2">
      <c r="A108" s="53" t="s">
        <v>305</v>
      </c>
      <c r="B108" s="41" t="s">
        <v>306</v>
      </c>
      <c r="C108" s="42" t="s">
        <v>100</v>
      </c>
      <c r="D108" s="43">
        <v>54.55</v>
      </c>
      <c r="E108" s="19"/>
      <c r="F108" s="34"/>
      <c r="G108" s="17">
        <f t="shared" si="71"/>
        <v>0</v>
      </c>
      <c r="H108" s="17">
        <f t="shared" si="72"/>
        <v>54.55</v>
      </c>
      <c r="I108" s="25">
        <v>5.25</v>
      </c>
      <c r="J108" s="17">
        <f t="shared" si="73"/>
        <v>286.39</v>
      </c>
      <c r="K108" s="17">
        <f t="shared" si="74"/>
        <v>0</v>
      </c>
      <c r="L108" s="17">
        <f t="shared" si="75"/>
        <v>0</v>
      </c>
      <c r="M108" s="17">
        <f t="shared" si="76"/>
        <v>0</v>
      </c>
      <c r="N108" s="17">
        <f t="shared" si="77"/>
        <v>286.39</v>
      </c>
      <c r="O108" s="54">
        <f t="shared" si="78"/>
        <v>0</v>
      </c>
    </row>
    <row r="109" spans="1:15" ht="57" x14ac:dyDescent="0.2">
      <c r="A109" s="53" t="s">
        <v>307</v>
      </c>
      <c r="B109" s="41" t="s">
        <v>308</v>
      </c>
      <c r="C109" s="42" t="s">
        <v>100</v>
      </c>
      <c r="D109" s="43">
        <v>3.05</v>
      </c>
      <c r="E109" s="19"/>
      <c r="F109" s="34"/>
      <c r="G109" s="17">
        <f t="shared" si="71"/>
        <v>0</v>
      </c>
      <c r="H109" s="17">
        <f t="shared" si="72"/>
        <v>3.05</v>
      </c>
      <c r="I109" s="25">
        <v>5.28</v>
      </c>
      <c r="J109" s="17">
        <f t="shared" si="73"/>
        <v>16.100000000000001</v>
      </c>
      <c r="K109" s="17">
        <f t="shared" si="74"/>
        <v>0</v>
      </c>
      <c r="L109" s="17">
        <f t="shared" si="75"/>
        <v>0</v>
      </c>
      <c r="M109" s="17">
        <f t="shared" si="76"/>
        <v>0</v>
      </c>
      <c r="N109" s="17">
        <f t="shared" si="77"/>
        <v>16.100000000000001</v>
      </c>
      <c r="O109" s="54">
        <f t="shared" si="78"/>
        <v>0</v>
      </c>
    </row>
    <row r="110" spans="1:15" ht="42.75" x14ac:dyDescent="0.2">
      <c r="A110" s="53" t="s">
        <v>309</v>
      </c>
      <c r="B110" s="41" t="s">
        <v>310</v>
      </c>
      <c r="C110" s="42" t="s">
        <v>6</v>
      </c>
      <c r="D110" s="43">
        <v>2.95</v>
      </c>
      <c r="E110" s="19"/>
      <c r="F110" s="34"/>
      <c r="G110" s="17">
        <f t="shared" si="71"/>
        <v>0</v>
      </c>
      <c r="H110" s="17">
        <f t="shared" si="72"/>
        <v>2.95</v>
      </c>
      <c r="I110" s="25">
        <v>73.319999999999993</v>
      </c>
      <c r="J110" s="17">
        <f t="shared" si="73"/>
        <v>216.29</v>
      </c>
      <c r="K110" s="17">
        <f t="shared" si="74"/>
        <v>0</v>
      </c>
      <c r="L110" s="17">
        <f t="shared" si="75"/>
        <v>0</v>
      </c>
      <c r="M110" s="17">
        <f t="shared" si="76"/>
        <v>0</v>
      </c>
      <c r="N110" s="17">
        <f t="shared" si="77"/>
        <v>216.29</v>
      </c>
      <c r="O110" s="54">
        <f t="shared" si="78"/>
        <v>0</v>
      </c>
    </row>
    <row r="111" spans="1:15" ht="15" x14ac:dyDescent="0.2">
      <c r="A111" s="51" t="s">
        <v>311</v>
      </c>
      <c r="B111" s="18" t="s">
        <v>312</v>
      </c>
      <c r="C111" s="18"/>
      <c r="D111" s="18"/>
      <c r="E111" s="18"/>
      <c r="F111" s="18"/>
      <c r="G111" s="18"/>
      <c r="H111" s="18"/>
      <c r="I111" s="18"/>
      <c r="J111" s="28">
        <f>SUM(J112)</f>
        <v>1222.9100000000001</v>
      </c>
      <c r="K111" s="28">
        <f t="shared" ref="K111:N111" si="80">SUM(K112)</f>
        <v>0</v>
      </c>
      <c r="L111" s="28">
        <f t="shared" si="80"/>
        <v>0</v>
      </c>
      <c r="M111" s="28">
        <f t="shared" si="80"/>
        <v>0</v>
      </c>
      <c r="N111" s="28">
        <f t="shared" si="80"/>
        <v>1222.9100000000001</v>
      </c>
      <c r="O111" s="52"/>
    </row>
    <row r="112" spans="1:15" ht="71.25" x14ac:dyDescent="0.2">
      <c r="A112" s="53" t="s">
        <v>313</v>
      </c>
      <c r="B112" s="41" t="s">
        <v>314</v>
      </c>
      <c r="C112" s="42" t="s">
        <v>6</v>
      </c>
      <c r="D112" s="43">
        <v>21.22</v>
      </c>
      <c r="E112" s="19"/>
      <c r="F112" s="34"/>
      <c r="G112" s="17">
        <f t="shared" si="71"/>
        <v>0</v>
      </c>
      <c r="H112" s="17">
        <f t="shared" si="72"/>
        <v>21.22</v>
      </c>
      <c r="I112" s="25">
        <v>57.63</v>
      </c>
      <c r="J112" s="17">
        <f t="shared" si="73"/>
        <v>1222.9100000000001</v>
      </c>
      <c r="K112" s="17">
        <f t="shared" si="74"/>
        <v>0</v>
      </c>
      <c r="L112" s="17">
        <f t="shared" si="75"/>
        <v>0</v>
      </c>
      <c r="M112" s="17">
        <f t="shared" si="76"/>
        <v>0</v>
      </c>
      <c r="N112" s="17">
        <f t="shared" si="77"/>
        <v>1222.9100000000001</v>
      </c>
      <c r="O112" s="54">
        <f t="shared" si="78"/>
        <v>0</v>
      </c>
    </row>
    <row r="113" spans="1:15" ht="15" x14ac:dyDescent="0.2">
      <c r="A113" s="51" t="s">
        <v>315</v>
      </c>
      <c r="B113" s="18" t="s">
        <v>316</v>
      </c>
      <c r="C113" s="18"/>
      <c r="D113" s="18"/>
      <c r="E113" s="18"/>
      <c r="F113" s="18"/>
      <c r="G113" s="18"/>
      <c r="H113" s="18"/>
      <c r="I113" s="18"/>
      <c r="J113" s="28">
        <f>SUM(J114:J117)</f>
        <v>1854.35</v>
      </c>
      <c r="K113" s="28">
        <f t="shared" ref="K113:N113" si="81">SUM(K114:K117)</f>
        <v>0</v>
      </c>
      <c r="L113" s="28">
        <f t="shared" si="81"/>
        <v>0</v>
      </c>
      <c r="M113" s="28">
        <f t="shared" si="81"/>
        <v>0</v>
      </c>
      <c r="N113" s="28">
        <f t="shared" si="81"/>
        <v>1854.35</v>
      </c>
      <c r="O113" s="52"/>
    </row>
    <row r="114" spans="1:15" ht="57" x14ac:dyDescent="0.2">
      <c r="A114" s="53" t="s">
        <v>317</v>
      </c>
      <c r="B114" s="41" t="s">
        <v>318</v>
      </c>
      <c r="C114" s="42" t="s">
        <v>72</v>
      </c>
      <c r="D114" s="43">
        <v>14.44</v>
      </c>
      <c r="E114" s="19"/>
      <c r="F114" s="34"/>
      <c r="G114" s="17">
        <f t="shared" si="71"/>
        <v>0</v>
      </c>
      <c r="H114" s="17">
        <f t="shared" si="72"/>
        <v>14.44</v>
      </c>
      <c r="I114" s="25">
        <v>96.54</v>
      </c>
      <c r="J114" s="17">
        <f t="shared" si="73"/>
        <v>1394.04</v>
      </c>
      <c r="K114" s="17">
        <f t="shared" si="74"/>
        <v>0</v>
      </c>
      <c r="L114" s="17">
        <f t="shared" si="75"/>
        <v>0</v>
      </c>
      <c r="M114" s="17">
        <f t="shared" si="76"/>
        <v>0</v>
      </c>
      <c r="N114" s="17">
        <f t="shared" si="77"/>
        <v>1394.04</v>
      </c>
      <c r="O114" s="54">
        <f t="shared" si="78"/>
        <v>0</v>
      </c>
    </row>
    <row r="115" spans="1:15" ht="42.75" x14ac:dyDescent="0.2">
      <c r="A115" s="53" t="s">
        <v>319</v>
      </c>
      <c r="B115" s="41" t="s">
        <v>320</v>
      </c>
      <c r="C115" s="42" t="s">
        <v>72</v>
      </c>
      <c r="D115" s="43">
        <v>1.02</v>
      </c>
      <c r="E115" s="19"/>
      <c r="F115" s="34"/>
      <c r="G115" s="17">
        <f t="shared" si="71"/>
        <v>0</v>
      </c>
      <c r="H115" s="17">
        <f t="shared" si="72"/>
        <v>1.02</v>
      </c>
      <c r="I115" s="25">
        <v>59.91</v>
      </c>
      <c r="J115" s="17">
        <f t="shared" si="73"/>
        <v>61.11</v>
      </c>
      <c r="K115" s="17">
        <f t="shared" si="74"/>
        <v>0</v>
      </c>
      <c r="L115" s="17">
        <f t="shared" si="75"/>
        <v>0</v>
      </c>
      <c r="M115" s="17">
        <f t="shared" si="76"/>
        <v>0</v>
      </c>
      <c r="N115" s="17">
        <f t="shared" si="77"/>
        <v>61.11</v>
      </c>
      <c r="O115" s="54">
        <f t="shared" si="78"/>
        <v>0</v>
      </c>
    </row>
    <row r="116" spans="1:15" ht="28.5" x14ac:dyDescent="0.2">
      <c r="A116" s="53" t="s">
        <v>321</v>
      </c>
      <c r="B116" s="41" t="s">
        <v>322</v>
      </c>
      <c r="C116" s="42" t="s">
        <v>72</v>
      </c>
      <c r="D116" s="43">
        <v>16.71</v>
      </c>
      <c r="E116" s="19"/>
      <c r="F116" s="34"/>
      <c r="G116" s="17">
        <f t="shared" si="71"/>
        <v>0</v>
      </c>
      <c r="H116" s="17">
        <f t="shared" si="72"/>
        <v>16.71</v>
      </c>
      <c r="I116" s="25">
        <v>3.02</v>
      </c>
      <c r="J116" s="17">
        <f t="shared" si="73"/>
        <v>50.46</v>
      </c>
      <c r="K116" s="17">
        <f t="shared" si="74"/>
        <v>0</v>
      </c>
      <c r="L116" s="17">
        <f t="shared" si="75"/>
        <v>0</v>
      </c>
      <c r="M116" s="17">
        <f t="shared" si="76"/>
        <v>0</v>
      </c>
      <c r="N116" s="17">
        <f t="shared" si="77"/>
        <v>50.46</v>
      </c>
      <c r="O116" s="54">
        <f t="shared" si="78"/>
        <v>0</v>
      </c>
    </row>
    <row r="117" spans="1:15" ht="28.5" x14ac:dyDescent="0.2">
      <c r="A117" s="53" t="s">
        <v>323</v>
      </c>
      <c r="B117" s="41" t="s">
        <v>324</v>
      </c>
      <c r="C117" s="42" t="s">
        <v>6</v>
      </c>
      <c r="D117" s="43">
        <v>16.71</v>
      </c>
      <c r="E117" s="19"/>
      <c r="F117" s="34"/>
      <c r="G117" s="17">
        <f t="shared" si="71"/>
        <v>0</v>
      </c>
      <c r="H117" s="17">
        <f t="shared" si="72"/>
        <v>16.71</v>
      </c>
      <c r="I117" s="25">
        <v>20.87</v>
      </c>
      <c r="J117" s="17">
        <f t="shared" si="73"/>
        <v>348.74</v>
      </c>
      <c r="K117" s="17">
        <f t="shared" si="74"/>
        <v>0</v>
      </c>
      <c r="L117" s="17">
        <f t="shared" si="75"/>
        <v>0</v>
      </c>
      <c r="M117" s="17">
        <f t="shared" si="76"/>
        <v>0</v>
      </c>
      <c r="N117" s="17">
        <f t="shared" si="77"/>
        <v>348.74</v>
      </c>
      <c r="O117" s="54">
        <f t="shared" si="78"/>
        <v>0</v>
      </c>
    </row>
    <row r="118" spans="1:15" ht="15" x14ac:dyDescent="0.2">
      <c r="A118" s="51" t="s">
        <v>325</v>
      </c>
      <c r="B118" s="18" t="s">
        <v>326</v>
      </c>
      <c r="C118" s="18"/>
      <c r="D118" s="18"/>
      <c r="E118" s="18"/>
      <c r="F118" s="18"/>
      <c r="G118" s="18"/>
      <c r="H118" s="18"/>
      <c r="I118" s="18"/>
      <c r="J118" s="28">
        <f>SUM(J119:J120)</f>
        <v>115.72</v>
      </c>
      <c r="K118" s="28">
        <f t="shared" ref="K118:N118" si="82">SUM(K119:K120)</f>
        <v>0</v>
      </c>
      <c r="L118" s="28">
        <f t="shared" si="82"/>
        <v>0</v>
      </c>
      <c r="M118" s="28">
        <f t="shared" si="82"/>
        <v>0</v>
      </c>
      <c r="N118" s="28">
        <f t="shared" si="82"/>
        <v>115.72</v>
      </c>
      <c r="O118" s="52"/>
    </row>
    <row r="119" spans="1:15" ht="28.5" x14ac:dyDescent="0.2">
      <c r="A119" s="53" t="s">
        <v>327</v>
      </c>
      <c r="B119" s="41" t="s">
        <v>328</v>
      </c>
      <c r="C119" s="42" t="s">
        <v>30</v>
      </c>
      <c r="D119" s="43">
        <v>2.85</v>
      </c>
      <c r="E119" s="19"/>
      <c r="F119" s="34"/>
      <c r="G119" s="17">
        <f t="shared" si="71"/>
        <v>0</v>
      </c>
      <c r="H119" s="17">
        <f t="shared" si="72"/>
        <v>2.85</v>
      </c>
      <c r="I119" s="25">
        <v>19.86</v>
      </c>
      <c r="J119" s="17">
        <f t="shared" si="73"/>
        <v>56.6</v>
      </c>
      <c r="K119" s="17">
        <f t="shared" si="74"/>
        <v>0</v>
      </c>
      <c r="L119" s="17">
        <f t="shared" si="75"/>
        <v>0</v>
      </c>
      <c r="M119" s="17">
        <f t="shared" si="76"/>
        <v>0</v>
      </c>
      <c r="N119" s="17">
        <f t="shared" si="77"/>
        <v>56.6</v>
      </c>
      <c r="O119" s="54">
        <f t="shared" si="78"/>
        <v>0</v>
      </c>
    </row>
    <row r="120" spans="1:15" ht="28.5" x14ac:dyDescent="0.2">
      <c r="A120" s="53" t="s">
        <v>329</v>
      </c>
      <c r="B120" s="41" t="s">
        <v>330</v>
      </c>
      <c r="C120" s="42" t="s">
        <v>71</v>
      </c>
      <c r="D120" s="43">
        <v>2</v>
      </c>
      <c r="E120" s="19"/>
      <c r="F120" s="34"/>
      <c r="G120" s="17">
        <f t="shared" si="71"/>
        <v>0</v>
      </c>
      <c r="H120" s="17">
        <f t="shared" si="72"/>
        <v>2</v>
      </c>
      <c r="I120" s="25">
        <v>29.56</v>
      </c>
      <c r="J120" s="17">
        <f t="shared" si="73"/>
        <v>59.12</v>
      </c>
      <c r="K120" s="17">
        <f t="shared" si="74"/>
        <v>0</v>
      </c>
      <c r="L120" s="17">
        <f t="shared" si="75"/>
        <v>0</v>
      </c>
      <c r="M120" s="17">
        <f t="shared" si="76"/>
        <v>0</v>
      </c>
      <c r="N120" s="17">
        <f t="shared" si="77"/>
        <v>59.12</v>
      </c>
      <c r="O120" s="54">
        <f t="shared" si="78"/>
        <v>0</v>
      </c>
    </row>
    <row r="121" spans="1:15" ht="15" x14ac:dyDescent="0.2">
      <c r="A121" s="51" t="s">
        <v>331</v>
      </c>
      <c r="B121" s="18" t="s">
        <v>332</v>
      </c>
      <c r="C121" s="18"/>
      <c r="D121" s="18"/>
      <c r="E121" s="18"/>
      <c r="F121" s="18"/>
      <c r="G121" s="18"/>
      <c r="H121" s="18"/>
      <c r="I121" s="18"/>
      <c r="J121" s="28">
        <f>SUM(J122,J124,J133,J140,J142,J147)</f>
        <v>10237.73</v>
      </c>
      <c r="K121" s="28">
        <f t="shared" ref="K121:N121" si="83">SUM(K122,K124,K133,K140,K142,K147)</f>
        <v>0</v>
      </c>
      <c r="L121" s="28">
        <f t="shared" si="83"/>
        <v>0</v>
      </c>
      <c r="M121" s="28">
        <f t="shared" si="83"/>
        <v>0</v>
      </c>
      <c r="N121" s="28">
        <f t="shared" si="83"/>
        <v>10237.73</v>
      </c>
      <c r="O121" s="52"/>
    </row>
    <row r="122" spans="1:15" ht="15" x14ac:dyDescent="0.2">
      <c r="A122" s="51" t="s">
        <v>333</v>
      </c>
      <c r="B122" s="18" t="s">
        <v>282</v>
      </c>
      <c r="C122" s="18"/>
      <c r="D122" s="18"/>
      <c r="E122" s="18"/>
      <c r="F122" s="18"/>
      <c r="G122" s="18"/>
      <c r="H122" s="18"/>
      <c r="I122" s="18"/>
      <c r="J122" s="28">
        <f>SUM(J123)</f>
        <v>19.87</v>
      </c>
      <c r="K122" s="28">
        <f t="shared" ref="K122:N122" si="84">SUM(K123)</f>
        <v>0</v>
      </c>
      <c r="L122" s="28">
        <f t="shared" si="84"/>
        <v>0</v>
      </c>
      <c r="M122" s="28">
        <f t="shared" si="84"/>
        <v>0</v>
      </c>
      <c r="N122" s="28">
        <f t="shared" si="84"/>
        <v>19.87</v>
      </c>
      <c r="O122" s="52"/>
    </row>
    <row r="123" spans="1:15" ht="42.75" x14ac:dyDescent="0.2">
      <c r="A123" s="53" t="s">
        <v>334</v>
      </c>
      <c r="B123" s="41" t="s">
        <v>284</v>
      </c>
      <c r="C123" s="42" t="s">
        <v>72</v>
      </c>
      <c r="D123" s="43">
        <v>4.2</v>
      </c>
      <c r="E123" s="19"/>
      <c r="F123" s="34"/>
      <c r="G123" s="17">
        <f t="shared" si="71"/>
        <v>0</v>
      </c>
      <c r="H123" s="17">
        <f t="shared" si="72"/>
        <v>4.2</v>
      </c>
      <c r="I123" s="25">
        <v>4.7300000000000004</v>
      </c>
      <c r="J123" s="17">
        <f t="shared" si="73"/>
        <v>19.87</v>
      </c>
      <c r="K123" s="17">
        <f t="shared" si="74"/>
        <v>0</v>
      </c>
      <c r="L123" s="17">
        <f t="shared" si="75"/>
        <v>0</v>
      </c>
      <c r="M123" s="17">
        <f t="shared" si="76"/>
        <v>0</v>
      </c>
      <c r="N123" s="17">
        <f t="shared" si="77"/>
        <v>19.87</v>
      </c>
      <c r="O123" s="54">
        <f t="shared" si="78"/>
        <v>0</v>
      </c>
    </row>
    <row r="124" spans="1:15" ht="15" x14ac:dyDescent="0.2">
      <c r="A124" s="51" t="s">
        <v>335</v>
      </c>
      <c r="B124" s="18" t="s">
        <v>286</v>
      </c>
      <c r="C124" s="18"/>
      <c r="D124" s="18"/>
      <c r="E124" s="18"/>
      <c r="F124" s="18"/>
      <c r="G124" s="18"/>
      <c r="H124" s="18"/>
      <c r="I124" s="18"/>
      <c r="J124" s="28">
        <f>SUM(J125:J132)</f>
        <v>3676.83</v>
      </c>
      <c r="K124" s="28">
        <f t="shared" ref="K124:N124" si="85">SUM(K125:K132)</f>
        <v>0</v>
      </c>
      <c r="L124" s="28">
        <f t="shared" si="85"/>
        <v>0</v>
      </c>
      <c r="M124" s="28">
        <f t="shared" si="85"/>
        <v>0</v>
      </c>
      <c r="N124" s="28">
        <f t="shared" si="85"/>
        <v>3676.83</v>
      </c>
      <c r="O124" s="52"/>
    </row>
    <row r="125" spans="1:15" ht="42.75" x14ac:dyDescent="0.2">
      <c r="A125" s="53" t="s">
        <v>336</v>
      </c>
      <c r="B125" s="41" t="s">
        <v>209</v>
      </c>
      <c r="C125" s="42" t="s">
        <v>74</v>
      </c>
      <c r="D125" s="43">
        <v>26.68</v>
      </c>
      <c r="E125" s="19"/>
      <c r="F125" s="34"/>
      <c r="G125" s="17">
        <f t="shared" si="71"/>
        <v>0</v>
      </c>
      <c r="H125" s="17">
        <f t="shared" si="72"/>
        <v>26.68</v>
      </c>
      <c r="I125" s="25">
        <v>18.850000000000001</v>
      </c>
      <c r="J125" s="17">
        <f t="shared" si="73"/>
        <v>502.92</v>
      </c>
      <c r="K125" s="17">
        <f t="shared" si="74"/>
        <v>0</v>
      </c>
      <c r="L125" s="17">
        <f t="shared" si="75"/>
        <v>0</v>
      </c>
      <c r="M125" s="17">
        <f t="shared" si="76"/>
        <v>0</v>
      </c>
      <c r="N125" s="17">
        <f t="shared" si="77"/>
        <v>502.92</v>
      </c>
      <c r="O125" s="54">
        <f t="shared" si="78"/>
        <v>0</v>
      </c>
    </row>
    <row r="126" spans="1:15" ht="42.75" x14ac:dyDescent="0.2">
      <c r="A126" s="53" t="s">
        <v>337</v>
      </c>
      <c r="B126" s="41" t="s">
        <v>289</v>
      </c>
      <c r="C126" s="42" t="s">
        <v>74</v>
      </c>
      <c r="D126" s="43">
        <v>11.84</v>
      </c>
      <c r="E126" s="19"/>
      <c r="F126" s="34"/>
      <c r="G126" s="17">
        <f t="shared" si="71"/>
        <v>0</v>
      </c>
      <c r="H126" s="17">
        <f t="shared" si="72"/>
        <v>11.84</v>
      </c>
      <c r="I126" s="25">
        <v>41.46</v>
      </c>
      <c r="J126" s="17">
        <f t="shared" si="73"/>
        <v>490.89</v>
      </c>
      <c r="K126" s="17">
        <f t="shared" si="74"/>
        <v>0</v>
      </c>
      <c r="L126" s="17">
        <f t="shared" si="75"/>
        <v>0</v>
      </c>
      <c r="M126" s="17">
        <f t="shared" si="76"/>
        <v>0</v>
      </c>
      <c r="N126" s="17">
        <f t="shared" si="77"/>
        <v>490.89</v>
      </c>
      <c r="O126" s="54">
        <f t="shared" si="78"/>
        <v>0</v>
      </c>
    </row>
    <row r="127" spans="1:15" ht="28.5" x14ac:dyDescent="0.2">
      <c r="A127" s="53" t="s">
        <v>338</v>
      </c>
      <c r="B127" s="41" t="s">
        <v>193</v>
      </c>
      <c r="C127" s="42" t="s">
        <v>74</v>
      </c>
      <c r="D127" s="43">
        <v>34.68</v>
      </c>
      <c r="E127" s="19"/>
      <c r="F127" s="34"/>
      <c r="G127" s="17">
        <f t="shared" si="71"/>
        <v>0</v>
      </c>
      <c r="H127" s="17">
        <f t="shared" si="72"/>
        <v>34.68</v>
      </c>
      <c r="I127" s="25">
        <v>0.78</v>
      </c>
      <c r="J127" s="17">
        <f t="shared" si="73"/>
        <v>27.05</v>
      </c>
      <c r="K127" s="17">
        <f t="shared" si="74"/>
        <v>0</v>
      </c>
      <c r="L127" s="17">
        <f t="shared" si="75"/>
        <v>0</v>
      </c>
      <c r="M127" s="17">
        <f t="shared" si="76"/>
        <v>0</v>
      </c>
      <c r="N127" s="17">
        <f t="shared" si="77"/>
        <v>27.05</v>
      </c>
      <c r="O127" s="54">
        <f t="shared" si="78"/>
        <v>0</v>
      </c>
    </row>
    <row r="128" spans="1:15" ht="15" x14ac:dyDescent="0.2">
      <c r="A128" s="53" t="s">
        <v>339</v>
      </c>
      <c r="B128" s="41" t="s">
        <v>292</v>
      </c>
      <c r="C128" s="42" t="s">
        <v>28</v>
      </c>
      <c r="D128" s="43">
        <v>15.39</v>
      </c>
      <c r="E128" s="19"/>
      <c r="F128" s="34"/>
      <c r="G128" s="17">
        <f t="shared" si="71"/>
        <v>0</v>
      </c>
      <c r="H128" s="17">
        <f t="shared" si="72"/>
        <v>15.39</v>
      </c>
      <c r="I128" s="25">
        <v>2.33</v>
      </c>
      <c r="J128" s="17">
        <f t="shared" si="73"/>
        <v>35.86</v>
      </c>
      <c r="K128" s="17">
        <f t="shared" si="74"/>
        <v>0</v>
      </c>
      <c r="L128" s="17">
        <f t="shared" si="75"/>
        <v>0</v>
      </c>
      <c r="M128" s="17">
        <f t="shared" si="76"/>
        <v>0</v>
      </c>
      <c r="N128" s="17">
        <f t="shared" si="77"/>
        <v>35.86</v>
      </c>
      <c r="O128" s="54">
        <f t="shared" si="78"/>
        <v>0</v>
      </c>
    </row>
    <row r="129" spans="1:15" ht="42.75" x14ac:dyDescent="0.2">
      <c r="A129" s="53" t="s">
        <v>340</v>
      </c>
      <c r="B129" s="41" t="s">
        <v>195</v>
      </c>
      <c r="C129" s="42" t="s">
        <v>196</v>
      </c>
      <c r="D129" s="43">
        <v>316.07</v>
      </c>
      <c r="E129" s="19"/>
      <c r="F129" s="34"/>
      <c r="G129" s="17">
        <f t="shared" si="71"/>
        <v>0</v>
      </c>
      <c r="H129" s="17">
        <f t="shared" si="72"/>
        <v>316.07</v>
      </c>
      <c r="I129" s="25">
        <v>0.64</v>
      </c>
      <c r="J129" s="17">
        <f t="shared" si="73"/>
        <v>202.28</v>
      </c>
      <c r="K129" s="17">
        <f t="shared" si="74"/>
        <v>0</v>
      </c>
      <c r="L129" s="17">
        <f t="shared" si="75"/>
        <v>0</v>
      </c>
      <c r="M129" s="17">
        <f t="shared" si="76"/>
        <v>0</v>
      </c>
      <c r="N129" s="17">
        <f t="shared" si="77"/>
        <v>202.28</v>
      </c>
      <c r="O129" s="54">
        <f t="shared" si="78"/>
        <v>0</v>
      </c>
    </row>
    <row r="130" spans="1:15" ht="42.75" x14ac:dyDescent="0.2">
      <c r="A130" s="53" t="s">
        <v>341</v>
      </c>
      <c r="B130" s="41" t="s">
        <v>198</v>
      </c>
      <c r="C130" s="42" t="s">
        <v>28</v>
      </c>
      <c r="D130" s="43">
        <v>33.159999999999997</v>
      </c>
      <c r="E130" s="19"/>
      <c r="F130" s="34"/>
      <c r="G130" s="17">
        <f t="shared" si="71"/>
        <v>0</v>
      </c>
      <c r="H130" s="17">
        <f t="shared" si="72"/>
        <v>33.159999999999997</v>
      </c>
      <c r="I130" s="25">
        <v>28.68</v>
      </c>
      <c r="J130" s="17">
        <f t="shared" si="73"/>
        <v>951.03</v>
      </c>
      <c r="K130" s="17">
        <f t="shared" si="74"/>
        <v>0</v>
      </c>
      <c r="L130" s="17">
        <f t="shared" si="75"/>
        <v>0</v>
      </c>
      <c r="M130" s="17">
        <f t="shared" si="76"/>
        <v>0</v>
      </c>
      <c r="N130" s="17">
        <f t="shared" si="77"/>
        <v>951.03</v>
      </c>
      <c r="O130" s="54">
        <f t="shared" si="78"/>
        <v>0</v>
      </c>
    </row>
    <row r="131" spans="1:15" ht="28.5" x14ac:dyDescent="0.2">
      <c r="A131" s="53" t="s">
        <v>342</v>
      </c>
      <c r="B131" s="41" t="s">
        <v>199</v>
      </c>
      <c r="C131" s="42" t="s">
        <v>196</v>
      </c>
      <c r="D131" s="43">
        <v>1939.69</v>
      </c>
      <c r="E131" s="19"/>
      <c r="F131" s="34"/>
      <c r="G131" s="17">
        <f t="shared" si="71"/>
        <v>0</v>
      </c>
      <c r="H131" s="17">
        <f t="shared" si="72"/>
        <v>1939.69</v>
      </c>
      <c r="I131" s="25">
        <v>0.42</v>
      </c>
      <c r="J131" s="17">
        <f t="shared" si="73"/>
        <v>814.67</v>
      </c>
      <c r="K131" s="17">
        <f t="shared" si="74"/>
        <v>0</v>
      </c>
      <c r="L131" s="17">
        <f t="shared" si="75"/>
        <v>0</v>
      </c>
      <c r="M131" s="17">
        <f t="shared" si="76"/>
        <v>0</v>
      </c>
      <c r="N131" s="17">
        <f t="shared" si="77"/>
        <v>814.67</v>
      </c>
      <c r="O131" s="54">
        <f t="shared" si="78"/>
        <v>0</v>
      </c>
    </row>
    <row r="132" spans="1:15" ht="42.75" x14ac:dyDescent="0.2">
      <c r="A132" s="53" t="s">
        <v>343</v>
      </c>
      <c r="B132" s="41" t="s">
        <v>243</v>
      </c>
      <c r="C132" s="42" t="s">
        <v>74</v>
      </c>
      <c r="D132" s="43">
        <v>28.83</v>
      </c>
      <c r="E132" s="19"/>
      <c r="F132" s="34"/>
      <c r="G132" s="17">
        <f t="shared" si="71"/>
        <v>0</v>
      </c>
      <c r="H132" s="17">
        <f t="shared" si="72"/>
        <v>28.83</v>
      </c>
      <c r="I132" s="25">
        <v>22.62</v>
      </c>
      <c r="J132" s="17">
        <f t="shared" si="73"/>
        <v>652.13</v>
      </c>
      <c r="K132" s="17">
        <f t="shared" si="74"/>
        <v>0</v>
      </c>
      <c r="L132" s="17">
        <f t="shared" si="75"/>
        <v>0</v>
      </c>
      <c r="M132" s="17">
        <f t="shared" si="76"/>
        <v>0</v>
      </c>
      <c r="N132" s="17">
        <f t="shared" si="77"/>
        <v>652.13</v>
      </c>
      <c r="O132" s="54">
        <f t="shared" si="78"/>
        <v>0</v>
      </c>
    </row>
    <row r="133" spans="1:15" ht="15" x14ac:dyDescent="0.2">
      <c r="A133" s="51" t="s">
        <v>344</v>
      </c>
      <c r="B133" s="18" t="s">
        <v>298</v>
      </c>
      <c r="C133" s="18"/>
      <c r="D133" s="18"/>
      <c r="E133" s="18"/>
      <c r="F133" s="18"/>
      <c r="G133" s="18"/>
      <c r="H133" s="18"/>
      <c r="I133" s="18"/>
      <c r="J133" s="28">
        <f>SUM(J134:J139)</f>
        <v>2282.13</v>
      </c>
      <c r="K133" s="28">
        <f t="shared" ref="K133:N133" si="86">SUM(K134:K139)</f>
        <v>0</v>
      </c>
      <c r="L133" s="28">
        <f t="shared" si="86"/>
        <v>0</v>
      </c>
      <c r="M133" s="28">
        <f t="shared" si="86"/>
        <v>0</v>
      </c>
      <c r="N133" s="28">
        <f t="shared" si="86"/>
        <v>2282.13</v>
      </c>
      <c r="O133" s="52"/>
    </row>
    <row r="134" spans="1:15" ht="28.5" x14ac:dyDescent="0.2">
      <c r="A134" s="53" t="s">
        <v>345</v>
      </c>
      <c r="B134" s="41" t="s">
        <v>300</v>
      </c>
      <c r="C134" s="42" t="s">
        <v>74</v>
      </c>
      <c r="D134" s="43">
        <v>0.64</v>
      </c>
      <c r="E134" s="19"/>
      <c r="F134" s="34"/>
      <c r="G134" s="17">
        <f t="shared" si="71"/>
        <v>0</v>
      </c>
      <c r="H134" s="17">
        <f t="shared" si="72"/>
        <v>0.64</v>
      </c>
      <c r="I134" s="25">
        <v>346.61</v>
      </c>
      <c r="J134" s="17">
        <f t="shared" si="73"/>
        <v>221.83</v>
      </c>
      <c r="K134" s="17">
        <f t="shared" si="74"/>
        <v>0</v>
      </c>
      <c r="L134" s="17">
        <f t="shared" si="75"/>
        <v>0</v>
      </c>
      <c r="M134" s="17">
        <f t="shared" si="76"/>
        <v>0</v>
      </c>
      <c r="N134" s="17">
        <f t="shared" si="77"/>
        <v>221.83</v>
      </c>
      <c r="O134" s="54">
        <f t="shared" si="78"/>
        <v>0</v>
      </c>
    </row>
    <row r="135" spans="1:15" ht="28.5" x14ac:dyDescent="0.2">
      <c r="A135" s="53" t="s">
        <v>346</v>
      </c>
      <c r="B135" s="41" t="s">
        <v>302</v>
      </c>
      <c r="C135" s="42" t="s">
        <v>74</v>
      </c>
      <c r="D135" s="43">
        <v>1.83</v>
      </c>
      <c r="E135" s="19"/>
      <c r="F135" s="34"/>
      <c r="G135" s="17">
        <f t="shared" si="71"/>
        <v>0</v>
      </c>
      <c r="H135" s="17">
        <f t="shared" si="72"/>
        <v>1.83</v>
      </c>
      <c r="I135" s="25">
        <v>476.04</v>
      </c>
      <c r="J135" s="17">
        <f t="shared" si="73"/>
        <v>871.15</v>
      </c>
      <c r="K135" s="17">
        <f t="shared" si="74"/>
        <v>0</v>
      </c>
      <c r="L135" s="17">
        <f t="shared" si="75"/>
        <v>0</v>
      </c>
      <c r="M135" s="17">
        <f t="shared" si="76"/>
        <v>0</v>
      </c>
      <c r="N135" s="17">
        <f t="shared" si="77"/>
        <v>871.15</v>
      </c>
      <c r="O135" s="54">
        <f t="shared" si="78"/>
        <v>0</v>
      </c>
    </row>
    <row r="136" spans="1:15" ht="28.5" x14ac:dyDescent="0.2">
      <c r="A136" s="53" t="s">
        <v>347</v>
      </c>
      <c r="B136" s="41" t="s">
        <v>304</v>
      </c>
      <c r="C136" s="42" t="s">
        <v>6</v>
      </c>
      <c r="D136" s="43">
        <v>9.15</v>
      </c>
      <c r="E136" s="19"/>
      <c r="F136" s="34"/>
      <c r="G136" s="17">
        <f t="shared" si="71"/>
        <v>0</v>
      </c>
      <c r="H136" s="17">
        <f t="shared" si="72"/>
        <v>9.15</v>
      </c>
      <c r="I136" s="25">
        <v>51.3</v>
      </c>
      <c r="J136" s="17">
        <f t="shared" si="73"/>
        <v>469.4</v>
      </c>
      <c r="K136" s="17">
        <f t="shared" si="74"/>
        <v>0</v>
      </c>
      <c r="L136" s="17">
        <f t="shared" si="75"/>
        <v>0</v>
      </c>
      <c r="M136" s="17">
        <f t="shared" si="76"/>
        <v>0</v>
      </c>
      <c r="N136" s="17">
        <f t="shared" si="77"/>
        <v>469.4</v>
      </c>
      <c r="O136" s="54">
        <f t="shared" si="78"/>
        <v>0</v>
      </c>
    </row>
    <row r="137" spans="1:15" ht="57" x14ac:dyDescent="0.2">
      <c r="A137" s="53" t="s">
        <v>348</v>
      </c>
      <c r="B137" s="41" t="s">
        <v>306</v>
      </c>
      <c r="C137" s="42" t="s">
        <v>100</v>
      </c>
      <c r="D137" s="43">
        <v>62.99</v>
      </c>
      <c r="E137" s="19"/>
      <c r="F137" s="34"/>
      <c r="G137" s="17">
        <f t="shared" si="71"/>
        <v>0</v>
      </c>
      <c r="H137" s="17">
        <f t="shared" si="72"/>
        <v>62.99</v>
      </c>
      <c r="I137" s="25">
        <v>5.25</v>
      </c>
      <c r="J137" s="17">
        <f t="shared" si="73"/>
        <v>330.7</v>
      </c>
      <c r="K137" s="17">
        <f t="shared" si="74"/>
        <v>0</v>
      </c>
      <c r="L137" s="17">
        <f t="shared" si="75"/>
        <v>0</v>
      </c>
      <c r="M137" s="17">
        <f t="shared" si="76"/>
        <v>0</v>
      </c>
      <c r="N137" s="17">
        <f t="shared" si="77"/>
        <v>330.7</v>
      </c>
      <c r="O137" s="54">
        <f t="shared" si="78"/>
        <v>0</v>
      </c>
    </row>
    <row r="138" spans="1:15" ht="42.75" x14ac:dyDescent="0.2">
      <c r="A138" s="53" t="s">
        <v>349</v>
      </c>
      <c r="B138" s="41" t="s">
        <v>310</v>
      </c>
      <c r="C138" s="42" t="s">
        <v>6</v>
      </c>
      <c r="D138" s="43">
        <v>3.21</v>
      </c>
      <c r="E138" s="19"/>
      <c r="F138" s="34"/>
      <c r="G138" s="17">
        <f t="shared" si="71"/>
        <v>0</v>
      </c>
      <c r="H138" s="17">
        <f t="shared" si="72"/>
        <v>3.21</v>
      </c>
      <c r="I138" s="25">
        <v>73.319999999999993</v>
      </c>
      <c r="J138" s="17">
        <f t="shared" si="73"/>
        <v>235.36</v>
      </c>
      <c r="K138" s="17">
        <f t="shared" si="74"/>
        <v>0</v>
      </c>
      <c r="L138" s="17">
        <f t="shared" si="75"/>
        <v>0</v>
      </c>
      <c r="M138" s="17">
        <f t="shared" si="76"/>
        <v>0</v>
      </c>
      <c r="N138" s="17">
        <f t="shared" si="77"/>
        <v>235.36</v>
      </c>
      <c r="O138" s="54">
        <f t="shared" si="78"/>
        <v>0</v>
      </c>
    </row>
    <row r="139" spans="1:15" ht="15" x14ac:dyDescent="0.2">
      <c r="A139" s="53" t="s">
        <v>350</v>
      </c>
      <c r="B139" s="41" t="s">
        <v>351</v>
      </c>
      <c r="C139" s="42" t="s">
        <v>28</v>
      </c>
      <c r="D139" s="43">
        <v>3.27</v>
      </c>
      <c r="E139" s="19"/>
      <c r="F139" s="34"/>
      <c r="G139" s="17">
        <f t="shared" si="71"/>
        <v>0</v>
      </c>
      <c r="H139" s="17">
        <f t="shared" si="72"/>
        <v>3.27</v>
      </c>
      <c r="I139" s="25">
        <v>47</v>
      </c>
      <c r="J139" s="17">
        <f t="shared" si="73"/>
        <v>153.69</v>
      </c>
      <c r="K139" s="17">
        <f t="shared" si="74"/>
        <v>0</v>
      </c>
      <c r="L139" s="17">
        <f t="shared" si="75"/>
        <v>0</v>
      </c>
      <c r="M139" s="17">
        <f t="shared" si="76"/>
        <v>0</v>
      </c>
      <c r="N139" s="17">
        <f t="shared" si="77"/>
        <v>153.69</v>
      </c>
      <c r="O139" s="54">
        <f t="shared" si="78"/>
        <v>0</v>
      </c>
    </row>
    <row r="140" spans="1:15" ht="15" x14ac:dyDescent="0.2">
      <c r="A140" s="51" t="s">
        <v>352</v>
      </c>
      <c r="B140" s="18" t="s">
        <v>312</v>
      </c>
      <c r="C140" s="18"/>
      <c r="D140" s="18"/>
      <c r="E140" s="18"/>
      <c r="F140" s="18"/>
      <c r="G140" s="18"/>
      <c r="H140" s="18"/>
      <c r="I140" s="18"/>
      <c r="J140" s="28">
        <f>SUM(J141)</f>
        <v>1737.54</v>
      </c>
      <c r="K140" s="28">
        <f t="shared" ref="K140" si="87">SUM(K141)</f>
        <v>0</v>
      </c>
      <c r="L140" s="28">
        <f t="shared" ref="L140" si="88">SUM(L141)</f>
        <v>0</v>
      </c>
      <c r="M140" s="28">
        <f t="shared" ref="M140" si="89">SUM(M141)</f>
        <v>0</v>
      </c>
      <c r="N140" s="28">
        <f t="shared" ref="N140" si="90">SUM(N141)</f>
        <v>1737.54</v>
      </c>
      <c r="O140" s="52"/>
    </row>
    <row r="141" spans="1:15" ht="71.25" x14ac:dyDescent="0.2">
      <c r="A141" s="53" t="s">
        <v>353</v>
      </c>
      <c r="B141" s="41" t="s">
        <v>314</v>
      </c>
      <c r="C141" s="42" t="s">
        <v>6</v>
      </c>
      <c r="D141" s="43">
        <v>30.15</v>
      </c>
      <c r="E141" s="19"/>
      <c r="F141" s="34"/>
      <c r="G141" s="17">
        <f t="shared" si="71"/>
        <v>0</v>
      </c>
      <c r="H141" s="17">
        <f t="shared" si="72"/>
        <v>30.15</v>
      </c>
      <c r="I141" s="25">
        <v>57.63</v>
      </c>
      <c r="J141" s="17">
        <f t="shared" si="73"/>
        <v>1737.54</v>
      </c>
      <c r="K141" s="17">
        <f t="shared" si="74"/>
        <v>0</v>
      </c>
      <c r="L141" s="17">
        <f t="shared" si="75"/>
        <v>0</v>
      </c>
      <c r="M141" s="17">
        <f t="shared" si="76"/>
        <v>0</v>
      </c>
      <c r="N141" s="17">
        <f t="shared" si="77"/>
        <v>1737.54</v>
      </c>
      <c r="O141" s="54">
        <f t="shared" si="78"/>
        <v>0</v>
      </c>
    </row>
    <row r="142" spans="1:15" ht="15" x14ac:dyDescent="0.2">
      <c r="A142" s="51" t="s">
        <v>354</v>
      </c>
      <c r="B142" s="18" t="s">
        <v>316</v>
      </c>
      <c r="C142" s="18"/>
      <c r="D142" s="18"/>
      <c r="E142" s="18"/>
      <c r="F142" s="18"/>
      <c r="G142" s="18"/>
      <c r="H142" s="18"/>
      <c r="I142" s="18"/>
      <c r="J142" s="28">
        <f>SUM(J143:J146)</f>
        <v>2189.73</v>
      </c>
      <c r="K142" s="28">
        <f t="shared" ref="K142:N142" si="91">SUM(K143:K146)</f>
        <v>0</v>
      </c>
      <c r="L142" s="28">
        <f t="shared" si="91"/>
        <v>0</v>
      </c>
      <c r="M142" s="28">
        <f t="shared" si="91"/>
        <v>0</v>
      </c>
      <c r="N142" s="28">
        <f t="shared" si="91"/>
        <v>2189.73</v>
      </c>
      <c r="O142" s="52"/>
    </row>
    <row r="143" spans="1:15" ht="57" x14ac:dyDescent="0.2">
      <c r="A143" s="53" t="s">
        <v>355</v>
      </c>
      <c r="B143" s="41" t="s">
        <v>318</v>
      </c>
      <c r="C143" s="42" t="s">
        <v>72</v>
      </c>
      <c r="D143" s="43">
        <v>15.17</v>
      </c>
      <c r="E143" s="19"/>
      <c r="F143" s="34"/>
      <c r="G143" s="17">
        <f t="shared" si="71"/>
        <v>0</v>
      </c>
      <c r="H143" s="17">
        <f t="shared" si="72"/>
        <v>15.17</v>
      </c>
      <c r="I143" s="25">
        <v>96.54</v>
      </c>
      <c r="J143" s="17">
        <f t="shared" si="73"/>
        <v>1464.51</v>
      </c>
      <c r="K143" s="17">
        <f t="shared" si="74"/>
        <v>0</v>
      </c>
      <c r="L143" s="17">
        <f t="shared" si="75"/>
        <v>0</v>
      </c>
      <c r="M143" s="17">
        <f t="shared" si="76"/>
        <v>0</v>
      </c>
      <c r="N143" s="17">
        <f t="shared" si="77"/>
        <v>1464.51</v>
      </c>
      <c r="O143" s="54">
        <f t="shared" si="78"/>
        <v>0</v>
      </c>
    </row>
    <row r="144" spans="1:15" ht="42.75" x14ac:dyDescent="0.2">
      <c r="A144" s="53" t="s">
        <v>356</v>
      </c>
      <c r="B144" s="41" t="s">
        <v>320</v>
      </c>
      <c r="C144" s="42" t="s">
        <v>72</v>
      </c>
      <c r="D144" s="43">
        <v>4.09</v>
      </c>
      <c r="E144" s="19"/>
      <c r="F144" s="34"/>
      <c r="G144" s="17">
        <f t="shared" si="71"/>
        <v>0</v>
      </c>
      <c r="H144" s="17">
        <f t="shared" si="72"/>
        <v>4.09</v>
      </c>
      <c r="I144" s="25">
        <v>59.91</v>
      </c>
      <c r="J144" s="17">
        <f t="shared" si="73"/>
        <v>245.03</v>
      </c>
      <c r="K144" s="17">
        <f t="shared" si="74"/>
        <v>0</v>
      </c>
      <c r="L144" s="17">
        <f t="shared" si="75"/>
        <v>0</v>
      </c>
      <c r="M144" s="17">
        <f t="shared" si="76"/>
        <v>0</v>
      </c>
      <c r="N144" s="17">
        <f t="shared" si="77"/>
        <v>245.03</v>
      </c>
      <c r="O144" s="54">
        <f t="shared" si="78"/>
        <v>0</v>
      </c>
    </row>
    <row r="145" spans="1:15" ht="28.5" x14ac:dyDescent="0.2">
      <c r="A145" s="53" t="s">
        <v>357</v>
      </c>
      <c r="B145" s="41" t="s">
        <v>322</v>
      </c>
      <c r="C145" s="42" t="s">
        <v>72</v>
      </c>
      <c r="D145" s="43">
        <v>20.100000000000001</v>
      </c>
      <c r="E145" s="19"/>
      <c r="F145" s="34"/>
      <c r="G145" s="17">
        <f t="shared" si="71"/>
        <v>0</v>
      </c>
      <c r="H145" s="17">
        <f t="shared" si="72"/>
        <v>20.100000000000001</v>
      </c>
      <c r="I145" s="25">
        <v>3.02</v>
      </c>
      <c r="J145" s="17">
        <f t="shared" si="73"/>
        <v>60.7</v>
      </c>
      <c r="K145" s="17">
        <f t="shared" si="74"/>
        <v>0</v>
      </c>
      <c r="L145" s="17">
        <f t="shared" si="75"/>
        <v>0</v>
      </c>
      <c r="M145" s="17">
        <f t="shared" si="76"/>
        <v>0</v>
      </c>
      <c r="N145" s="17">
        <f t="shared" si="77"/>
        <v>60.7</v>
      </c>
      <c r="O145" s="54">
        <f t="shared" si="78"/>
        <v>0</v>
      </c>
    </row>
    <row r="146" spans="1:15" ht="28.5" x14ac:dyDescent="0.2">
      <c r="A146" s="53" t="s">
        <v>358</v>
      </c>
      <c r="B146" s="41" t="s">
        <v>324</v>
      </c>
      <c r="C146" s="42" t="s">
        <v>6</v>
      </c>
      <c r="D146" s="43">
        <v>20.100000000000001</v>
      </c>
      <c r="E146" s="19"/>
      <c r="F146" s="34"/>
      <c r="G146" s="17">
        <f t="shared" ref="G146" si="92">E146+F146</f>
        <v>0</v>
      </c>
      <c r="H146" s="17">
        <f t="shared" ref="H146" si="93">D146-G146</f>
        <v>20.100000000000001</v>
      </c>
      <c r="I146" s="25">
        <v>20.87</v>
      </c>
      <c r="J146" s="17">
        <f t="shared" si="73"/>
        <v>419.49</v>
      </c>
      <c r="K146" s="17">
        <f t="shared" si="74"/>
        <v>0</v>
      </c>
      <c r="L146" s="17">
        <f t="shared" si="75"/>
        <v>0</v>
      </c>
      <c r="M146" s="17">
        <f t="shared" si="76"/>
        <v>0</v>
      </c>
      <c r="N146" s="17">
        <f t="shared" si="77"/>
        <v>419.49</v>
      </c>
      <c r="O146" s="54">
        <f t="shared" si="78"/>
        <v>0</v>
      </c>
    </row>
    <row r="147" spans="1:15" ht="15" x14ac:dyDescent="0.2">
      <c r="A147" s="51" t="s">
        <v>359</v>
      </c>
      <c r="B147" s="18" t="s">
        <v>326</v>
      </c>
      <c r="C147" s="18"/>
      <c r="D147" s="18"/>
      <c r="E147" s="18"/>
      <c r="F147" s="18"/>
      <c r="G147" s="18"/>
      <c r="H147" s="18"/>
      <c r="I147" s="18"/>
      <c r="J147" s="28">
        <f>SUM(J148:J152)</f>
        <v>331.63</v>
      </c>
      <c r="K147" s="28">
        <f t="shared" ref="K147:N147" si="94">SUM(K148:K152)</f>
        <v>0</v>
      </c>
      <c r="L147" s="28">
        <f t="shared" si="94"/>
        <v>0</v>
      </c>
      <c r="M147" s="28">
        <f t="shared" si="94"/>
        <v>0</v>
      </c>
      <c r="N147" s="28">
        <f t="shared" si="94"/>
        <v>331.63</v>
      </c>
      <c r="O147" s="52"/>
    </row>
    <row r="148" spans="1:15" ht="28.5" x14ac:dyDescent="0.2">
      <c r="A148" s="53" t="s">
        <v>360</v>
      </c>
      <c r="B148" s="41" t="s">
        <v>328</v>
      </c>
      <c r="C148" s="42" t="s">
        <v>30</v>
      </c>
      <c r="D148" s="43">
        <v>2.2000000000000002</v>
      </c>
      <c r="E148" s="19"/>
      <c r="F148" s="34"/>
      <c r="G148" s="17">
        <f t="shared" si="71"/>
        <v>0</v>
      </c>
      <c r="H148" s="17">
        <f t="shared" si="72"/>
        <v>2.2000000000000002</v>
      </c>
      <c r="I148" s="25">
        <v>19.86</v>
      </c>
      <c r="J148" s="17">
        <f t="shared" si="73"/>
        <v>43.69</v>
      </c>
      <c r="K148" s="17">
        <f t="shared" si="74"/>
        <v>0</v>
      </c>
      <c r="L148" s="17">
        <f t="shared" si="75"/>
        <v>0</v>
      </c>
      <c r="M148" s="17">
        <f t="shared" si="76"/>
        <v>0</v>
      </c>
      <c r="N148" s="17">
        <f t="shared" si="77"/>
        <v>43.69</v>
      </c>
      <c r="O148" s="54">
        <f t="shared" si="78"/>
        <v>0</v>
      </c>
    </row>
    <row r="149" spans="1:15" ht="28.5" x14ac:dyDescent="0.2">
      <c r="A149" s="53" t="s">
        <v>361</v>
      </c>
      <c r="B149" s="41" t="s">
        <v>362</v>
      </c>
      <c r="C149" s="42" t="s">
        <v>71</v>
      </c>
      <c r="D149" s="43">
        <v>1</v>
      </c>
      <c r="E149" s="19"/>
      <c r="F149" s="34"/>
      <c r="G149" s="17">
        <f t="shared" si="71"/>
        <v>0</v>
      </c>
      <c r="H149" s="17">
        <f t="shared" si="72"/>
        <v>1</v>
      </c>
      <c r="I149" s="25">
        <v>40.229999999999997</v>
      </c>
      <c r="J149" s="17">
        <f t="shared" si="73"/>
        <v>40.229999999999997</v>
      </c>
      <c r="K149" s="17">
        <f t="shared" si="74"/>
        <v>0</v>
      </c>
      <c r="L149" s="17">
        <f t="shared" si="75"/>
        <v>0</v>
      </c>
      <c r="M149" s="17">
        <f t="shared" si="76"/>
        <v>0</v>
      </c>
      <c r="N149" s="17">
        <f t="shared" si="77"/>
        <v>40.229999999999997</v>
      </c>
      <c r="O149" s="54">
        <f t="shared" si="78"/>
        <v>0</v>
      </c>
    </row>
    <row r="150" spans="1:15" ht="28.5" x14ac:dyDescent="0.2">
      <c r="A150" s="53" t="s">
        <v>363</v>
      </c>
      <c r="B150" s="41" t="s">
        <v>330</v>
      </c>
      <c r="C150" s="42" t="s">
        <v>71</v>
      </c>
      <c r="D150" s="43">
        <v>1</v>
      </c>
      <c r="E150" s="19"/>
      <c r="F150" s="34"/>
      <c r="G150" s="17">
        <f t="shared" si="71"/>
        <v>0</v>
      </c>
      <c r="H150" s="17">
        <f t="shared" si="72"/>
        <v>1</v>
      </c>
      <c r="I150" s="25">
        <v>29.56</v>
      </c>
      <c r="J150" s="17">
        <f t="shared" si="73"/>
        <v>29.56</v>
      </c>
      <c r="K150" s="17">
        <f t="shared" si="74"/>
        <v>0</v>
      </c>
      <c r="L150" s="17">
        <f t="shared" si="75"/>
        <v>0</v>
      </c>
      <c r="M150" s="17">
        <f t="shared" si="76"/>
        <v>0</v>
      </c>
      <c r="N150" s="17">
        <f t="shared" si="77"/>
        <v>29.56</v>
      </c>
      <c r="O150" s="54">
        <f t="shared" si="78"/>
        <v>0</v>
      </c>
    </row>
    <row r="151" spans="1:15" ht="42.75" x14ac:dyDescent="0.2">
      <c r="A151" s="53" t="s">
        <v>364</v>
      </c>
      <c r="B151" s="41" t="s">
        <v>365</v>
      </c>
      <c r="C151" s="42" t="s">
        <v>75</v>
      </c>
      <c r="D151" s="43">
        <v>2.1</v>
      </c>
      <c r="E151" s="19"/>
      <c r="F151" s="34"/>
      <c r="G151" s="17">
        <f t="shared" si="71"/>
        <v>0</v>
      </c>
      <c r="H151" s="17">
        <f t="shared" si="72"/>
        <v>2.1</v>
      </c>
      <c r="I151" s="25">
        <v>102.18</v>
      </c>
      <c r="J151" s="17">
        <f t="shared" si="73"/>
        <v>214.58</v>
      </c>
      <c r="K151" s="17">
        <f t="shared" si="74"/>
        <v>0</v>
      </c>
      <c r="L151" s="17">
        <f t="shared" si="75"/>
        <v>0</v>
      </c>
      <c r="M151" s="17">
        <f t="shared" si="76"/>
        <v>0</v>
      </c>
      <c r="N151" s="17">
        <f t="shared" si="77"/>
        <v>214.58</v>
      </c>
      <c r="O151" s="54">
        <f t="shared" si="78"/>
        <v>0</v>
      </c>
    </row>
    <row r="152" spans="1:15" ht="42.75" x14ac:dyDescent="0.2">
      <c r="A152" s="53" t="s">
        <v>366</v>
      </c>
      <c r="B152" s="41" t="s">
        <v>367</v>
      </c>
      <c r="C152" s="42" t="s">
        <v>75</v>
      </c>
      <c r="D152" s="43">
        <v>2.1</v>
      </c>
      <c r="E152" s="19"/>
      <c r="F152" s="34"/>
      <c r="G152" s="17">
        <f t="shared" si="71"/>
        <v>0</v>
      </c>
      <c r="H152" s="17">
        <f t="shared" si="72"/>
        <v>2.1</v>
      </c>
      <c r="I152" s="25">
        <v>1.7</v>
      </c>
      <c r="J152" s="17">
        <f t="shared" si="73"/>
        <v>3.57</v>
      </c>
      <c r="K152" s="17">
        <f t="shared" si="74"/>
        <v>0</v>
      </c>
      <c r="L152" s="17">
        <f t="shared" si="75"/>
        <v>0</v>
      </c>
      <c r="M152" s="17">
        <f t="shared" si="76"/>
        <v>0</v>
      </c>
      <c r="N152" s="17">
        <f t="shared" si="77"/>
        <v>3.57</v>
      </c>
      <c r="O152" s="54">
        <f t="shared" si="78"/>
        <v>0</v>
      </c>
    </row>
    <row r="153" spans="1:15" ht="15" x14ac:dyDescent="0.2">
      <c r="A153" s="51" t="s">
        <v>368</v>
      </c>
      <c r="B153" s="18" t="s">
        <v>369</v>
      </c>
      <c r="C153" s="18"/>
      <c r="D153" s="18"/>
      <c r="E153" s="18"/>
      <c r="F153" s="18"/>
      <c r="G153" s="18"/>
      <c r="H153" s="18"/>
      <c r="I153" s="18"/>
      <c r="J153" s="28">
        <f>J154+J156</f>
        <v>4262.46</v>
      </c>
      <c r="K153" s="28">
        <f t="shared" ref="K153:N153" si="95">K154+K156</f>
        <v>0</v>
      </c>
      <c r="L153" s="28">
        <f t="shared" si="95"/>
        <v>0</v>
      </c>
      <c r="M153" s="28">
        <f t="shared" si="95"/>
        <v>0</v>
      </c>
      <c r="N153" s="28">
        <f t="shared" si="95"/>
        <v>4262.46</v>
      </c>
      <c r="O153" s="52"/>
    </row>
    <row r="154" spans="1:15" ht="15" x14ac:dyDescent="0.2">
      <c r="A154" s="51" t="s">
        <v>370</v>
      </c>
      <c r="B154" s="18" t="s">
        <v>371</v>
      </c>
      <c r="C154" s="18"/>
      <c r="D154" s="18"/>
      <c r="E154" s="18"/>
      <c r="F154" s="18"/>
      <c r="G154" s="18"/>
      <c r="H154" s="18"/>
      <c r="I154" s="18"/>
      <c r="J154" s="28">
        <f>SUM(J155)</f>
        <v>2426.16</v>
      </c>
      <c r="K154" s="28">
        <f t="shared" ref="K154:N154" si="96">SUM(K155)</f>
        <v>0</v>
      </c>
      <c r="L154" s="28">
        <f t="shared" si="96"/>
        <v>0</v>
      </c>
      <c r="M154" s="28">
        <f t="shared" si="96"/>
        <v>0</v>
      </c>
      <c r="N154" s="28">
        <f t="shared" si="96"/>
        <v>2426.16</v>
      </c>
      <c r="O154" s="52"/>
    </row>
    <row r="155" spans="1:15" ht="42.75" x14ac:dyDescent="0.2">
      <c r="A155" s="53" t="s">
        <v>372</v>
      </c>
      <c r="B155" s="41" t="s">
        <v>373</v>
      </c>
      <c r="C155" s="42" t="s">
        <v>75</v>
      </c>
      <c r="D155" s="43">
        <v>132</v>
      </c>
      <c r="E155" s="19"/>
      <c r="F155" s="34"/>
      <c r="G155" s="17">
        <f t="shared" si="71"/>
        <v>0</v>
      </c>
      <c r="H155" s="17">
        <f t="shared" si="72"/>
        <v>132</v>
      </c>
      <c r="I155" s="25">
        <v>18.38</v>
      </c>
      <c r="J155" s="17">
        <f t="shared" si="73"/>
        <v>2426.16</v>
      </c>
      <c r="K155" s="17">
        <f t="shared" si="74"/>
        <v>0</v>
      </c>
      <c r="L155" s="17">
        <f t="shared" si="75"/>
        <v>0</v>
      </c>
      <c r="M155" s="17">
        <f t="shared" si="76"/>
        <v>0</v>
      </c>
      <c r="N155" s="17">
        <f t="shared" si="77"/>
        <v>2426.16</v>
      </c>
      <c r="O155" s="54">
        <f t="shared" si="78"/>
        <v>0</v>
      </c>
    </row>
    <row r="156" spans="1:15" ht="15" x14ac:dyDescent="0.2">
      <c r="A156" s="51" t="s">
        <v>374</v>
      </c>
      <c r="B156" s="18" t="s">
        <v>375</v>
      </c>
      <c r="C156" s="18"/>
      <c r="D156" s="18"/>
      <c r="E156" s="18"/>
      <c r="F156" s="18"/>
      <c r="G156" s="18"/>
      <c r="H156" s="18"/>
      <c r="I156" s="18"/>
      <c r="J156" s="28">
        <f>SUM(J157:J161)</f>
        <v>1836.3</v>
      </c>
      <c r="K156" s="28">
        <f t="shared" ref="K156:N156" si="97">SUM(K157:K161)</f>
        <v>0</v>
      </c>
      <c r="L156" s="28">
        <f t="shared" si="97"/>
        <v>0</v>
      </c>
      <c r="M156" s="28">
        <f t="shared" si="97"/>
        <v>0</v>
      </c>
      <c r="N156" s="28">
        <f t="shared" si="97"/>
        <v>1836.3</v>
      </c>
      <c r="O156" s="52"/>
    </row>
    <row r="157" spans="1:15" ht="28.5" x14ac:dyDescent="0.2">
      <c r="A157" s="53" t="s">
        <v>376</v>
      </c>
      <c r="B157" s="41" t="s">
        <v>253</v>
      </c>
      <c r="C157" s="42" t="s">
        <v>75</v>
      </c>
      <c r="D157" s="43">
        <v>130</v>
      </c>
      <c r="E157" s="19"/>
      <c r="F157" s="34"/>
      <c r="G157" s="17">
        <f t="shared" si="71"/>
        <v>0</v>
      </c>
      <c r="H157" s="17">
        <f t="shared" si="72"/>
        <v>130</v>
      </c>
      <c r="I157" s="25">
        <v>0.59</v>
      </c>
      <c r="J157" s="17">
        <f t="shared" si="73"/>
        <v>76.7</v>
      </c>
      <c r="K157" s="17">
        <f t="shared" si="74"/>
        <v>0</v>
      </c>
      <c r="L157" s="17">
        <f t="shared" si="75"/>
        <v>0</v>
      </c>
      <c r="M157" s="17">
        <f t="shared" si="76"/>
        <v>0</v>
      </c>
      <c r="N157" s="17">
        <f t="shared" si="77"/>
        <v>76.7</v>
      </c>
      <c r="O157" s="54">
        <f t="shared" si="78"/>
        <v>0</v>
      </c>
    </row>
    <row r="158" spans="1:15" ht="42.75" x14ac:dyDescent="0.2">
      <c r="A158" s="53" t="s">
        <v>377</v>
      </c>
      <c r="B158" s="41" t="s">
        <v>209</v>
      </c>
      <c r="C158" s="42" t="s">
        <v>74</v>
      </c>
      <c r="D158" s="43">
        <v>36.4</v>
      </c>
      <c r="E158" s="19"/>
      <c r="F158" s="34"/>
      <c r="G158" s="17">
        <f t="shared" si="71"/>
        <v>0</v>
      </c>
      <c r="H158" s="17">
        <f t="shared" si="72"/>
        <v>36.4</v>
      </c>
      <c r="I158" s="25">
        <v>18.850000000000001</v>
      </c>
      <c r="J158" s="17">
        <f t="shared" si="73"/>
        <v>686.14</v>
      </c>
      <c r="K158" s="17">
        <f t="shared" si="74"/>
        <v>0</v>
      </c>
      <c r="L158" s="17">
        <f t="shared" si="75"/>
        <v>0</v>
      </c>
      <c r="M158" s="17">
        <f t="shared" si="76"/>
        <v>0</v>
      </c>
      <c r="N158" s="17">
        <f t="shared" si="77"/>
        <v>686.14</v>
      </c>
      <c r="O158" s="54">
        <f t="shared" si="78"/>
        <v>0</v>
      </c>
    </row>
    <row r="159" spans="1:15" ht="28.5" x14ac:dyDescent="0.2">
      <c r="A159" s="53" t="s">
        <v>378</v>
      </c>
      <c r="B159" s="41" t="s">
        <v>379</v>
      </c>
      <c r="C159" s="42" t="s">
        <v>75</v>
      </c>
      <c r="D159" s="43">
        <v>132</v>
      </c>
      <c r="E159" s="19"/>
      <c r="F159" s="34"/>
      <c r="G159" s="17">
        <f t="shared" si="71"/>
        <v>0</v>
      </c>
      <c r="H159" s="17">
        <f t="shared" si="72"/>
        <v>132</v>
      </c>
      <c r="I159" s="25">
        <v>1.0900000000000001</v>
      </c>
      <c r="J159" s="17">
        <f t="shared" si="73"/>
        <v>143.88</v>
      </c>
      <c r="K159" s="17">
        <f t="shared" si="74"/>
        <v>0</v>
      </c>
      <c r="L159" s="17">
        <f t="shared" si="75"/>
        <v>0</v>
      </c>
      <c r="M159" s="17">
        <f t="shared" si="76"/>
        <v>0</v>
      </c>
      <c r="N159" s="17">
        <f t="shared" si="77"/>
        <v>143.88</v>
      </c>
      <c r="O159" s="54">
        <f t="shared" si="78"/>
        <v>0</v>
      </c>
    </row>
    <row r="160" spans="1:15" s="9" customFormat="1" ht="15" x14ac:dyDescent="0.2">
      <c r="A160" s="53" t="s">
        <v>380</v>
      </c>
      <c r="B160" s="41" t="s">
        <v>98</v>
      </c>
      <c r="C160" s="42" t="s">
        <v>6</v>
      </c>
      <c r="D160" s="43">
        <v>52</v>
      </c>
      <c r="E160" s="19"/>
      <c r="F160" s="34"/>
      <c r="G160" s="17">
        <f t="shared" si="71"/>
        <v>0</v>
      </c>
      <c r="H160" s="17">
        <f t="shared" si="72"/>
        <v>52</v>
      </c>
      <c r="I160" s="25">
        <v>2.2599999999999998</v>
      </c>
      <c r="J160" s="17">
        <f t="shared" si="73"/>
        <v>117.52</v>
      </c>
      <c r="K160" s="17">
        <f t="shared" si="74"/>
        <v>0</v>
      </c>
      <c r="L160" s="17">
        <f t="shared" si="75"/>
        <v>0</v>
      </c>
      <c r="M160" s="17">
        <f t="shared" si="76"/>
        <v>0</v>
      </c>
      <c r="N160" s="17">
        <f t="shared" si="77"/>
        <v>117.52</v>
      </c>
      <c r="O160" s="54">
        <f t="shared" si="78"/>
        <v>0</v>
      </c>
    </row>
    <row r="161" spans="1:15" ht="42.75" x14ac:dyDescent="0.2">
      <c r="A161" s="53" t="s">
        <v>381</v>
      </c>
      <c r="B161" s="41" t="s">
        <v>243</v>
      </c>
      <c r="C161" s="42" t="s">
        <v>74</v>
      </c>
      <c r="D161" s="43">
        <v>35.9</v>
      </c>
      <c r="E161" s="19"/>
      <c r="F161" s="34"/>
      <c r="G161" s="17">
        <f t="shared" si="71"/>
        <v>0</v>
      </c>
      <c r="H161" s="17">
        <f t="shared" si="72"/>
        <v>35.9</v>
      </c>
      <c r="I161" s="25">
        <v>22.62</v>
      </c>
      <c r="J161" s="17">
        <f t="shared" si="73"/>
        <v>812.06</v>
      </c>
      <c r="K161" s="17">
        <f t="shared" si="74"/>
        <v>0</v>
      </c>
      <c r="L161" s="17">
        <f t="shared" si="75"/>
        <v>0</v>
      </c>
      <c r="M161" s="17">
        <f t="shared" si="76"/>
        <v>0</v>
      </c>
      <c r="N161" s="17">
        <f t="shared" si="77"/>
        <v>812.06</v>
      </c>
      <c r="O161" s="54">
        <f t="shared" si="78"/>
        <v>0</v>
      </c>
    </row>
    <row r="162" spans="1:15" ht="15" x14ac:dyDescent="0.2">
      <c r="A162" s="51" t="s">
        <v>382</v>
      </c>
      <c r="B162" s="18" t="s">
        <v>383</v>
      </c>
      <c r="C162" s="18"/>
      <c r="D162" s="18"/>
      <c r="E162" s="18"/>
      <c r="F162" s="18"/>
      <c r="G162" s="18"/>
      <c r="H162" s="18"/>
      <c r="I162" s="18"/>
      <c r="J162" s="28">
        <f>SUM(J163,J164,J166,J169,J172,J174,J177,J180)</f>
        <v>1394.39</v>
      </c>
      <c r="K162" s="28">
        <f t="shared" ref="K162:N162" si="98">SUM(K163,K164,K166,K169,K172,K174,K177,K180)</f>
        <v>0</v>
      </c>
      <c r="L162" s="28">
        <f t="shared" si="98"/>
        <v>0</v>
      </c>
      <c r="M162" s="28">
        <f t="shared" si="98"/>
        <v>0</v>
      </c>
      <c r="N162" s="28">
        <f t="shared" si="98"/>
        <v>1394.39</v>
      </c>
      <c r="O162" s="52"/>
    </row>
    <row r="163" spans="1:15" ht="28.5" x14ac:dyDescent="0.2">
      <c r="A163" s="53" t="s">
        <v>384</v>
      </c>
      <c r="B163" s="41" t="s">
        <v>385</v>
      </c>
      <c r="C163" s="42" t="s">
        <v>75</v>
      </c>
      <c r="D163" s="43">
        <v>52</v>
      </c>
      <c r="E163" s="19"/>
      <c r="F163" s="34"/>
      <c r="G163" s="17">
        <f t="shared" si="71"/>
        <v>0</v>
      </c>
      <c r="H163" s="17">
        <f t="shared" si="72"/>
        <v>52</v>
      </c>
      <c r="I163" s="25">
        <v>0.7</v>
      </c>
      <c r="J163" s="17">
        <f t="shared" si="73"/>
        <v>36.4</v>
      </c>
      <c r="K163" s="17">
        <f t="shared" si="74"/>
        <v>0</v>
      </c>
      <c r="L163" s="17">
        <f t="shared" si="75"/>
        <v>0</v>
      </c>
      <c r="M163" s="17">
        <f t="shared" si="76"/>
        <v>0</v>
      </c>
      <c r="N163" s="17">
        <f t="shared" si="77"/>
        <v>36.4</v>
      </c>
      <c r="O163" s="54">
        <f t="shared" si="78"/>
        <v>0</v>
      </c>
    </row>
    <row r="164" spans="1:15" ht="15" x14ac:dyDescent="0.2">
      <c r="A164" s="51" t="s">
        <v>386</v>
      </c>
      <c r="B164" s="18" t="s">
        <v>387</v>
      </c>
      <c r="C164" s="18"/>
      <c r="D164" s="18"/>
      <c r="E164" s="18"/>
      <c r="F164" s="18"/>
      <c r="G164" s="18"/>
      <c r="H164" s="18"/>
      <c r="I164" s="18"/>
      <c r="J164" s="28">
        <f>SUM(J165)</f>
        <v>51.43</v>
      </c>
      <c r="K164" s="28">
        <f t="shared" ref="K164:N164" si="99">SUM(K165)</f>
        <v>0</v>
      </c>
      <c r="L164" s="28">
        <f t="shared" si="99"/>
        <v>0</v>
      </c>
      <c r="M164" s="28">
        <f t="shared" si="99"/>
        <v>0</v>
      </c>
      <c r="N164" s="28">
        <f t="shared" si="99"/>
        <v>51.43</v>
      </c>
      <c r="O164" s="52"/>
    </row>
    <row r="165" spans="1:15" ht="28.5" x14ac:dyDescent="0.2">
      <c r="A165" s="53" t="s">
        <v>388</v>
      </c>
      <c r="B165" s="41" t="s">
        <v>389</v>
      </c>
      <c r="C165" s="42" t="s">
        <v>72</v>
      </c>
      <c r="D165" s="43">
        <v>2.4</v>
      </c>
      <c r="E165" s="19"/>
      <c r="F165" s="34"/>
      <c r="G165" s="17">
        <f t="shared" ref="G165:G198" si="100">E165+F165</f>
        <v>0</v>
      </c>
      <c r="H165" s="17">
        <f t="shared" ref="H165:H198" si="101">D165-G165</f>
        <v>2.4</v>
      </c>
      <c r="I165" s="25">
        <v>21.43</v>
      </c>
      <c r="J165" s="17">
        <f t="shared" ref="J165:J227" si="102">ROUND(D165*I165,2)</f>
        <v>51.43</v>
      </c>
      <c r="K165" s="17">
        <f t="shared" ref="K165:K227" si="103">ROUND(E165*I165,2)</f>
        <v>0</v>
      </c>
      <c r="L165" s="17">
        <f t="shared" ref="L165:L227" si="104">ROUND(F165*I165,2)</f>
        <v>0</v>
      </c>
      <c r="M165" s="17">
        <f t="shared" ref="M165:M227" si="105">ROUND(G165*I165,2)</f>
        <v>0</v>
      </c>
      <c r="N165" s="17">
        <f t="shared" ref="N165:N227" si="106">ROUND(H165*I165,2)</f>
        <v>51.43</v>
      </c>
      <c r="O165" s="54">
        <f t="shared" ref="O165:O227" si="107">G165/D165*100</f>
        <v>0</v>
      </c>
    </row>
    <row r="166" spans="1:15" ht="15" x14ac:dyDescent="0.2">
      <c r="A166" s="51" t="s">
        <v>390</v>
      </c>
      <c r="B166" s="18" t="s">
        <v>207</v>
      </c>
      <c r="C166" s="18"/>
      <c r="D166" s="18"/>
      <c r="E166" s="18"/>
      <c r="F166" s="18"/>
      <c r="G166" s="18"/>
      <c r="H166" s="18"/>
      <c r="I166" s="18"/>
      <c r="J166" s="28">
        <f>SUM(J167:J168)</f>
        <v>205.35</v>
      </c>
      <c r="K166" s="28">
        <f t="shared" ref="K166:N166" si="108">SUM(K167:K168)</f>
        <v>0</v>
      </c>
      <c r="L166" s="28">
        <f t="shared" si="108"/>
        <v>0</v>
      </c>
      <c r="M166" s="28">
        <f t="shared" si="108"/>
        <v>0</v>
      </c>
      <c r="N166" s="28">
        <f t="shared" si="108"/>
        <v>205.35</v>
      </c>
      <c r="O166" s="52"/>
    </row>
    <row r="167" spans="1:15" ht="42.75" x14ac:dyDescent="0.2">
      <c r="A167" s="53" t="s">
        <v>391</v>
      </c>
      <c r="B167" s="41" t="s">
        <v>209</v>
      </c>
      <c r="C167" s="42" t="s">
        <v>74</v>
      </c>
      <c r="D167" s="43">
        <v>8.4</v>
      </c>
      <c r="E167" s="19"/>
      <c r="F167" s="34"/>
      <c r="G167" s="17">
        <f t="shared" si="100"/>
        <v>0</v>
      </c>
      <c r="H167" s="17">
        <f t="shared" si="101"/>
        <v>8.4</v>
      </c>
      <c r="I167" s="25">
        <v>18.850000000000001</v>
      </c>
      <c r="J167" s="17">
        <f t="shared" si="102"/>
        <v>158.34</v>
      </c>
      <c r="K167" s="17">
        <f t="shared" si="103"/>
        <v>0</v>
      </c>
      <c r="L167" s="17">
        <f t="shared" si="104"/>
        <v>0</v>
      </c>
      <c r="M167" s="17">
        <f t="shared" si="105"/>
        <v>0</v>
      </c>
      <c r="N167" s="17">
        <f t="shared" si="106"/>
        <v>158.34</v>
      </c>
      <c r="O167" s="54">
        <f t="shared" si="107"/>
        <v>0</v>
      </c>
    </row>
    <row r="168" spans="1:15" ht="15" x14ac:dyDescent="0.2">
      <c r="A168" s="53" t="s">
        <v>392</v>
      </c>
      <c r="B168" s="41" t="s">
        <v>98</v>
      </c>
      <c r="C168" s="42" t="s">
        <v>6</v>
      </c>
      <c r="D168" s="43">
        <v>20.8</v>
      </c>
      <c r="E168" s="19"/>
      <c r="F168" s="34"/>
      <c r="G168" s="17">
        <f t="shared" si="100"/>
        <v>0</v>
      </c>
      <c r="H168" s="17">
        <f t="shared" si="101"/>
        <v>20.8</v>
      </c>
      <c r="I168" s="25">
        <v>2.2599999999999998</v>
      </c>
      <c r="J168" s="17">
        <f t="shared" si="102"/>
        <v>47.01</v>
      </c>
      <c r="K168" s="17">
        <f t="shared" si="103"/>
        <v>0</v>
      </c>
      <c r="L168" s="17">
        <f t="shared" si="104"/>
        <v>0</v>
      </c>
      <c r="M168" s="17">
        <f t="shared" si="105"/>
        <v>0</v>
      </c>
      <c r="N168" s="17">
        <f t="shared" si="106"/>
        <v>47.01</v>
      </c>
      <c r="O168" s="54">
        <f t="shared" si="107"/>
        <v>0</v>
      </c>
    </row>
    <row r="169" spans="1:15" ht="30" x14ac:dyDescent="0.2">
      <c r="A169" s="51" t="s">
        <v>393</v>
      </c>
      <c r="B169" s="18" t="s">
        <v>394</v>
      </c>
      <c r="C169" s="18"/>
      <c r="D169" s="18"/>
      <c r="E169" s="18"/>
      <c r="F169" s="18"/>
      <c r="G169" s="18"/>
      <c r="H169" s="18"/>
      <c r="I169" s="18"/>
      <c r="J169" s="28">
        <f>SUM(J170:J171)</f>
        <v>291.02999999999997</v>
      </c>
      <c r="K169" s="28">
        <f t="shared" ref="K169:N169" si="109">SUM(K170:K171)</f>
        <v>0</v>
      </c>
      <c r="L169" s="28">
        <f t="shared" si="109"/>
        <v>0</v>
      </c>
      <c r="M169" s="28">
        <f t="shared" si="109"/>
        <v>0</v>
      </c>
      <c r="N169" s="28">
        <f t="shared" si="109"/>
        <v>291.02999999999997</v>
      </c>
      <c r="O169" s="52"/>
    </row>
    <row r="170" spans="1:15" ht="28.5" x14ac:dyDescent="0.2">
      <c r="A170" s="53" t="s">
        <v>395</v>
      </c>
      <c r="B170" s="41" t="s">
        <v>396</v>
      </c>
      <c r="C170" s="42" t="s">
        <v>75</v>
      </c>
      <c r="D170" s="43">
        <v>54</v>
      </c>
      <c r="E170" s="19"/>
      <c r="F170" s="34"/>
      <c r="G170" s="17">
        <f t="shared" si="100"/>
        <v>0</v>
      </c>
      <c r="H170" s="17">
        <f t="shared" si="101"/>
        <v>54</v>
      </c>
      <c r="I170" s="25">
        <v>5.0599999999999996</v>
      </c>
      <c r="J170" s="17">
        <f t="shared" si="102"/>
        <v>273.24</v>
      </c>
      <c r="K170" s="17">
        <f t="shared" si="103"/>
        <v>0</v>
      </c>
      <c r="L170" s="17">
        <f t="shared" si="104"/>
        <v>0</v>
      </c>
      <c r="M170" s="17">
        <f t="shared" si="105"/>
        <v>0</v>
      </c>
      <c r="N170" s="17">
        <f t="shared" si="106"/>
        <v>273.24</v>
      </c>
      <c r="O170" s="54">
        <f t="shared" si="107"/>
        <v>0</v>
      </c>
    </row>
    <row r="171" spans="1:15" ht="28.5" x14ac:dyDescent="0.2">
      <c r="A171" s="53" t="s">
        <v>397</v>
      </c>
      <c r="B171" s="41" t="s">
        <v>398</v>
      </c>
      <c r="C171" s="42" t="s">
        <v>7</v>
      </c>
      <c r="D171" s="43">
        <v>3</v>
      </c>
      <c r="E171" s="19"/>
      <c r="F171" s="34"/>
      <c r="G171" s="17">
        <f t="shared" si="100"/>
        <v>0</v>
      </c>
      <c r="H171" s="17">
        <f t="shared" si="101"/>
        <v>3</v>
      </c>
      <c r="I171" s="25">
        <v>5.93</v>
      </c>
      <c r="J171" s="17">
        <f t="shared" si="102"/>
        <v>17.79</v>
      </c>
      <c r="K171" s="17">
        <f t="shared" si="103"/>
        <v>0</v>
      </c>
      <c r="L171" s="17">
        <f t="shared" si="104"/>
        <v>0</v>
      </c>
      <c r="M171" s="17">
        <f t="shared" si="105"/>
        <v>0</v>
      </c>
      <c r="N171" s="17">
        <f t="shared" si="106"/>
        <v>17.79</v>
      </c>
      <c r="O171" s="54">
        <f t="shared" si="107"/>
        <v>0</v>
      </c>
    </row>
    <row r="172" spans="1:15" ht="15" x14ac:dyDescent="0.2">
      <c r="A172" s="51" t="s">
        <v>399</v>
      </c>
      <c r="B172" s="18" t="s">
        <v>241</v>
      </c>
      <c r="C172" s="18"/>
      <c r="D172" s="18"/>
      <c r="E172" s="18"/>
      <c r="F172" s="18"/>
      <c r="G172" s="18"/>
      <c r="H172" s="18"/>
      <c r="I172" s="18"/>
      <c r="J172" s="28">
        <f>SUM(J173)</f>
        <v>190.01</v>
      </c>
      <c r="K172" s="28">
        <f t="shared" ref="K172" si="110">SUM(K173)</f>
        <v>0</v>
      </c>
      <c r="L172" s="28">
        <f t="shared" ref="L172" si="111">SUM(L173)</f>
        <v>0</v>
      </c>
      <c r="M172" s="28">
        <f t="shared" ref="M172" si="112">SUM(M173)</f>
        <v>0</v>
      </c>
      <c r="N172" s="28">
        <f t="shared" ref="N172" si="113">SUM(N173)</f>
        <v>190.01</v>
      </c>
      <c r="O172" s="52"/>
    </row>
    <row r="173" spans="1:15" ht="42.75" x14ac:dyDescent="0.2">
      <c r="A173" s="53" t="s">
        <v>400</v>
      </c>
      <c r="B173" s="41" t="s">
        <v>243</v>
      </c>
      <c r="C173" s="42" t="s">
        <v>74</v>
      </c>
      <c r="D173" s="43">
        <v>8.4</v>
      </c>
      <c r="E173" s="19"/>
      <c r="F173" s="34"/>
      <c r="G173" s="17">
        <f t="shared" si="100"/>
        <v>0</v>
      </c>
      <c r="H173" s="17">
        <f t="shared" si="101"/>
        <v>8.4</v>
      </c>
      <c r="I173" s="25">
        <v>22.62</v>
      </c>
      <c r="J173" s="17">
        <f t="shared" si="102"/>
        <v>190.01</v>
      </c>
      <c r="K173" s="17">
        <f t="shared" si="103"/>
        <v>0</v>
      </c>
      <c r="L173" s="17">
        <f t="shared" si="104"/>
        <v>0</v>
      </c>
      <c r="M173" s="17">
        <f t="shared" si="105"/>
        <v>0</v>
      </c>
      <c r="N173" s="17">
        <f t="shared" si="106"/>
        <v>190.01</v>
      </c>
      <c r="O173" s="54">
        <f t="shared" si="107"/>
        <v>0</v>
      </c>
    </row>
    <row r="174" spans="1:15" ht="15" x14ac:dyDescent="0.2">
      <c r="A174" s="51" t="s">
        <v>401</v>
      </c>
      <c r="B174" s="18" t="s">
        <v>247</v>
      </c>
      <c r="C174" s="18"/>
      <c r="D174" s="18"/>
      <c r="E174" s="18"/>
      <c r="F174" s="18"/>
      <c r="G174" s="18"/>
      <c r="H174" s="18"/>
      <c r="I174" s="18"/>
      <c r="J174" s="28">
        <f>SUM(J175:J176)</f>
        <v>138.32</v>
      </c>
      <c r="K174" s="28">
        <f t="shared" ref="K174:N174" si="114">SUM(K175:K176)</f>
        <v>0</v>
      </c>
      <c r="L174" s="28">
        <f t="shared" si="114"/>
        <v>0</v>
      </c>
      <c r="M174" s="28">
        <f t="shared" si="114"/>
        <v>0</v>
      </c>
      <c r="N174" s="28">
        <f t="shared" si="114"/>
        <v>138.32</v>
      </c>
      <c r="O174" s="52"/>
    </row>
    <row r="175" spans="1:15" ht="28.5" x14ac:dyDescent="0.2">
      <c r="A175" s="53" t="s">
        <v>402</v>
      </c>
      <c r="B175" s="41" t="s">
        <v>403</v>
      </c>
      <c r="C175" s="42" t="s">
        <v>75</v>
      </c>
      <c r="D175" s="43">
        <v>52</v>
      </c>
      <c r="E175" s="19"/>
      <c r="F175" s="34"/>
      <c r="G175" s="17">
        <f t="shared" si="100"/>
        <v>0</v>
      </c>
      <c r="H175" s="17">
        <f t="shared" si="101"/>
        <v>52</v>
      </c>
      <c r="I175" s="25">
        <v>1.33</v>
      </c>
      <c r="J175" s="17">
        <f t="shared" si="102"/>
        <v>69.16</v>
      </c>
      <c r="K175" s="17">
        <f t="shared" si="103"/>
        <v>0</v>
      </c>
      <c r="L175" s="17">
        <f t="shared" si="104"/>
        <v>0</v>
      </c>
      <c r="M175" s="17">
        <f t="shared" si="105"/>
        <v>0</v>
      </c>
      <c r="N175" s="17">
        <f t="shared" si="106"/>
        <v>69.16</v>
      </c>
      <c r="O175" s="54">
        <f t="shared" si="107"/>
        <v>0</v>
      </c>
    </row>
    <row r="176" spans="1:15" ht="28.5" x14ac:dyDescent="0.2">
      <c r="A176" s="53" t="s">
        <v>404</v>
      </c>
      <c r="B176" s="41" t="s">
        <v>405</v>
      </c>
      <c r="C176" s="42" t="s">
        <v>30</v>
      </c>
      <c r="D176" s="43">
        <v>52</v>
      </c>
      <c r="E176" s="19"/>
      <c r="F176" s="34"/>
      <c r="G176" s="17">
        <f t="shared" si="100"/>
        <v>0</v>
      </c>
      <c r="H176" s="17">
        <f t="shared" si="101"/>
        <v>52</v>
      </c>
      <c r="I176" s="25">
        <v>1.33</v>
      </c>
      <c r="J176" s="17">
        <f t="shared" si="102"/>
        <v>69.16</v>
      </c>
      <c r="K176" s="17">
        <f t="shared" si="103"/>
        <v>0</v>
      </c>
      <c r="L176" s="17">
        <f t="shared" si="104"/>
        <v>0</v>
      </c>
      <c r="M176" s="17">
        <f t="shared" si="105"/>
        <v>0</v>
      </c>
      <c r="N176" s="17">
        <f t="shared" si="106"/>
        <v>69.16</v>
      </c>
      <c r="O176" s="54">
        <f t="shared" si="107"/>
        <v>0</v>
      </c>
    </row>
    <row r="177" spans="1:15" ht="15" x14ac:dyDescent="0.2">
      <c r="A177" s="51" t="s">
        <v>406</v>
      </c>
      <c r="B177" s="18" t="s">
        <v>407</v>
      </c>
      <c r="C177" s="18"/>
      <c r="D177" s="18"/>
      <c r="E177" s="18"/>
      <c r="F177" s="18"/>
      <c r="G177" s="18"/>
      <c r="H177" s="18"/>
      <c r="I177" s="18"/>
      <c r="J177" s="28">
        <f>SUM(J178:J179)</f>
        <v>286.8</v>
      </c>
      <c r="K177" s="28">
        <f t="shared" ref="K177:N177" si="115">SUM(K178:K179)</f>
        <v>0</v>
      </c>
      <c r="L177" s="28">
        <f t="shared" si="115"/>
        <v>0</v>
      </c>
      <c r="M177" s="28">
        <f t="shared" si="115"/>
        <v>0</v>
      </c>
      <c r="N177" s="28">
        <f t="shared" si="115"/>
        <v>286.8</v>
      </c>
      <c r="O177" s="52"/>
    </row>
    <row r="178" spans="1:15" ht="28.5" x14ac:dyDescent="0.2">
      <c r="A178" s="53" t="s">
        <v>408</v>
      </c>
      <c r="B178" s="41" t="s">
        <v>409</v>
      </c>
      <c r="C178" s="42" t="s">
        <v>7</v>
      </c>
      <c r="D178" s="43">
        <v>1</v>
      </c>
      <c r="E178" s="19"/>
      <c r="F178" s="34"/>
      <c r="G178" s="17">
        <f t="shared" si="100"/>
        <v>0</v>
      </c>
      <c r="H178" s="17">
        <f t="shared" si="101"/>
        <v>1</v>
      </c>
      <c r="I178" s="25">
        <v>243.78</v>
      </c>
      <c r="J178" s="17">
        <f t="shared" si="102"/>
        <v>243.78</v>
      </c>
      <c r="K178" s="17">
        <f t="shared" si="103"/>
        <v>0</v>
      </c>
      <c r="L178" s="17">
        <f t="shared" si="104"/>
        <v>0</v>
      </c>
      <c r="M178" s="17">
        <f t="shared" si="105"/>
        <v>0</v>
      </c>
      <c r="N178" s="17">
        <f t="shared" si="106"/>
        <v>243.78</v>
      </c>
      <c r="O178" s="54">
        <f t="shared" si="107"/>
        <v>0</v>
      </c>
    </row>
    <row r="179" spans="1:15" ht="42.75" x14ac:dyDescent="0.2">
      <c r="A179" s="53" t="s">
        <v>410</v>
      </c>
      <c r="B179" s="41" t="s">
        <v>411</v>
      </c>
      <c r="C179" s="42" t="s">
        <v>75</v>
      </c>
      <c r="D179" s="43">
        <v>9</v>
      </c>
      <c r="E179" s="19"/>
      <c r="F179" s="34"/>
      <c r="G179" s="17">
        <f t="shared" si="100"/>
        <v>0</v>
      </c>
      <c r="H179" s="17">
        <f t="shared" si="101"/>
        <v>9</v>
      </c>
      <c r="I179" s="25">
        <v>4.78</v>
      </c>
      <c r="J179" s="17">
        <f t="shared" si="102"/>
        <v>43.02</v>
      </c>
      <c r="K179" s="17">
        <f t="shared" si="103"/>
        <v>0</v>
      </c>
      <c r="L179" s="17">
        <f t="shared" si="104"/>
        <v>0</v>
      </c>
      <c r="M179" s="17">
        <f t="shared" si="105"/>
        <v>0</v>
      </c>
      <c r="N179" s="17">
        <f t="shared" si="106"/>
        <v>43.02</v>
      </c>
      <c r="O179" s="54">
        <f t="shared" si="107"/>
        <v>0</v>
      </c>
    </row>
    <row r="180" spans="1:15" ht="15" x14ac:dyDescent="0.2">
      <c r="A180" s="51" t="s">
        <v>412</v>
      </c>
      <c r="B180" s="18" t="s">
        <v>413</v>
      </c>
      <c r="C180" s="18"/>
      <c r="D180" s="18"/>
      <c r="E180" s="18"/>
      <c r="F180" s="18"/>
      <c r="G180" s="18"/>
      <c r="H180" s="18"/>
      <c r="I180" s="18"/>
      <c r="J180" s="28">
        <f>SUM(J181:J182)</f>
        <v>195.05</v>
      </c>
      <c r="K180" s="28">
        <f t="shared" ref="K180:N180" si="116">SUM(K181:K182)</f>
        <v>0</v>
      </c>
      <c r="L180" s="28">
        <f t="shared" si="116"/>
        <v>0</v>
      </c>
      <c r="M180" s="28">
        <f t="shared" si="116"/>
        <v>0</v>
      </c>
      <c r="N180" s="28">
        <f t="shared" si="116"/>
        <v>195.05</v>
      </c>
      <c r="O180" s="52"/>
    </row>
    <row r="181" spans="1:15" ht="15" x14ac:dyDescent="0.2">
      <c r="A181" s="53" t="s">
        <v>414</v>
      </c>
      <c r="B181" s="41" t="s">
        <v>415</v>
      </c>
      <c r="C181" s="42" t="s">
        <v>74</v>
      </c>
      <c r="D181" s="43">
        <v>1.2</v>
      </c>
      <c r="E181" s="19"/>
      <c r="F181" s="34"/>
      <c r="G181" s="17">
        <f t="shared" si="100"/>
        <v>0</v>
      </c>
      <c r="H181" s="17">
        <f t="shared" si="101"/>
        <v>1.2</v>
      </c>
      <c r="I181" s="25">
        <v>98.34</v>
      </c>
      <c r="J181" s="17">
        <f t="shared" si="102"/>
        <v>118.01</v>
      </c>
      <c r="K181" s="17">
        <f t="shared" si="103"/>
        <v>0</v>
      </c>
      <c r="L181" s="17">
        <f t="shared" si="104"/>
        <v>0</v>
      </c>
      <c r="M181" s="17">
        <f t="shared" si="105"/>
        <v>0</v>
      </c>
      <c r="N181" s="17">
        <f t="shared" si="106"/>
        <v>118.01</v>
      </c>
      <c r="O181" s="54">
        <f t="shared" si="107"/>
        <v>0</v>
      </c>
    </row>
    <row r="182" spans="1:15" ht="42.75" x14ac:dyDescent="0.2">
      <c r="A182" s="53" t="s">
        <v>416</v>
      </c>
      <c r="B182" s="41" t="s">
        <v>417</v>
      </c>
      <c r="C182" s="42" t="s">
        <v>6</v>
      </c>
      <c r="D182" s="43">
        <v>2.4</v>
      </c>
      <c r="E182" s="19"/>
      <c r="F182" s="34"/>
      <c r="G182" s="17">
        <f t="shared" si="100"/>
        <v>0</v>
      </c>
      <c r="H182" s="17">
        <f t="shared" si="101"/>
        <v>2.4</v>
      </c>
      <c r="I182" s="25">
        <v>32.1</v>
      </c>
      <c r="J182" s="17">
        <f t="shared" si="102"/>
        <v>77.040000000000006</v>
      </c>
      <c r="K182" s="17">
        <f t="shared" si="103"/>
        <v>0</v>
      </c>
      <c r="L182" s="17">
        <f t="shared" si="104"/>
        <v>0</v>
      </c>
      <c r="M182" s="17">
        <f t="shared" si="105"/>
        <v>0</v>
      </c>
      <c r="N182" s="17">
        <f t="shared" si="106"/>
        <v>77.040000000000006</v>
      </c>
      <c r="O182" s="54">
        <f t="shared" si="107"/>
        <v>0</v>
      </c>
    </row>
    <row r="183" spans="1:15" ht="15" x14ac:dyDescent="0.2">
      <c r="A183" s="51" t="s">
        <v>418</v>
      </c>
      <c r="B183" s="18" t="s">
        <v>67</v>
      </c>
      <c r="C183" s="18"/>
      <c r="D183" s="18"/>
      <c r="E183" s="18"/>
      <c r="F183" s="18"/>
      <c r="G183" s="18"/>
      <c r="H183" s="18"/>
      <c r="I183" s="18"/>
      <c r="J183" s="28">
        <f>SUM(J184,J189,J201,J204,J210)</f>
        <v>60271.45</v>
      </c>
      <c r="K183" s="28">
        <f t="shared" ref="K183:N183" si="117">SUM(K184,K189,K201,K204,K210)</f>
        <v>0</v>
      </c>
      <c r="L183" s="28">
        <f t="shared" si="117"/>
        <v>17803.47</v>
      </c>
      <c r="M183" s="28">
        <f t="shared" si="117"/>
        <v>17803.47</v>
      </c>
      <c r="N183" s="28">
        <f t="shared" si="117"/>
        <v>42467.98</v>
      </c>
      <c r="O183" s="52"/>
    </row>
    <row r="184" spans="1:15" ht="15" x14ac:dyDescent="0.2">
      <c r="A184" s="51" t="s">
        <v>419</v>
      </c>
      <c r="B184" s="18" t="s">
        <v>95</v>
      </c>
      <c r="C184" s="18"/>
      <c r="D184" s="18"/>
      <c r="E184" s="18"/>
      <c r="F184" s="18"/>
      <c r="G184" s="18"/>
      <c r="H184" s="18"/>
      <c r="I184" s="18"/>
      <c r="J184" s="28">
        <f>SUM(J185:J188)</f>
        <v>39093.47</v>
      </c>
      <c r="K184" s="28">
        <f t="shared" ref="K184:N184" si="118">SUM(K185:K188)</f>
        <v>0</v>
      </c>
      <c r="L184" s="28">
        <f t="shared" si="118"/>
        <v>17803.47</v>
      </c>
      <c r="M184" s="28">
        <f t="shared" si="118"/>
        <v>17803.47</v>
      </c>
      <c r="N184" s="28">
        <f t="shared" si="118"/>
        <v>21290</v>
      </c>
      <c r="O184" s="52"/>
    </row>
    <row r="185" spans="1:15" ht="71.25" x14ac:dyDescent="0.2">
      <c r="A185" s="53" t="s">
        <v>420</v>
      </c>
      <c r="B185" s="41" t="s">
        <v>421</v>
      </c>
      <c r="C185" s="42" t="s">
        <v>6</v>
      </c>
      <c r="D185" s="43">
        <v>212.18</v>
      </c>
      <c r="E185" s="19"/>
      <c r="F185" s="34">
        <v>133.13</v>
      </c>
      <c r="G185" s="17">
        <f t="shared" si="100"/>
        <v>133.13</v>
      </c>
      <c r="H185" s="17">
        <f t="shared" si="101"/>
        <v>79.05</v>
      </c>
      <c r="I185" s="25">
        <v>133.72999999999999</v>
      </c>
      <c r="J185" s="17">
        <f t="shared" si="102"/>
        <v>28374.83</v>
      </c>
      <c r="K185" s="17">
        <f t="shared" si="103"/>
        <v>0</v>
      </c>
      <c r="L185" s="17">
        <f t="shared" si="104"/>
        <v>17803.47</v>
      </c>
      <c r="M185" s="17">
        <f t="shared" si="105"/>
        <v>17803.47</v>
      </c>
      <c r="N185" s="17">
        <f t="shared" si="106"/>
        <v>10571.36</v>
      </c>
      <c r="O185" s="54">
        <f t="shared" si="107"/>
        <v>62.74</v>
      </c>
    </row>
    <row r="186" spans="1:15" ht="71.25" x14ac:dyDescent="0.2">
      <c r="A186" s="53" t="s">
        <v>422</v>
      </c>
      <c r="B186" s="41" t="s">
        <v>423</v>
      </c>
      <c r="C186" s="42" t="s">
        <v>72</v>
      </c>
      <c r="D186" s="43">
        <v>18.079999999999998</v>
      </c>
      <c r="E186" s="19"/>
      <c r="F186" s="34"/>
      <c r="G186" s="17">
        <f t="shared" si="100"/>
        <v>0</v>
      </c>
      <c r="H186" s="17">
        <f t="shared" si="101"/>
        <v>18.079999999999998</v>
      </c>
      <c r="I186" s="25">
        <v>341.23</v>
      </c>
      <c r="J186" s="17">
        <f t="shared" si="102"/>
        <v>6169.44</v>
      </c>
      <c r="K186" s="17">
        <f t="shared" si="103"/>
        <v>0</v>
      </c>
      <c r="L186" s="17">
        <f t="shared" si="104"/>
        <v>0</v>
      </c>
      <c r="M186" s="17">
        <f t="shared" si="105"/>
        <v>0</v>
      </c>
      <c r="N186" s="17">
        <f t="shared" si="106"/>
        <v>6169.44</v>
      </c>
      <c r="O186" s="54">
        <f t="shared" si="107"/>
        <v>0</v>
      </c>
    </row>
    <row r="187" spans="1:15" ht="42.75" x14ac:dyDescent="0.2">
      <c r="A187" s="53" t="s">
        <v>424</v>
      </c>
      <c r="B187" s="41" t="s">
        <v>425</v>
      </c>
      <c r="C187" s="42" t="s">
        <v>72</v>
      </c>
      <c r="D187" s="43">
        <v>30.37</v>
      </c>
      <c r="E187" s="19"/>
      <c r="F187" s="34"/>
      <c r="G187" s="17">
        <f t="shared" si="100"/>
        <v>0</v>
      </c>
      <c r="H187" s="17">
        <f t="shared" si="101"/>
        <v>30.37</v>
      </c>
      <c r="I187" s="25">
        <v>20.81</v>
      </c>
      <c r="J187" s="17">
        <f t="shared" si="102"/>
        <v>632</v>
      </c>
      <c r="K187" s="17">
        <f t="shared" si="103"/>
        <v>0</v>
      </c>
      <c r="L187" s="17">
        <f t="shared" si="104"/>
        <v>0</v>
      </c>
      <c r="M187" s="17">
        <f t="shared" si="105"/>
        <v>0</v>
      </c>
      <c r="N187" s="17">
        <f t="shared" si="106"/>
        <v>632</v>
      </c>
      <c r="O187" s="54">
        <f t="shared" si="107"/>
        <v>0</v>
      </c>
    </row>
    <row r="188" spans="1:15" ht="42.75" x14ac:dyDescent="0.2">
      <c r="A188" s="53" t="s">
        <v>426</v>
      </c>
      <c r="B188" s="41" t="s">
        <v>427</v>
      </c>
      <c r="C188" s="42" t="s">
        <v>75</v>
      </c>
      <c r="D188" s="43">
        <v>102.17</v>
      </c>
      <c r="E188" s="19"/>
      <c r="F188" s="34"/>
      <c r="G188" s="17">
        <f t="shared" si="100"/>
        <v>0</v>
      </c>
      <c r="H188" s="17">
        <f t="shared" si="101"/>
        <v>102.17</v>
      </c>
      <c r="I188" s="25">
        <v>38.340000000000003</v>
      </c>
      <c r="J188" s="17">
        <f t="shared" si="102"/>
        <v>3917.2</v>
      </c>
      <c r="K188" s="17">
        <f t="shared" si="103"/>
        <v>0</v>
      </c>
      <c r="L188" s="17">
        <f t="shared" si="104"/>
        <v>0</v>
      </c>
      <c r="M188" s="17">
        <f t="shared" si="105"/>
        <v>0</v>
      </c>
      <c r="N188" s="17">
        <f t="shared" si="106"/>
        <v>3917.2</v>
      </c>
      <c r="O188" s="54">
        <f t="shared" si="107"/>
        <v>0</v>
      </c>
    </row>
    <row r="189" spans="1:15" ht="15" x14ac:dyDescent="0.2">
      <c r="A189" s="51" t="s">
        <v>428</v>
      </c>
      <c r="B189" s="18" t="s">
        <v>97</v>
      </c>
      <c r="C189" s="18"/>
      <c r="D189" s="18"/>
      <c r="E189" s="18"/>
      <c r="F189" s="18"/>
      <c r="G189" s="18"/>
      <c r="H189" s="18"/>
      <c r="I189" s="18"/>
      <c r="J189" s="28">
        <f>SUM(J190:J200)</f>
        <v>15264.63</v>
      </c>
      <c r="K189" s="28">
        <f t="shared" ref="K189:N189" si="119">SUM(K190:K200)</f>
        <v>0</v>
      </c>
      <c r="L189" s="28">
        <f t="shared" si="119"/>
        <v>0</v>
      </c>
      <c r="M189" s="28">
        <f t="shared" si="119"/>
        <v>0</v>
      </c>
      <c r="N189" s="28">
        <f t="shared" si="119"/>
        <v>15264.63</v>
      </c>
      <c r="O189" s="52"/>
    </row>
    <row r="190" spans="1:15" ht="28.5" x14ac:dyDescent="0.2">
      <c r="A190" s="53" t="s">
        <v>429</v>
      </c>
      <c r="B190" s="41" t="s">
        <v>430</v>
      </c>
      <c r="C190" s="42" t="s">
        <v>72</v>
      </c>
      <c r="D190" s="43">
        <v>223.8</v>
      </c>
      <c r="E190" s="19"/>
      <c r="F190" s="34"/>
      <c r="G190" s="17">
        <f t="shared" si="100"/>
        <v>0</v>
      </c>
      <c r="H190" s="17">
        <f t="shared" si="101"/>
        <v>223.8</v>
      </c>
      <c r="I190" s="25">
        <v>1.06</v>
      </c>
      <c r="J190" s="17">
        <f t="shared" si="102"/>
        <v>237.23</v>
      </c>
      <c r="K190" s="17">
        <f t="shared" si="103"/>
        <v>0</v>
      </c>
      <c r="L190" s="17">
        <f t="shared" si="104"/>
        <v>0</v>
      </c>
      <c r="M190" s="17">
        <f t="shared" si="105"/>
        <v>0</v>
      </c>
      <c r="N190" s="17">
        <f t="shared" si="106"/>
        <v>237.23</v>
      </c>
      <c r="O190" s="54">
        <f t="shared" si="107"/>
        <v>0</v>
      </c>
    </row>
    <row r="191" spans="1:15" ht="15" x14ac:dyDescent="0.2">
      <c r="A191" s="53" t="s">
        <v>431</v>
      </c>
      <c r="B191" s="41" t="s">
        <v>36</v>
      </c>
      <c r="C191" s="42" t="s">
        <v>6</v>
      </c>
      <c r="D191" s="43">
        <v>207</v>
      </c>
      <c r="E191" s="19"/>
      <c r="F191" s="34"/>
      <c r="G191" s="17">
        <f t="shared" si="100"/>
        <v>0</v>
      </c>
      <c r="H191" s="17">
        <f t="shared" si="101"/>
        <v>207</v>
      </c>
      <c r="I191" s="25">
        <v>1.1100000000000001</v>
      </c>
      <c r="J191" s="17">
        <f t="shared" si="102"/>
        <v>229.77</v>
      </c>
      <c r="K191" s="17">
        <f t="shared" si="103"/>
        <v>0</v>
      </c>
      <c r="L191" s="17">
        <f t="shared" si="104"/>
        <v>0</v>
      </c>
      <c r="M191" s="17">
        <f t="shared" si="105"/>
        <v>0</v>
      </c>
      <c r="N191" s="17">
        <f t="shared" si="106"/>
        <v>229.77</v>
      </c>
      <c r="O191" s="54">
        <f t="shared" si="107"/>
        <v>0</v>
      </c>
    </row>
    <row r="192" spans="1:15" ht="42.75" x14ac:dyDescent="0.2">
      <c r="A192" s="53" t="s">
        <v>432</v>
      </c>
      <c r="B192" s="41" t="s">
        <v>433</v>
      </c>
      <c r="C192" s="42" t="s">
        <v>75</v>
      </c>
      <c r="D192" s="43">
        <v>49.93</v>
      </c>
      <c r="E192" s="19"/>
      <c r="F192" s="34"/>
      <c r="G192" s="17">
        <f t="shared" si="100"/>
        <v>0</v>
      </c>
      <c r="H192" s="17">
        <f t="shared" si="101"/>
        <v>49.93</v>
      </c>
      <c r="I192" s="25">
        <v>19.41</v>
      </c>
      <c r="J192" s="17">
        <f t="shared" si="102"/>
        <v>969.14</v>
      </c>
      <c r="K192" s="17">
        <f t="shared" si="103"/>
        <v>0</v>
      </c>
      <c r="L192" s="17">
        <f t="shared" si="104"/>
        <v>0</v>
      </c>
      <c r="M192" s="17">
        <f t="shared" si="105"/>
        <v>0</v>
      </c>
      <c r="N192" s="17">
        <f t="shared" si="106"/>
        <v>969.14</v>
      </c>
      <c r="O192" s="54">
        <f t="shared" si="107"/>
        <v>0</v>
      </c>
    </row>
    <row r="193" spans="1:15" ht="57" x14ac:dyDescent="0.2">
      <c r="A193" s="53" t="s">
        <v>434</v>
      </c>
      <c r="B193" s="41" t="s">
        <v>435</v>
      </c>
      <c r="C193" s="42" t="s">
        <v>72</v>
      </c>
      <c r="D193" s="43">
        <v>197.32</v>
      </c>
      <c r="E193" s="19"/>
      <c r="F193" s="34"/>
      <c r="G193" s="17">
        <f t="shared" si="100"/>
        <v>0</v>
      </c>
      <c r="H193" s="17">
        <f t="shared" si="101"/>
        <v>197.32</v>
      </c>
      <c r="I193" s="25">
        <v>34.65</v>
      </c>
      <c r="J193" s="17">
        <f t="shared" si="102"/>
        <v>6837.14</v>
      </c>
      <c r="K193" s="17">
        <f t="shared" si="103"/>
        <v>0</v>
      </c>
      <c r="L193" s="17">
        <f t="shared" si="104"/>
        <v>0</v>
      </c>
      <c r="M193" s="17">
        <f t="shared" si="105"/>
        <v>0</v>
      </c>
      <c r="N193" s="17">
        <f t="shared" si="106"/>
        <v>6837.14</v>
      </c>
      <c r="O193" s="54">
        <f t="shared" si="107"/>
        <v>0</v>
      </c>
    </row>
    <row r="194" spans="1:15" ht="28.5" x14ac:dyDescent="0.2">
      <c r="A194" s="53" t="s">
        <v>436</v>
      </c>
      <c r="B194" s="41" t="s">
        <v>437</v>
      </c>
      <c r="C194" s="42" t="s">
        <v>6</v>
      </c>
      <c r="D194" s="43">
        <v>133.04</v>
      </c>
      <c r="E194" s="19"/>
      <c r="F194" s="34"/>
      <c r="G194" s="17">
        <f t="shared" si="100"/>
        <v>0</v>
      </c>
      <c r="H194" s="17">
        <f t="shared" si="101"/>
        <v>133.04</v>
      </c>
      <c r="I194" s="25">
        <v>42.07</v>
      </c>
      <c r="J194" s="17">
        <f t="shared" si="102"/>
        <v>5596.99</v>
      </c>
      <c r="K194" s="17">
        <f t="shared" si="103"/>
        <v>0</v>
      </c>
      <c r="L194" s="17">
        <f t="shared" si="104"/>
        <v>0</v>
      </c>
      <c r="M194" s="17">
        <f t="shared" si="105"/>
        <v>0</v>
      </c>
      <c r="N194" s="17">
        <f t="shared" si="106"/>
        <v>5596.99</v>
      </c>
      <c r="O194" s="54">
        <f t="shared" si="107"/>
        <v>0</v>
      </c>
    </row>
    <row r="195" spans="1:15" s="16" customFormat="1" ht="15" x14ac:dyDescent="0.2">
      <c r="A195" s="53" t="s">
        <v>438</v>
      </c>
      <c r="B195" s="41" t="s">
        <v>439</v>
      </c>
      <c r="C195" s="42" t="s">
        <v>74</v>
      </c>
      <c r="D195" s="43">
        <v>6.36</v>
      </c>
      <c r="E195" s="19"/>
      <c r="F195" s="34"/>
      <c r="G195" s="17">
        <f t="shared" si="100"/>
        <v>0</v>
      </c>
      <c r="H195" s="17">
        <f t="shared" si="101"/>
        <v>6.36</v>
      </c>
      <c r="I195" s="25">
        <v>80.03</v>
      </c>
      <c r="J195" s="17">
        <f t="shared" si="102"/>
        <v>508.99</v>
      </c>
      <c r="K195" s="17">
        <f t="shared" si="103"/>
        <v>0</v>
      </c>
      <c r="L195" s="17">
        <f t="shared" si="104"/>
        <v>0</v>
      </c>
      <c r="M195" s="17">
        <f t="shared" si="105"/>
        <v>0</v>
      </c>
      <c r="N195" s="17">
        <f t="shared" si="106"/>
        <v>508.99</v>
      </c>
      <c r="O195" s="54">
        <f t="shared" si="107"/>
        <v>0</v>
      </c>
    </row>
    <row r="196" spans="1:15" ht="28.5" x14ac:dyDescent="0.2">
      <c r="A196" s="53" t="s">
        <v>440</v>
      </c>
      <c r="B196" s="41" t="s">
        <v>441</v>
      </c>
      <c r="C196" s="42" t="s">
        <v>28</v>
      </c>
      <c r="D196" s="43">
        <v>10.039999999999999</v>
      </c>
      <c r="E196" s="19"/>
      <c r="F196" s="34"/>
      <c r="G196" s="17">
        <f t="shared" si="100"/>
        <v>0</v>
      </c>
      <c r="H196" s="17">
        <f t="shared" si="101"/>
        <v>10.039999999999999</v>
      </c>
      <c r="I196" s="25">
        <v>25.28</v>
      </c>
      <c r="J196" s="17">
        <f t="shared" si="102"/>
        <v>253.81</v>
      </c>
      <c r="K196" s="17">
        <f t="shared" si="103"/>
        <v>0</v>
      </c>
      <c r="L196" s="17">
        <f t="shared" si="104"/>
        <v>0</v>
      </c>
      <c r="M196" s="17">
        <f t="shared" si="105"/>
        <v>0</v>
      </c>
      <c r="N196" s="17">
        <f t="shared" si="106"/>
        <v>253.81</v>
      </c>
      <c r="O196" s="54">
        <f t="shared" si="107"/>
        <v>0</v>
      </c>
    </row>
    <row r="197" spans="1:15" s="16" customFormat="1" ht="28.5" x14ac:dyDescent="0.2">
      <c r="A197" s="53" t="s">
        <v>442</v>
      </c>
      <c r="B197" s="41" t="s">
        <v>199</v>
      </c>
      <c r="C197" s="42" t="s">
        <v>196</v>
      </c>
      <c r="D197" s="43">
        <v>674.68</v>
      </c>
      <c r="E197" s="19"/>
      <c r="F197" s="34"/>
      <c r="G197" s="17">
        <f t="shared" si="100"/>
        <v>0</v>
      </c>
      <c r="H197" s="17">
        <f t="shared" si="101"/>
        <v>674.68</v>
      </c>
      <c r="I197" s="25">
        <v>0.42</v>
      </c>
      <c r="J197" s="17">
        <f t="shared" si="102"/>
        <v>283.37</v>
      </c>
      <c r="K197" s="17">
        <f t="shared" si="103"/>
        <v>0</v>
      </c>
      <c r="L197" s="17">
        <f t="shared" si="104"/>
        <v>0</v>
      </c>
      <c r="M197" s="17">
        <f t="shared" si="105"/>
        <v>0</v>
      </c>
      <c r="N197" s="17">
        <f t="shared" si="106"/>
        <v>283.37</v>
      </c>
      <c r="O197" s="54">
        <f t="shared" si="107"/>
        <v>0</v>
      </c>
    </row>
    <row r="198" spans="1:15" ht="28.5" x14ac:dyDescent="0.2">
      <c r="A198" s="53" t="s">
        <v>443</v>
      </c>
      <c r="B198" s="41" t="s">
        <v>444</v>
      </c>
      <c r="C198" s="42" t="s">
        <v>72</v>
      </c>
      <c r="D198" s="43">
        <v>2.1</v>
      </c>
      <c r="E198" s="19"/>
      <c r="F198" s="34"/>
      <c r="G198" s="17">
        <f t="shared" si="100"/>
        <v>0</v>
      </c>
      <c r="H198" s="17">
        <f t="shared" si="101"/>
        <v>2.1</v>
      </c>
      <c r="I198" s="25">
        <v>2.2999999999999998</v>
      </c>
      <c r="J198" s="17">
        <f t="shared" si="102"/>
        <v>4.83</v>
      </c>
      <c r="K198" s="17">
        <f t="shared" si="103"/>
        <v>0</v>
      </c>
      <c r="L198" s="17">
        <f t="shared" si="104"/>
        <v>0</v>
      </c>
      <c r="M198" s="17">
        <f t="shared" si="105"/>
        <v>0</v>
      </c>
      <c r="N198" s="17">
        <f t="shared" si="106"/>
        <v>4.83</v>
      </c>
      <c r="O198" s="54">
        <f t="shared" si="107"/>
        <v>0</v>
      </c>
    </row>
    <row r="199" spans="1:15" ht="57" x14ac:dyDescent="0.2">
      <c r="A199" s="53" t="s">
        <v>445</v>
      </c>
      <c r="B199" s="41" t="s">
        <v>446</v>
      </c>
      <c r="C199" s="42" t="s">
        <v>6</v>
      </c>
      <c r="D199" s="43">
        <v>3.83</v>
      </c>
      <c r="E199" s="19"/>
      <c r="F199" s="34"/>
      <c r="G199" s="17">
        <f t="shared" ref="G199:G222" si="120">E199+F199</f>
        <v>0</v>
      </c>
      <c r="H199" s="17">
        <f t="shared" ref="H199:H222" si="121">D199-G199</f>
        <v>3.83</v>
      </c>
      <c r="I199" s="25">
        <v>81.489999999999995</v>
      </c>
      <c r="J199" s="17">
        <f t="shared" si="102"/>
        <v>312.11</v>
      </c>
      <c r="K199" s="17">
        <f t="shared" si="103"/>
        <v>0</v>
      </c>
      <c r="L199" s="17">
        <f t="shared" si="104"/>
        <v>0</v>
      </c>
      <c r="M199" s="17">
        <f t="shared" si="105"/>
        <v>0</v>
      </c>
      <c r="N199" s="17">
        <f t="shared" si="106"/>
        <v>312.11</v>
      </c>
      <c r="O199" s="54">
        <f t="shared" si="107"/>
        <v>0</v>
      </c>
    </row>
    <row r="200" spans="1:15" ht="71.25" x14ac:dyDescent="0.2">
      <c r="A200" s="53" t="s">
        <v>447</v>
      </c>
      <c r="B200" s="41" t="s">
        <v>448</v>
      </c>
      <c r="C200" s="42" t="s">
        <v>72</v>
      </c>
      <c r="D200" s="43">
        <v>2.1</v>
      </c>
      <c r="E200" s="19"/>
      <c r="F200" s="34"/>
      <c r="G200" s="17">
        <f t="shared" si="120"/>
        <v>0</v>
      </c>
      <c r="H200" s="17">
        <f t="shared" si="121"/>
        <v>2.1</v>
      </c>
      <c r="I200" s="25">
        <v>14.88</v>
      </c>
      <c r="J200" s="17">
        <f t="shared" si="102"/>
        <v>31.25</v>
      </c>
      <c r="K200" s="17">
        <f t="shared" si="103"/>
        <v>0</v>
      </c>
      <c r="L200" s="17">
        <f t="shared" si="104"/>
        <v>0</v>
      </c>
      <c r="M200" s="17">
        <f t="shared" si="105"/>
        <v>0</v>
      </c>
      <c r="N200" s="17">
        <f t="shared" si="106"/>
        <v>31.25</v>
      </c>
      <c r="O200" s="54">
        <f t="shared" si="107"/>
        <v>0</v>
      </c>
    </row>
    <row r="201" spans="1:15" ht="15" x14ac:dyDescent="0.2">
      <c r="A201" s="51" t="s">
        <v>449</v>
      </c>
      <c r="B201" s="18" t="s">
        <v>450</v>
      </c>
      <c r="C201" s="18"/>
      <c r="D201" s="18"/>
      <c r="E201" s="18"/>
      <c r="F201" s="18"/>
      <c r="G201" s="18"/>
      <c r="H201" s="18"/>
      <c r="I201" s="18"/>
      <c r="J201" s="28">
        <f>SUM(J202:J203)</f>
        <v>295.5</v>
      </c>
      <c r="K201" s="28">
        <f t="shared" ref="K201:N201" si="122">SUM(K202:K203)</f>
        <v>0</v>
      </c>
      <c r="L201" s="28">
        <f t="shared" si="122"/>
        <v>0</v>
      </c>
      <c r="M201" s="28">
        <f t="shared" si="122"/>
        <v>0</v>
      </c>
      <c r="N201" s="28">
        <f t="shared" si="122"/>
        <v>295.5</v>
      </c>
      <c r="O201" s="52"/>
    </row>
    <row r="202" spans="1:15" ht="28.5" x14ac:dyDescent="0.2">
      <c r="A202" s="53" t="s">
        <v>451</v>
      </c>
      <c r="B202" s="41" t="s">
        <v>300</v>
      </c>
      <c r="C202" s="42" t="s">
        <v>74</v>
      </c>
      <c r="D202" s="43">
        <v>0.22</v>
      </c>
      <c r="E202" s="19"/>
      <c r="F202" s="34"/>
      <c r="G202" s="17">
        <f t="shared" si="120"/>
        <v>0</v>
      </c>
      <c r="H202" s="17">
        <f t="shared" si="121"/>
        <v>0.22</v>
      </c>
      <c r="I202" s="25">
        <v>346.61</v>
      </c>
      <c r="J202" s="17">
        <f t="shared" si="102"/>
        <v>76.25</v>
      </c>
      <c r="K202" s="17">
        <f t="shared" si="103"/>
        <v>0</v>
      </c>
      <c r="L202" s="17">
        <f t="shared" si="104"/>
        <v>0</v>
      </c>
      <c r="M202" s="17">
        <f t="shared" si="105"/>
        <v>0</v>
      </c>
      <c r="N202" s="17">
        <f t="shared" si="106"/>
        <v>76.25</v>
      </c>
      <c r="O202" s="54">
        <f t="shared" si="107"/>
        <v>0</v>
      </c>
    </row>
    <row r="203" spans="1:15" ht="42.75" x14ac:dyDescent="0.2">
      <c r="A203" s="53" t="s">
        <v>452</v>
      </c>
      <c r="B203" s="41" t="s">
        <v>68</v>
      </c>
      <c r="C203" s="42" t="s">
        <v>71</v>
      </c>
      <c r="D203" s="43">
        <v>1</v>
      </c>
      <c r="E203" s="19"/>
      <c r="F203" s="34"/>
      <c r="G203" s="17">
        <f t="shared" si="120"/>
        <v>0</v>
      </c>
      <c r="H203" s="17">
        <f t="shared" si="121"/>
        <v>1</v>
      </c>
      <c r="I203" s="25">
        <v>219.25</v>
      </c>
      <c r="J203" s="17">
        <f t="shared" si="102"/>
        <v>219.25</v>
      </c>
      <c r="K203" s="17">
        <f t="shared" si="103"/>
        <v>0</v>
      </c>
      <c r="L203" s="17">
        <f t="shared" si="104"/>
        <v>0</v>
      </c>
      <c r="M203" s="17">
        <f t="shared" si="105"/>
        <v>0</v>
      </c>
      <c r="N203" s="17">
        <f t="shared" si="106"/>
        <v>219.25</v>
      </c>
      <c r="O203" s="54">
        <f t="shared" si="107"/>
        <v>0</v>
      </c>
    </row>
    <row r="204" spans="1:15" ht="15" x14ac:dyDescent="0.2">
      <c r="A204" s="51" t="s">
        <v>453</v>
      </c>
      <c r="B204" s="18" t="s">
        <v>99</v>
      </c>
      <c r="C204" s="18"/>
      <c r="D204" s="18"/>
      <c r="E204" s="18"/>
      <c r="F204" s="18"/>
      <c r="G204" s="18"/>
      <c r="H204" s="18"/>
      <c r="I204" s="18"/>
      <c r="J204" s="28">
        <f>SUM(J205:J209)</f>
        <v>4498.96</v>
      </c>
      <c r="K204" s="28">
        <f t="shared" ref="K204:N204" si="123">SUM(K205:K209)</f>
        <v>0</v>
      </c>
      <c r="L204" s="28">
        <f t="shared" si="123"/>
        <v>0</v>
      </c>
      <c r="M204" s="28">
        <f t="shared" si="123"/>
        <v>0</v>
      </c>
      <c r="N204" s="28">
        <f t="shared" si="123"/>
        <v>4498.96</v>
      </c>
      <c r="O204" s="52"/>
    </row>
    <row r="205" spans="1:15" ht="15" x14ac:dyDescent="0.2">
      <c r="A205" s="53" t="s">
        <v>454</v>
      </c>
      <c r="B205" s="41" t="s">
        <v>455</v>
      </c>
      <c r="C205" s="42" t="s">
        <v>6</v>
      </c>
      <c r="D205" s="43">
        <v>202</v>
      </c>
      <c r="E205" s="19"/>
      <c r="F205" s="34"/>
      <c r="G205" s="17">
        <f t="shared" si="120"/>
        <v>0</v>
      </c>
      <c r="H205" s="17">
        <f t="shared" si="121"/>
        <v>202</v>
      </c>
      <c r="I205" s="25">
        <v>14.12</v>
      </c>
      <c r="J205" s="17">
        <f t="shared" si="102"/>
        <v>2852.24</v>
      </c>
      <c r="K205" s="17">
        <f t="shared" si="103"/>
        <v>0</v>
      </c>
      <c r="L205" s="17">
        <f t="shared" si="104"/>
        <v>0</v>
      </c>
      <c r="M205" s="17">
        <f t="shared" si="105"/>
        <v>0</v>
      </c>
      <c r="N205" s="17">
        <f t="shared" si="106"/>
        <v>2852.24</v>
      </c>
      <c r="O205" s="54">
        <f t="shared" si="107"/>
        <v>0</v>
      </c>
    </row>
    <row r="206" spans="1:15" ht="28.5" x14ac:dyDescent="0.2">
      <c r="A206" s="53" t="s">
        <v>456</v>
      </c>
      <c r="B206" s="41" t="s">
        <v>457</v>
      </c>
      <c r="C206" s="42" t="s">
        <v>7</v>
      </c>
      <c r="D206" s="43">
        <v>12</v>
      </c>
      <c r="E206" s="19"/>
      <c r="F206" s="34"/>
      <c r="G206" s="17">
        <f t="shared" si="120"/>
        <v>0</v>
      </c>
      <c r="H206" s="17">
        <f t="shared" si="121"/>
        <v>12</v>
      </c>
      <c r="I206" s="25">
        <v>1.41</v>
      </c>
      <c r="J206" s="17">
        <f t="shared" si="102"/>
        <v>16.920000000000002</v>
      </c>
      <c r="K206" s="17">
        <f t="shared" si="103"/>
        <v>0</v>
      </c>
      <c r="L206" s="17">
        <f t="shared" si="104"/>
        <v>0</v>
      </c>
      <c r="M206" s="17">
        <f t="shared" si="105"/>
        <v>0</v>
      </c>
      <c r="N206" s="17">
        <f t="shared" si="106"/>
        <v>16.920000000000002</v>
      </c>
      <c r="O206" s="54">
        <f t="shared" si="107"/>
        <v>0</v>
      </c>
    </row>
    <row r="207" spans="1:15" ht="28.5" x14ac:dyDescent="0.2">
      <c r="A207" s="53" t="s">
        <v>458</v>
      </c>
      <c r="B207" s="41" t="s">
        <v>459</v>
      </c>
      <c r="C207" s="42" t="s">
        <v>7</v>
      </c>
      <c r="D207" s="43">
        <v>4</v>
      </c>
      <c r="E207" s="19"/>
      <c r="F207" s="34"/>
      <c r="G207" s="17">
        <f t="shared" si="120"/>
        <v>0</v>
      </c>
      <c r="H207" s="17">
        <f t="shared" si="121"/>
        <v>4</v>
      </c>
      <c r="I207" s="25">
        <v>112.46</v>
      </c>
      <c r="J207" s="17">
        <f t="shared" si="102"/>
        <v>449.84</v>
      </c>
      <c r="K207" s="17">
        <f t="shared" si="103"/>
        <v>0</v>
      </c>
      <c r="L207" s="17">
        <f t="shared" si="104"/>
        <v>0</v>
      </c>
      <c r="M207" s="17">
        <f t="shared" si="105"/>
        <v>0</v>
      </c>
      <c r="N207" s="17">
        <f t="shared" si="106"/>
        <v>449.84</v>
      </c>
      <c r="O207" s="54">
        <f t="shared" si="107"/>
        <v>0</v>
      </c>
    </row>
    <row r="208" spans="1:15" ht="28.5" x14ac:dyDescent="0.2">
      <c r="A208" s="53" t="s">
        <v>460</v>
      </c>
      <c r="B208" s="41" t="s">
        <v>461</v>
      </c>
      <c r="C208" s="42" t="s">
        <v>71</v>
      </c>
      <c r="D208" s="43">
        <v>3</v>
      </c>
      <c r="E208" s="19"/>
      <c r="F208" s="34"/>
      <c r="G208" s="17">
        <f t="shared" si="120"/>
        <v>0</v>
      </c>
      <c r="H208" s="17">
        <f t="shared" si="121"/>
        <v>3</v>
      </c>
      <c r="I208" s="25">
        <v>40</v>
      </c>
      <c r="J208" s="17">
        <f t="shared" si="102"/>
        <v>120</v>
      </c>
      <c r="K208" s="17">
        <f t="shared" si="103"/>
        <v>0</v>
      </c>
      <c r="L208" s="17">
        <f t="shared" si="104"/>
        <v>0</v>
      </c>
      <c r="M208" s="17">
        <f t="shared" si="105"/>
        <v>0</v>
      </c>
      <c r="N208" s="17">
        <f t="shared" si="106"/>
        <v>120</v>
      </c>
      <c r="O208" s="54">
        <f t="shared" si="107"/>
        <v>0</v>
      </c>
    </row>
    <row r="209" spans="1:15" ht="28.5" x14ac:dyDescent="0.2">
      <c r="A209" s="53" t="s">
        <v>462</v>
      </c>
      <c r="B209" s="41" t="s">
        <v>463</v>
      </c>
      <c r="C209" s="42" t="s">
        <v>7</v>
      </c>
      <c r="D209" s="43">
        <v>44</v>
      </c>
      <c r="E209" s="19"/>
      <c r="F209" s="34"/>
      <c r="G209" s="17">
        <f t="shared" si="120"/>
        <v>0</v>
      </c>
      <c r="H209" s="17">
        <f t="shared" si="121"/>
        <v>44</v>
      </c>
      <c r="I209" s="25">
        <v>24.09</v>
      </c>
      <c r="J209" s="17">
        <f t="shared" si="102"/>
        <v>1059.96</v>
      </c>
      <c r="K209" s="17">
        <f t="shared" si="103"/>
        <v>0</v>
      </c>
      <c r="L209" s="17">
        <f t="shared" si="104"/>
        <v>0</v>
      </c>
      <c r="M209" s="17">
        <f t="shared" si="105"/>
        <v>0</v>
      </c>
      <c r="N209" s="17">
        <f t="shared" si="106"/>
        <v>1059.96</v>
      </c>
      <c r="O209" s="54">
        <f t="shared" si="107"/>
        <v>0</v>
      </c>
    </row>
    <row r="210" spans="1:15" ht="15" x14ac:dyDescent="0.2">
      <c r="A210" s="51" t="s">
        <v>464</v>
      </c>
      <c r="B210" s="18" t="s">
        <v>101</v>
      </c>
      <c r="C210" s="18"/>
      <c r="D210" s="18"/>
      <c r="E210" s="18"/>
      <c r="F210" s="18"/>
      <c r="G210" s="18"/>
      <c r="H210" s="18"/>
      <c r="I210" s="18"/>
      <c r="J210" s="28">
        <f>SUM(J211)</f>
        <v>1118.8900000000001</v>
      </c>
      <c r="K210" s="28">
        <f t="shared" ref="K210:N210" si="124">SUM(K211)</f>
        <v>0</v>
      </c>
      <c r="L210" s="28">
        <f t="shared" si="124"/>
        <v>0</v>
      </c>
      <c r="M210" s="28">
        <f t="shared" si="124"/>
        <v>0</v>
      </c>
      <c r="N210" s="28">
        <f t="shared" si="124"/>
        <v>1118.8900000000001</v>
      </c>
      <c r="O210" s="52"/>
    </row>
    <row r="211" spans="1:15" ht="28.5" x14ac:dyDescent="0.2">
      <c r="A211" s="53" t="s">
        <v>465</v>
      </c>
      <c r="B211" s="41" t="s">
        <v>102</v>
      </c>
      <c r="C211" s="42" t="s">
        <v>7</v>
      </c>
      <c r="D211" s="43">
        <v>1</v>
      </c>
      <c r="E211" s="19"/>
      <c r="F211" s="34"/>
      <c r="G211" s="17">
        <f t="shared" si="120"/>
        <v>0</v>
      </c>
      <c r="H211" s="17">
        <f t="shared" si="121"/>
        <v>1</v>
      </c>
      <c r="I211" s="25">
        <v>1118.8900000000001</v>
      </c>
      <c r="J211" s="17">
        <f t="shared" si="102"/>
        <v>1118.8900000000001</v>
      </c>
      <c r="K211" s="17">
        <f t="shared" si="103"/>
        <v>0</v>
      </c>
      <c r="L211" s="17">
        <f t="shared" si="104"/>
        <v>0</v>
      </c>
      <c r="M211" s="17">
        <f t="shared" si="105"/>
        <v>0</v>
      </c>
      <c r="N211" s="17">
        <f t="shared" si="106"/>
        <v>1118.8900000000001</v>
      </c>
      <c r="O211" s="54">
        <f t="shared" si="107"/>
        <v>0</v>
      </c>
    </row>
    <row r="212" spans="1:15" ht="15" x14ac:dyDescent="0.2">
      <c r="A212" s="51" t="s">
        <v>466</v>
      </c>
      <c r="B212" s="18" t="s">
        <v>467</v>
      </c>
      <c r="C212" s="18"/>
      <c r="D212" s="18"/>
      <c r="E212" s="18"/>
      <c r="F212" s="18"/>
      <c r="G212" s="18"/>
      <c r="H212" s="18"/>
      <c r="I212" s="18"/>
      <c r="J212" s="28">
        <f>SUM(J213:J229)</f>
        <v>11308.52</v>
      </c>
      <c r="K212" s="28">
        <f t="shared" ref="K212:N212" si="125">SUM(K213:K229)</f>
        <v>0</v>
      </c>
      <c r="L212" s="28">
        <f t="shared" si="125"/>
        <v>0</v>
      </c>
      <c r="M212" s="28">
        <f t="shared" si="125"/>
        <v>0</v>
      </c>
      <c r="N212" s="28">
        <f t="shared" si="125"/>
        <v>11308.52</v>
      </c>
      <c r="O212" s="52"/>
    </row>
    <row r="213" spans="1:15" ht="42.75" x14ac:dyDescent="0.2">
      <c r="A213" s="53" t="s">
        <v>468</v>
      </c>
      <c r="B213" s="41" t="s">
        <v>469</v>
      </c>
      <c r="C213" s="42" t="s">
        <v>30</v>
      </c>
      <c r="D213" s="43">
        <v>7</v>
      </c>
      <c r="E213" s="19"/>
      <c r="F213" s="34"/>
      <c r="G213" s="17">
        <f t="shared" si="120"/>
        <v>0</v>
      </c>
      <c r="H213" s="17">
        <f t="shared" si="121"/>
        <v>7</v>
      </c>
      <c r="I213" s="25">
        <v>126.53</v>
      </c>
      <c r="J213" s="17">
        <f t="shared" si="102"/>
        <v>885.71</v>
      </c>
      <c r="K213" s="17">
        <f t="shared" si="103"/>
        <v>0</v>
      </c>
      <c r="L213" s="17">
        <f t="shared" si="104"/>
        <v>0</v>
      </c>
      <c r="M213" s="17">
        <f t="shared" si="105"/>
        <v>0</v>
      </c>
      <c r="N213" s="17">
        <f t="shared" si="106"/>
        <v>885.71</v>
      </c>
      <c r="O213" s="54">
        <f t="shared" si="107"/>
        <v>0</v>
      </c>
    </row>
    <row r="214" spans="1:15" ht="28.5" x14ac:dyDescent="0.2">
      <c r="A214" s="53" t="s">
        <v>470</v>
      </c>
      <c r="B214" s="41" t="s">
        <v>471</v>
      </c>
      <c r="C214" s="42" t="s">
        <v>71</v>
      </c>
      <c r="D214" s="43">
        <v>1</v>
      </c>
      <c r="E214" s="19"/>
      <c r="F214" s="34"/>
      <c r="G214" s="17">
        <f t="shared" si="120"/>
        <v>0</v>
      </c>
      <c r="H214" s="17">
        <f t="shared" si="121"/>
        <v>1</v>
      </c>
      <c r="I214" s="25">
        <v>6.71</v>
      </c>
      <c r="J214" s="17">
        <f t="shared" si="102"/>
        <v>6.71</v>
      </c>
      <c r="K214" s="17">
        <f t="shared" si="103"/>
        <v>0</v>
      </c>
      <c r="L214" s="17">
        <f t="shared" si="104"/>
        <v>0</v>
      </c>
      <c r="M214" s="17">
        <f t="shared" si="105"/>
        <v>0</v>
      </c>
      <c r="N214" s="17">
        <f t="shared" si="106"/>
        <v>6.71</v>
      </c>
      <c r="O214" s="54">
        <f t="shared" si="107"/>
        <v>0</v>
      </c>
    </row>
    <row r="215" spans="1:15" ht="28.5" x14ac:dyDescent="0.2">
      <c r="A215" s="53" t="s">
        <v>472</v>
      </c>
      <c r="B215" s="41" t="s">
        <v>63</v>
      </c>
      <c r="C215" s="42" t="s">
        <v>7</v>
      </c>
      <c r="D215" s="43">
        <v>1</v>
      </c>
      <c r="E215" s="19"/>
      <c r="F215" s="34"/>
      <c r="G215" s="17">
        <f t="shared" si="120"/>
        <v>0</v>
      </c>
      <c r="H215" s="17">
        <f t="shared" si="121"/>
        <v>1</v>
      </c>
      <c r="I215" s="25">
        <v>238.4</v>
      </c>
      <c r="J215" s="17">
        <f t="shared" si="102"/>
        <v>238.4</v>
      </c>
      <c r="K215" s="17">
        <f t="shared" si="103"/>
        <v>0</v>
      </c>
      <c r="L215" s="17">
        <f t="shared" si="104"/>
        <v>0</v>
      </c>
      <c r="M215" s="17">
        <f t="shared" si="105"/>
        <v>0</v>
      </c>
      <c r="N215" s="17">
        <f t="shared" si="106"/>
        <v>238.4</v>
      </c>
      <c r="O215" s="54">
        <f t="shared" si="107"/>
        <v>0</v>
      </c>
    </row>
    <row r="216" spans="1:15" ht="28.5" x14ac:dyDescent="0.2">
      <c r="A216" s="53" t="s">
        <v>473</v>
      </c>
      <c r="B216" s="41" t="s">
        <v>474</v>
      </c>
      <c r="C216" s="42" t="s">
        <v>71</v>
      </c>
      <c r="D216" s="43">
        <v>1</v>
      </c>
      <c r="E216" s="19"/>
      <c r="F216" s="34"/>
      <c r="G216" s="17">
        <f t="shared" si="120"/>
        <v>0</v>
      </c>
      <c r="H216" s="17">
        <f t="shared" si="121"/>
        <v>1</v>
      </c>
      <c r="I216" s="25">
        <v>7.67</v>
      </c>
      <c r="J216" s="17">
        <f t="shared" si="102"/>
        <v>7.67</v>
      </c>
      <c r="K216" s="17">
        <f t="shared" si="103"/>
        <v>0</v>
      </c>
      <c r="L216" s="17">
        <f t="shared" si="104"/>
        <v>0</v>
      </c>
      <c r="M216" s="17">
        <f t="shared" si="105"/>
        <v>0</v>
      </c>
      <c r="N216" s="17">
        <f t="shared" si="106"/>
        <v>7.67</v>
      </c>
      <c r="O216" s="54">
        <f t="shared" si="107"/>
        <v>0</v>
      </c>
    </row>
    <row r="217" spans="1:15" ht="28.5" x14ac:dyDescent="0.2">
      <c r="A217" s="53" t="s">
        <v>475</v>
      </c>
      <c r="B217" s="41" t="s">
        <v>476</v>
      </c>
      <c r="C217" s="42" t="s">
        <v>30</v>
      </c>
      <c r="D217" s="43">
        <v>497</v>
      </c>
      <c r="E217" s="19"/>
      <c r="F217" s="34"/>
      <c r="G217" s="17">
        <f t="shared" si="120"/>
        <v>0</v>
      </c>
      <c r="H217" s="17">
        <f t="shared" si="121"/>
        <v>497</v>
      </c>
      <c r="I217" s="25">
        <v>2.21</v>
      </c>
      <c r="J217" s="17">
        <f t="shared" si="102"/>
        <v>1098.3699999999999</v>
      </c>
      <c r="K217" s="17">
        <f t="shared" si="103"/>
        <v>0</v>
      </c>
      <c r="L217" s="17">
        <f t="shared" si="104"/>
        <v>0</v>
      </c>
      <c r="M217" s="17">
        <f t="shared" si="105"/>
        <v>0</v>
      </c>
      <c r="N217" s="17">
        <f t="shared" si="106"/>
        <v>1098.3699999999999</v>
      </c>
      <c r="O217" s="54">
        <f t="shared" si="107"/>
        <v>0</v>
      </c>
    </row>
    <row r="218" spans="1:15" ht="28.5" x14ac:dyDescent="0.2">
      <c r="A218" s="53" t="s">
        <v>477</v>
      </c>
      <c r="B218" s="41" t="s">
        <v>478</v>
      </c>
      <c r="C218" s="42" t="s">
        <v>75</v>
      </c>
      <c r="D218" s="43">
        <v>142</v>
      </c>
      <c r="E218" s="19"/>
      <c r="F218" s="34"/>
      <c r="G218" s="17">
        <f t="shared" si="120"/>
        <v>0</v>
      </c>
      <c r="H218" s="17">
        <f t="shared" si="121"/>
        <v>142</v>
      </c>
      <c r="I218" s="25">
        <v>17.010000000000002</v>
      </c>
      <c r="J218" s="17">
        <f t="shared" si="102"/>
        <v>2415.42</v>
      </c>
      <c r="K218" s="17">
        <f t="shared" si="103"/>
        <v>0</v>
      </c>
      <c r="L218" s="17">
        <f t="shared" si="104"/>
        <v>0</v>
      </c>
      <c r="M218" s="17">
        <f t="shared" si="105"/>
        <v>0</v>
      </c>
      <c r="N218" s="17">
        <f t="shared" si="106"/>
        <v>2415.42</v>
      </c>
      <c r="O218" s="54">
        <f t="shared" si="107"/>
        <v>0</v>
      </c>
    </row>
    <row r="219" spans="1:15" ht="15" x14ac:dyDescent="0.2">
      <c r="A219" s="53" t="s">
        <v>479</v>
      </c>
      <c r="B219" s="41" t="s">
        <v>480</v>
      </c>
      <c r="C219" s="42" t="s">
        <v>100</v>
      </c>
      <c r="D219" s="43">
        <v>8.6999999999999993</v>
      </c>
      <c r="E219" s="19"/>
      <c r="F219" s="34"/>
      <c r="G219" s="17">
        <f t="shared" si="120"/>
        <v>0</v>
      </c>
      <c r="H219" s="17">
        <f t="shared" si="121"/>
        <v>8.6999999999999993</v>
      </c>
      <c r="I219" s="25">
        <v>60.45</v>
      </c>
      <c r="J219" s="17">
        <f t="shared" si="102"/>
        <v>525.91999999999996</v>
      </c>
      <c r="K219" s="17">
        <f t="shared" si="103"/>
        <v>0</v>
      </c>
      <c r="L219" s="17">
        <f t="shared" si="104"/>
        <v>0</v>
      </c>
      <c r="M219" s="17">
        <f t="shared" si="105"/>
        <v>0</v>
      </c>
      <c r="N219" s="17">
        <f t="shared" si="106"/>
        <v>525.91999999999996</v>
      </c>
      <c r="O219" s="54">
        <f t="shared" si="107"/>
        <v>0</v>
      </c>
    </row>
    <row r="220" spans="1:15" ht="28.5" x14ac:dyDescent="0.2">
      <c r="A220" s="53" t="s">
        <v>481</v>
      </c>
      <c r="B220" s="41" t="s">
        <v>132</v>
      </c>
      <c r="C220" s="42" t="s">
        <v>30</v>
      </c>
      <c r="D220" s="43">
        <v>218</v>
      </c>
      <c r="E220" s="19"/>
      <c r="F220" s="34"/>
      <c r="G220" s="17">
        <f t="shared" si="120"/>
        <v>0</v>
      </c>
      <c r="H220" s="17">
        <f t="shared" si="121"/>
        <v>218</v>
      </c>
      <c r="I220" s="25">
        <v>5.64</v>
      </c>
      <c r="J220" s="17">
        <f t="shared" si="102"/>
        <v>1229.52</v>
      </c>
      <c r="K220" s="17">
        <f t="shared" si="103"/>
        <v>0</v>
      </c>
      <c r="L220" s="17">
        <f t="shared" si="104"/>
        <v>0</v>
      </c>
      <c r="M220" s="17">
        <f t="shared" si="105"/>
        <v>0</v>
      </c>
      <c r="N220" s="17">
        <f t="shared" si="106"/>
        <v>1229.52</v>
      </c>
      <c r="O220" s="54">
        <f t="shared" si="107"/>
        <v>0</v>
      </c>
    </row>
    <row r="221" spans="1:15" ht="15" x14ac:dyDescent="0.2">
      <c r="A221" s="53" t="s">
        <v>482</v>
      </c>
      <c r="B221" s="41" t="s">
        <v>483</v>
      </c>
      <c r="C221" s="42" t="s">
        <v>30</v>
      </c>
      <c r="D221" s="43">
        <v>30</v>
      </c>
      <c r="E221" s="19"/>
      <c r="F221" s="34"/>
      <c r="G221" s="17">
        <f t="shared" si="120"/>
        <v>0</v>
      </c>
      <c r="H221" s="17">
        <f t="shared" si="121"/>
        <v>30</v>
      </c>
      <c r="I221" s="25">
        <v>12.88</v>
      </c>
      <c r="J221" s="17">
        <f t="shared" si="102"/>
        <v>386.4</v>
      </c>
      <c r="K221" s="17">
        <f t="shared" si="103"/>
        <v>0</v>
      </c>
      <c r="L221" s="17">
        <f t="shared" si="104"/>
        <v>0</v>
      </c>
      <c r="M221" s="17">
        <f t="shared" si="105"/>
        <v>0</v>
      </c>
      <c r="N221" s="17">
        <f t="shared" si="106"/>
        <v>386.4</v>
      </c>
      <c r="O221" s="54">
        <f t="shared" si="107"/>
        <v>0</v>
      </c>
    </row>
    <row r="222" spans="1:15" ht="15" x14ac:dyDescent="0.2">
      <c r="A222" s="53" t="s">
        <v>484</v>
      </c>
      <c r="B222" s="41" t="s">
        <v>485</v>
      </c>
      <c r="C222" s="42" t="s">
        <v>30</v>
      </c>
      <c r="D222" s="43">
        <v>6</v>
      </c>
      <c r="E222" s="19"/>
      <c r="F222" s="34"/>
      <c r="G222" s="17">
        <f t="shared" si="120"/>
        <v>0</v>
      </c>
      <c r="H222" s="17">
        <f t="shared" si="121"/>
        <v>6</v>
      </c>
      <c r="I222" s="25">
        <v>39.840000000000003</v>
      </c>
      <c r="J222" s="17">
        <f t="shared" si="102"/>
        <v>239.04</v>
      </c>
      <c r="K222" s="17">
        <f t="shared" si="103"/>
        <v>0</v>
      </c>
      <c r="L222" s="17">
        <f t="shared" si="104"/>
        <v>0</v>
      </c>
      <c r="M222" s="17">
        <f t="shared" si="105"/>
        <v>0</v>
      </c>
      <c r="N222" s="17">
        <f t="shared" si="106"/>
        <v>239.04</v>
      </c>
      <c r="O222" s="54">
        <f t="shared" si="107"/>
        <v>0</v>
      </c>
    </row>
    <row r="223" spans="1:15" ht="28.5" x14ac:dyDescent="0.2">
      <c r="A223" s="53" t="s">
        <v>486</v>
      </c>
      <c r="B223" s="41" t="s">
        <v>487</v>
      </c>
      <c r="C223" s="42" t="s">
        <v>71</v>
      </c>
      <c r="D223" s="43">
        <v>3</v>
      </c>
      <c r="E223" s="19"/>
      <c r="F223" s="34"/>
      <c r="G223" s="17">
        <f t="shared" ref="G223:G234" si="126">E223+F223</f>
        <v>0</v>
      </c>
      <c r="H223" s="17">
        <f t="shared" ref="H223:H234" si="127">D223-G223</f>
        <v>3</v>
      </c>
      <c r="I223" s="25">
        <v>30.45</v>
      </c>
      <c r="J223" s="17">
        <f t="shared" si="102"/>
        <v>91.35</v>
      </c>
      <c r="K223" s="17">
        <f t="shared" si="103"/>
        <v>0</v>
      </c>
      <c r="L223" s="17">
        <f t="shared" si="104"/>
        <v>0</v>
      </c>
      <c r="M223" s="17">
        <f t="shared" si="105"/>
        <v>0</v>
      </c>
      <c r="N223" s="17">
        <f t="shared" si="106"/>
        <v>91.35</v>
      </c>
      <c r="O223" s="54">
        <f t="shared" si="107"/>
        <v>0</v>
      </c>
    </row>
    <row r="224" spans="1:15" ht="28.5" x14ac:dyDescent="0.2">
      <c r="A224" s="53" t="s">
        <v>488</v>
      </c>
      <c r="B224" s="41" t="s">
        <v>134</v>
      </c>
      <c r="C224" s="42" t="s">
        <v>7</v>
      </c>
      <c r="D224" s="43">
        <v>2</v>
      </c>
      <c r="E224" s="19"/>
      <c r="F224" s="34"/>
      <c r="G224" s="17">
        <f t="shared" si="126"/>
        <v>0</v>
      </c>
      <c r="H224" s="17">
        <f t="shared" si="127"/>
        <v>2</v>
      </c>
      <c r="I224" s="25">
        <v>96.57</v>
      </c>
      <c r="J224" s="17">
        <f t="shared" si="102"/>
        <v>193.14</v>
      </c>
      <c r="K224" s="17">
        <f t="shared" si="103"/>
        <v>0</v>
      </c>
      <c r="L224" s="17">
        <f t="shared" si="104"/>
        <v>0</v>
      </c>
      <c r="M224" s="17">
        <f t="shared" si="105"/>
        <v>0</v>
      </c>
      <c r="N224" s="17">
        <f t="shared" si="106"/>
        <v>193.14</v>
      </c>
      <c r="O224" s="54">
        <f t="shared" si="107"/>
        <v>0</v>
      </c>
    </row>
    <row r="225" spans="1:15" ht="28.5" x14ac:dyDescent="0.2">
      <c r="A225" s="53" t="s">
        <v>489</v>
      </c>
      <c r="B225" s="41" t="s">
        <v>70</v>
      </c>
      <c r="C225" s="42" t="s">
        <v>7</v>
      </c>
      <c r="D225" s="43">
        <v>3</v>
      </c>
      <c r="E225" s="19"/>
      <c r="F225" s="34"/>
      <c r="G225" s="17">
        <f t="shared" si="126"/>
        <v>0</v>
      </c>
      <c r="H225" s="17">
        <f t="shared" si="127"/>
        <v>3</v>
      </c>
      <c r="I225" s="25">
        <v>17.82</v>
      </c>
      <c r="J225" s="17">
        <f t="shared" si="102"/>
        <v>53.46</v>
      </c>
      <c r="K225" s="17">
        <f t="shared" si="103"/>
        <v>0</v>
      </c>
      <c r="L225" s="17">
        <f t="shared" si="104"/>
        <v>0</v>
      </c>
      <c r="M225" s="17">
        <f t="shared" si="105"/>
        <v>0</v>
      </c>
      <c r="N225" s="17">
        <f t="shared" si="106"/>
        <v>53.46</v>
      </c>
      <c r="O225" s="54">
        <f t="shared" si="107"/>
        <v>0</v>
      </c>
    </row>
    <row r="226" spans="1:15" ht="28.5" x14ac:dyDescent="0.2">
      <c r="A226" s="53" t="s">
        <v>490</v>
      </c>
      <c r="B226" s="41" t="s">
        <v>491</v>
      </c>
      <c r="C226" s="42" t="s">
        <v>71</v>
      </c>
      <c r="D226" s="43">
        <v>17</v>
      </c>
      <c r="E226" s="19"/>
      <c r="F226" s="34"/>
      <c r="G226" s="17">
        <f t="shared" si="126"/>
        <v>0</v>
      </c>
      <c r="H226" s="17">
        <f t="shared" si="127"/>
        <v>17</v>
      </c>
      <c r="I226" s="25">
        <v>4.68</v>
      </c>
      <c r="J226" s="17">
        <f t="shared" si="102"/>
        <v>79.56</v>
      </c>
      <c r="K226" s="17">
        <f t="shared" si="103"/>
        <v>0</v>
      </c>
      <c r="L226" s="17">
        <f t="shared" si="104"/>
        <v>0</v>
      </c>
      <c r="M226" s="17">
        <f t="shared" si="105"/>
        <v>0</v>
      </c>
      <c r="N226" s="17">
        <f t="shared" si="106"/>
        <v>79.56</v>
      </c>
      <c r="O226" s="54">
        <f t="shared" si="107"/>
        <v>0</v>
      </c>
    </row>
    <row r="227" spans="1:15" ht="28.5" x14ac:dyDescent="0.2">
      <c r="A227" s="53" t="s">
        <v>492</v>
      </c>
      <c r="B227" s="41" t="s">
        <v>493</v>
      </c>
      <c r="C227" s="42" t="s">
        <v>7</v>
      </c>
      <c r="D227" s="43">
        <v>17</v>
      </c>
      <c r="E227" s="19"/>
      <c r="F227" s="34"/>
      <c r="G227" s="17">
        <f t="shared" si="126"/>
        <v>0</v>
      </c>
      <c r="H227" s="17">
        <f t="shared" si="127"/>
        <v>17</v>
      </c>
      <c r="I227" s="25">
        <v>95.82</v>
      </c>
      <c r="J227" s="17">
        <f t="shared" si="102"/>
        <v>1628.94</v>
      </c>
      <c r="K227" s="17">
        <f t="shared" si="103"/>
        <v>0</v>
      </c>
      <c r="L227" s="17">
        <f t="shared" si="104"/>
        <v>0</v>
      </c>
      <c r="M227" s="17">
        <f t="shared" si="105"/>
        <v>0</v>
      </c>
      <c r="N227" s="17">
        <f t="shared" si="106"/>
        <v>1628.94</v>
      </c>
      <c r="O227" s="54">
        <f t="shared" si="107"/>
        <v>0</v>
      </c>
    </row>
    <row r="228" spans="1:15" ht="57" x14ac:dyDescent="0.2">
      <c r="A228" s="53" t="s">
        <v>494</v>
      </c>
      <c r="B228" s="41" t="s">
        <v>495</v>
      </c>
      <c r="C228" s="42" t="s">
        <v>7</v>
      </c>
      <c r="D228" s="43">
        <v>3</v>
      </c>
      <c r="E228" s="19"/>
      <c r="F228" s="34"/>
      <c r="G228" s="17">
        <f t="shared" si="126"/>
        <v>0</v>
      </c>
      <c r="H228" s="17">
        <f t="shared" si="127"/>
        <v>3</v>
      </c>
      <c r="I228" s="25">
        <v>609.24</v>
      </c>
      <c r="J228" s="17">
        <f t="shared" ref="J228:J234" si="128">ROUND(D228*I228,2)</f>
        <v>1827.72</v>
      </c>
      <c r="K228" s="17">
        <f t="shared" ref="K228:K234" si="129">ROUND(E228*I228,2)</f>
        <v>0</v>
      </c>
      <c r="L228" s="17">
        <f t="shared" ref="L228:L234" si="130">ROUND(F228*I228,2)</f>
        <v>0</v>
      </c>
      <c r="M228" s="17">
        <f t="shared" ref="M228:M234" si="131">ROUND(G228*I228,2)</f>
        <v>0</v>
      </c>
      <c r="N228" s="17">
        <f t="shared" ref="N228:N234" si="132">ROUND(H228*I228,2)</f>
        <v>1827.72</v>
      </c>
      <c r="O228" s="54">
        <f t="shared" ref="O228:O234" si="133">G228/D228*100</f>
        <v>0</v>
      </c>
    </row>
    <row r="229" spans="1:15" ht="71.25" x14ac:dyDescent="0.2">
      <c r="A229" s="53" t="s">
        <v>496</v>
      </c>
      <c r="B229" s="41" t="s">
        <v>421</v>
      </c>
      <c r="C229" s="42" t="s">
        <v>6</v>
      </c>
      <c r="D229" s="43">
        <v>3</v>
      </c>
      <c r="E229" s="19"/>
      <c r="F229" s="34"/>
      <c r="G229" s="17">
        <f t="shared" si="126"/>
        <v>0</v>
      </c>
      <c r="H229" s="17">
        <f t="shared" si="127"/>
        <v>3</v>
      </c>
      <c r="I229" s="25">
        <v>133.72999999999999</v>
      </c>
      <c r="J229" s="17">
        <f t="shared" si="128"/>
        <v>401.19</v>
      </c>
      <c r="K229" s="17">
        <f t="shared" si="129"/>
        <v>0</v>
      </c>
      <c r="L229" s="17">
        <f t="shared" si="130"/>
        <v>0</v>
      </c>
      <c r="M229" s="17">
        <f t="shared" si="131"/>
        <v>0</v>
      </c>
      <c r="N229" s="17">
        <f t="shared" si="132"/>
        <v>401.19</v>
      </c>
      <c r="O229" s="54">
        <f t="shared" si="133"/>
        <v>0</v>
      </c>
    </row>
    <row r="230" spans="1:15" ht="15" x14ac:dyDescent="0.2">
      <c r="A230" s="51" t="s">
        <v>497</v>
      </c>
      <c r="B230" s="18" t="s">
        <v>498</v>
      </c>
      <c r="C230" s="18"/>
      <c r="D230" s="18"/>
      <c r="E230" s="18"/>
      <c r="F230" s="18"/>
      <c r="G230" s="18"/>
      <c r="H230" s="18"/>
      <c r="I230" s="18"/>
      <c r="J230" s="28">
        <f>SUM(J231:J234)</f>
        <v>1047.9100000000001</v>
      </c>
      <c r="K230" s="28">
        <f t="shared" ref="K230:N230" si="134">SUM(K231:K234)</f>
        <v>0</v>
      </c>
      <c r="L230" s="28">
        <f t="shared" si="134"/>
        <v>0</v>
      </c>
      <c r="M230" s="28">
        <f t="shared" si="134"/>
        <v>0</v>
      </c>
      <c r="N230" s="28">
        <f t="shared" si="134"/>
        <v>1047.9100000000001</v>
      </c>
      <c r="O230" s="52"/>
    </row>
    <row r="231" spans="1:15" ht="15" x14ac:dyDescent="0.2">
      <c r="A231" s="53" t="s">
        <v>499</v>
      </c>
      <c r="B231" s="41" t="s">
        <v>69</v>
      </c>
      <c r="C231" s="42" t="s">
        <v>30</v>
      </c>
      <c r="D231" s="43">
        <v>42</v>
      </c>
      <c r="E231" s="19"/>
      <c r="F231" s="34"/>
      <c r="G231" s="17">
        <f t="shared" si="126"/>
        <v>0</v>
      </c>
      <c r="H231" s="17">
        <f t="shared" si="127"/>
        <v>42</v>
      </c>
      <c r="I231" s="25">
        <v>7.66</v>
      </c>
      <c r="J231" s="17">
        <f t="shared" si="128"/>
        <v>321.72000000000003</v>
      </c>
      <c r="K231" s="17">
        <f t="shared" si="129"/>
        <v>0</v>
      </c>
      <c r="L231" s="17">
        <f t="shared" si="130"/>
        <v>0</v>
      </c>
      <c r="M231" s="17">
        <f t="shared" si="131"/>
        <v>0</v>
      </c>
      <c r="N231" s="17">
        <f t="shared" si="132"/>
        <v>321.72000000000003</v>
      </c>
      <c r="O231" s="54">
        <f t="shared" si="133"/>
        <v>0</v>
      </c>
    </row>
    <row r="232" spans="1:15" ht="28.5" x14ac:dyDescent="0.2">
      <c r="A232" s="53" t="s">
        <v>500</v>
      </c>
      <c r="B232" s="41" t="s">
        <v>62</v>
      </c>
      <c r="C232" s="42" t="s">
        <v>7</v>
      </c>
      <c r="D232" s="43">
        <v>1</v>
      </c>
      <c r="E232" s="19"/>
      <c r="F232" s="34"/>
      <c r="G232" s="17">
        <f t="shared" si="126"/>
        <v>0</v>
      </c>
      <c r="H232" s="17">
        <f t="shared" si="127"/>
        <v>1</v>
      </c>
      <c r="I232" s="25">
        <v>568.95000000000005</v>
      </c>
      <c r="J232" s="17">
        <f t="shared" si="128"/>
        <v>568.95000000000005</v>
      </c>
      <c r="K232" s="17">
        <f t="shared" si="129"/>
        <v>0</v>
      </c>
      <c r="L232" s="17">
        <f t="shared" si="130"/>
        <v>0</v>
      </c>
      <c r="M232" s="17">
        <f t="shared" si="131"/>
        <v>0</v>
      </c>
      <c r="N232" s="17">
        <f t="shared" si="132"/>
        <v>568.95000000000005</v>
      </c>
      <c r="O232" s="54">
        <f t="shared" si="133"/>
        <v>0</v>
      </c>
    </row>
    <row r="233" spans="1:15" ht="28.5" x14ac:dyDescent="0.2">
      <c r="A233" s="53" t="s">
        <v>501</v>
      </c>
      <c r="B233" s="41" t="s">
        <v>502</v>
      </c>
      <c r="C233" s="42" t="s">
        <v>7</v>
      </c>
      <c r="D233" s="43">
        <v>1</v>
      </c>
      <c r="E233" s="19"/>
      <c r="F233" s="34"/>
      <c r="G233" s="17">
        <f t="shared" si="126"/>
        <v>0</v>
      </c>
      <c r="H233" s="17">
        <f t="shared" si="127"/>
        <v>1</v>
      </c>
      <c r="I233" s="25">
        <v>12.97</v>
      </c>
      <c r="J233" s="17">
        <f t="shared" si="128"/>
        <v>12.97</v>
      </c>
      <c r="K233" s="17">
        <f t="shared" si="129"/>
        <v>0</v>
      </c>
      <c r="L233" s="17">
        <f t="shared" si="130"/>
        <v>0</v>
      </c>
      <c r="M233" s="17">
        <f t="shared" si="131"/>
        <v>0</v>
      </c>
      <c r="N233" s="17">
        <f t="shared" si="132"/>
        <v>12.97</v>
      </c>
      <c r="O233" s="54">
        <f t="shared" si="133"/>
        <v>0</v>
      </c>
    </row>
    <row r="234" spans="1:15" ht="28.5" x14ac:dyDescent="0.2">
      <c r="A234" s="53" t="s">
        <v>503</v>
      </c>
      <c r="B234" s="41" t="s">
        <v>504</v>
      </c>
      <c r="C234" s="42" t="s">
        <v>7</v>
      </c>
      <c r="D234" s="43">
        <v>1</v>
      </c>
      <c r="E234" s="19"/>
      <c r="F234" s="34"/>
      <c r="G234" s="17">
        <f t="shared" si="126"/>
        <v>0</v>
      </c>
      <c r="H234" s="17">
        <f t="shared" si="127"/>
        <v>1</v>
      </c>
      <c r="I234" s="25">
        <v>144.27000000000001</v>
      </c>
      <c r="J234" s="17">
        <f t="shared" si="128"/>
        <v>144.27000000000001</v>
      </c>
      <c r="K234" s="17">
        <f t="shared" si="129"/>
        <v>0</v>
      </c>
      <c r="L234" s="17">
        <f t="shared" si="130"/>
        <v>0</v>
      </c>
      <c r="M234" s="17">
        <f t="shared" si="131"/>
        <v>0</v>
      </c>
      <c r="N234" s="17">
        <f t="shared" si="132"/>
        <v>144.27000000000001</v>
      </c>
      <c r="O234" s="54">
        <f t="shared" si="133"/>
        <v>0</v>
      </c>
    </row>
    <row r="235" spans="1:15" ht="15" x14ac:dyDescent="0.2">
      <c r="A235" s="55" t="s">
        <v>81</v>
      </c>
      <c r="B235" s="102" t="s">
        <v>1150</v>
      </c>
      <c r="C235" s="37"/>
      <c r="D235" s="38"/>
      <c r="E235" s="39"/>
      <c r="F235" s="37"/>
      <c r="G235" s="39"/>
      <c r="H235" s="39"/>
      <c r="I235" s="37"/>
      <c r="J235" s="44">
        <f>SUM(J236,J238,J289,J292,J306,J364,J397,J405,J475,J508,J526,J545,J555,J563,J573,J591,J617)</f>
        <v>467523.83</v>
      </c>
      <c r="K235" s="44">
        <f t="shared" ref="K235:N235" si="135">SUM(K236,K238,K289,K292,K306,K364,K397,K405,K475,K508,K526,K545,K555,K563,K573,K591,K617)</f>
        <v>0</v>
      </c>
      <c r="L235" s="44">
        <f t="shared" si="135"/>
        <v>2408.38</v>
      </c>
      <c r="M235" s="44">
        <f t="shared" si="135"/>
        <v>2408.38</v>
      </c>
      <c r="N235" s="44">
        <f t="shared" si="135"/>
        <v>465115.45</v>
      </c>
      <c r="O235" s="56"/>
    </row>
    <row r="236" spans="1:15" ht="15" x14ac:dyDescent="0.2">
      <c r="A236" s="57" t="s">
        <v>47</v>
      </c>
      <c r="B236" s="23" t="s">
        <v>8</v>
      </c>
      <c r="C236" s="24"/>
      <c r="D236" s="26"/>
      <c r="E236" s="20"/>
      <c r="F236" s="35"/>
      <c r="G236" s="21"/>
      <c r="H236" s="21"/>
      <c r="I236" s="27"/>
      <c r="J236" s="28">
        <f>SUM(J237)</f>
        <v>1386.9</v>
      </c>
      <c r="K236" s="28">
        <f t="shared" ref="K236:N236" si="136">SUM(K237)</f>
        <v>0</v>
      </c>
      <c r="L236" s="28">
        <f t="shared" si="136"/>
        <v>1386.9</v>
      </c>
      <c r="M236" s="28">
        <f t="shared" si="136"/>
        <v>1386.9</v>
      </c>
      <c r="N236" s="28">
        <f t="shared" si="136"/>
        <v>0</v>
      </c>
      <c r="O236" s="58"/>
    </row>
    <row r="237" spans="1:15" ht="42.75" x14ac:dyDescent="0.2">
      <c r="A237" s="53" t="s">
        <v>48</v>
      </c>
      <c r="B237" s="41" t="s">
        <v>505</v>
      </c>
      <c r="C237" s="42" t="s">
        <v>72</v>
      </c>
      <c r="D237" s="43">
        <v>402</v>
      </c>
      <c r="E237" s="19"/>
      <c r="F237" s="34">
        <v>402</v>
      </c>
      <c r="G237" s="22">
        <f t="shared" ref="G237:G300" si="137">E237+F237</f>
        <v>402</v>
      </c>
      <c r="H237" s="22">
        <f t="shared" ref="H237:H300" si="138">D237-G237</f>
        <v>0</v>
      </c>
      <c r="I237" s="25">
        <v>3.45</v>
      </c>
      <c r="J237" s="17">
        <f t="shared" ref="J237:J300" si="139">ROUND(D237*I237,2)</f>
        <v>1386.9</v>
      </c>
      <c r="K237" s="17">
        <f t="shared" ref="K237:K300" si="140">ROUND(E237*I237,2)</f>
        <v>0</v>
      </c>
      <c r="L237" s="17">
        <f t="shared" ref="L237:L300" si="141">ROUND(F237*I237,2)</f>
        <v>1386.9</v>
      </c>
      <c r="M237" s="17">
        <f t="shared" ref="M237:M300" si="142">ROUND(G237*I237,2)</f>
        <v>1386.9</v>
      </c>
      <c r="N237" s="17">
        <f t="shared" ref="N237:N300" si="143">ROUND(H237*I237,2)</f>
        <v>0</v>
      </c>
      <c r="O237" s="54">
        <f t="shared" ref="O237:O300" si="144">G237/D237*100</f>
        <v>100</v>
      </c>
    </row>
    <row r="238" spans="1:15" ht="15" x14ac:dyDescent="0.2">
      <c r="A238" s="57" t="s">
        <v>49</v>
      </c>
      <c r="B238" s="23" t="s">
        <v>506</v>
      </c>
      <c r="C238" s="24"/>
      <c r="D238" s="26"/>
      <c r="E238" s="20"/>
      <c r="F238" s="35"/>
      <c r="G238" s="21"/>
      <c r="H238" s="21"/>
      <c r="I238" s="27"/>
      <c r="J238" s="28">
        <f>SUM(J239,J264)</f>
        <v>157158.48000000001</v>
      </c>
      <c r="K238" s="28">
        <f t="shared" ref="K238:N238" si="145">SUM(K239,K264)</f>
        <v>0</v>
      </c>
      <c r="L238" s="28">
        <f t="shared" si="145"/>
        <v>1021.48</v>
      </c>
      <c r="M238" s="28">
        <f t="shared" si="145"/>
        <v>1021.48</v>
      </c>
      <c r="N238" s="28">
        <f t="shared" si="145"/>
        <v>156137</v>
      </c>
      <c r="O238" s="58"/>
    </row>
    <row r="239" spans="1:15" ht="15" x14ac:dyDescent="0.2">
      <c r="A239" s="57" t="s">
        <v>50</v>
      </c>
      <c r="B239" s="23" t="s">
        <v>104</v>
      </c>
      <c r="C239" s="24"/>
      <c r="D239" s="26"/>
      <c r="E239" s="20"/>
      <c r="F239" s="35"/>
      <c r="G239" s="21"/>
      <c r="H239" s="21"/>
      <c r="I239" s="27"/>
      <c r="J239" s="28">
        <f>SUM(J240,J248,J252)</f>
        <v>63263.58</v>
      </c>
      <c r="K239" s="28">
        <f t="shared" ref="K239:N239" si="146">SUM(K240,K248,K252)</f>
        <v>0</v>
      </c>
      <c r="L239" s="28">
        <f t="shared" si="146"/>
        <v>1021.48</v>
      </c>
      <c r="M239" s="28">
        <f t="shared" si="146"/>
        <v>1021.48</v>
      </c>
      <c r="N239" s="28">
        <f t="shared" si="146"/>
        <v>62242.1</v>
      </c>
      <c r="O239" s="58"/>
    </row>
    <row r="240" spans="1:15" ht="15" x14ac:dyDescent="0.2">
      <c r="A240" s="57" t="s">
        <v>507</v>
      </c>
      <c r="B240" s="23" t="s">
        <v>286</v>
      </c>
      <c r="C240" s="24"/>
      <c r="D240" s="26"/>
      <c r="E240" s="20"/>
      <c r="F240" s="35"/>
      <c r="G240" s="21"/>
      <c r="H240" s="21"/>
      <c r="I240" s="27"/>
      <c r="J240" s="28">
        <f>SUM(J241:J247)</f>
        <v>7125.56</v>
      </c>
      <c r="K240" s="28">
        <f t="shared" ref="K240:N240" si="147">SUM(K241:K247)</f>
        <v>0</v>
      </c>
      <c r="L240" s="28">
        <f t="shared" si="147"/>
        <v>1021.48</v>
      </c>
      <c r="M240" s="28">
        <f t="shared" si="147"/>
        <v>1021.48</v>
      </c>
      <c r="N240" s="28">
        <f t="shared" si="147"/>
        <v>6104.08</v>
      </c>
      <c r="O240" s="58"/>
    </row>
    <row r="241" spans="1:16382" ht="42.75" x14ac:dyDescent="0.2">
      <c r="A241" s="53" t="s">
        <v>508</v>
      </c>
      <c r="B241" s="41" t="s">
        <v>209</v>
      </c>
      <c r="C241" s="42" t="s">
        <v>74</v>
      </c>
      <c r="D241" s="43">
        <v>208.94</v>
      </c>
      <c r="E241" s="19"/>
      <c r="F241" s="34">
        <v>54.19</v>
      </c>
      <c r="G241" s="22">
        <f t="shared" si="137"/>
        <v>54.19</v>
      </c>
      <c r="H241" s="22">
        <f t="shared" si="138"/>
        <v>154.75</v>
      </c>
      <c r="I241" s="25">
        <v>18.850000000000001</v>
      </c>
      <c r="J241" s="17">
        <f t="shared" si="139"/>
        <v>3938.52</v>
      </c>
      <c r="K241" s="17">
        <f t="shared" si="140"/>
        <v>0</v>
      </c>
      <c r="L241" s="17">
        <f t="shared" si="141"/>
        <v>1021.48</v>
      </c>
      <c r="M241" s="17">
        <f t="shared" si="142"/>
        <v>1021.48</v>
      </c>
      <c r="N241" s="17">
        <f t="shared" si="143"/>
        <v>2917.04</v>
      </c>
      <c r="O241" s="54">
        <f t="shared" si="144"/>
        <v>25.94</v>
      </c>
    </row>
    <row r="242" spans="1:16382" ht="15" x14ac:dyDescent="0.2">
      <c r="A242" s="53" t="s">
        <v>509</v>
      </c>
      <c r="B242" s="41" t="s">
        <v>98</v>
      </c>
      <c r="C242" s="42" t="s">
        <v>6</v>
      </c>
      <c r="D242" s="43">
        <v>173.48</v>
      </c>
      <c r="E242" s="19"/>
      <c r="F242" s="34"/>
      <c r="G242" s="22">
        <f t="shared" si="137"/>
        <v>0</v>
      </c>
      <c r="H242" s="22">
        <f t="shared" si="138"/>
        <v>173.48</v>
      </c>
      <c r="I242" s="25">
        <v>2.2599999999999998</v>
      </c>
      <c r="J242" s="17">
        <f t="shared" si="139"/>
        <v>392.06</v>
      </c>
      <c r="K242" s="17">
        <f t="shared" si="140"/>
        <v>0</v>
      </c>
      <c r="L242" s="17">
        <f t="shared" si="141"/>
        <v>0</v>
      </c>
      <c r="M242" s="17">
        <f t="shared" si="142"/>
        <v>0</v>
      </c>
      <c r="N242" s="17">
        <f t="shared" si="143"/>
        <v>392.06</v>
      </c>
      <c r="O242" s="54">
        <f t="shared" si="144"/>
        <v>0</v>
      </c>
    </row>
    <row r="243" spans="1:16382" ht="28.5" x14ac:dyDescent="0.2">
      <c r="A243" s="53" t="s">
        <v>510</v>
      </c>
      <c r="B243" s="41" t="s">
        <v>511</v>
      </c>
      <c r="C243" s="42" t="s">
        <v>74</v>
      </c>
      <c r="D243" s="43">
        <v>73.5</v>
      </c>
      <c r="E243" s="19"/>
      <c r="F243" s="34"/>
      <c r="G243" s="22">
        <f t="shared" si="137"/>
        <v>0</v>
      </c>
      <c r="H243" s="22">
        <f t="shared" si="138"/>
        <v>73.5</v>
      </c>
      <c r="I243" s="25">
        <v>4.5199999999999996</v>
      </c>
      <c r="J243" s="17">
        <f t="shared" si="139"/>
        <v>332.22</v>
      </c>
      <c r="K243" s="17">
        <f t="shared" si="140"/>
        <v>0</v>
      </c>
      <c r="L243" s="17">
        <f t="shared" si="141"/>
        <v>0</v>
      </c>
      <c r="M243" s="17">
        <f t="shared" si="142"/>
        <v>0</v>
      </c>
      <c r="N243" s="17">
        <f t="shared" si="143"/>
        <v>332.22</v>
      </c>
      <c r="O243" s="54">
        <f t="shared" si="144"/>
        <v>0</v>
      </c>
    </row>
    <row r="244" spans="1:16382" ht="42.75" x14ac:dyDescent="0.2">
      <c r="A244" s="53" t="s">
        <v>512</v>
      </c>
      <c r="B244" s="41" t="s">
        <v>195</v>
      </c>
      <c r="C244" s="42" t="s">
        <v>196</v>
      </c>
      <c r="D244" s="43">
        <v>330.75</v>
      </c>
      <c r="E244" s="19"/>
      <c r="F244" s="34"/>
      <c r="G244" s="22">
        <f t="shared" si="137"/>
        <v>0</v>
      </c>
      <c r="H244" s="22">
        <f t="shared" si="138"/>
        <v>330.75</v>
      </c>
      <c r="I244" s="25">
        <v>0.64</v>
      </c>
      <c r="J244" s="17">
        <f t="shared" si="139"/>
        <v>211.68</v>
      </c>
      <c r="K244" s="17">
        <f t="shared" si="140"/>
        <v>0</v>
      </c>
      <c r="L244" s="17">
        <f t="shared" si="141"/>
        <v>0</v>
      </c>
      <c r="M244" s="17">
        <f t="shared" si="142"/>
        <v>0</v>
      </c>
      <c r="N244" s="17">
        <f t="shared" si="143"/>
        <v>211.68</v>
      </c>
      <c r="O244" s="54">
        <f t="shared" si="144"/>
        <v>0</v>
      </c>
    </row>
    <row r="245" spans="1:16382" ht="42.75" x14ac:dyDescent="0.2">
      <c r="A245" s="53" t="s">
        <v>513</v>
      </c>
      <c r="B245" s="41" t="s">
        <v>198</v>
      </c>
      <c r="C245" s="42" t="s">
        <v>28</v>
      </c>
      <c r="D245" s="43">
        <v>3.5</v>
      </c>
      <c r="E245" s="19"/>
      <c r="F245" s="34"/>
      <c r="G245" s="22">
        <f t="shared" si="137"/>
        <v>0</v>
      </c>
      <c r="H245" s="22">
        <f t="shared" si="138"/>
        <v>3.5</v>
      </c>
      <c r="I245" s="25">
        <v>28.68</v>
      </c>
      <c r="J245" s="17">
        <f t="shared" si="139"/>
        <v>100.38</v>
      </c>
      <c r="K245" s="17">
        <f t="shared" si="140"/>
        <v>0</v>
      </c>
      <c r="L245" s="17">
        <f t="shared" si="141"/>
        <v>0</v>
      </c>
      <c r="M245" s="17">
        <f t="shared" si="142"/>
        <v>0</v>
      </c>
      <c r="N245" s="17">
        <f t="shared" si="143"/>
        <v>100.38</v>
      </c>
      <c r="O245" s="54">
        <f t="shared" si="144"/>
        <v>0</v>
      </c>
    </row>
    <row r="246" spans="1:16382" ht="28.5" x14ac:dyDescent="0.2">
      <c r="A246" s="53" t="s">
        <v>514</v>
      </c>
      <c r="B246" s="41" t="s">
        <v>199</v>
      </c>
      <c r="C246" s="42" t="s">
        <v>196</v>
      </c>
      <c r="D246" s="43">
        <v>102.4</v>
      </c>
      <c r="E246" s="19"/>
      <c r="F246" s="34"/>
      <c r="G246" s="22">
        <f t="shared" si="137"/>
        <v>0</v>
      </c>
      <c r="H246" s="22">
        <f t="shared" si="138"/>
        <v>102.4</v>
      </c>
      <c r="I246" s="25">
        <v>0.42</v>
      </c>
      <c r="J246" s="17">
        <f t="shared" si="139"/>
        <v>43.01</v>
      </c>
      <c r="K246" s="17">
        <f t="shared" si="140"/>
        <v>0</v>
      </c>
      <c r="L246" s="17">
        <f t="shared" si="141"/>
        <v>0</v>
      </c>
      <c r="M246" s="17">
        <f t="shared" si="142"/>
        <v>0</v>
      </c>
      <c r="N246" s="17">
        <f t="shared" si="143"/>
        <v>43.01</v>
      </c>
      <c r="O246" s="54">
        <f t="shared" si="144"/>
        <v>0</v>
      </c>
    </row>
    <row r="247" spans="1:16382" ht="57" x14ac:dyDescent="0.2">
      <c r="A247" s="53" t="s">
        <v>515</v>
      </c>
      <c r="B247" s="41" t="s">
        <v>516</v>
      </c>
      <c r="C247" s="42" t="s">
        <v>74</v>
      </c>
      <c r="D247" s="43">
        <v>152.4</v>
      </c>
      <c r="E247" s="19"/>
      <c r="F247" s="34"/>
      <c r="G247" s="22">
        <f t="shared" si="137"/>
        <v>0</v>
      </c>
      <c r="H247" s="22">
        <f t="shared" si="138"/>
        <v>152.4</v>
      </c>
      <c r="I247" s="25">
        <v>13.83</v>
      </c>
      <c r="J247" s="17">
        <f t="shared" si="139"/>
        <v>2107.69</v>
      </c>
      <c r="K247" s="17">
        <f t="shared" si="140"/>
        <v>0</v>
      </c>
      <c r="L247" s="17">
        <f t="shared" si="141"/>
        <v>0</v>
      </c>
      <c r="M247" s="17">
        <f t="shared" si="142"/>
        <v>0</v>
      </c>
      <c r="N247" s="17">
        <f t="shared" si="143"/>
        <v>2107.69</v>
      </c>
      <c r="O247" s="54">
        <f t="shared" si="144"/>
        <v>0</v>
      </c>
    </row>
    <row r="248" spans="1:16382" ht="15" x14ac:dyDescent="0.2">
      <c r="A248" s="57" t="s">
        <v>517</v>
      </c>
      <c r="B248" s="23" t="s">
        <v>518</v>
      </c>
      <c r="C248" s="24"/>
      <c r="D248" s="26"/>
      <c r="E248" s="20"/>
      <c r="F248" s="35"/>
      <c r="G248" s="21"/>
      <c r="H248" s="21"/>
      <c r="I248" s="27"/>
      <c r="J248" s="28">
        <f>SUM(J249:J251)</f>
        <v>2834.74</v>
      </c>
      <c r="K248" s="28">
        <f t="shared" ref="K248:N248" si="148">SUM(K249:K251)</f>
        <v>0</v>
      </c>
      <c r="L248" s="28">
        <f t="shared" si="148"/>
        <v>0</v>
      </c>
      <c r="M248" s="28">
        <f t="shared" si="148"/>
        <v>0</v>
      </c>
      <c r="N248" s="28">
        <f t="shared" si="148"/>
        <v>2834.74</v>
      </c>
      <c r="O248" s="58"/>
      <c r="P248" s="104"/>
      <c r="Q248" s="26"/>
      <c r="R248" s="20"/>
      <c r="S248" s="35"/>
      <c r="T248" s="21"/>
      <c r="U248" s="21"/>
      <c r="V248" s="27"/>
      <c r="W248" s="28"/>
      <c r="X248" s="28"/>
      <c r="Y248" s="28"/>
      <c r="Z248" s="28"/>
      <c r="AA248" s="28"/>
      <c r="AB248" s="58"/>
      <c r="AC248" s="57"/>
      <c r="AD248" s="23"/>
      <c r="AE248" s="24"/>
      <c r="AF248" s="26"/>
      <c r="AG248" s="20"/>
      <c r="AH248" s="35"/>
      <c r="AI248" s="21"/>
      <c r="AJ248" s="21"/>
      <c r="AK248" s="27"/>
      <c r="AL248" s="28"/>
      <c r="AM248" s="28"/>
      <c r="AN248" s="28"/>
      <c r="AO248" s="28"/>
      <c r="AP248" s="28"/>
      <c r="AQ248" s="58"/>
      <c r="AR248" s="57"/>
      <c r="AS248" s="23"/>
      <c r="AT248" s="24"/>
      <c r="AU248" s="26"/>
      <c r="AV248" s="20"/>
      <c r="AW248" s="35"/>
      <c r="AX248" s="21"/>
      <c r="AY248" s="21"/>
      <c r="AZ248" s="27"/>
      <c r="BA248" s="28"/>
      <c r="BB248" s="28"/>
      <c r="BC248" s="28"/>
      <c r="BD248" s="28"/>
      <c r="BE248" s="28"/>
      <c r="BF248" s="58"/>
      <c r="BG248" s="57"/>
      <c r="BH248" s="23"/>
      <c r="BI248" s="24"/>
      <c r="BJ248" s="26"/>
      <c r="BK248" s="20"/>
      <c r="BL248" s="35"/>
      <c r="BM248" s="21"/>
      <c r="BN248" s="21"/>
      <c r="BO248" s="27"/>
      <c r="BP248" s="28"/>
      <c r="BQ248" s="28"/>
      <c r="BR248" s="28"/>
      <c r="BS248" s="28"/>
      <c r="BT248" s="28"/>
      <c r="BU248" s="58"/>
      <c r="BV248" s="57"/>
      <c r="BW248" s="23"/>
      <c r="BX248" s="24"/>
      <c r="BY248" s="26"/>
      <c r="BZ248" s="20"/>
      <c r="CA248" s="35"/>
      <c r="CB248" s="21"/>
      <c r="CC248" s="21"/>
      <c r="CD248" s="27"/>
      <c r="CE248" s="28"/>
      <c r="CF248" s="28"/>
      <c r="CG248" s="28"/>
      <c r="CH248" s="28"/>
      <c r="CI248" s="28"/>
      <c r="CJ248" s="58"/>
      <c r="CK248" s="57"/>
      <c r="CL248" s="23"/>
      <c r="CM248" s="24"/>
      <c r="CN248" s="26"/>
      <c r="CO248" s="20"/>
      <c r="CP248" s="35"/>
      <c r="CQ248" s="21"/>
      <c r="CR248" s="21"/>
      <c r="CS248" s="27"/>
      <c r="CT248" s="28"/>
      <c r="CU248" s="28"/>
      <c r="CV248" s="28"/>
      <c r="CW248" s="28"/>
      <c r="CX248" s="28"/>
      <c r="CY248" s="58"/>
      <c r="CZ248" s="57"/>
      <c r="DA248" s="23"/>
      <c r="DB248" s="24"/>
      <c r="DC248" s="26"/>
      <c r="DD248" s="20"/>
      <c r="DE248" s="35"/>
      <c r="DF248" s="21"/>
      <c r="DG248" s="21"/>
      <c r="DH248" s="27"/>
      <c r="DI248" s="28"/>
      <c r="DJ248" s="28"/>
      <c r="DK248" s="28"/>
      <c r="DL248" s="28"/>
      <c r="DM248" s="28"/>
      <c r="DN248" s="58"/>
      <c r="DO248" s="57"/>
      <c r="DP248" s="23"/>
      <c r="DQ248" s="24"/>
      <c r="DR248" s="26"/>
      <c r="DS248" s="20"/>
      <c r="DT248" s="35"/>
      <c r="DU248" s="21"/>
      <c r="DV248" s="21"/>
      <c r="DW248" s="27"/>
      <c r="DX248" s="28"/>
      <c r="DY248" s="28"/>
      <c r="DZ248" s="28"/>
      <c r="EA248" s="28"/>
      <c r="EB248" s="28"/>
      <c r="EC248" s="58"/>
      <c r="ED248" s="57"/>
      <c r="EE248" s="23"/>
      <c r="EF248" s="24"/>
      <c r="EG248" s="26"/>
      <c r="EH248" s="20"/>
      <c r="EI248" s="35"/>
      <c r="EJ248" s="21"/>
      <c r="EK248" s="21"/>
      <c r="EL248" s="27"/>
      <c r="EM248" s="28"/>
      <c r="EN248" s="28"/>
      <c r="EO248" s="28"/>
      <c r="EP248" s="28"/>
      <c r="EQ248" s="28"/>
      <c r="ER248" s="58"/>
      <c r="ES248" s="57"/>
      <c r="ET248" s="23"/>
      <c r="EU248" s="24"/>
      <c r="EV248" s="26"/>
      <c r="EW248" s="20"/>
      <c r="EX248" s="35"/>
      <c r="EY248" s="21"/>
      <c r="EZ248" s="21"/>
      <c r="FA248" s="27"/>
      <c r="FB248" s="28"/>
      <c r="FC248" s="28"/>
      <c r="FD248" s="28"/>
      <c r="FE248" s="28"/>
      <c r="FF248" s="28"/>
      <c r="FG248" s="58"/>
      <c r="FH248" s="57"/>
      <c r="FI248" s="23"/>
      <c r="FJ248" s="24"/>
      <c r="FK248" s="26"/>
      <c r="FL248" s="20"/>
      <c r="FM248" s="35"/>
      <c r="FN248" s="21"/>
      <c r="FO248" s="21"/>
      <c r="FP248" s="27"/>
      <c r="FQ248" s="28"/>
      <c r="FR248" s="28"/>
      <c r="FS248" s="28"/>
      <c r="FT248" s="28"/>
      <c r="FU248" s="28"/>
      <c r="FV248" s="58"/>
      <c r="FW248" s="57"/>
      <c r="FX248" s="23"/>
      <c r="FY248" s="24"/>
      <c r="FZ248" s="26"/>
      <c r="GA248" s="20"/>
      <c r="GB248" s="35"/>
      <c r="GC248" s="21"/>
      <c r="GD248" s="21"/>
      <c r="GE248" s="27"/>
      <c r="GF248" s="28"/>
      <c r="GG248" s="28"/>
      <c r="GH248" s="28"/>
      <c r="GI248" s="28"/>
      <c r="GJ248" s="28"/>
      <c r="GK248" s="58"/>
      <c r="GL248" s="57"/>
      <c r="GM248" s="23"/>
      <c r="GN248" s="24"/>
      <c r="GO248" s="26"/>
      <c r="GP248" s="20"/>
      <c r="GQ248" s="35"/>
      <c r="GR248" s="21"/>
      <c r="GS248" s="21"/>
      <c r="GT248" s="27"/>
      <c r="GU248" s="28"/>
      <c r="GV248" s="28"/>
      <c r="GW248" s="28"/>
      <c r="GX248" s="28"/>
      <c r="GY248" s="28"/>
      <c r="GZ248" s="58"/>
      <c r="HA248" s="57"/>
      <c r="HB248" s="23"/>
      <c r="HC248" s="24"/>
      <c r="HD248" s="26"/>
      <c r="HE248" s="20"/>
      <c r="HF248" s="35"/>
      <c r="HG248" s="21"/>
      <c r="HH248" s="21"/>
      <c r="HI248" s="27"/>
      <c r="HJ248" s="28"/>
      <c r="HK248" s="28"/>
      <c r="HL248" s="28"/>
      <c r="HM248" s="28"/>
      <c r="HN248" s="28"/>
      <c r="HO248" s="58"/>
      <c r="HP248" s="57"/>
      <c r="HQ248" s="23"/>
      <c r="HR248" s="24"/>
      <c r="HS248" s="26"/>
      <c r="HT248" s="20"/>
      <c r="HU248" s="35"/>
      <c r="HV248" s="21"/>
      <c r="HW248" s="21"/>
      <c r="HX248" s="27"/>
      <c r="HY248" s="28"/>
      <c r="HZ248" s="28"/>
      <c r="IA248" s="28"/>
      <c r="IB248" s="28"/>
      <c r="IC248" s="28"/>
      <c r="ID248" s="58"/>
      <c r="IE248" s="57"/>
      <c r="IF248" s="23"/>
      <c r="IG248" s="24"/>
      <c r="IH248" s="26"/>
      <c r="II248" s="20"/>
      <c r="IJ248" s="35"/>
      <c r="IK248" s="21"/>
      <c r="IL248" s="21"/>
      <c r="IM248" s="27"/>
      <c r="IN248" s="28"/>
      <c r="IO248" s="28"/>
      <c r="IP248" s="28"/>
      <c r="IQ248" s="28"/>
      <c r="IR248" s="28"/>
      <c r="IS248" s="58"/>
      <c r="IT248" s="57"/>
      <c r="IU248" s="23"/>
      <c r="IV248" s="24"/>
      <c r="IW248" s="26"/>
      <c r="IX248" s="20"/>
      <c r="IY248" s="35"/>
      <c r="IZ248" s="21"/>
      <c r="JA248" s="21"/>
      <c r="JB248" s="27"/>
      <c r="JC248" s="28"/>
      <c r="JD248" s="28"/>
      <c r="JE248" s="28"/>
      <c r="JF248" s="28"/>
      <c r="JG248" s="28"/>
      <c r="JH248" s="58"/>
      <c r="JI248" s="57"/>
      <c r="JJ248" s="23"/>
      <c r="JK248" s="24"/>
      <c r="JL248" s="26"/>
      <c r="JM248" s="20"/>
      <c r="JN248" s="35"/>
      <c r="JO248" s="21"/>
      <c r="JP248" s="21"/>
      <c r="JQ248" s="27"/>
      <c r="JR248" s="28"/>
      <c r="JS248" s="28"/>
      <c r="JT248" s="28"/>
      <c r="JU248" s="28"/>
      <c r="JV248" s="28"/>
      <c r="JW248" s="58"/>
      <c r="JX248" s="57"/>
      <c r="JY248" s="23"/>
      <c r="JZ248" s="24"/>
      <c r="KA248" s="26"/>
      <c r="KB248" s="20"/>
      <c r="KC248" s="35"/>
      <c r="KD248" s="21"/>
      <c r="KE248" s="21"/>
      <c r="KF248" s="27"/>
      <c r="KG248" s="28"/>
      <c r="KH248" s="28"/>
      <c r="KI248" s="28"/>
      <c r="KJ248" s="28"/>
      <c r="KK248" s="28"/>
      <c r="KL248" s="58"/>
      <c r="KM248" s="57"/>
      <c r="KN248" s="23"/>
      <c r="KO248" s="24"/>
      <c r="KP248" s="26"/>
      <c r="KQ248" s="20"/>
      <c r="KR248" s="35"/>
      <c r="KS248" s="21"/>
      <c r="KT248" s="21"/>
      <c r="KU248" s="27"/>
      <c r="KV248" s="28"/>
      <c r="KW248" s="28"/>
      <c r="KX248" s="28"/>
      <c r="KY248" s="28"/>
      <c r="KZ248" s="28"/>
      <c r="LA248" s="58"/>
      <c r="LB248" s="57"/>
      <c r="LC248" s="23"/>
      <c r="LD248" s="24"/>
      <c r="LE248" s="26"/>
      <c r="LF248" s="20"/>
      <c r="LG248" s="35"/>
      <c r="LH248" s="21"/>
      <c r="LI248" s="21"/>
      <c r="LJ248" s="27"/>
      <c r="LK248" s="28"/>
      <c r="LL248" s="28"/>
      <c r="LM248" s="28"/>
      <c r="LN248" s="28"/>
      <c r="LO248" s="28"/>
      <c r="LP248" s="58"/>
      <c r="LQ248" s="57"/>
      <c r="LR248" s="23"/>
      <c r="LS248" s="24"/>
      <c r="LT248" s="26"/>
      <c r="LU248" s="20"/>
      <c r="LV248" s="35"/>
      <c r="LW248" s="21"/>
      <c r="LX248" s="21"/>
      <c r="LY248" s="27"/>
      <c r="LZ248" s="28"/>
      <c r="MA248" s="28"/>
      <c r="MB248" s="28"/>
      <c r="MC248" s="28"/>
      <c r="MD248" s="28"/>
      <c r="ME248" s="58"/>
      <c r="MF248" s="57"/>
      <c r="MG248" s="23"/>
      <c r="MH248" s="24"/>
      <c r="MI248" s="26"/>
      <c r="MJ248" s="20"/>
      <c r="MK248" s="35"/>
      <c r="ML248" s="21"/>
      <c r="MM248" s="21"/>
      <c r="MN248" s="27"/>
      <c r="MO248" s="28"/>
      <c r="MP248" s="28"/>
      <c r="MQ248" s="28"/>
      <c r="MR248" s="28"/>
      <c r="MS248" s="28"/>
      <c r="MT248" s="58"/>
      <c r="MU248" s="57"/>
      <c r="MV248" s="23"/>
      <c r="MW248" s="24"/>
      <c r="MX248" s="26"/>
      <c r="MY248" s="20"/>
      <c r="MZ248" s="35"/>
      <c r="NA248" s="21"/>
      <c r="NB248" s="21"/>
      <c r="NC248" s="27"/>
      <c r="ND248" s="28"/>
      <c r="NE248" s="28"/>
      <c r="NF248" s="28"/>
      <c r="NG248" s="28"/>
      <c r="NH248" s="28"/>
      <c r="NI248" s="58"/>
      <c r="NJ248" s="57"/>
      <c r="NK248" s="23"/>
      <c r="NL248" s="24"/>
      <c r="NM248" s="26"/>
      <c r="NN248" s="20"/>
      <c r="NO248" s="35"/>
      <c r="NP248" s="21"/>
      <c r="NQ248" s="21"/>
      <c r="NR248" s="27"/>
      <c r="NS248" s="28"/>
      <c r="NT248" s="28"/>
      <c r="NU248" s="28"/>
      <c r="NV248" s="28"/>
      <c r="NW248" s="28"/>
      <c r="NX248" s="58"/>
      <c r="NY248" s="57"/>
      <c r="NZ248" s="23"/>
      <c r="OA248" s="24"/>
      <c r="OB248" s="26"/>
      <c r="OC248" s="20"/>
      <c r="OD248" s="35"/>
      <c r="OE248" s="21"/>
      <c r="OF248" s="21"/>
      <c r="OG248" s="27"/>
      <c r="OH248" s="28"/>
      <c r="OI248" s="28"/>
      <c r="OJ248" s="28"/>
      <c r="OK248" s="28"/>
      <c r="OL248" s="28"/>
      <c r="OM248" s="58"/>
      <c r="ON248" s="57"/>
      <c r="OO248" s="23"/>
      <c r="OP248" s="24"/>
      <c r="OQ248" s="26"/>
      <c r="OR248" s="20"/>
      <c r="OS248" s="35"/>
      <c r="OT248" s="21"/>
      <c r="OU248" s="21"/>
      <c r="OV248" s="27"/>
      <c r="OW248" s="28"/>
      <c r="OX248" s="28"/>
      <c r="OY248" s="28"/>
      <c r="OZ248" s="28"/>
      <c r="PA248" s="28"/>
      <c r="PB248" s="58"/>
      <c r="PC248" s="57"/>
      <c r="PD248" s="23"/>
      <c r="PE248" s="24"/>
      <c r="PF248" s="26"/>
      <c r="PG248" s="20"/>
      <c r="PH248" s="35"/>
      <c r="PI248" s="21"/>
      <c r="PJ248" s="21"/>
      <c r="PK248" s="27"/>
      <c r="PL248" s="28"/>
      <c r="PM248" s="28"/>
      <c r="PN248" s="28"/>
      <c r="PO248" s="28"/>
      <c r="PP248" s="28"/>
      <c r="PQ248" s="58"/>
      <c r="PR248" s="57"/>
      <c r="PS248" s="23"/>
      <c r="PT248" s="24"/>
      <c r="PU248" s="26"/>
      <c r="PV248" s="20"/>
      <c r="PW248" s="35"/>
      <c r="PX248" s="21"/>
      <c r="PY248" s="21"/>
      <c r="PZ248" s="27"/>
      <c r="QA248" s="28"/>
      <c r="QB248" s="28"/>
      <c r="QC248" s="28"/>
      <c r="QD248" s="28"/>
      <c r="QE248" s="28"/>
      <c r="QF248" s="58"/>
      <c r="QG248" s="57"/>
      <c r="QH248" s="23"/>
      <c r="QI248" s="24"/>
      <c r="QJ248" s="26"/>
      <c r="QK248" s="20"/>
      <c r="QL248" s="35"/>
      <c r="QM248" s="21"/>
      <c r="QN248" s="21"/>
      <c r="QO248" s="27"/>
      <c r="QP248" s="28"/>
      <c r="QQ248" s="28"/>
      <c r="QR248" s="28"/>
      <c r="QS248" s="28"/>
      <c r="QT248" s="28"/>
      <c r="QU248" s="58"/>
      <c r="QV248" s="57"/>
      <c r="QW248" s="23"/>
      <c r="QX248" s="24"/>
      <c r="QY248" s="26"/>
      <c r="QZ248" s="20"/>
      <c r="RA248" s="35"/>
      <c r="RB248" s="21"/>
      <c r="RC248" s="21"/>
      <c r="RD248" s="27"/>
      <c r="RE248" s="28"/>
      <c r="RF248" s="28"/>
      <c r="RG248" s="28"/>
      <c r="RH248" s="28"/>
      <c r="RI248" s="28"/>
      <c r="RJ248" s="58"/>
      <c r="RK248" s="57"/>
      <c r="RL248" s="23"/>
      <c r="RM248" s="24"/>
      <c r="RN248" s="26"/>
      <c r="RO248" s="20"/>
      <c r="RP248" s="35"/>
      <c r="RQ248" s="21"/>
      <c r="RR248" s="21"/>
      <c r="RS248" s="27"/>
      <c r="RT248" s="28"/>
      <c r="RU248" s="28"/>
      <c r="RV248" s="28"/>
      <c r="RW248" s="28"/>
      <c r="RX248" s="28"/>
      <c r="RY248" s="58"/>
      <c r="RZ248" s="57"/>
      <c r="SA248" s="23"/>
      <c r="SB248" s="24"/>
      <c r="SC248" s="26"/>
      <c r="SD248" s="20"/>
      <c r="SE248" s="35"/>
      <c r="SF248" s="21"/>
      <c r="SG248" s="21"/>
      <c r="SH248" s="27"/>
      <c r="SI248" s="28"/>
      <c r="SJ248" s="28"/>
      <c r="SK248" s="28"/>
      <c r="SL248" s="28"/>
      <c r="SM248" s="28"/>
      <c r="SN248" s="58"/>
      <c r="SO248" s="57"/>
      <c r="SP248" s="23"/>
      <c r="SQ248" s="24"/>
      <c r="SR248" s="26"/>
      <c r="SS248" s="20"/>
      <c r="ST248" s="35"/>
      <c r="SU248" s="21"/>
      <c r="SV248" s="21"/>
      <c r="SW248" s="27"/>
      <c r="SX248" s="28"/>
      <c r="SY248" s="28"/>
      <c r="SZ248" s="28"/>
      <c r="TA248" s="28"/>
      <c r="TB248" s="28"/>
      <c r="TC248" s="58"/>
      <c r="TD248" s="57"/>
      <c r="TE248" s="23"/>
      <c r="TF248" s="24"/>
      <c r="TG248" s="26"/>
      <c r="TH248" s="20"/>
      <c r="TI248" s="35"/>
      <c r="TJ248" s="21"/>
      <c r="TK248" s="21"/>
      <c r="TL248" s="27"/>
      <c r="TM248" s="28"/>
      <c r="TN248" s="28"/>
      <c r="TO248" s="28"/>
      <c r="TP248" s="28"/>
      <c r="TQ248" s="28"/>
      <c r="TR248" s="58"/>
      <c r="TS248" s="57"/>
      <c r="TT248" s="23"/>
      <c r="TU248" s="24"/>
      <c r="TV248" s="26"/>
      <c r="TW248" s="20"/>
      <c r="TX248" s="35"/>
      <c r="TY248" s="21"/>
      <c r="TZ248" s="21"/>
      <c r="UA248" s="27"/>
      <c r="UB248" s="28"/>
      <c r="UC248" s="28"/>
      <c r="UD248" s="28"/>
      <c r="UE248" s="28"/>
      <c r="UF248" s="28"/>
      <c r="UG248" s="58"/>
      <c r="UH248" s="57"/>
      <c r="UI248" s="23"/>
      <c r="UJ248" s="24"/>
      <c r="UK248" s="26"/>
      <c r="UL248" s="20"/>
      <c r="UM248" s="35"/>
      <c r="UN248" s="21"/>
      <c r="UO248" s="21"/>
      <c r="UP248" s="27"/>
      <c r="UQ248" s="28"/>
      <c r="UR248" s="28"/>
      <c r="US248" s="28"/>
      <c r="UT248" s="28"/>
      <c r="UU248" s="28"/>
      <c r="UV248" s="58"/>
      <c r="UW248" s="57"/>
      <c r="UX248" s="23"/>
      <c r="UY248" s="24"/>
      <c r="UZ248" s="26"/>
      <c r="VA248" s="20"/>
      <c r="VB248" s="35"/>
      <c r="VC248" s="21"/>
      <c r="VD248" s="21"/>
      <c r="VE248" s="27"/>
      <c r="VF248" s="28"/>
      <c r="VG248" s="28"/>
      <c r="VH248" s="28"/>
      <c r="VI248" s="28"/>
      <c r="VJ248" s="28"/>
      <c r="VK248" s="58"/>
      <c r="VL248" s="57"/>
      <c r="VM248" s="23"/>
      <c r="VN248" s="24"/>
      <c r="VO248" s="26"/>
      <c r="VP248" s="20"/>
      <c r="VQ248" s="35"/>
      <c r="VR248" s="21"/>
      <c r="VS248" s="21"/>
      <c r="VT248" s="27"/>
      <c r="VU248" s="28"/>
      <c r="VV248" s="28"/>
      <c r="VW248" s="28"/>
      <c r="VX248" s="28"/>
      <c r="VY248" s="28"/>
      <c r="VZ248" s="58"/>
      <c r="WA248" s="57"/>
      <c r="WB248" s="23"/>
      <c r="WC248" s="24"/>
      <c r="WD248" s="26"/>
      <c r="WE248" s="20"/>
      <c r="WF248" s="35"/>
      <c r="WG248" s="21"/>
      <c r="WH248" s="21"/>
      <c r="WI248" s="27"/>
      <c r="WJ248" s="28"/>
      <c r="WK248" s="28"/>
      <c r="WL248" s="28"/>
      <c r="WM248" s="28"/>
      <c r="WN248" s="28"/>
      <c r="WO248" s="58"/>
      <c r="WP248" s="57"/>
      <c r="WQ248" s="23"/>
      <c r="WR248" s="24"/>
      <c r="WS248" s="26"/>
      <c r="WT248" s="20"/>
      <c r="WU248" s="35"/>
      <c r="WV248" s="21"/>
      <c r="WW248" s="21"/>
      <c r="WX248" s="27"/>
      <c r="WY248" s="28"/>
      <c r="WZ248" s="28"/>
      <c r="XA248" s="28"/>
      <c r="XB248" s="28"/>
      <c r="XC248" s="28"/>
      <c r="XD248" s="58"/>
      <c r="XE248" s="57"/>
      <c r="XF248" s="23"/>
      <c r="XG248" s="24"/>
      <c r="XH248" s="26"/>
      <c r="XI248" s="20"/>
      <c r="XJ248" s="35"/>
      <c r="XK248" s="21"/>
      <c r="XL248" s="21"/>
      <c r="XM248" s="27"/>
      <c r="XN248" s="28"/>
      <c r="XO248" s="28"/>
      <c r="XP248" s="28"/>
      <c r="XQ248" s="28"/>
      <c r="XR248" s="28"/>
      <c r="XS248" s="58"/>
      <c r="XT248" s="57"/>
      <c r="XU248" s="23"/>
      <c r="XV248" s="24"/>
      <c r="XW248" s="26"/>
      <c r="XX248" s="20"/>
      <c r="XY248" s="35"/>
      <c r="XZ248" s="21"/>
      <c r="YA248" s="21"/>
      <c r="YB248" s="27"/>
      <c r="YC248" s="28"/>
      <c r="YD248" s="28"/>
      <c r="YE248" s="28"/>
      <c r="YF248" s="28"/>
      <c r="YG248" s="28"/>
      <c r="YH248" s="58"/>
      <c r="YI248" s="57"/>
      <c r="YJ248" s="23"/>
      <c r="YK248" s="24"/>
      <c r="YL248" s="26"/>
      <c r="YM248" s="20"/>
      <c r="YN248" s="35"/>
      <c r="YO248" s="21"/>
      <c r="YP248" s="21"/>
      <c r="YQ248" s="27"/>
      <c r="YR248" s="28"/>
      <c r="YS248" s="28"/>
      <c r="YT248" s="28"/>
      <c r="YU248" s="28"/>
      <c r="YV248" s="28"/>
      <c r="YW248" s="58"/>
      <c r="YX248" s="57"/>
      <c r="YY248" s="23"/>
      <c r="YZ248" s="24"/>
      <c r="ZA248" s="26"/>
      <c r="ZB248" s="20"/>
      <c r="ZC248" s="35"/>
      <c r="ZD248" s="21"/>
      <c r="ZE248" s="21"/>
      <c r="ZF248" s="27"/>
      <c r="ZG248" s="28"/>
      <c r="ZH248" s="28"/>
      <c r="ZI248" s="28"/>
      <c r="ZJ248" s="28"/>
      <c r="ZK248" s="28"/>
      <c r="ZL248" s="58"/>
      <c r="ZM248" s="57"/>
      <c r="ZN248" s="23"/>
      <c r="ZO248" s="24"/>
      <c r="ZP248" s="26"/>
      <c r="ZQ248" s="20"/>
      <c r="ZR248" s="35"/>
      <c r="ZS248" s="21"/>
      <c r="ZT248" s="21"/>
      <c r="ZU248" s="27"/>
      <c r="ZV248" s="28"/>
      <c r="ZW248" s="28"/>
      <c r="ZX248" s="28"/>
      <c r="ZY248" s="28"/>
      <c r="ZZ248" s="28"/>
      <c r="AAA248" s="58"/>
      <c r="AAB248" s="57"/>
      <c r="AAC248" s="23"/>
      <c r="AAD248" s="24"/>
      <c r="AAE248" s="26"/>
      <c r="AAF248" s="20"/>
      <c r="AAG248" s="35"/>
      <c r="AAH248" s="21"/>
      <c r="AAI248" s="21"/>
      <c r="AAJ248" s="27"/>
      <c r="AAK248" s="28"/>
      <c r="AAL248" s="28"/>
      <c r="AAM248" s="28"/>
      <c r="AAN248" s="28"/>
      <c r="AAO248" s="28"/>
      <c r="AAP248" s="58"/>
      <c r="AAQ248" s="57"/>
      <c r="AAR248" s="23"/>
      <c r="AAS248" s="24"/>
      <c r="AAT248" s="26"/>
      <c r="AAU248" s="20"/>
      <c r="AAV248" s="35"/>
      <c r="AAW248" s="21"/>
      <c r="AAX248" s="21"/>
      <c r="AAY248" s="27"/>
      <c r="AAZ248" s="28"/>
      <c r="ABA248" s="28"/>
      <c r="ABB248" s="28"/>
      <c r="ABC248" s="28"/>
      <c r="ABD248" s="28"/>
      <c r="ABE248" s="58"/>
      <c r="ABF248" s="57"/>
      <c r="ABG248" s="23"/>
      <c r="ABH248" s="24"/>
      <c r="ABI248" s="26"/>
      <c r="ABJ248" s="20"/>
      <c r="ABK248" s="35"/>
      <c r="ABL248" s="21"/>
      <c r="ABM248" s="21"/>
      <c r="ABN248" s="27"/>
      <c r="ABO248" s="28"/>
      <c r="ABP248" s="28"/>
      <c r="ABQ248" s="28"/>
      <c r="ABR248" s="28"/>
      <c r="ABS248" s="28"/>
      <c r="ABT248" s="58"/>
      <c r="ABU248" s="57"/>
      <c r="ABV248" s="23"/>
      <c r="ABW248" s="24"/>
      <c r="ABX248" s="26"/>
      <c r="ABY248" s="20"/>
      <c r="ABZ248" s="35"/>
      <c r="ACA248" s="21"/>
      <c r="ACB248" s="21"/>
      <c r="ACC248" s="27"/>
      <c r="ACD248" s="28"/>
      <c r="ACE248" s="28"/>
      <c r="ACF248" s="28"/>
      <c r="ACG248" s="28"/>
      <c r="ACH248" s="28"/>
      <c r="ACI248" s="58"/>
      <c r="ACJ248" s="57"/>
      <c r="ACK248" s="23"/>
      <c r="ACL248" s="24"/>
      <c r="ACM248" s="26"/>
      <c r="ACN248" s="20"/>
      <c r="ACO248" s="35"/>
      <c r="ACP248" s="21"/>
      <c r="ACQ248" s="21"/>
      <c r="ACR248" s="27"/>
      <c r="ACS248" s="28"/>
      <c r="ACT248" s="28"/>
      <c r="ACU248" s="28"/>
      <c r="ACV248" s="28"/>
      <c r="ACW248" s="28"/>
      <c r="ACX248" s="58"/>
      <c r="ACY248" s="57"/>
      <c r="ACZ248" s="23"/>
      <c r="ADA248" s="24"/>
      <c r="ADB248" s="26"/>
      <c r="ADC248" s="20"/>
      <c r="ADD248" s="35"/>
      <c r="ADE248" s="21"/>
      <c r="ADF248" s="21"/>
      <c r="ADG248" s="27"/>
      <c r="ADH248" s="28"/>
      <c r="ADI248" s="28"/>
      <c r="ADJ248" s="28"/>
      <c r="ADK248" s="28"/>
      <c r="ADL248" s="28"/>
      <c r="ADM248" s="58"/>
      <c r="ADN248" s="57"/>
      <c r="ADO248" s="23"/>
      <c r="ADP248" s="24"/>
      <c r="ADQ248" s="26"/>
      <c r="ADR248" s="20"/>
      <c r="ADS248" s="35"/>
      <c r="ADT248" s="21"/>
      <c r="ADU248" s="21"/>
      <c r="ADV248" s="27"/>
      <c r="ADW248" s="28"/>
      <c r="ADX248" s="28"/>
      <c r="ADY248" s="28"/>
      <c r="ADZ248" s="28"/>
      <c r="AEA248" s="28"/>
      <c r="AEB248" s="58"/>
      <c r="AEC248" s="57"/>
      <c r="AED248" s="23"/>
      <c r="AEE248" s="24"/>
      <c r="AEF248" s="26"/>
      <c r="AEG248" s="20"/>
      <c r="AEH248" s="35"/>
      <c r="AEI248" s="21"/>
      <c r="AEJ248" s="21"/>
      <c r="AEK248" s="27"/>
      <c r="AEL248" s="28"/>
      <c r="AEM248" s="28"/>
      <c r="AEN248" s="28"/>
      <c r="AEO248" s="28"/>
      <c r="AEP248" s="28"/>
      <c r="AEQ248" s="58"/>
      <c r="AER248" s="57"/>
      <c r="AES248" s="23"/>
      <c r="AET248" s="24"/>
      <c r="AEU248" s="26"/>
      <c r="AEV248" s="20"/>
      <c r="AEW248" s="35"/>
      <c r="AEX248" s="21"/>
      <c r="AEY248" s="21"/>
      <c r="AEZ248" s="27"/>
      <c r="AFA248" s="28"/>
      <c r="AFB248" s="28"/>
      <c r="AFC248" s="28"/>
      <c r="AFD248" s="28"/>
      <c r="AFE248" s="28"/>
      <c r="AFF248" s="58"/>
      <c r="AFG248" s="57"/>
      <c r="AFH248" s="23"/>
      <c r="AFI248" s="24"/>
      <c r="AFJ248" s="26"/>
      <c r="AFK248" s="20"/>
      <c r="AFL248" s="35"/>
      <c r="AFM248" s="21"/>
      <c r="AFN248" s="21"/>
      <c r="AFO248" s="27"/>
      <c r="AFP248" s="28"/>
      <c r="AFQ248" s="28"/>
      <c r="AFR248" s="28"/>
      <c r="AFS248" s="28"/>
      <c r="AFT248" s="28"/>
      <c r="AFU248" s="58"/>
      <c r="AFV248" s="57"/>
      <c r="AFW248" s="23"/>
      <c r="AFX248" s="24"/>
      <c r="AFY248" s="26"/>
      <c r="AFZ248" s="20"/>
      <c r="AGA248" s="35"/>
      <c r="AGB248" s="21"/>
      <c r="AGC248" s="21"/>
      <c r="AGD248" s="27"/>
      <c r="AGE248" s="28"/>
      <c r="AGF248" s="28"/>
      <c r="AGG248" s="28"/>
      <c r="AGH248" s="28"/>
      <c r="AGI248" s="28"/>
      <c r="AGJ248" s="58"/>
      <c r="AGK248" s="57"/>
      <c r="AGL248" s="23"/>
      <c r="AGM248" s="24"/>
      <c r="AGN248" s="26"/>
      <c r="AGO248" s="20"/>
      <c r="AGP248" s="35"/>
      <c r="AGQ248" s="21"/>
      <c r="AGR248" s="21"/>
      <c r="AGS248" s="27"/>
      <c r="AGT248" s="28"/>
      <c r="AGU248" s="28"/>
      <c r="AGV248" s="28"/>
      <c r="AGW248" s="28"/>
      <c r="AGX248" s="28"/>
      <c r="AGY248" s="58"/>
      <c r="AGZ248" s="57"/>
      <c r="AHA248" s="23"/>
      <c r="AHB248" s="24"/>
      <c r="AHC248" s="26"/>
      <c r="AHD248" s="20"/>
      <c r="AHE248" s="35"/>
      <c r="AHF248" s="21"/>
      <c r="AHG248" s="21"/>
      <c r="AHH248" s="27"/>
      <c r="AHI248" s="28"/>
      <c r="AHJ248" s="28"/>
      <c r="AHK248" s="28"/>
      <c r="AHL248" s="28"/>
      <c r="AHM248" s="28"/>
      <c r="AHN248" s="58"/>
      <c r="AHO248" s="57"/>
      <c r="AHP248" s="23"/>
      <c r="AHQ248" s="24"/>
      <c r="AHR248" s="26"/>
      <c r="AHS248" s="20"/>
      <c r="AHT248" s="35"/>
      <c r="AHU248" s="21"/>
      <c r="AHV248" s="21"/>
      <c r="AHW248" s="27"/>
      <c r="AHX248" s="28"/>
      <c r="AHY248" s="28"/>
      <c r="AHZ248" s="28"/>
      <c r="AIA248" s="28"/>
      <c r="AIB248" s="28"/>
      <c r="AIC248" s="58"/>
      <c r="AID248" s="57"/>
      <c r="AIE248" s="23"/>
      <c r="AIF248" s="24"/>
      <c r="AIG248" s="26"/>
      <c r="AIH248" s="20"/>
      <c r="AII248" s="35"/>
      <c r="AIJ248" s="21"/>
      <c r="AIK248" s="21"/>
      <c r="AIL248" s="27"/>
      <c r="AIM248" s="28"/>
      <c r="AIN248" s="28"/>
      <c r="AIO248" s="28"/>
      <c r="AIP248" s="28"/>
      <c r="AIQ248" s="28"/>
      <c r="AIR248" s="58"/>
      <c r="AIS248" s="57"/>
      <c r="AIT248" s="23"/>
      <c r="AIU248" s="24"/>
      <c r="AIV248" s="26"/>
      <c r="AIW248" s="20"/>
      <c r="AIX248" s="35"/>
      <c r="AIY248" s="21"/>
      <c r="AIZ248" s="21"/>
      <c r="AJA248" s="27"/>
      <c r="AJB248" s="28"/>
      <c r="AJC248" s="28"/>
      <c r="AJD248" s="28"/>
      <c r="AJE248" s="28"/>
      <c r="AJF248" s="28"/>
      <c r="AJG248" s="58"/>
      <c r="AJH248" s="57"/>
      <c r="AJI248" s="23"/>
      <c r="AJJ248" s="24"/>
      <c r="AJK248" s="26"/>
      <c r="AJL248" s="20"/>
      <c r="AJM248" s="35"/>
      <c r="AJN248" s="21"/>
      <c r="AJO248" s="21"/>
      <c r="AJP248" s="27"/>
      <c r="AJQ248" s="28"/>
      <c r="AJR248" s="28"/>
      <c r="AJS248" s="28"/>
      <c r="AJT248" s="28"/>
      <c r="AJU248" s="28"/>
      <c r="AJV248" s="58"/>
      <c r="AJW248" s="57"/>
      <c r="AJX248" s="23"/>
      <c r="AJY248" s="24"/>
      <c r="AJZ248" s="26"/>
      <c r="AKA248" s="20"/>
      <c r="AKB248" s="35"/>
      <c r="AKC248" s="21"/>
      <c r="AKD248" s="21"/>
      <c r="AKE248" s="27"/>
      <c r="AKF248" s="28"/>
      <c r="AKG248" s="28"/>
      <c r="AKH248" s="28"/>
      <c r="AKI248" s="28"/>
      <c r="AKJ248" s="28"/>
      <c r="AKK248" s="58"/>
      <c r="AKL248" s="57"/>
      <c r="AKM248" s="23"/>
      <c r="AKN248" s="24"/>
      <c r="AKO248" s="26"/>
      <c r="AKP248" s="20"/>
      <c r="AKQ248" s="35"/>
      <c r="AKR248" s="21"/>
      <c r="AKS248" s="21"/>
      <c r="AKT248" s="27"/>
      <c r="AKU248" s="28"/>
      <c r="AKV248" s="28"/>
      <c r="AKW248" s="28"/>
      <c r="AKX248" s="28"/>
      <c r="AKY248" s="28"/>
      <c r="AKZ248" s="58"/>
      <c r="ALA248" s="57"/>
      <c r="ALB248" s="23"/>
      <c r="ALC248" s="24"/>
      <c r="ALD248" s="26"/>
      <c r="ALE248" s="20"/>
      <c r="ALF248" s="35"/>
      <c r="ALG248" s="21"/>
      <c r="ALH248" s="21"/>
      <c r="ALI248" s="27"/>
      <c r="ALJ248" s="28"/>
      <c r="ALK248" s="28"/>
      <c r="ALL248" s="28"/>
      <c r="ALM248" s="28"/>
      <c r="ALN248" s="28"/>
      <c r="ALO248" s="58"/>
      <c r="ALP248" s="57"/>
      <c r="ALQ248" s="23"/>
      <c r="ALR248" s="24"/>
      <c r="ALS248" s="26"/>
      <c r="ALT248" s="20"/>
      <c r="ALU248" s="35"/>
      <c r="ALV248" s="21"/>
      <c r="ALW248" s="21"/>
      <c r="ALX248" s="27"/>
      <c r="ALY248" s="28"/>
      <c r="ALZ248" s="28"/>
      <c r="AMA248" s="28"/>
      <c r="AMB248" s="28"/>
      <c r="AMC248" s="28"/>
      <c r="AMD248" s="58"/>
      <c r="AME248" s="57"/>
      <c r="AMF248" s="23"/>
      <c r="AMG248" s="24"/>
      <c r="AMH248" s="26"/>
      <c r="AMI248" s="20"/>
      <c r="AMJ248" s="35"/>
      <c r="AMK248" s="21"/>
      <c r="AML248" s="21"/>
      <c r="AMM248" s="27"/>
      <c r="AMN248" s="28"/>
      <c r="AMO248" s="28"/>
      <c r="AMP248" s="28"/>
      <c r="AMQ248" s="28"/>
      <c r="AMR248" s="28"/>
      <c r="AMS248" s="58"/>
      <c r="AMT248" s="57"/>
      <c r="AMU248" s="23"/>
      <c r="AMV248" s="24"/>
      <c r="AMW248" s="26"/>
      <c r="AMX248" s="20"/>
      <c r="AMY248" s="35"/>
      <c r="AMZ248" s="21"/>
      <c r="ANA248" s="21"/>
      <c r="ANB248" s="27"/>
      <c r="ANC248" s="28"/>
      <c r="AND248" s="28"/>
      <c r="ANE248" s="28"/>
      <c r="ANF248" s="28"/>
      <c r="ANG248" s="28"/>
      <c r="ANH248" s="58"/>
      <c r="ANI248" s="57"/>
      <c r="ANJ248" s="23"/>
      <c r="ANK248" s="24"/>
      <c r="ANL248" s="26"/>
      <c r="ANM248" s="20"/>
      <c r="ANN248" s="35"/>
      <c r="ANO248" s="21"/>
      <c r="ANP248" s="21"/>
      <c r="ANQ248" s="27"/>
      <c r="ANR248" s="28"/>
      <c r="ANS248" s="28"/>
      <c r="ANT248" s="28"/>
      <c r="ANU248" s="28"/>
      <c r="ANV248" s="28"/>
      <c r="ANW248" s="58"/>
      <c r="ANX248" s="57"/>
      <c r="ANY248" s="23"/>
      <c r="ANZ248" s="24"/>
      <c r="AOA248" s="26"/>
      <c r="AOB248" s="20"/>
      <c r="AOC248" s="35"/>
      <c r="AOD248" s="21"/>
      <c r="AOE248" s="21"/>
      <c r="AOF248" s="27"/>
      <c r="AOG248" s="28"/>
      <c r="AOH248" s="28"/>
      <c r="AOI248" s="28"/>
      <c r="AOJ248" s="28"/>
      <c r="AOK248" s="28"/>
      <c r="AOL248" s="58"/>
      <c r="AOM248" s="57"/>
      <c r="AON248" s="23"/>
      <c r="AOO248" s="24"/>
      <c r="AOP248" s="26"/>
      <c r="AOQ248" s="20"/>
      <c r="AOR248" s="35"/>
      <c r="AOS248" s="21"/>
      <c r="AOT248" s="21"/>
      <c r="AOU248" s="27"/>
      <c r="AOV248" s="28"/>
      <c r="AOW248" s="28"/>
      <c r="AOX248" s="28"/>
      <c r="AOY248" s="28"/>
      <c r="AOZ248" s="28"/>
      <c r="APA248" s="58"/>
      <c r="APB248" s="57"/>
      <c r="APC248" s="23"/>
      <c r="APD248" s="24"/>
      <c r="APE248" s="26"/>
      <c r="APF248" s="20"/>
      <c r="APG248" s="35"/>
      <c r="APH248" s="21"/>
      <c r="API248" s="21"/>
      <c r="APJ248" s="27"/>
      <c r="APK248" s="28"/>
      <c r="APL248" s="28"/>
      <c r="APM248" s="28"/>
      <c r="APN248" s="28"/>
      <c r="APO248" s="28"/>
      <c r="APP248" s="58"/>
      <c r="APQ248" s="57"/>
      <c r="APR248" s="23"/>
      <c r="APS248" s="24"/>
      <c r="APT248" s="26"/>
      <c r="APU248" s="20"/>
      <c r="APV248" s="35"/>
      <c r="APW248" s="21"/>
      <c r="APX248" s="21"/>
      <c r="APY248" s="27"/>
      <c r="APZ248" s="28"/>
      <c r="AQA248" s="28"/>
      <c r="AQB248" s="28"/>
      <c r="AQC248" s="28"/>
      <c r="AQD248" s="28"/>
      <c r="AQE248" s="58"/>
      <c r="AQF248" s="57"/>
      <c r="AQG248" s="23"/>
      <c r="AQH248" s="24"/>
      <c r="AQI248" s="26"/>
      <c r="AQJ248" s="20"/>
      <c r="AQK248" s="35"/>
      <c r="AQL248" s="21"/>
      <c r="AQM248" s="21"/>
      <c r="AQN248" s="27"/>
      <c r="AQO248" s="28"/>
      <c r="AQP248" s="28"/>
      <c r="AQQ248" s="28"/>
      <c r="AQR248" s="28"/>
      <c r="AQS248" s="28"/>
      <c r="AQT248" s="58"/>
      <c r="AQU248" s="57"/>
      <c r="AQV248" s="23"/>
      <c r="AQW248" s="24"/>
      <c r="AQX248" s="26"/>
      <c r="AQY248" s="20"/>
      <c r="AQZ248" s="35"/>
      <c r="ARA248" s="21"/>
      <c r="ARB248" s="21"/>
      <c r="ARC248" s="27"/>
      <c r="ARD248" s="28"/>
      <c r="ARE248" s="28"/>
      <c r="ARF248" s="28"/>
      <c r="ARG248" s="28"/>
      <c r="ARH248" s="28"/>
      <c r="ARI248" s="58"/>
      <c r="ARJ248" s="57"/>
      <c r="ARK248" s="23"/>
      <c r="ARL248" s="24"/>
      <c r="ARM248" s="26"/>
      <c r="ARN248" s="20"/>
      <c r="ARO248" s="35"/>
      <c r="ARP248" s="21"/>
      <c r="ARQ248" s="21"/>
      <c r="ARR248" s="27"/>
      <c r="ARS248" s="28"/>
      <c r="ART248" s="28"/>
      <c r="ARU248" s="28"/>
      <c r="ARV248" s="28"/>
      <c r="ARW248" s="28"/>
      <c r="ARX248" s="58"/>
      <c r="ARY248" s="57"/>
      <c r="ARZ248" s="23"/>
      <c r="ASA248" s="24"/>
      <c r="ASB248" s="26"/>
      <c r="ASC248" s="20"/>
      <c r="ASD248" s="35"/>
      <c r="ASE248" s="21"/>
      <c r="ASF248" s="21"/>
      <c r="ASG248" s="27"/>
      <c r="ASH248" s="28"/>
      <c r="ASI248" s="28"/>
      <c r="ASJ248" s="28"/>
      <c r="ASK248" s="28"/>
      <c r="ASL248" s="28"/>
      <c r="ASM248" s="58"/>
      <c r="ASN248" s="57"/>
      <c r="ASO248" s="23"/>
      <c r="ASP248" s="24"/>
      <c r="ASQ248" s="26"/>
      <c r="ASR248" s="20"/>
      <c r="ASS248" s="35"/>
      <c r="AST248" s="21"/>
      <c r="ASU248" s="21"/>
      <c r="ASV248" s="27"/>
      <c r="ASW248" s="28"/>
      <c r="ASX248" s="28"/>
      <c r="ASY248" s="28"/>
      <c r="ASZ248" s="28"/>
      <c r="ATA248" s="28"/>
      <c r="ATB248" s="58"/>
      <c r="ATC248" s="57"/>
      <c r="ATD248" s="23"/>
      <c r="ATE248" s="24"/>
      <c r="ATF248" s="26"/>
      <c r="ATG248" s="20"/>
      <c r="ATH248" s="35"/>
      <c r="ATI248" s="21"/>
      <c r="ATJ248" s="21"/>
      <c r="ATK248" s="27"/>
      <c r="ATL248" s="28"/>
      <c r="ATM248" s="28"/>
      <c r="ATN248" s="28"/>
      <c r="ATO248" s="28"/>
      <c r="ATP248" s="28"/>
      <c r="ATQ248" s="58"/>
      <c r="ATR248" s="57"/>
      <c r="ATS248" s="23"/>
      <c r="ATT248" s="24"/>
      <c r="ATU248" s="26"/>
      <c r="ATV248" s="20"/>
      <c r="ATW248" s="35"/>
      <c r="ATX248" s="21"/>
      <c r="ATY248" s="21"/>
      <c r="ATZ248" s="27"/>
      <c r="AUA248" s="28"/>
      <c r="AUB248" s="28"/>
      <c r="AUC248" s="28"/>
      <c r="AUD248" s="28"/>
      <c r="AUE248" s="28"/>
      <c r="AUF248" s="58"/>
      <c r="AUG248" s="57"/>
      <c r="AUH248" s="23"/>
      <c r="AUI248" s="24"/>
      <c r="AUJ248" s="26"/>
      <c r="AUK248" s="20"/>
      <c r="AUL248" s="35"/>
      <c r="AUM248" s="21"/>
      <c r="AUN248" s="21"/>
      <c r="AUO248" s="27"/>
      <c r="AUP248" s="28"/>
      <c r="AUQ248" s="28"/>
      <c r="AUR248" s="28"/>
      <c r="AUS248" s="28"/>
      <c r="AUT248" s="28"/>
      <c r="AUU248" s="58"/>
      <c r="AUV248" s="57"/>
      <c r="AUW248" s="23"/>
      <c r="AUX248" s="24"/>
      <c r="AUY248" s="26"/>
      <c r="AUZ248" s="20"/>
      <c r="AVA248" s="35"/>
      <c r="AVB248" s="21"/>
      <c r="AVC248" s="21"/>
      <c r="AVD248" s="27"/>
      <c r="AVE248" s="28"/>
      <c r="AVF248" s="28"/>
      <c r="AVG248" s="28"/>
      <c r="AVH248" s="28"/>
      <c r="AVI248" s="28"/>
      <c r="AVJ248" s="58"/>
      <c r="AVK248" s="57"/>
      <c r="AVL248" s="23"/>
      <c r="AVM248" s="24"/>
      <c r="AVN248" s="26"/>
      <c r="AVO248" s="20"/>
      <c r="AVP248" s="35"/>
      <c r="AVQ248" s="21"/>
      <c r="AVR248" s="21"/>
      <c r="AVS248" s="27"/>
      <c r="AVT248" s="28"/>
      <c r="AVU248" s="28"/>
      <c r="AVV248" s="28"/>
      <c r="AVW248" s="28"/>
      <c r="AVX248" s="28"/>
      <c r="AVY248" s="58"/>
      <c r="AVZ248" s="57"/>
      <c r="AWA248" s="23"/>
      <c r="AWB248" s="24"/>
      <c r="AWC248" s="26"/>
      <c r="AWD248" s="20"/>
      <c r="AWE248" s="35"/>
      <c r="AWF248" s="21"/>
      <c r="AWG248" s="21"/>
      <c r="AWH248" s="27"/>
      <c r="AWI248" s="28"/>
      <c r="AWJ248" s="28"/>
      <c r="AWK248" s="28"/>
      <c r="AWL248" s="28"/>
      <c r="AWM248" s="28"/>
      <c r="AWN248" s="58"/>
      <c r="AWO248" s="57"/>
      <c r="AWP248" s="23"/>
      <c r="AWQ248" s="24"/>
      <c r="AWR248" s="26"/>
      <c r="AWS248" s="20"/>
      <c r="AWT248" s="35"/>
      <c r="AWU248" s="21"/>
      <c r="AWV248" s="21"/>
      <c r="AWW248" s="27"/>
      <c r="AWX248" s="28"/>
      <c r="AWY248" s="28"/>
      <c r="AWZ248" s="28"/>
      <c r="AXA248" s="28"/>
      <c r="AXB248" s="28"/>
      <c r="AXC248" s="58"/>
      <c r="AXD248" s="57"/>
      <c r="AXE248" s="23"/>
      <c r="AXF248" s="24"/>
      <c r="AXG248" s="26"/>
      <c r="AXH248" s="20"/>
      <c r="AXI248" s="35"/>
      <c r="AXJ248" s="21"/>
      <c r="AXK248" s="21"/>
      <c r="AXL248" s="27"/>
      <c r="AXM248" s="28"/>
      <c r="AXN248" s="28"/>
      <c r="AXO248" s="28"/>
      <c r="AXP248" s="28"/>
      <c r="AXQ248" s="28"/>
      <c r="AXR248" s="58"/>
      <c r="AXS248" s="57"/>
      <c r="AXT248" s="23"/>
      <c r="AXU248" s="24"/>
      <c r="AXV248" s="26"/>
      <c r="AXW248" s="20"/>
      <c r="AXX248" s="35"/>
      <c r="AXY248" s="21"/>
      <c r="AXZ248" s="21"/>
      <c r="AYA248" s="27"/>
      <c r="AYB248" s="28"/>
      <c r="AYC248" s="28"/>
      <c r="AYD248" s="28"/>
      <c r="AYE248" s="28"/>
      <c r="AYF248" s="28"/>
      <c r="AYG248" s="58"/>
      <c r="AYH248" s="57"/>
      <c r="AYI248" s="23"/>
      <c r="AYJ248" s="24"/>
      <c r="AYK248" s="26"/>
      <c r="AYL248" s="20"/>
      <c r="AYM248" s="35"/>
      <c r="AYN248" s="21"/>
      <c r="AYO248" s="21"/>
      <c r="AYP248" s="27"/>
      <c r="AYQ248" s="28"/>
      <c r="AYR248" s="28"/>
      <c r="AYS248" s="28"/>
      <c r="AYT248" s="28"/>
      <c r="AYU248" s="28"/>
      <c r="AYV248" s="58"/>
      <c r="AYW248" s="57"/>
      <c r="AYX248" s="23"/>
      <c r="AYY248" s="24"/>
      <c r="AYZ248" s="26"/>
      <c r="AZA248" s="20"/>
      <c r="AZB248" s="35"/>
      <c r="AZC248" s="21"/>
      <c r="AZD248" s="21"/>
      <c r="AZE248" s="27"/>
      <c r="AZF248" s="28"/>
      <c r="AZG248" s="28"/>
      <c r="AZH248" s="28"/>
      <c r="AZI248" s="28"/>
      <c r="AZJ248" s="28"/>
      <c r="AZK248" s="58"/>
      <c r="AZL248" s="57"/>
      <c r="AZM248" s="23"/>
      <c r="AZN248" s="24"/>
      <c r="AZO248" s="26"/>
      <c r="AZP248" s="20"/>
      <c r="AZQ248" s="35"/>
      <c r="AZR248" s="21"/>
      <c r="AZS248" s="21"/>
      <c r="AZT248" s="27"/>
      <c r="AZU248" s="28"/>
      <c r="AZV248" s="28"/>
      <c r="AZW248" s="28"/>
      <c r="AZX248" s="28"/>
      <c r="AZY248" s="28"/>
      <c r="AZZ248" s="58"/>
      <c r="BAA248" s="57"/>
      <c r="BAB248" s="23"/>
      <c r="BAC248" s="24"/>
      <c r="BAD248" s="26"/>
      <c r="BAE248" s="20"/>
      <c r="BAF248" s="35"/>
      <c r="BAG248" s="21"/>
      <c r="BAH248" s="21"/>
      <c r="BAI248" s="27"/>
      <c r="BAJ248" s="28"/>
      <c r="BAK248" s="28"/>
      <c r="BAL248" s="28"/>
      <c r="BAM248" s="28"/>
      <c r="BAN248" s="28"/>
      <c r="BAO248" s="58"/>
      <c r="BAP248" s="57"/>
      <c r="BAQ248" s="23"/>
      <c r="BAR248" s="24"/>
      <c r="BAS248" s="26"/>
      <c r="BAT248" s="20"/>
      <c r="BAU248" s="35"/>
      <c r="BAV248" s="21"/>
      <c r="BAW248" s="21"/>
      <c r="BAX248" s="27"/>
      <c r="BAY248" s="28"/>
      <c r="BAZ248" s="28"/>
      <c r="BBA248" s="28"/>
      <c r="BBB248" s="28"/>
      <c r="BBC248" s="28"/>
      <c r="BBD248" s="58"/>
      <c r="BBE248" s="57"/>
      <c r="BBF248" s="23"/>
      <c r="BBG248" s="24"/>
      <c r="BBH248" s="26"/>
      <c r="BBI248" s="20"/>
      <c r="BBJ248" s="35"/>
      <c r="BBK248" s="21"/>
      <c r="BBL248" s="21"/>
      <c r="BBM248" s="27"/>
      <c r="BBN248" s="28"/>
      <c r="BBO248" s="28"/>
      <c r="BBP248" s="28"/>
      <c r="BBQ248" s="28"/>
      <c r="BBR248" s="28"/>
      <c r="BBS248" s="58"/>
      <c r="BBT248" s="57"/>
      <c r="BBU248" s="23"/>
      <c r="BBV248" s="24"/>
      <c r="BBW248" s="26"/>
      <c r="BBX248" s="20"/>
      <c r="BBY248" s="35"/>
      <c r="BBZ248" s="21"/>
      <c r="BCA248" s="21"/>
      <c r="BCB248" s="27"/>
      <c r="BCC248" s="28"/>
      <c r="BCD248" s="28"/>
      <c r="BCE248" s="28"/>
      <c r="BCF248" s="28"/>
      <c r="BCG248" s="28"/>
      <c r="BCH248" s="58"/>
      <c r="BCI248" s="57"/>
      <c r="BCJ248" s="23"/>
      <c r="BCK248" s="24"/>
      <c r="BCL248" s="26"/>
      <c r="BCM248" s="20"/>
      <c r="BCN248" s="35"/>
      <c r="BCO248" s="21"/>
      <c r="BCP248" s="21"/>
      <c r="BCQ248" s="27"/>
      <c r="BCR248" s="28"/>
      <c r="BCS248" s="28"/>
      <c r="BCT248" s="28"/>
      <c r="BCU248" s="28"/>
      <c r="BCV248" s="28"/>
      <c r="BCW248" s="58"/>
      <c r="BCX248" s="57"/>
      <c r="BCY248" s="23"/>
      <c r="BCZ248" s="24"/>
      <c r="BDA248" s="26"/>
      <c r="BDB248" s="20"/>
      <c r="BDC248" s="35"/>
      <c r="BDD248" s="21"/>
      <c r="BDE248" s="21"/>
      <c r="BDF248" s="27"/>
      <c r="BDG248" s="28"/>
      <c r="BDH248" s="28"/>
      <c r="BDI248" s="28"/>
      <c r="BDJ248" s="28"/>
      <c r="BDK248" s="28"/>
      <c r="BDL248" s="58"/>
      <c r="BDM248" s="57"/>
      <c r="BDN248" s="23"/>
      <c r="BDO248" s="24"/>
      <c r="BDP248" s="26"/>
      <c r="BDQ248" s="20"/>
      <c r="BDR248" s="35"/>
      <c r="BDS248" s="21"/>
      <c r="BDT248" s="21"/>
      <c r="BDU248" s="27"/>
      <c r="BDV248" s="28"/>
      <c r="BDW248" s="28"/>
      <c r="BDX248" s="28"/>
      <c r="BDY248" s="28"/>
      <c r="BDZ248" s="28"/>
      <c r="BEA248" s="58"/>
      <c r="BEB248" s="57"/>
      <c r="BEC248" s="23"/>
      <c r="BED248" s="24"/>
      <c r="BEE248" s="26"/>
      <c r="BEF248" s="20"/>
      <c r="BEG248" s="35"/>
      <c r="BEH248" s="21"/>
      <c r="BEI248" s="21"/>
      <c r="BEJ248" s="27"/>
      <c r="BEK248" s="28"/>
      <c r="BEL248" s="28"/>
      <c r="BEM248" s="28"/>
      <c r="BEN248" s="28"/>
      <c r="BEO248" s="28"/>
      <c r="BEP248" s="58"/>
      <c r="BEQ248" s="57"/>
      <c r="BER248" s="23"/>
      <c r="BES248" s="24"/>
      <c r="BET248" s="26"/>
      <c r="BEU248" s="20"/>
      <c r="BEV248" s="35"/>
      <c r="BEW248" s="21"/>
      <c r="BEX248" s="21"/>
      <c r="BEY248" s="27"/>
      <c r="BEZ248" s="28"/>
      <c r="BFA248" s="28"/>
      <c r="BFB248" s="28"/>
      <c r="BFC248" s="28"/>
      <c r="BFD248" s="28"/>
      <c r="BFE248" s="58"/>
      <c r="BFF248" s="57"/>
      <c r="BFG248" s="23"/>
      <c r="BFH248" s="24"/>
      <c r="BFI248" s="26"/>
      <c r="BFJ248" s="20"/>
      <c r="BFK248" s="35"/>
      <c r="BFL248" s="21"/>
      <c r="BFM248" s="21"/>
      <c r="BFN248" s="27"/>
      <c r="BFO248" s="28"/>
      <c r="BFP248" s="28"/>
      <c r="BFQ248" s="28"/>
      <c r="BFR248" s="28"/>
      <c r="BFS248" s="28"/>
      <c r="BFT248" s="58"/>
      <c r="BFU248" s="57"/>
      <c r="BFV248" s="23"/>
      <c r="BFW248" s="24"/>
      <c r="BFX248" s="26"/>
      <c r="BFY248" s="20"/>
      <c r="BFZ248" s="35"/>
      <c r="BGA248" s="21"/>
      <c r="BGB248" s="21"/>
      <c r="BGC248" s="27"/>
      <c r="BGD248" s="28"/>
      <c r="BGE248" s="28"/>
      <c r="BGF248" s="28"/>
      <c r="BGG248" s="28"/>
      <c r="BGH248" s="28"/>
      <c r="BGI248" s="58"/>
      <c r="BGJ248" s="57"/>
      <c r="BGK248" s="23"/>
      <c r="BGL248" s="24"/>
      <c r="BGM248" s="26"/>
      <c r="BGN248" s="20"/>
      <c r="BGO248" s="35"/>
      <c r="BGP248" s="21"/>
      <c r="BGQ248" s="21"/>
      <c r="BGR248" s="27"/>
      <c r="BGS248" s="28"/>
      <c r="BGT248" s="28"/>
      <c r="BGU248" s="28"/>
      <c r="BGV248" s="28"/>
      <c r="BGW248" s="28"/>
      <c r="BGX248" s="58"/>
      <c r="BGY248" s="57"/>
      <c r="BGZ248" s="23"/>
      <c r="BHA248" s="24"/>
      <c r="BHB248" s="26"/>
      <c r="BHC248" s="20"/>
      <c r="BHD248" s="35"/>
      <c r="BHE248" s="21"/>
      <c r="BHF248" s="21"/>
      <c r="BHG248" s="27"/>
      <c r="BHH248" s="28"/>
      <c r="BHI248" s="28"/>
      <c r="BHJ248" s="28"/>
      <c r="BHK248" s="28"/>
      <c r="BHL248" s="28"/>
      <c r="BHM248" s="58"/>
      <c r="BHN248" s="57"/>
      <c r="BHO248" s="23"/>
      <c r="BHP248" s="24"/>
      <c r="BHQ248" s="26"/>
      <c r="BHR248" s="20"/>
      <c r="BHS248" s="35"/>
      <c r="BHT248" s="21"/>
      <c r="BHU248" s="21"/>
      <c r="BHV248" s="27"/>
      <c r="BHW248" s="28"/>
      <c r="BHX248" s="28"/>
      <c r="BHY248" s="28"/>
      <c r="BHZ248" s="28"/>
      <c r="BIA248" s="28"/>
      <c r="BIB248" s="58"/>
      <c r="BIC248" s="57"/>
      <c r="BID248" s="23"/>
      <c r="BIE248" s="24"/>
      <c r="BIF248" s="26"/>
      <c r="BIG248" s="20"/>
      <c r="BIH248" s="35"/>
      <c r="BII248" s="21"/>
      <c r="BIJ248" s="21"/>
      <c r="BIK248" s="27"/>
      <c r="BIL248" s="28"/>
      <c r="BIM248" s="28"/>
      <c r="BIN248" s="28"/>
      <c r="BIO248" s="28"/>
      <c r="BIP248" s="28"/>
      <c r="BIQ248" s="58"/>
      <c r="BIR248" s="57"/>
      <c r="BIS248" s="23"/>
      <c r="BIT248" s="24"/>
      <c r="BIU248" s="26"/>
      <c r="BIV248" s="20"/>
      <c r="BIW248" s="35"/>
      <c r="BIX248" s="21"/>
      <c r="BIY248" s="21"/>
      <c r="BIZ248" s="27"/>
      <c r="BJA248" s="28"/>
      <c r="BJB248" s="28"/>
      <c r="BJC248" s="28"/>
      <c r="BJD248" s="28"/>
      <c r="BJE248" s="28"/>
      <c r="BJF248" s="58"/>
      <c r="BJG248" s="57"/>
      <c r="BJH248" s="23"/>
      <c r="BJI248" s="24"/>
      <c r="BJJ248" s="26"/>
      <c r="BJK248" s="20"/>
      <c r="BJL248" s="35"/>
      <c r="BJM248" s="21"/>
      <c r="BJN248" s="21"/>
      <c r="BJO248" s="27"/>
      <c r="BJP248" s="28"/>
      <c r="BJQ248" s="28"/>
      <c r="BJR248" s="28"/>
      <c r="BJS248" s="28"/>
      <c r="BJT248" s="28"/>
      <c r="BJU248" s="58"/>
      <c r="BJV248" s="57"/>
      <c r="BJW248" s="23"/>
      <c r="BJX248" s="24"/>
      <c r="BJY248" s="26"/>
      <c r="BJZ248" s="20"/>
      <c r="BKA248" s="35"/>
      <c r="BKB248" s="21"/>
      <c r="BKC248" s="21"/>
      <c r="BKD248" s="27"/>
      <c r="BKE248" s="28"/>
      <c r="BKF248" s="28"/>
      <c r="BKG248" s="28"/>
      <c r="BKH248" s="28"/>
      <c r="BKI248" s="28"/>
      <c r="BKJ248" s="58"/>
      <c r="BKK248" s="57"/>
      <c r="BKL248" s="23"/>
      <c r="BKM248" s="24"/>
      <c r="BKN248" s="26"/>
      <c r="BKO248" s="20"/>
      <c r="BKP248" s="35"/>
      <c r="BKQ248" s="21"/>
      <c r="BKR248" s="21"/>
      <c r="BKS248" s="27"/>
      <c r="BKT248" s="28"/>
      <c r="BKU248" s="28"/>
      <c r="BKV248" s="28"/>
      <c r="BKW248" s="28"/>
      <c r="BKX248" s="28"/>
      <c r="BKY248" s="58"/>
      <c r="BKZ248" s="57"/>
      <c r="BLA248" s="23"/>
      <c r="BLB248" s="24"/>
      <c r="BLC248" s="26"/>
      <c r="BLD248" s="20"/>
      <c r="BLE248" s="35"/>
      <c r="BLF248" s="21"/>
      <c r="BLG248" s="21"/>
      <c r="BLH248" s="27"/>
      <c r="BLI248" s="28"/>
      <c r="BLJ248" s="28"/>
      <c r="BLK248" s="28"/>
      <c r="BLL248" s="28"/>
      <c r="BLM248" s="28"/>
      <c r="BLN248" s="58"/>
      <c r="BLO248" s="57"/>
      <c r="BLP248" s="23"/>
      <c r="BLQ248" s="24"/>
      <c r="BLR248" s="26"/>
      <c r="BLS248" s="20"/>
      <c r="BLT248" s="35"/>
      <c r="BLU248" s="21"/>
      <c r="BLV248" s="21"/>
      <c r="BLW248" s="27"/>
      <c r="BLX248" s="28"/>
      <c r="BLY248" s="28"/>
      <c r="BLZ248" s="28"/>
      <c r="BMA248" s="28"/>
      <c r="BMB248" s="28"/>
      <c r="BMC248" s="58"/>
      <c r="BMD248" s="57"/>
      <c r="BME248" s="23"/>
      <c r="BMF248" s="24"/>
      <c r="BMG248" s="26"/>
      <c r="BMH248" s="20"/>
      <c r="BMI248" s="35"/>
      <c r="BMJ248" s="21"/>
      <c r="BMK248" s="21"/>
      <c r="BML248" s="27"/>
      <c r="BMM248" s="28"/>
      <c r="BMN248" s="28"/>
      <c r="BMO248" s="28"/>
      <c r="BMP248" s="28"/>
      <c r="BMQ248" s="28"/>
      <c r="BMR248" s="58"/>
      <c r="BMS248" s="57"/>
      <c r="BMT248" s="23"/>
      <c r="BMU248" s="24"/>
      <c r="BMV248" s="26"/>
      <c r="BMW248" s="20"/>
      <c r="BMX248" s="35"/>
      <c r="BMY248" s="21"/>
      <c r="BMZ248" s="21"/>
      <c r="BNA248" s="27"/>
      <c r="BNB248" s="28"/>
      <c r="BNC248" s="28"/>
      <c r="BND248" s="28"/>
      <c r="BNE248" s="28"/>
      <c r="BNF248" s="28"/>
      <c r="BNG248" s="58"/>
      <c r="BNH248" s="57"/>
      <c r="BNI248" s="23"/>
      <c r="BNJ248" s="24"/>
      <c r="BNK248" s="26"/>
      <c r="BNL248" s="20"/>
      <c r="BNM248" s="35"/>
      <c r="BNN248" s="21"/>
      <c r="BNO248" s="21"/>
      <c r="BNP248" s="27"/>
      <c r="BNQ248" s="28"/>
      <c r="BNR248" s="28"/>
      <c r="BNS248" s="28"/>
      <c r="BNT248" s="28"/>
      <c r="BNU248" s="28"/>
      <c r="BNV248" s="58"/>
      <c r="BNW248" s="57"/>
      <c r="BNX248" s="23"/>
      <c r="BNY248" s="24"/>
      <c r="BNZ248" s="26"/>
      <c r="BOA248" s="20"/>
      <c r="BOB248" s="35"/>
      <c r="BOC248" s="21"/>
      <c r="BOD248" s="21"/>
      <c r="BOE248" s="27"/>
      <c r="BOF248" s="28"/>
      <c r="BOG248" s="28"/>
      <c r="BOH248" s="28"/>
      <c r="BOI248" s="28"/>
      <c r="BOJ248" s="28"/>
      <c r="BOK248" s="58"/>
      <c r="BOL248" s="57"/>
      <c r="BOM248" s="23"/>
      <c r="BON248" s="24"/>
      <c r="BOO248" s="26"/>
      <c r="BOP248" s="20"/>
      <c r="BOQ248" s="35"/>
      <c r="BOR248" s="21"/>
      <c r="BOS248" s="21"/>
      <c r="BOT248" s="27"/>
      <c r="BOU248" s="28"/>
      <c r="BOV248" s="28"/>
      <c r="BOW248" s="28"/>
      <c r="BOX248" s="28"/>
      <c r="BOY248" s="28"/>
      <c r="BOZ248" s="58"/>
      <c r="BPA248" s="57"/>
      <c r="BPB248" s="23"/>
      <c r="BPC248" s="24"/>
      <c r="BPD248" s="26"/>
      <c r="BPE248" s="20"/>
      <c r="BPF248" s="35"/>
      <c r="BPG248" s="21"/>
      <c r="BPH248" s="21"/>
      <c r="BPI248" s="27"/>
      <c r="BPJ248" s="28"/>
      <c r="BPK248" s="28"/>
      <c r="BPL248" s="28"/>
      <c r="BPM248" s="28"/>
      <c r="BPN248" s="28"/>
      <c r="BPO248" s="58"/>
      <c r="BPP248" s="57"/>
      <c r="BPQ248" s="23"/>
      <c r="BPR248" s="24"/>
      <c r="BPS248" s="26"/>
      <c r="BPT248" s="20"/>
      <c r="BPU248" s="35"/>
      <c r="BPV248" s="21"/>
      <c r="BPW248" s="21"/>
      <c r="BPX248" s="27"/>
      <c r="BPY248" s="28"/>
      <c r="BPZ248" s="28"/>
      <c r="BQA248" s="28"/>
      <c r="BQB248" s="28"/>
      <c r="BQC248" s="28"/>
      <c r="BQD248" s="58"/>
      <c r="BQE248" s="57"/>
      <c r="BQF248" s="23"/>
      <c r="BQG248" s="24"/>
      <c r="BQH248" s="26"/>
      <c r="BQI248" s="20"/>
      <c r="BQJ248" s="35"/>
      <c r="BQK248" s="21"/>
      <c r="BQL248" s="21"/>
      <c r="BQM248" s="27"/>
      <c r="BQN248" s="28"/>
      <c r="BQO248" s="28"/>
      <c r="BQP248" s="28"/>
      <c r="BQQ248" s="28"/>
      <c r="BQR248" s="28"/>
      <c r="BQS248" s="58"/>
      <c r="BQT248" s="57"/>
      <c r="BQU248" s="23"/>
      <c r="BQV248" s="24"/>
      <c r="BQW248" s="26"/>
      <c r="BQX248" s="20"/>
      <c r="BQY248" s="35"/>
      <c r="BQZ248" s="21"/>
      <c r="BRA248" s="21"/>
      <c r="BRB248" s="27"/>
      <c r="BRC248" s="28"/>
      <c r="BRD248" s="28"/>
      <c r="BRE248" s="28"/>
      <c r="BRF248" s="28"/>
      <c r="BRG248" s="28"/>
      <c r="BRH248" s="58"/>
      <c r="BRI248" s="57"/>
      <c r="BRJ248" s="23"/>
      <c r="BRK248" s="24"/>
      <c r="BRL248" s="26"/>
      <c r="BRM248" s="20"/>
      <c r="BRN248" s="35"/>
      <c r="BRO248" s="21"/>
      <c r="BRP248" s="21"/>
      <c r="BRQ248" s="27"/>
      <c r="BRR248" s="28"/>
      <c r="BRS248" s="28"/>
      <c r="BRT248" s="28"/>
      <c r="BRU248" s="28"/>
      <c r="BRV248" s="28"/>
      <c r="BRW248" s="58"/>
      <c r="BRX248" s="57"/>
      <c r="BRY248" s="23"/>
      <c r="BRZ248" s="24"/>
      <c r="BSA248" s="26"/>
      <c r="BSB248" s="20"/>
      <c r="BSC248" s="35"/>
      <c r="BSD248" s="21"/>
      <c r="BSE248" s="21"/>
      <c r="BSF248" s="27"/>
      <c r="BSG248" s="28"/>
      <c r="BSH248" s="28"/>
      <c r="BSI248" s="28"/>
      <c r="BSJ248" s="28"/>
      <c r="BSK248" s="28"/>
      <c r="BSL248" s="58"/>
      <c r="BSM248" s="57"/>
      <c r="BSN248" s="23"/>
      <c r="BSO248" s="24"/>
      <c r="BSP248" s="26"/>
      <c r="BSQ248" s="20"/>
      <c r="BSR248" s="35"/>
      <c r="BSS248" s="21"/>
      <c r="BST248" s="21"/>
      <c r="BSU248" s="27"/>
      <c r="BSV248" s="28"/>
      <c r="BSW248" s="28"/>
      <c r="BSX248" s="28"/>
      <c r="BSY248" s="28"/>
      <c r="BSZ248" s="28"/>
      <c r="BTA248" s="58"/>
      <c r="BTB248" s="57"/>
      <c r="BTC248" s="23"/>
      <c r="BTD248" s="24"/>
      <c r="BTE248" s="26"/>
      <c r="BTF248" s="20"/>
      <c r="BTG248" s="35"/>
      <c r="BTH248" s="21"/>
      <c r="BTI248" s="21"/>
      <c r="BTJ248" s="27"/>
      <c r="BTK248" s="28"/>
      <c r="BTL248" s="28"/>
      <c r="BTM248" s="28"/>
      <c r="BTN248" s="28"/>
      <c r="BTO248" s="28"/>
      <c r="BTP248" s="58"/>
      <c r="BTQ248" s="57"/>
      <c r="BTR248" s="23"/>
      <c r="BTS248" s="24"/>
      <c r="BTT248" s="26"/>
      <c r="BTU248" s="20"/>
      <c r="BTV248" s="35"/>
      <c r="BTW248" s="21"/>
      <c r="BTX248" s="21"/>
      <c r="BTY248" s="27"/>
      <c r="BTZ248" s="28"/>
      <c r="BUA248" s="28"/>
      <c r="BUB248" s="28"/>
      <c r="BUC248" s="28"/>
      <c r="BUD248" s="28"/>
      <c r="BUE248" s="58"/>
      <c r="BUF248" s="57"/>
      <c r="BUG248" s="23"/>
      <c r="BUH248" s="24"/>
      <c r="BUI248" s="26"/>
      <c r="BUJ248" s="20"/>
      <c r="BUK248" s="35"/>
      <c r="BUL248" s="21"/>
      <c r="BUM248" s="21"/>
      <c r="BUN248" s="27"/>
      <c r="BUO248" s="28"/>
      <c r="BUP248" s="28"/>
      <c r="BUQ248" s="28"/>
      <c r="BUR248" s="28"/>
      <c r="BUS248" s="28"/>
      <c r="BUT248" s="58"/>
      <c r="BUU248" s="57"/>
      <c r="BUV248" s="23"/>
      <c r="BUW248" s="24"/>
      <c r="BUX248" s="26"/>
      <c r="BUY248" s="20"/>
      <c r="BUZ248" s="35"/>
      <c r="BVA248" s="21"/>
      <c r="BVB248" s="21"/>
      <c r="BVC248" s="27"/>
      <c r="BVD248" s="28"/>
      <c r="BVE248" s="28"/>
      <c r="BVF248" s="28"/>
      <c r="BVG248" s="28"/>
      <c r="BVH248" s="28"/>
      <c r="BVI248" s="58"/>
      <c r="BVJ248" s="57"/>
      <c r="BVK248" s="23"/>
      <c r="BVL248" s="24"/>
      <c r="BVM248" s="26"/>
      <c r="BVN248" s="20"/>
      <c r="BVO248" s="35"/>
      <c r="BVP248" s="21"/>
      <c r="BVQ248" s="21"/>
      <c r="BVR248" s="27"/>
      <c r="BVS248" s="28"/>
      <c r="BVT248" s="28"/>
      <c r="BVU248" s="28"/>
      <c r="BVV248" s="28"/>
      <c r="BVW248" s="28"/>
      <c r="BVX248" s="58"/>
      <c r="BVY248" s="57"/>
      <c r="BVZ248" s="23"/>
      <c r="BWA248" s="24"/>
      <c r="BWB248" s="26"/>
      <c r="BWC248" s="20"/>
      <c r="BWD248" s="35"/>
      <c r="BWE248" s="21"/>
      <c r="BWF248" s="21"/>
      <c r="BWG248" s="27"/>
      <c r="BWH248" s="28"/>
      <c r="BWI248" s="28"/>
      <c r="BWJ248" s="28"/>
      <c r="BWK248" s="28"/>
      <c r="BWL248" s="28"/>
      <c r="BWM248" s="58"/>
      <c r="BWN248" s="57"/>
      <c r="BWO248" s="23"/>
      <c r="BWP248" s="24"/>
      <c r="BWQ248" s="26"/>
      <c r="BWR248" s="20"/>
      <c r="BWS248" s="35"/>
      <c r="BWT248" s="21"/>
      <c r="BWU248" s="21"/>
      <c r="BWV248" s="27"/>
      <c r="BWW248" s="28"/>
      <c r="BWX248" s="28"/>
      <c r="BWY248" s="28"/>
      <c r="BWZ248" s="28"/>
      <c r="BXA248" s="28"/>
      <c r="BXB248" s="58"/>
      <c r="BXC248" s="57"/>
      <c r="BXD248" s="23"/>
      <c r="BXE248" s="24"/>
      <c r="BXF248" s="26"/>
      <c r="BXG248" s="20"/>
      <c r="BXH248" s="35"/>
      <c r="BXI248" s="21"/>
      <c r="BXJ248" s="21"/>
      <c r="BXK248" s="27"/>
      <c r="BXL248" s="28"/>
      <c r="BXM248" s="28"/>
      <c r="BXN248" s="28"/>
      <c r="BXO248" s="28"/>
      <c r="BXP248" s="28"/>
      <c r="BXQ248" s="58"/>
      <c r="BXR248" s="57"/>
      <c r="BXS248" s="23"/>
      <c r="BXT248" s="24"/>
      <c r="BXU248" s="26"/>
      <c r="BXV248" s="20"/>
      <c r="BXW248" s="35"/>
      <c r="BXX248" s="21"/>
      <c r="BXY248" s="21"/>
      <c r="BXZ248" s="27"/>
      <c r="BYA248" s="28"/>
      <c r="BYB248" s="28"/>
      <c r="BYC248" s="28"/>
      <c r="BYD248" s="28"/>
      <c r="BYE248" s="28"/>
      <c r="BYF248" s="58"/>
      <c r="BYG248" s="57"/>
      <c r="BYH248" s="23"/>
      <c r="BYI248" s="24"/>
      <c r="BYJ248" s="26"/>
      <c r="BYK248" s="20"/>
      <c r="BYL248" s="35"/>
      <c r="BYM248" s="21"/>
      <c r="BYN248" s="21"/>
      <c r="BYO248" s="27"/>
      <c r="BYP248" s="28"/>
      <c r="BYQ248" s="28"/>
      <c r="BYR248" s="28"/>
      <c r="BYS248" s="28"/>
      <c r="BYT248" s="28"/>
      <c r="BYU248" s="58"/>
      <c r="BYV248" s="57"/>
      <c r="BYW248" s="23"/>
      <c r="BYX248" s="24"/>
      <c r="BYY248" s="26"/>
      <c r="BYZ248" s="20"/>
      <c r="BZA248" s="35"/>
      <c r="BZB248" s="21"/>
      <c r="BZC248" s="21"/>
      <c r="BZD248" s="27"/>
      <c r="BZE248" s="28"/>
      <c r="BZF248" s="28"/>
      <c r="BZG248" s="28"/>
      <c r="BZH248" s="28"/>
      <c r="BZI248" s="28"/>
      <c r="BZJ248" s="58"/>
      <c r="BZK248" s="57"/>
      <c r="BZL248" s="23"/>
      <c r="BZM248" s="24"/>
      <c r="BZN248" s="26"/>
      <c r="BZO248" s="20"/>
      <c r="BZP248" s="35"/>
      <c r="BZQ248" s="21"/>
      <c r="BZR248" s="21"/>
      <c r="BZS248" s="27"/>
      <c r="BZT248" s="28"/>
      <c r="BZU248" s="28"/>
      <c r="BZV248" s="28"/>
      <c r="BZW248" s="28"/>
      <c r="BZX248" s="28"/>
      <c r="BZY248" s="58"/>
      <c r="BZZ248" s="57"/>
      <c r="CAA248" s="23"/>
      <c r="CAB248" s="24"/>
      <c r="CAC248" s="26"/>
      <c r="CAD248" s="20"/>
      <c r="CAE248" s="35"/>
      <c r="CAF248" s="21"/>
      <c r="CAG248" s="21"/>
      <c r="CAH248" s="27"/>
      <c r="CAI248" s="28"/>
      <c r="CAJ248" s="28"/>
      <c r="CAK248" s="28"/>
      <c r="CAL248" s="28"/>
      <c r="CAM248" s="28"/>
      <c r="CAN248" s="58"/>
      <c r="CAO248" s="57"/>
      <c r="CAP248" s="23"/>
      <c r="CAQ248" s="24"/>
      <c r="CAR248" s="26"/>
      <c r="CAS248" s="20"/>
      <c r="CAT248" s="35"/>
      <c r="CAU248" s="21"/>
      <c r="CAV248" s="21"/>
      <c r="CAW248" s="27"/>
      <c r="CAX248" s="28"/>
      <c r="CAY248" s="28"/>
      <c r="CAZ248" s="28"/>
      <c r="CBA248" s="28"/>
      <c r="CBB248" s="28"/>
      <c r="CBC248" s="58"/>
      <c r="CBD248" s="57"/>
      <c r="CBE248" s="23"/>
      <c r="CBF248" s="24"/>
      <c r="CBG248" s="26"/>
      <c r="CBH248" s="20"/>
      <c r="CBI248" s="35"/>
      <c r="CBJ248" s="21"/>
      <c r="CBK248" s="21"/>
      <c r="CBL248" s="27"/>
      <c r="CBM248" s="28"/>
      <c r="CBN248" s="28"/>
      <c r="CBO248" s="28"/>
      <c r="CBP248" s="28"/>
      <c r="CBQ248" s="28"/>
      <c r="CBR248" s="58"/>
      <c r="CBS248" s="57"/>
      <c r="CBT248" s="23"/>
      <c r="CBU248" s="24"/>
      <c r="CBV248" s="26"/>
      <c r="CBW248" s="20"/>
      <c r="CBX248" s="35"/>
      <c r="CBY248" s="21"/>
      <c r="CBZ248" s="21"/>
      <c r="CCA248" s="27"/>
      <c r="CCB248" s="28"/>
      <c r="CCC248" s="28"/>
      <c r="CCD248" s="28"/>
      <c r="CCE248" s="28"/>
      <c r="CCF248" s="28"/>
      <c r="CCG248" s="58"/>
      <c r="CCH248" s="57"/>
      <c r="CCI248" s="23"/>
      <c r="CCJ248" s="24"/>
      <c r="CCK248" s="26"/>
      <c r="CCL248" s="20"/>
      <c r="CCM248" s="35"/>
      <c r="CCN248" s="21"/>
      <c r="CCO248" s="21"/>
      <c r="CCP248" s="27"/>
      <c r="CCQ248" s="28"/>
      <c r="CCR248" s="28"/>
      <c r="CCS248" s="28"/>
      <c r="CCT248" s="28"/>
      <c r="CCU248" s="28"/>
      <c r="CCV248" s="58"/>
      <c r="CCW248" s="57"/>
      <c r="CCX248" s="23"/>
      <c r="CCY248" s="24"/>
      <c r="CCZ248" s="26"/>
      <c r="CDA248" s="20"/>
      <c r="CDB248" s="35"/>
      <c r="CDC248" s="21"/>
      <c r="CDD248" s="21"/>
      <c r="CDE248" s="27"/>
      <c r="CDF248" s="28"/>
      <c r="CDG248" s="28"/>
      <c r="CDH248" s="28"/>
      <c r="CDI248" s="28"/>
      <c r="CDJ248" s="28"/>
      <c r="CDK248" s="58"/>
      <c r="CDL248" s="57"/>
      <c r="CDM248" s="23"/>
      <c r="CDN248" s="24"/>
      <c r="CDO248" s="26"/>
      <c r="CDP248" s="20"/>
      <c r="CDQ248" s="35"/>
      <c r="CDR248" s="21"/>
      <c r="CDS248" s="21"/>
      <c r="CDT248" s="27"/>
      <c r="CDU248" s="28"/>
      <c r="CDV248" s="28"/>
      <c r="CDW248" s="28"/>
      <c r="CDX248" s="28"/>
      <c r="CDY248" s="28"/>
      <c r="CDZ248" s="58"/>
      <c r="CEA248" s="57"/>
      <c r="CEB248" s="23"/>
      <c r="CEC248" s="24"/>
      <c r="CED248" s="26"/>
      <c r="CEE248" s="20"/>
      <c r="CEF248" s="35"/>
      <c r="CEG248" s="21"/>
      <c r="CEH248" s="21"/>
      <c r="CEI248" s="27"/>
      <c r="CEJ248" s="28"/>
      <c r="CEK248" s="28"/>
      <c r="CEL248" s="28"/>
      <c r="CEM248" s="28"/>
      <c r="CEN248" s="28"/>
      <c r="CEO248" s="58"/>
      <c r="CEP248" s="57"/>
      <c r="CEQ248" s="23"/>
      <c r="CER248" s="24"/>
      <c r="CES248" s="26"/>
      <c r="CET248" s="20"/>
      <c r="CEU248" s="35"/>
      <c r="CEV248" s="21"/>
      <c r="CEW248" s="21"/>
      <c r="CEX248" s="27"/>
      <c r="CEY248" s="28"/>
      <c r="CEZ248" s="28"/>
      <c r="CFA248" s="28"/>
      <c r="CFB248" s="28"/>
      <c r="CFC248" s="28"/>
      <c r="CFD248" s="58"/>
      <c r="CFE248" s="57"/>
      <c r="CFF248" s="23"/>
      <c r="CFG248" s="24"/>
      <c r="CFH248" s="26"/>
      <c r="CFI248" s="20"/>
      <c r="CFJ248" s="35"/>
      <c r="CFK248" s="21"/>
      <c r="CFL248" s="21"/>
      <c r="CFM248" s="27"/>
      <c r="CFN248" s="28"/>
      <c r="CFO248" s="28"/>
      <c r="CFP248" s="28"/>
      <c r="CFQ248" s="28"/>
      <c r="CFR248" s="28"/>
      <c r="CFS248" s="58"/>
      <c r="CFT248" s="57"/>
      <c r="CFU248" s="23"/>
      <c r="CFV248" s="24"/>
      <c r="CFW248" s="26"/>
      <c r="CFX248" s="20"/>
      <c r="CFY248" s="35"/>
      <c r="CFZ248" s="21"/>
      <c r="CGA248" s="21"/>
      <c r="CGB248" s="27"/>
      <c r="CGC248" s="28"/>
      <c r="CGD248" s="28"/>
      <c r="CGE248" s="28"/>
      <c r="CGF248" s="28"/>
      <c r="CGG248" s="28"/>
      <c r="CGH248" s="58"/>
      <c r="CGI248" s="57"/>
      <c r="CGJ248" s="23"/>
      <c r="CGK248" s="24"/>
      <c r="CGL248" s="26"/>
      <c r="CGM248" s="20"/>
      <c r="CGN248" s="35"/>
      <c r="CGO248" s="21"/>
      <c r="CGP248" s="21"/>
      <c r="CGQ248" s="27"/>
      <c r="CGR248" s="28"/>
      <c r="CGS248" s="28"/>
      <c r="CGT248" s="28"/>
      <c r="CGU248" s="28"/>
      <c r="CGV248" s="28"/>
      <c r="CGW248" s="58"/>
      <c r="CGX248" s="57"/>
      <c r="CGY248" s="23"/>
      <c r="CGZ248" s="24"/>
      <c r="CHA248" s="26"/>
      <c r="CHB248" s="20"/>
      <c r="CHC248" s="35"/>
      <c r="CHD248" s="21"/>
      <c r="CHE248" s="21"/>
      <c r="CHF248" s="27"/>
      <c r="CHG248" s="28"/>
      <c r="CHH248" s="28"/>
      <c r="CHI248" s="28"/>
      <c r="CHJ248" s="28"/>
      <c r="CHK248" s="28"/>
      <c r="CHL248" s="58"/>
      <c r="CHM248" s="57"/>
      <c r="CHN248" s="23"/>
      <c r="CHO248" s="24"/>
      <c r="CHP248" s="26"/>
      <c r="CHQ248" s="20"/>
      <c r="CHR248" s="35"/>
      <c r="CHS248" s="21"/>
      <c r="CHT248" s="21"/>
      <c r="CHU248" s="27"/>
      <c r="CHV248" s="28"/>
      <c r="CHW248" s="28"/>
      <c r="CHX248" s="28"/>
      <c r="CHY248" s="28"/>
      <c r="CHZ248" s="28"/>
      <c r="CIA248" s="58"/>
      <c r="CIB248" s="57"/>
      <c r="CIC248" s="23"/>
      <c r="CID248" s="24"/>
      <c r="CIE248" s="26"/>
      <c r="CIF248" s="20"/>
      <c r="CIG248" s="35"/>
      <c r="CIH248" s="21"/>
      <c r="CII248" s="21"/>
      <c r="CIJ248" s="27"/>
      <c r="CIK248" s="28"/>
      <c r="CIL248" s="28"/>
      <c r="CIM248" s="28"/>
      <c r="CIN248" s="28"/>
      <c r="CIO248" s="28"/>
      <c r="CIP248" s="58"/>
      <c r="CIQ248" s="57"/>
      <c r="CIR248" s="23"/>
      <c r="CIS248" s="24"/>
      <c r="CIT248" s="26"/>
      <c r="CIU248" s="20"/>
      <c r="CIV248" s="35"/>
      <c r="CIW248" s="21"/>
      <c r="CIX248" s="21"/>
      <c r="CIY248" s="27"/>
      <c r="CIZ248" s="28"/>
      <c r="CJA248" s="28"/>
      <c r="CJB248" s="28"/>
      <c r="CJC248" s="28"/>
      <c r="CJD248" s="28"/>
      <c r="CJE248" s="58"/>
      <c r="CJF248" s="57"/>
      <c r="CJG248" s="23"/>
      <c r="CJH248" s="24"/>
      <c r="CJI248" s="26"/>
      <c r="CJJ248" s="20"/>
      <c r="CJK248" s="35"/>
      <c r="CJL248" s="21"/>
      <c r="CJM248" s="21"/>
      <c r="CJN248" s="27"/>
      <c r="CJO248" s="28"/>
      <c r="CJP248" s="28"/>
      <c r="CJQ248" s="28"/>
      <c r="CJR248" s="28"/>
      <c r="CJS248" s="28"/>
      <c r="CJT248" s="58"/>
      <c r="CJU248" s="57"/>
      <c r="CJV248" s="23"/>
      <c r="CJW248" s="24"/>
      <c r="CJX248" s="26"/>
      <c r="CJY248" s="20"/>
      <c r="CJZ248" s="35"/>
      <c r="CKA248" s="21"/>
      <c r="CKB248" s="21"/>
      <c r="CKC248" s="27"/>
      <c r="CKD248" s="28"/>
      <c r="CKE248" s="28"/>
      <c r="CKF248" s="28"/>
      <c r="CKG248" s="28"/>
      <c r="CKH248" s="28"/>
      <c r="CKI248" s="58"/>
      <c r="CKJ248" s="57"/>
      <c r="CKK248" s="23"/>
      <c r="CKL248" s="24"/>
      <c r="CKM248" s="26"/>
      <c r="CKN248" s="20"/>
      <c r="CKO248" s="35"/>
      <c r="CKP248" s="21"/>
      <c r="CKQ248" s="21"/>
      <c r="CKR248" s="27"/>
      <c r="CKS248" s="28"/>
      <c r="CKT248" s="28"/>
      <c r="CKU248" s="28"/>
      <c r="CKV248" s="28"/>
      <c r="CKW248" s="28"/>
      <c r="CKX248" s="58"/>
      <c r="CKY248" s="57"/>
      <c r="CKZ248" s="23"/>
      <c r="CLA248" s="24"/>
      <c r="CLB248" s="26"/>
      <c r="CLC248" s="20"/>
      <c r="CLD248" s="35"/>
      <c r="CLE248" s="21"/>
      <c r="CLF248" s="21"/>
      <c r="CLG248" s="27"/>
      <c r="CLH248" s="28"/>
      <c r="CLI248" s="28"/>
      <c r="CLJ248" s="28"/>
      <c r="CLK248" s="28"/>
      <c r="CLL248" s="28"/>
      <c r="CLM248" s="58"/>
      <c r="CLN248" s="57"/>
      <c r="CLO248" s="23"/>
      <c r="CLP248" s="24"/>
      <c r="CLQ248" s="26"/>
      <c r="CLR248" s="20"/>
      <c r="CLS248" s="35"/>
      <c r="CLT248" s="21"/>
      <c r="CLU248" s="21"/>
      <c r="CLV248" s="27"/>
      <c r="CLW248" s="28"/>
      <c r="CLX248" s="28"/>
      <c r="CLY248" s="28"/>
      <c r="CLZ248" s="28"/>
      <c r="CMA248" s="28"/>
      <c r="CMB248" s="58"/>
      <c r="CMC248" s="57"/>
      <c r="CMD248" s="23"/>
      <c r="CME248" s="24"/>
      <c r="CMF248" s="26"/>
      <c r="CMG248" s="20"/>
      <c r="CMH248" s="35"/>
      <c r="CMI248" s="21"/>
      <c r="CMJ248" s="21"/>
      <c r="CMK248" s="27"/>
      <c r="CML248" s="28"/>
      <c r="CMM248" s="28"/>
      <c r="CMN248" s="28"/>
      <c r="CMO248" s="28"/>
      <c r="CMP248" s="28"/>
      <c r="CMQ248" s="58"/>
      <c r="CMR248" s="57"/>
      <c r="CMS248" s="23"/>
      <c r="CMT248" s="24"/>
      <c r="CMU248" s="26"/>
      <c r="CMV248" s="20"/>
      <c r="CMW248" s="35"/>
      <c r="CMX248" s="21"/>
      <c r="CMY248" s="21"/>
      <c r="CMZ248" s="27"/>
      <c r="CNA248" s="28"/>
      <c r="CNB248" s="28"/>
      <c r="CNC248" s="28"/>
      <c r="CND248" s="28"/>
      <c r="CNE248" s="28"/>
      <c r="CNF248" s="58"/>
      <c r="CNG248" s="57"/>
      <c r="CNH248" s="23"/>
      <c r="CNI248" s="24"/>
      <c r="CNJ248" s="26"/>
      <c r="CNK248" s="20"/>
      <c r="CNL248" s="35"/>
      <c r="CNM248" s="21"/>
      <c r="CNN248" s="21"/>
      <c r="CNO248" s="27"/>
      <c r="CNP248" s="28"/>
      <c r="CNQ248" s="28"/>
      <c r="CNR248" s="28"/>
      <c r="CNS248" s="28"/>
      <c r="CNT248" s="28"/>
      <c r="CNU248" s="58"/>
      <c r="CNV248" s="57"/>
      <c r="CNW248" s="23"/>
      <c r="CNX248" s="24"/>
      <c r="CNY248" s="26"/>
      <c r="CNZ248" s="20"/>
      <c r="COA248" s="35"/>
      <c r="COB248" s="21"/>
      <c r="COC248" s="21"/>
      <c r="COD248" s="27"/>
      <c r="COE248" s="28"/>
      <c r="COF248" s="28"/>
      <c r="COG248" s="28"/>
      <c r="COH248" s="28"/>
      <c r="COI248" s="28"/>
      <c r="COJ248" s="58"/>
      <c r="COK248" s="57"/>
      <c r="COL248" s="23"/>
      <c r="COM248" s="24"/>
      <c r="CON248" s="26"/>
      <c r="COO248" s="20"/>
      <c r="COP248" s="35"/>
      <c r="COQ248" s="21"/>
      <c r="COR248" s="21"/>
      <c r="COS248" s="27"/>
      <c r="COT248" s="28"/>
      <c r="COU248" s="28"/>
      <c r="COV248" s="28"/>
      <c r="COW248" s="28"/>
      <c r="COX248" s="28"/>
      <c r="COY248" s="58"/>
      <c r="COZ248" s="57"/>
      <c r="CPA248" s="23"/>
      <c r="CPB248" s="24"/>
      <c r="CPC248" s="26"/>
      <c r="CPD248" s="20"/>
      <c r="CPE248" s="35"/>
      <c r="CPF248" s="21"/>
      <c r="CPG248" s="21"/>
      <c r="CPH248" s="27"/>
      <c r="CPI248" s="28"/>
      <c r="CPJ248" s="28"/>
      <c r="CPK248" s="28"/>
      <c r="CPL248" s="28"/>
      <c r="CPM248" s="28"/>
      <c r="CPN248" s="58"/>
      <c r="CPO248" s="57"/>
      <c r="CPP248" s="23"/>
      <c r="CPQ248" s="24"/>
      <c r="CPR248" s="26"/>
      <c r="CPS248" s="20"/>
      <c r="CPT248" s="35"/>
      <c r="CPU248" s="21"/>
      <c r="CPV248" s="21"/>
      <c r="CPW248" s="27"/>
      <c r="CPX248" s="28"/>
      <c r="CPY248" s="28"/>
      <c r="CPZ248" s="28"/>
      <c r="CQA248" s="28"/>
      <c r="CQB248" s="28"/>
      <c r="CQC248" s="58"/>
      <c r="CQD248" s="57"/>
      <c r="CQE248" s="23"/>
      <c r="CQF248" s="24"/>
      <c r="CQG248" s="26"/>
      <c r="CQH248" s="20"/>
      <c r="CQI248" s="35"/>
      <c r="CQJ248" s="21"/>
      <c r="CQK248" s="21"/>
      <c r="CQL248" s="27"/>
      <c r="CQM248" s="28"/>
      <c r="CQN248" s="28"/>
      <c r="CQO248" s="28"/>
      <c r="CQP248" s="28"/>
      <c r="CQQ248" s="28"/>
      <c r="CQR248" s="58"/>
      <c r="CQS248" s="57"/>
      <c r="CQT248" s="23"/>
      <c r="CQU248" s="24"/>
      <c r="CQV248" s="26"/>
      <c r="CQW248" s="20"/>
      <c r="CQX248" s="35"/>
      <c r="CQY248" s="21"/>
      <c r="CQZ248" s="21"/>
      <c r="CRA248" s="27"/>
      <c r="CRB248" s="28"/>
      <c r="CRC248" s="28"/>
      <c r="CRD248" s="28"/>
      <c r="CRE248" s="28"/>
      <c r="CRF248" s="28"/>
      <c r="CRG248" s="58"/>
      <c r="CRH248" s="57"/>
      <c r="CRI248" s="23"/>
      <c r="CRJ248" s="24"/>
      <c r="CRK248" s="26"/>
      <c r="CRL248" s="20"/>
      <c r="CRM248" s="35"/>
      <c r="CRN248" s="21"/>
      <c r="CRO248" s="21"/>
      <c r="CRP248" s="27"/>
      <c r="CRQ248" s="28"/>
      <c r="CRR248" s="28"/>
      <c r="CRS248" s="28"/>
      <c r="CRT248" s="28"/>
      <c r="CRU248" s="28"/>
      <c r="CRV248" s="58"/>
      <c r="CRW248" s="57"/>
      <c r="CRX248" s="23"/>
      <c r="CRY248" s="24"/>
      <c r="CRZ248" s="26"/>
      <c r="CSA248" s="20"/>
      <c r="CSB248" s="35"/>
      <c r="CSC248" s="21"/>
      <c r="CSD248" s="21"/>
      <c r="CSE248" s="27"/>
      <c r="CSF248" s="28"/>
      <c r="CSG248" s="28"/>
      <c r="CSH248" s="28"/>
      <c r="CSI248" s="28"/>
      <c r="CSJ248" s="28"/>
      <c r="CSK248" s="58"/>
      <c r="CSL248" s="57"/>
      <c r="CSM248" s="23"/>
      <c r="CSN248" s="24"/>
      <c r="CSO248" s="26"/>
      <c r="CSP248" s="20"/>
      <c r="CSQ248" s="35"/>
      <c r="CSR248" s="21"/>
      <c r="CSS248" s="21"/>
      <c r="CST248" s="27"/>
      <c r="CSU248" s="28"/>
      <c r="CSV248" s="28"/>
      <c r="CSW248" s="28"/>
      <c r="CSX248" s="28"/>
      <c r="CSY248" s="28"/>
      <c r="CSZ248" s="58"/>
      <c r="CTA248" s="57"/>
      <c r="CTB248" s="23"/>
      <c r="CTC248" s="24"/>
      <c r="CTD248" s="26"/>
      <c r="CTE248" s="20"/>
      <c r="CTF248" s="35"/>
      <c r="CTG248" s="21"/>
      <c r="CTH248" s="21"/>
      <c r="CTI248" s="27"/>
      <c r="CTJ248" s="28"/>
      <c r="CTK248" s="28"/>
      <c r="CTL248" s="28"/>
      <c r="CTM248" s="28"/>
      <c r="CTN248" s="28"/>
      <c r="CTO248" s="58"/>
      <c r="CTP248" s="57"/>
      <c r="CTQ248" s="23"/>
      <c r="CTR248" s="24"/>
      <c r="CTS248" s="26"/>
      <c r="CTT248" s="20"/>
      <c r="CTU248" s="35"/>
      <c r="CTV248" s="21"/>
      <c r="CTW248" s="21"/>
      <c r="CTX248" s="27"/>
      <c r="CTY248" s="28"/>
      <c r="CTZ248" s="28"/>
      <c r="CUA248" s="28"/>
      <c r="CUB248" s="28"/>
      <c r="CUC248" s="28"/>
      <c r="CUD248" s="58"/>
      <c r="CUE248" s="57"/>
      <c r="CUF248" s="23"/>
      <c r="CUG248" s="24"/>
      <c r="CUH248" s="26"/>
      <c r="CUI248" s="20"/>
      <c r="CUJ248" s="35"/>
      <c r="CUK248" s="21"/>
      <c r="CUL248" s="21"/>
      <c r="CUM248" s="27"/>
      <c r="CUN248" s="28"/>
      <c r="CUO248" s="28"/>
      <c r="CUP248" s="28"/>
      <c r="CUQ248" s="28"/>
      <c r="CUR248" s="28"/>
      <c r="CUS248" s="58"/>
      <c r="CUT248" s="57"/>
      <c r="CUU248" s="23"/>
      <c r="CUV248" s="24"/>
      <c r="CUW248" s="26"/>
      <c r="CUX248" s="20"/>
      <c r="CUY248" s="35"/>
      <c r="CUZ248" s="21"/>
      <c r="CVA248" s="21"/>
      <c r="CVB248" s="27"/>
      <c r="CVC248" s="28"/>
      <c r="CVD248" s="28"/>
      <c r="CVE248" s="28"/>
      <c r="CVF248" s="28"/>
      <c r="CVG248" s="28"/>
      <c r="CVH248" s="58"/>
      <c r="CVI248" s="57"/>
      <c r="CVJ248" s="23"/>
      <c r="CVK248" s="24"/>
      <c r="CVL248" s="26"/>
      <c r="CVM248" s="20"/>
      <c r="CVN248" s="35"/>
      <c r="CVO248" s="21"/>
      <c r="CVP248" s="21"/>
      <c r="CVQ248" s="27"/>
      <c r="CVR248" s="28"/>
      <c r="CVS248" s="28"/>
      <c r="CVT248" s="28"/>
      <c r="CVU248" s="28"/>
      <c r="CVV248" s="28"/>
      <c r="CVW248" s="58"/>
      <c r="CVX248" s="57"/>
      <c r="CVY248" s="23"/>
      <c r="CVZ248" s="24"/>
      <c r="CWA248" s="26"/>
      <c r="CWB248" s="20"/>
      <c r="CWC248" s="35"/>
      <c r="CWD248" s="21"/>
      <c r="CWE248" s="21"/>
      <c r="CWF248" s="27"/>
      <c r="CWG248" s="28"/>
      <c r="CWH248" s="28"/>
      <c r="CWI248" s="28"/>
      <c r="CWJ248" s="28"/>
      <c r="CWK248" s="28"/>
      <c r="CWL248" s="58"/>
      <c r="CWM248" s="57"/>
      <c r="CWN248" s="23"/>
      <c r="CWO248" s="24"/>
      <c r="CWP248" s="26"/>
      <c r="CWQ248" s="20"/>
      <c r="CWR248" s="35"/>
      <c r="CWS248" s="21"/>
      <c r="CWT248" s="21"/>
      <c r="CWU248" s="27"/>
      <c r="CWV248" s="28"/>
      <c r="CWW248" s="28"/>
      <c r="CWX248" s="28"/>
      <c r="CWY248" s="28"/>
      <c r="CWZ248" s="28"/>
      <c r="CXA248" s="58"/>
      <c r="CXB248" s="57"/>
      <c r="CXC248" s="23"/>
      <c r="CXD248" s="24"/>
      <c r="CXE248" s="26"/>
      <c r="CXF248" s="20"/>
      <c r="CXG248" s="35"/>
      <c r="CXH248" s="21"/>
      <c r="CXI248" s="21"/>
      <c r="CXJ248" s="27"/>
      <c r="CXK248" s="28"/>
      <c r="CXL248" s="28"/>
      <c r="CXM248" s="28"/>
      <c r="CXN248" s="28"/>
      <c r="CXO248" s="28"/>
      <c r="CXP248" s="58"/>
      <c r="CXQ248" s="57"/>
      <c r="CXR248" s="23"/>
      <c r="CXS248" s="24"/>
      <c r="CXT248" s="26"/>
      <c r="CXU248" s="20"/>
      <c r="CXV248" s="35"/>
      <c r="CXW248" s="21"/>
      <c r="CXX248" s="21"/>
      <c r="CXY248" s="27"/>
      <c r="CXZ248" s="28"/>
      <c r="CYA248" s="28"/>
      <c r="CYB248" s="28"/>
      <c r="CYC248" s="28"/>
      <c r="CYD248" s="28"/>
      <c r="CYE248" s="58"/>
      <c r="CYF248" s="57"/>
      <c r="CYG248" s="23"/>
      <c r="CYH248" s="24"/>
      <c r="CYI248" s="26"/>
      <c r="CYJ248" s="20"/>
      <c r="CYK248" s="35"/>
      <c r="CYL248" s="21"/>
      <c r="CYM248" s="21"/>
      <c r="CYN248" s="27"/>
      <c r="CYO248" s="28"/>
      <c r="CYP248" s="28"/>
      <c r="CYQ248" s="28"/>
      <c r="CYR248" s="28"/>
      <c r="CYS248" s="28"/>
      <c r="CYT248" s="58"/>
      <c r="CYU248" s="57"/>
      <c r="CYV248" s="23"/>
      <c r="CYW248" s="24"/>
      <c r="CYX248" s="26"/>
      <c r="CYY248" s="20"/>
      <c r="CYZ248" s="35"/>
      <c r="CZA248" s="21"/>
      <c r="CZB248" s="21"/>
      <c r="CZC248" s="27"/>
      <c r="CZD248" s="28"/>
      <c r="CZE248" s="28"/>
      <c r="CZF248" s="28"/>
      <c r="CZG248" s="28"/>
      <c r="CZH248" s="28"/>
      <c r="CZI248" s="58"/>
      <c r="CZJ248" s="57"/>
      <c r="CZK248" s="23"/>
      <c r="CZL248" s="24"/>
      <c r="CZM248" s="26"/>
      <c r="CZN248" s="20"/>
      <c r="CZO248" s="35"/>
      <c r="CZP248" s="21"/>
      <c r="CZQ248" s="21"/>
      <c r="CZR248" s="27"/>
      <c r="CZS248" s="28"/>
      <c r="CZT248" s="28"/>
      <c r="CZU248" s="28"/>
      <c r="CZV248" s="28"/>
      <c r="CZW248" s="28"/>
      <c r="CZX248" s="58"/>
      <c r="CZY248" s="57"/>
      <c r="CZZ248" s="23"/>
      <c r="DAA248" s="24"/>
      <c r="DAB248" s="26"/>
      <c r="DAC248" s="20"/>
      <c r="DAD248" s="35"/>
      <c r="DAE248" s="21"/>
      <c r="DAF248" s="21"/>
      <c r="DAG248" s="27"/>
      <c r="DAH248" s="28"/>
      <c r="DAI248" s="28"/>
      <c r="DAJ248" s="28"/>
      <c r="DAK248" s="28"/>
      <c r="DAL248" s="28"/>
      <c r="DAM248" s="58"/>
      <c r="DAN248" s="57"/>
      <c r="DAO248" s="23"/>
      <c r="DAP248" s="24"/>
      <c r="DAQ248" s="26"/>
      <c r="DAR248" s="20"/>
      <c r="DAS248" s="35"/>
      <c r="DAT248" s="21"/>
      <c r="DAU248" s="21"/>
      <c r="DAV248" s="27"/>
      <c r="DAW248" s="28"/>
      <c r="DAX248" s="28"/>
      <c r="DAY248" s="28"/>
      <c r="DAZ248" s="28"/>
      <c r="DBA248" s="28"/>
      <c r="DBB248" s="58"/>
      <c r="DBC248" s="57"/>
      <c r="DBD248" s="23"/>
      <c r="DBE248" s="24"/>
      <c r="DBF248" s="26"/>
      <c r="DBG248" s="20"/>
      <c r="DBH248" s="35"/>
      <c r="DBI248" s="21"/>
      <c r="DBJ248" s="21"/>
      <c r="DBK248" s="27"/>
      <c r="DBL248" s="28"/>
      <c r="DBM248" s="28"/>
      <c r="DBN248" s="28"/>
      <c r="DBO248" s="28"/>
      <c r="DBP248" s="28"/>
      <c r="DBQ248" s="58"/>
      <c r="DBR248" s="57"/>
      <c r="DBS248" s="23"/>
      <c r="DBT248" s="24"/>
      <c r="DBU248" s="26"/>
      <c r="DBV248" s="20"/>
      <c r="DBW248" s="35"/>
      <c r="DBX248" s="21"/>
      <c r="DBY248" s="21"/>
      <c r="DBZ248" s="27"/>
      <c r="DCA248" s="28"/>
      <c r="DCB248" s="28"/>
      <c r="DCC248" s="28"/>
      <c r="DCD248" s="28"/>
      <c r="DCE248" s="28"/>
      <c r="DCF248" s="58"/>
      <c r="DCG248" s="57"/>
      <c r="DCH248" s="23"/>
      <c r="DCI248" s="24"/>
      <c r="DCJ248" s="26"/>
      <c r="DCK248" s="20"/>
      <c r="DCL248" s="35"/>
      <c r="DCM248" s="21"/>
      <c r="DCN248" s="21"/>
      <c r="DCO248" s="27"/>
      <c r="DCP248" s="28"/>
      <c r="DCQ248" s="28"/>
      <c r="DCR248" s="28"/>
      <c r="DCS248" s="28"/>
      <c r="DCT248" s="28"/>
      <c r="DCU248" s="58"/>
      <c r="DCV248" s="57"/>
      <c r="DCW248" s="23"/>
      <c r="DCX248" s="24"/>
      <c r="DCY248" s="26"/>
      <c r="DCZ248" s="20"/>
      <c r="DDA248" s="35"/>
      <c r="DDB248" s="21"/>
      <c r="DDC248" s="21"/>
      <c r="DDD248" s="27"/>
      <c r="DDE248" s="28"/>
      <c r="DDF248" s="28"/>
      <c r="DDG248" s="28"/>
      <c r="DDH248" s="28"/>
      <c r="DDI248" s="28"/>
      <c r="DDJ248" s="58"/>
      <c r="DDK248" s="57"/>
      <c r="DDL248" s="23"/>
      <c r="DDM248" s="24"/>
      <c r="DDN248" s="26"/>
      <c r="DDO248" s="20"/>
      <c r="DDP248" s="35"/>
      <c r="DDQ248" s="21"/>
      <c r="DDR248" s="21"/>
      <c r="DDS248" s="27"/>
      <c r="DDT248" s="28"/>
      <c r="DDU248" s="28"/>
      <c r="DDV248" s="28"/>
      <c r="DDW248" s="28"/>
      <c r="DDX248" s="28"/>
      <c r="DDY248" s="58"/>
      <c r="DDZ248" s="57"/>
      <c r="DEA248" s="23"/>
      <c r="DEB248" s="24"/>
      <c r="DEC248" s="26"/>
      <c r="DED248" s="20"/>
      <c r="DEE248" s="35"/>
      <c r="DEF248" s="21"/>
      <c r="DEG248" s="21"/>
      <c r="DEH248" s="27"/>
      <c r="DEI248" s="28"/>
      <c r="DEJ248" s="28"/>
      <c r="DEK248" s="28"/>
      <c r="DEL248" s="28"/>
      <c r="DEM248" s="28"/>
      <c r="DEN248" s="58"/>
      <c r="DEO248" s="57"/>
      <c r="DEP248" s="23"/>
      <c r="DEQ248" s="24"/>
      <c r="DER248" s="26"/>
      <c r="DES248" s="20"/>
      <c r="DET248" s="35"/>
      <c r="DEU248" s="21"/>
      <c r="DEV248" s="21"/>
      <c r="DEW248" s="27"/>
      <c r="DEX248" s="28"/>
      <c r="DEY248" s="28"/>
      <c r="DEZ248" s="28"/>
      <c r="DFA248" s="28"/>
      <c r="DFB248" s="28"/>
      <c r="DFC248" s="58"/>
      <c r="DFD248" s="57"/>
      <c r="DFE248" s="23"/>
      <c r="DFF248" s="24"/>
      <c r="DFG248" s="26"/>
      <c r="DFH248" s="20"/>
      <c r="DFI248" s="35"/>
      <c r="DFJ248" s="21"/>
      <c r="DFK248" s="21"/>
      <c r="DFL248" s="27"/>
      <c r="DFM248" s="28"/>
      <c r="DFN248" s="28"/>
      <c r="DFO248" s="28"/>
      <c r="DFP248" s="28"/>
      <c r="DFQ248" s="28"/>
      <c r="DFR248" s="58"/>
      <c r="DFS248" s="57"/>
      <c r="DFT248" s="23"/>
      <c r="DFU248" s="24"/>
      <c r="DFV248" s="26"/>
      <c r="DFW248" s="20"/>
      <c r="DFX248" s="35"/>
      <c r="DFY248" s="21"/>
      <c r="DFZ248" s="21"/>
      <c r="DGA248" s="27"/>
      <c r="DGB248" s="28"/>
      <c r="DGC248" s="28"/>
      <c r="DGD248" s="28"/>
      <c r="DGE248" s="28"/>
      <c r="DGF248" s="28"/>
      <c r="DGG248" s="58"/>
      <c r="DGH248" s="57"/>
      <c r="DGI248" s="23"/>
      <c r="DGJ248" s="24"/>
      <c r="DGK248" s="26"/>
      <c r="DGL248" s="20"/>
      <c r="DGM248" s="35"/>
      <c r="DGN248" s="21"/>
      <c r="DGO248" s="21"/>
      <c r="DGP248" s="27"/>
      <c r="DGQ248" s="28"/>
      <c r="DGR248" s="28"/>
      <c r="DGS248" s="28"/>
      <c r="DGT248" s="28"/>
      <c r="DGU248" s="28"/>
      <c r="DGV248" s="58"/>
      <c r="DGW248" s="57"/>
      <c r="DGX248" s="23"/>
      <c r="DGY248" s="24"/>
      <c r="DGZ248" s="26"/>
      <c r="DHA248" s="20"/>
      <c r="DHB248" s="35"/>
      <c r="DHC248" s="21"/>
      <c r="DHD248" s="21"/>
      <c r="DHE248" s="27"/>
      <c r="DHF248" s="28"/>
      <c r="DHG248" s="28"/>
      <c r="DHH248" s="28"/>
      <c r="DHI248" s="28"/>
      <c r="DHJ248" s="28"/>
      <c r="DHK248" s="58"/>
      <c r="DHL248" s="57"/>
      <c r="DHM248" s="23"/>
      <c r="DHN248" s="24"/>
      <c r="DHO248" s="26"/>
      <c r="DHP248" s="20"/>
      <c r="DHQ248" s="35"/>
      <c r="DHR248" s="21"/>
      <c r="DHS248" s="21"/>
      <c r="DHT248" s="27"/>
      <c r="DHU248" s="28"/>
      <c r="DHV248" s="28"/>
      <c r="DHW248" s="28"/>
      <c r="DHX248" s="28"/>
      <c r="DHY248" s="28"/>
      <c r="DHZ248" s="58"/>
      <c r="DIA248" s="57"/>
      <c r="DIB248" s="23"/>
      <c r="DIC248" s="24"/>
      <c r="DID248" s="26"/>
      <c r="DIE248" s="20"/>
      <c r="DIF248" s="35"/>
      <c r="DIG248" s="21"/>
      <c r="DIH248" s="21"/>
      <c r="DII248" s="27"/>
      <c r="DIJ248" s="28"/>
      <c r="DIK248" s="28"/>
      <c r="DIL248" s="28"/>
      <c r="DIM248" s="28"/>
      <c r="DIN248" s="28"/>
      <c r="DIO248" s="58"/>
      <c r="DIP248" s="57"/>
      <c r="DIQ248" s="23"/>
      <c r="DIR248" s="24"/>
      <c r="DIS248" s="26"/>
      <c r="DIT248" s="20"/>
      <c r="DIU248" s="35"/>
      <c r="DIV248" s="21"/>
      <c r="DIW248" s="21"/>
      <c r="DIX248" s="27"/>
      <c r="DIY248" s="28"/>
      <c r="DIZ248" s="28"/>
      <c r="DJA248" s="28"/>
      <c r="DJB248" s="28"/>
      <c r="DJC248" s="28"/>
      <c r="DJD248" s="58"/>
      <c r="DJE248" s="57"/>
      <c r="DJF248" s="23"/>
      <c r="DJG248" s="24"/>
      <c r="DJH248" s="26"/>
      <c r="DJI248" s="20"/>
      <c r="DJJ248" s="35"/>
      <c r="DJK248" s="21"/>
      <c r="DJL248" s="21"/>
      <c r="DJM248" s="27"/>
      <c r="DJN248" s="28"/>
      <c r="DJO248" s="28"/>
      <c r="DJP248" s="28"/>
      <c r="DJQ248" s="28"/>
      <c r="DJR248" s="28"/>
      <c r="DJS248" s="58"/>
      <c r="DJT248" s="57"/>
      <c r="DJU248" s="23"/>
      <c r="DJV248" s="24"/>
      <c r="DJW248" s="26"/>
      <c r="DJX248" s="20"/>
      <c r="DJY248" s="35"/>
      <c r="DJZ248" s="21"/>
      <c r="DKA248" s="21"/>
      <c r="DKB248" s="27"/>
      <c r="DKC248" s="28"/>
      <c r="DKD248" s="28"/>
      <c r="DKE248" s="28"/>
      <c r="DKF248" s="28"/>
      <c r="DKG248" s="28"/>
      <c r="DKH248" s="58"/>
      <c r="DKI248" s="57"/>
      <c r="DKJ248" s="23"/>
      <c r="DKK248" s="24"/>
      <c r="DKL248" s="26"/>
      <c r="DKM248" s="20"/>
      <c r="DKN248" s="35"/>
      <c r="DKO248" s="21"/>
      <c r="DKP248" s="21"/>
      <c r="DKQ248" s="27"/>
      <c r="DKR248" s="28"/>
      <c r="DKS248" s="28"/>
      <c r="DKT248" s="28"/>
      <c r="DKU248" s="28"/>
      <c r="DKV248" s="28"/>
      <c r="DKW248" s="58"/>
      <c r="DKX248" s="57"/>
      <c r="DKY248" s="23"/>
      <c r="DKZ248" s="24"/>
      <c r="DLA248" s="26"/>
      <c r="DLB248" s="20"/>
      <c r="DLC248" s="35"/>
      <c r="DLD248" s="21"/>
      <c r="DLE248" s="21"/>
      <c r="DLF248" s="27"/>
      <c r="DLG248" s="28"/>
      <c r="DLH248" s="28"/>
      <c r="DLI248" s="28"/>
      <c r="DLJ248" s="28"/>
      <c r="DLK248" s="28"/>
      <c r="DLL248" s="58"/>
      <c r="DLM248" s="57"/>
      <c r="DLN248" s="23"/>
      <c r="DLO248" s="24"/>
      <c r="DLP248" s="26"/>
      <c r="DLQ248" s="20"/>
      <c r="DLR248" s="35"/>
      <c r="DLS248" s="21"/>
      <c r="DLT248" s="21"/>
      <c r="DLU248" s="27"/>
      <c r="DLV248" s="28"/>
      <c r="DLW248" s="28"/>
      <c r="DLX248" s="28"/>
      <c r="DLY248" s="28"/>
      <c r="DLZ248" s="28"/>
      <c r="DMA248" s="58"/>
      <c r="DMB248" s="57"/>
      <c r="DMC248" s="23"/>
      <c r="DMD248" s="24"/>
      <c r="DME248" s="26"/>
      <c r="DMF248" s="20"/>
      <c r="DMG248" s="35"/>
      <c r="DMH248" s="21"/>
      <c r="DMI248" s="21"/>
      <c r="DMJ248" s="27"/>
      <c r="DMK248" s="28"/>
      <c r="DML248" s="28"/>
      <c r="DMM248" s="28"/>
      <c r="DMN248" s="28"/>
      <c r="DMO248" s="28"/>
      <c r="DMP248" s="58"/>
      <c r="DMQ248" s="57"/>
      <c r="DMR248" s="23"/>
      <c r="DMS248" s="24"/>
      <c r="DMT248" s="26"/>
      <c r="DMU248" s="20"/>
      <c r="DMV248" s="35"/>
      <c r="DMW248" s="21"/>
      <c r="DMX248" s="21"/>
      <c r="DMY248" s="27"/>
      <c r="DMZ248" s="28"/>
      <c r="DNA248" s="28"/>
      <c r="DNB248" s="28"/>
      <c r="DNC248" s="28"/>
      <c r="DND248" s="28"/>
      <c r="DNE248" s="58"/>
      <c r="DNF248" s="57"/>
      <c r="DNG248" s="23"/>
      <c r="DNH248" s="24"/>
      <c r="DNI248" s="26"/>
      <c r="DNJ248" s="20"/>
      <c r="DNK248" s="35"/>
      <c r="DNL248" s="21"/>
      <c r="DNM248" s="21"/>
      <c r="DNN248" s="27"/>
      <c r="DNO248" s="28"/>
      <c r="DNP248" s="28"/>
      <c r="DNQ248" s="28"/>
      <c r="DNR248" s="28"/>
      <c r="DNS248" s="28"/>
      <c r="DNT248" s="58"/>
      <c r="DNU248" s="57"/>
      <c r="DNV248" s="23"/>
      <c r="DNW248" s="24"/>
      <c r="DNX248" s="26"/>
      <c r="DNY248" s="20"/>
      <c r="DNZ248" s="35"/>
      <c r="DOA248" s="21"/>
      <c r="DOB248" s="21"/>
      <c r="DOC248" s="27"/>
      <c r="DOD248" s="28"/>
      <c r="DOE248" s="28"/>
      <c r="DOF248" s="28"/>
      <c r="DOG248" s="28"/>
      <c r="DOH248" s="28"/>
      <c r="DOI248" s="58"/>
      <c r="DOJ248" s="57"/>
      <c r="DOK248" s="23"/>
      <c r="DOL248" s="24"/>
      <c r="DOM248" s="26"/>
      <c r="DON248" s="20"/>
      <c r="DOO248" s="35"/>
      <c r="DOP248" s="21"/>
      <c r="DOQ248" s="21"/>
      <c r="DOR248" s="27"/>
      <c r="DOS248" s="28"/>
      <c r="DOT248" s="28"/>
      <c r="DOU248" s="28"/>
      <c r="DOV248" s="28"/>
      <c r="DOW248" s="28"/>
      <c r="DOX248" s="58"/>
      <c r="DOY248" s="57"/>
      <c r="DOZ248" s="23"/>
      <c r="DPA248" s="24"/>
      <c r="DPB248" s="26"/>
      <c r="DPC248" s="20"/>
      <c r="DPD248" s="35"/>
      <c r="DPE248" s="21"/>
      <c r="DPF248" s="21"/>
      <c r="DPG248" s="27"/>
      <c r="DPH248" s="28"/>
      <c r="DPI248" s="28"/>
      <c r="DPJ248" s="28"/>
      <c r="DPK248" s="28"/>
      <c r="DPL248" s="28"/>
      <c r="DPM248" s="58"/>
      <c r="DPN248" s="57"/>
      <c r="DPO248" s="23"/>
      <c r="DPP248" s="24"/>
      <c r="DPQ248" s="26"/>
      <c r="DPR248" s="20"/>
      <c r="DPS248" s="35"/>
      <c r="DPT248" s="21"/>
      <c r="DPU248" s="21"/>
      <c r="DPV248" s="27"/>
      <c r="DPW248" s="28"/>
      <c r="DPX248" s="28"/>
      <c r="DPY248" s="28"/>
      <c r="DPZ248" s="28"/>
      <c r="DQA248" s="28"/>
      <c r="DQB248" s="58"/>
      <c r="DQC248" s="57"/>
      <c r="DQD248" s="23"/>
      <c r="DQE248" s="24"/>
      <c r="DQF248" s="26"/>
      <c r="DQG248" s="20"/>
      <c r="DQH248" s="35"/>
      <c r="DQI248" s="21"/>
      <c r="DQJ248" s="21"/>
      <c r="DQK248" s="27"/>
      <c r="DQL248" s="28"/>
      <c r="DQM248" s="28"/>
      <c r="DQN248" s="28"/>
      <c r="DQO248" s="28"/>
      <c r="DQP248" s="28"/>
      <c r="DQQ248" s="58"/>
      <c r="DQR248" s="57"/>
      <c r="DQS248" s="23"/>
      <c r="DQT248" s="24"/>
      <c r="DQU248" s="26"/>
      <c r="DQV248" s="20"/>
      <c r="DQW248" s="35"/>
      <c r="DQX248" s="21"/>
      <c r="DQY248" s="21"/>
      <c r="DQZ248" s="27"/>
      <c r="DRA248" s="28"/>
      <c r="DRB248" s="28"/>
      <c r="DRC248" s="28"/>
      <c r="DRD248" s="28"/>
      <c r="DRE248" s="28"/>
      <c r="DRF248" s="58"/>
      <c r="DRG248" s="57"/>
      <c r="DRH248" s="23"/>
      <c r="DRI248" s="24"/>
      <c r="DRJ248" s="26"/>
      <c r="DRK248" s="20"/>
      <c r="DRL248" s="35"/>
      <c r="DRM248" s="21"/>
      <c r="DRN248" s="21"/>
      <c r="DRO248" s="27"/>
      <c r="DRP248" s="28"/>
      <c r="DRQ248" s="28"/>
      <c r="DRR248" s="28"/>
      <c r="DRS248" s="28"/>
      <c r="DRT248" s="28"/>
      <c r="DRU248" s="58"/>
      <c r="DRV248" s="57"/>
      <c r="DRW248" s="23"/>
      <c r="DRX248" s="24"/>
      <c r="DRY248" s="26"/>
      <c r="DRZ248" s="20"/>
      <c r="DSA248" s="35"/>
      <c r="DSB248" s="21"/>
      <c r="DSC248" s="21"/>
      <c r="DSD248" s="27"/>
      <c r="DSE248" s="28"/>
      <c r="DSF248" s="28"/>
      <c r="DSG248" s="28"/>
      <c r="DSH248" s="28"/>
      <c r="DSI248" s="28"/>
      <c r="DSJ248" s="58"/>
      <c r="DSK248" s="57"/>
      <c r="DSL248" s="23"/>
      <c r="DSM248" s="24"/>
      <c r="DSN248" s="26"/>
      <c r="DSO248" s="20"/>
      <c r="DSP248" s="35"/>
      <c r="DSQ248" s="21"/>
      <c r="DSR248" s="21"/>
      <c r="DSS248" s="27"/>
      <c r="DST248" s="28"/>
      <c r="DSU248" s="28"/>
      <c r="DSV248" s="28"/>
      <c r="DSW248" s="28"/>
      <c r="DSX248" s="28"/>
      <c r="DSY248" s="58"/>
      <c r="DSZ248" s="57"/>
      <c r="DTA248" s="23"/>
      <c r="DTB248" s="24"/>
      <c r="DTC248" s="26"/>
      <c r="DTD248" s="20"/>
      <c r="DTE248" s="35"/>
      <c r="DTF248" s="21"/>
      <c r="DTG248" s="21"/>
      <c r="DTH248" s="27"/>
      <c r="DTI248" s="28"/>
      <c r="DTJ248" s="28"/>
      <c r="DTK248" s="28"/>
      <c r="DTL248" s="28"/>
      <c r="DTM248" s="28"/>
      <c r="DTN248" s="58"/>
      <c r="DTO248" s="57"/>
      <c r="DTP248" s="23"/>
      <c r="DTQ248" s="24"/>
      <c r="DTR248" s="26"/>
      <c r="DTS248" s="20"/>
      <c r="DTT248" s="35"/>
      <c r="DTU248" s="21"/>
      <c r="DTV248" s="21"/>
      <c r="DTW248" s="27"/>
      <c r="DTX248" s="28"/>
      <c r="DTY248" s="28"/>
      <c r="DTZ248" s="28"/>
      <c r="DUA248" s="28"/>
      <c r="DUB248" s="28"/>
      <c r="DUC248" s="58"/>
      <c r="DUD248" s="57"/>
      <c r="DUE248" s="23"/>
      <c r="DUF248" s="24"/>
      <c r="DUG248" s="26"/>
      <c r="DUH248" s="20"/>
      <c r="DUI248" s="35"/>
      <c r="DUJ248" s="21"/>
      <c r="DUK248" s="21"/>
      <c r="DUL248" s="27"/>
      <c r="DUM248" s="28"/>
      <c r="DUN248" s="28"/>
      <c r="DUO248" s="28"/>
      <c r="DUP248" s="28"/>
      <c r="DUQ248" s="28"/>
      <c r="DUR248" s="58"/>
      <c r="DUS248" s="57"/>
      <c r="DUT248" s="23"/>
      <c r="DUU248" s="24"/>
      <c r="DUV248" s="26"/>
      <c r="DUW248" s="20"/>
      <c r="DUX248" s="35"/>
      <c r="DUY248" s="21"/>
      <c r="DUZ248" s="21"/>
      <c r="DVA248" s="27"/>
      <c r="DVB248" s="28"/>
      <c r="DVC248" s="28"/>
      <c r="DVD248" s="28"/>
      <c r="DVE248" s="28"/>
      <c r="DVF248" s="28"/>
      <c r="DVG248" s="58"/>
      <c r="DVH248" s="57"/>
      <c r="DVI248" s="23"/>
      <c r="DVJ248" s="24"/>
      <c r="DVK248" s="26"/>
      <c r="DVL248" s="20"/>
      <c r="DVM248" s="35"/>
      <c r="DVN248" s="21"/>
      <c r="DVO248" s="21"/>
      <c r="DVP248" s="27"/>
      <c r="DVQ248" s="28"/>
      <c r="DVR248" s="28"/>
      <c r="DVS248" s="28"/>
      <c r="DVT248" s="28"/>
      <c r="DVU248" s="28"/>
      <c r="DVV248" s="58"/>
      <c r="DVW248" s="57"/>
      <c r="DVX248" s="23"/>
      <c r="DVY248" s="24"/>
      <c r="DVZ248" s="26"/>
      <c r="DWA248" s="20"/>
      <c r="DWB248" s="35"/>
      <c r="DWC248" s="21"/>
      <c r="DWD248" s="21"/>
      <c r="DWE248" s="27"/>
      <c r="DWF248" s="28"/>
      <c r="DWG248" s="28"/>
      <c r="DWH248" s="28"/>
      <c r="DWI248" s="28"/>
      <c r="DWJ248" s="28"/>
      <c r="DWK248" s="58"/>
      <c r="DWL248" s="57"/>
      <c r="DWM248" s="23"/>
      <c r="DWN248" s="24"/>
      <c r="DWO248" s="26"/>
      <c r="DWP248" s="20"/>
      <c r="DWQ248" s="35"/>
      <c r="DWR248" s="21"/>
      <c r="DWS248" s="21"/>
      <c r="DWT248" s="27"/>
      <c r="DWU248" s="28"/>
      <c r="DWV248" s="28"/>
      <c r="DWW248" s="28"/>
      <c r="DWX248" s="28"/>
      <c r="DWY248" s="28"/>
      <c r="DWZ248" s="58"/>
      <c r="DXA248" s="57"/>
      <c r="DXB248" s="23"/>
      <c r="DXC248" s="24"/>
      <c r="DXD248" s="26"/>
      <c r="DXE248" s="20"/>
      <c r="DXF248" s="35"/>
      <c r="DXG248" s="21"/>
      <c r="DXH248" s="21"/>
      <c r="DXI248" s="27"/>
      <c r="DXJ248" s="28"/>
      <c r="DXK248" s="28"/>
      <c r="DXL248" s="28"/>
      <c r="DXM248" s="28"/>
      <c r="DXN248" s="28"/>
      <c r="DXO248" s="58"/>
      <c r="DXP248" s="57"/>
      <c r="DXQ248" s="23"/>
      <c r="DXR248" s="24"/>
      <c r="DXS248" s="26"/>
      <c r="DXT248" s="20"/>
      <c r="DXU248" s="35"/>
      <c r="DXV248" s="21"/>
      <c r="DXW248" s="21"/>
      <c r="DXX248" s="27"/>
      <c r="DXY248" s="28"/>
      <c r="DXZ248" s="28"/>
      <c r="DYA248" s="28"/>
      <c r="DYB248" s="28"/>
      <c r="DYC248" s="28"/>
      <c r="DYD248" s="58"/>
      <c r="DYE248" s="57"/>
      <c r="DYF248" s="23"/>
      <c r="DYG248" s="24"/>
      <c r="DYH248" s="26"/>
      <c r="DYI248" s="20"/>
      <c r="DYJ248" s="35"/>
      <c r="DYK248" s="21"/>
      <c r="DYL248" s="21"/>
      <c r="DYM248" s="27"/>
      <c r="DYN248" s="28"/>
      <c r="DYO248" s="28"/>
      <c r="DYP248" s="28"/>
      <c r="DYQ248" s="28"/>
      <c r="DYR248" s="28"/>
      <c r="DYS248" s="58"/>
      <c r="DYT248" s="57"/>
      <c r="DYU248" s="23"/>
      <c r="DYV248" s="24"/>
      <c r="DYW248" s="26"/>
      <c r="DYX248" s="20"/>
      <c r="DYY248" s="35"/>
      <c r="DYZ248" s="21"/>
      <c r="DZA248" s="21"/>
      <c r="DZB248" s="27"/>
      <c r="DZC248" s="28"/>
      <c r="DZD248" s="28"/>
      <c r="DZE248" s="28"/>
      <c r="DZF248" s="28"/>
      <c r="DZG248" s="28"/>
      <c r="DZH248" s="58"/>
      <c r="DZI248" s="57"/>
      <c r="DZJ248" s="23"/>
      <c r="DZK248" s="24"/>
      <c r="DZL248" s="26"/>
      <c r="DZM248" s="20"/>
      <c r="DZN248" s="35"/>
      <c r="DZO248" s="21"/>
      <c r="DZP248" s="21"/>
      <c r="DZQ248" s="27"/>
      <c r="DZR248" s="28"/>
      <c r="DZS248" s="28"/>
      <c r="DZT248" s="28"/>
      <c r="DZU248" s="28"/>
      <c r="DZV248" s="28"/>
      <c r="DZW248" s="58"/>
      <c r="DZX248" s="57"/>
      <c r="DZY248" s="23"/>
      <c r="DZZ248" s="24"/>
      <c r="EAA248" s="26"/>
      <c r="EAB248" s="20"/>
      <c r="EAC248" s="35"/>
      <c r="EAD248" s="21"/>
      <c r="EAE248" s="21"/>
      <c r="EAF248" s="27"/>
      <c r="EAG248" s="28"/>
      <c r="EAH248" s="28"/>
      <c r="EAI248" s="28"/>
      <c r="EAJ248" s="28"/>
      <c r="EAK248" s="28"/>
      <c r="EAL248" s="58"/>
      <c r="EAM248" s="57"/>
      <c r="EAN248" s="23"/>
      <c r="EAO248" s="24"/>
      <c r="EAP248" s="26"/>
      <c r="EAQ248" s="20"/>
      <c r="EAR248" s="35"/>
      <c r="EAS248" s="21"/>
      <c r="EAT248" s="21"/>
      <c r="EAU248" s="27"/>
      <c r="EAV248" s="28"/>
      <c r="EAW248" s="28"/>
      <c r="EAX248" s="28"/>
      <c r="EAY248" s="28"/>
      <c r="EAZ248" s="28"/>
      <c r="EBA248" s="58"/>
      <c r="EBB248" s="57"/>
      <c r="EBC248" s="23"/>
      <c r="EBD248" s="24"/>
      <c r="EBE248" s="26"/>
      <c r="EBF248" s="20"/>
      <c r="EBG248" s="35"/>
      <c r="EBH248" s="21"/>
      <c r="EBI248" s="21"/>
      <c r="EBJ248" s="27"/>
      <c r="EBK248" s="28"/>
      <c r="EBL248" s="28"/>
      <c r="EBM248" s="28"/>
      <c r="EBN248" s="28"/>
      <c r="EBO248" s="28"/>
      <c r="EBP248" s="58"/>
      <c r="EBQ248" s="57"/>
      <c r="EBR248" s="23"/>
      <c r="EBS248" s="24"/>
      <c r="EBT248" s="26"/>
      <c r="EBU248" s="20"/>
      <c r="EBV248" s="35"/>
      <c r="EBW248" s="21"/>
      <c r="EBX248" s="21"/>
      <c r="EBY248" s="27"/>
      <c r="EBZ248" s="28"/>
      <c r="ECA248" s="28"/>
      <c r="ECB248" s="28"/>
      <c r="ECC248" s="28"/>
      <c r="ECD248" s="28"/>
      <c r="ECE248" s="58"/>
      <c r="ECF248" s="57"/>
      <c r="ECG248" s="23"/>
      <c r="ECH248" s="24"/>
      <c r="ECI248" s="26"/>
      <c r="ECJ248" s="20"/>
      <c r="ECK248" s="35"/>
      <c r="ECL248" s="21"/>
      <c r="ECM248" s="21"/>
      <c r="ECN248" s="27"/>
      <c r="ECO248" s="28"/>
      <c r="ECP248" s="28"/>
      <c r="ECQ248" s="28"/>
      <c r="ECR248" s="28"/>
      <c r="ECS248" s="28"/>
      <c r="ECT248" s="58"/>
      <c r="ECU248" s="57"/>
      <c r="ECV248" s="23"/>
      <c r="ECW248" s="24"/>
      <c r="ECX248" s="26"/>
      <c r="ECY248" s="20"/>
      <c r="ECZ248" s="35"/>
      <c r="EDA248" s="21"/>
      <c r="EDB248" s="21"/>
      <c r="EDC248" s="27"/>
      <c r="EDD248" s="28"/>
      <c r="EDE248" s="28"/>
      <c r="EDF248" s="28"/>
      <c r="EDG248" s="28"/>
      <c r="EDH248" s="28"/>
      <c r="EDI248" s="58"/>
      <c r="EDJ248" s="57"/>
      <c r="EDK248" s="23"/>
      <c r="EDL248" s="24"/>
      <c r="EDM248" s="26"/>
      <c r="EDN248" s="20"/>
      <c r="EDO248" s="35"/>
      <c r="EDP248" s="21"/>
      <c r="EDQ248" s="21"/>
      <c r="EDR248" s="27"/>
      <c r="EDS248" s="28"/>
      <c r="EDT248" s="28"/>
      <c r="EDU248" s="28"/>
      <c r="EDV248" s="28"/>
      <c r="EDW248" s="28"/>
      <c r="EDX248" s="58"/>
      <c r="EDY248" s="57"/>
      <c r="EDZ248" s="23"/>
      <c r="EEA248" s="24"/>
      <c r="EEB248" s="26"/>
      <c r="EEC248" s="20"/>
      <c r="EED248" s="35"/>
      <c r="EEE248" s="21"/>
      <c r="EEF248" s="21"/>
      <c r="EEG248" s="27"/>
      <c r="EEH248" s="28"/>
      <c r="EEI248" s="28"/>
      <c r="EEJ248" s="28"/>
      <c r="EEK248" s="28"/>
      <c r="EEL248" s="28"/>
      <c r="EEM248" s="58"/>
      <c r="EEN248" s="57"/>
      <c r="EEO248" s="23"/>
      <c r="EEP248" s="24"/>
      <c r="EEQ248" s="26"/>
      <c r="EER248" s="20"/>
      <c r="EES248" s="35"/>
      <c r="EET248" s="21"/>
      <c r="EEU248" s="21"/>
      <c r="EEV248" s="27"/>
      <c r="EEW248" s="28"/>
      <c r="EEX248" s="28"/>
      <c r="EEY248" s="28"/>
      <c r="EEZ248" s="28"/>
      <c r="EFA248" s="28"/>
      <c r="EFB248" s="58"/>
      <c r="EFC248" s="57"/>
      <c r="EFD248" s="23"/>
      <c r="EFE248" s="24"/>
      <c r="EFF248" s="26"/>
      <c r="EFG248" s="20"/>
      <c r="EFH248" s="35"/>
      <c r="EFI248" s="21"/>
      <c r="EFJ248" s="21"/>
      <c r="EFK248" s="27"/>
      <c r="EFL248" s="28"/>
      <c r="EFM248" s="28"/>
      <c r="EFN248" s="28"/>
      <c r="EFO248" s="28"/>
      <c r="EFP248" s="28"/>
      <c r="EFQ248" s="58"/>
      <c r="EFR248" s="57"/>
      <c r="EFS248" s="23"/>
      <c r="EFT248" s="24"/>
      <c r="EFU248" s="26"/>
      <c r="EFV248" s="20"/>
      <c r="EFW248" s="35"/>
      <c r="EFX248" s="21"/>
      <c r="EFY248" s="21"/>
      <c r="EFZ248" s="27"/>
      <c r="EGA248" s="28"/>
      <c r="EGB248" s="28"/>
      <c r="EGC248" s="28"/>
      <c r="EGD248" s="28"/>
      <c r="EGE248" s="28"/>
      <c r="EGF248" s="58"/>
      <c r="EGG248" s="57"/>
      <c r="EGH248" s="23"/>
      <c r="EGI248" s="24"/>
      <c r="EGJ248" s="26"/>
      <c r="EGK248" s="20"/>
      <c r="EGL248" s="35"/>
      <c r="EGM248" s="21"/>
      <c r="EGN248" s="21"/>
      <c r="EGO248" s="27"/>
      <c r="EGP248" s="28"/>
      <c r="EGQ248" s="28"/>
      <c r="EGR248" s="28"/>
      <c r="EGS248" s="28"/>
      <c r="EGT248" s="28"/>
      <c r="EGU248" s="58"/>
      <c r="EGV248" s="57"/>
      <c r="EGW248" s="23"/>
      <c r="EGX248" s="24"/>
      <c r="EGY248" s="26"/>
      <c r="EGZ248" s="20"/>
      <c r="EHA248" s="35"/>
      <c r="EHB248" s="21"/>
      <c r="EHC248" s="21"/>
      <c r="EHD248" s="27"/>
      <c r="EHE248" s="28"/>
      <c r="EHF248" s="28"/>
      <c r="EHG248" s="28"/>
      <c r="EHH248" s="28"/>
      <c r="EHI248" s="28"/>
      <c r="EHJ248" s="58"/>
      <c r="EHK248" s="57"/>
      <c r="EHL248" s="23"/>
      <c r="EHM248" s="24"/>
      <c r="EHN248" s="26"/>
      <c r="EHO248" s="20"/>
      <c r="EHP248" s="35"/>
      <c r="EHQ248" s="21"/>
      <c r="EHR248" s="21"/>
      <c r="EHS248" s="27"/>
      <c r="EHT248" s="28"/>
      <c r="EHU248" s="28"/>
      <c r="EHV248" s="28"/>
      <c r="EHW248" s="28"/>
      <c r="EHX248" s="28"/>
      <c r="EHY248" s="58"/>
      <c r="EHZ248" s="57"/>
      <c r="EIA248" s="23"/>
      <c r="EIB248" s="24"/>
      <c r="EIC248" s="26"/>
      <c r="EID248" s="20"/>
      <c r="EIE248" s="35"/>
      <c r="EIF248" s="21"/>
      <c r="EIG248" s="21"/>
      <c r="EIH248" s="27"/>
      <c r="EII248" s="28"/>
      <c r="EIJ248" s="28"/>
      <c r="EIK248" s="28"/>
      <c r="EIL248" s="28"/>
      <c r="EIM248" s="28"/>
      <c r="EIN248" s="58"/>
      <c r="EIO248" s="57"/>
      <c r="EIP248" s="23"/>
      <c r="EIQ248" s="24"/>
      <c r="EIR248" s="26"/>
      <c r="EIS248" s="20"/>
      <c r="EIT248" s="35"/>
      <c r="EIU248" s="21"/>
      <c r="EIV248" s="21"/>
      <c r="EIW248" s="27"/>
      <c r="EIX248" s="28"/>
      <c r="EIY248" s="28"/>
      <c r="EIZ248" s="28"/>
      <c r="EJA248" s="28"/>
      <c r="EJB248" s="28"/>
      <c r="EJC248" s="58"/>
      <c r="EJD248" s="57"/>
      <c r="EJE248" s="23"/>
      <c r="EJF248" s="24"/>
      <c r="EJG248" s="26"/>
      <c r="EJH248" s="20"/>
      <c r="EJI248" s="35"/>
      <c r="EJJ248" s="21"/>
      <c r="EJK248" s="21"/>
      <c r="EJL248" s="27"/>
      <c r="EJM248" s="28"/>
      <c r="EJN248" s="28"/>
      <c r="EJO248" s="28"/>
      <c r="EJP248" s="28"/>
      <c r="EJQ248" s="28"/>
      <c r="EJR248" s="58"/>
      <c r="EJS248" s="57"/>
      <c r="EJT248" s="23"/>
      <c r="EJU248" s="24"/>
      <c r="EJV248" s="26"/>
      <c r="EJW248" s="20"/>
      <c r="EJX248" s="35"/>
      <c r="EJY248" s="21"/>
      <c r="EJZ248" s="21"/>
      <c r="EKA248" s="27"/>
      <c r="EKB248" s="28"/>
      <c r="EKC248" s="28"/>
      <c r="EKD248" s="28"/>
      <c r="EKE248" s="28"/>
      <c r="EKF248" s="28"/>
      <c r="EKG248" s="58"/>
      <c r="EKH248" s="57"/>
      <c r="EKI248" s="23"/>
      <c r="EKJ248" s="24"/>
      <c r="EKK248" s="26"/>
      <c r="EKL248" s="20"/>
      <c r="EKM248" s="35"/>
      <c r="EKN248" s="21"/>
      <c r="EKO248" s="21"/>
      <c r="EKP248" s="27"/>
      <c r="EKQ248" s="28"/>
      <c r="EKR248" s="28"/>
      <c r="EKS248" s="28"/>
      <c r="EKT248" s="28"/>
      <c r="EKU248" s="28"/>
      <c r="EKV248" s="58"/>
      <c r="EKW248" s="57"/>
      <c r="EKX248" s="23"/>
      <c r="EKY248" s="24"/>
      <c r="EKZ248" s="26"/>
      <c r="ELA248" s="20"/>
      <c r="ELB248" s="35"/>
      <c r="ELC248" s="21"/>
      <c r="ELD248" s="21"/>
      <c r="ELE248" s="27"/>
      <c r="ELF248" s="28"/>
      <c r="ELG248" s="28"/>
      <c r="ELH248" s="28"/>
      <c r="ELI248" s="28"/>
      <c r="ELJ248" s="28"/>
      <c r="ELK248" s="58"/>
      <c r="ELL248" s="57"/>
      <c r="ELM248" s="23"/>
      <c r="ELN248" s="24"/>
      <c r="ELO248" s="26"/>
      <c r="ELP248" s="20"/>
      <c r="ELQ248" s="35"/>
      <c r="ELR248" s="21"/>
      <c r="ELS248" s="21"/>
      <c r="ELT248" s="27"/>
      <c r="ELU248" s="28"/>
      <c r="ELV248" s="28"/>
      <c r="ELW248" s="28"/>
      <c r="ELX248" s="28"/>
      <c r="ELY248" s="28"/>
      <c r="ELZ248" s="58"/>
      <c r="EMA248" s="57"/>
      <c r="EMB248" s="23"/>
      <c r="EMC248" s="24"/>
      <c r="EMD248" s="26"/>
      <c r="EME248" s="20"/>
      <c r="EMF248" s="35"/>
      <c r="EMG248" s="21"/>
      <c r="EMH248" s="21"/>
      <c r="EMI248" s="27"/>
      <c r="EMJ248" s="28"/>
      <c r="EMK248" s="28"/>
      <c r="EML248" s="28"/>
      <c r="EMM248" s="28"/>
      <c r="EMN248" s="28"/>
      <c r="EMO248" s="58"/>
      <c r="EMP248" s="57"/>
      <c r="EMQ248" s="23"/>
      <c r="EMR248" s="24"/>
      <c r="EMS248" s="26"/>
      <c r="EMT248" s="20"/>
      <c r="EMU248" s="35"/>
      <c r="EMV248" s="21"/>
      <c r="EMW248" s="21"/>
      <c r="EMX248" s="27"/>
      <c r="EMY248" s="28"/>
      <c r="EMZ248" s="28"/>
      <c r="ENA248" s="28"/>
      <c r="ENB248" s="28"/>
      <c r="ENC248" s="28"/>
      <c r="END248" s="58"/>
      <c r="ENE248" s="57"/>
      <c r="ENF248" s="23"/>
      <c r="ENG248" s="24"/>
      <c r="ENH248" s="26"/>
      <c r="ENI248" s="20"/>
      <c r="ENJ248" s="35"/>
      <c r="ENK248" s="21"/>
      <c r="ENL248" s="21"/>
      <c r="ENM248" s="27"/>
      <c r="ENN248" s="28"/>
      <c r="ENO248" s="28"/>
      <c r="ENP248" s="28"/>
      <c r="ENQ248" s="28"/>
      <c r="ENR248" s="28"/>
      <c r="ENS248" s="58"/>
      <c r="ENT248" s="57"/>
      <c r="ENU248" s="23"/>
      <c r="ENV248" s="24"/>
      <c r="ENW248" s="26"/>
      <c r="ENX248" s="20"/>
      <c r="ENY248" s="35"/>
      <c r="ENZ248" s="21"/>
      <c r="EOA248" s="21"/>
      <c r="EOB248" s="27"/>
      <c r="EOC248" s="28"/>
      <c r="EOD248" s="28"/>
      <c r="EOE248" s="28"/>
      <c r="EOF248" s="28"/>
      <c r="EOG248" s="28"/>
      <c r="EOH248" s="58"/>
      <c r="EOI248" s="57"/>
      <c r="EOJ248" s="23"/>
      <c r="EOK248" s="24"/>
      <c r="EOL248" s="26"/>
      <c r="EOM248" s="20"/>
      <c r="EON248" s="35"/>
      <c r="EOO248" s="21"/>
      <c r="EOP248" s="21"/>
      <c r="EOQ248" s="27"/>
      <c r="EOR248" s="28"/>
      <c r="EOS248" s="28"/>
      <c r="EOT248" s="28"/>
      <c r="EOU248" s="28"/>
      <c r="EOV248" s="28"/>
      <c r="EOW248" s="58"/>
      <c r="EOX248" s="57"/>
      <c r="EOY248" s="23"/>
      <c r="EOZ248" s="24"/>
      <c r="EPA248" s="26"/>
      <c r="EPB248" s="20"/>
      <c r="EPC248" s="35"/>
      <c r="EPD248" s="21"/>
      <c r="EPE248" s="21"/>
      <c r="EPF248" s="27"/>
      <c r="EPG248" s="28"/>
      <c r="EPH248" s="28"/>
      <c r="EPI248" s="28"/>
      <c r="EPJ248" s="28"/>
      <c r="EPK248" s="28"/>
      <c r="EPL248" s="58"/>
      <c r="EPM248" s="57"/>
      <c r="EPN248" s="23"/>
      <c r="EPO248" s="24"/>
      <c r="EPP248" s="26"/>
      <c r="EPQ248" s="20"/>
      <c r="EPR248" s="35"/>
      <c r="EPS248" s="21"/>
      <c r="EPT248" s="21"/>
      <c r="EPU248" s="27"/>
      <c r="EPV248" s="28"/>
      <c r="EPW248" s="28"/>
      <c r="EPX248" s="28"/>
      <c r="EPY248" s="28"/>
      <c r="EPZ248" s="28"/>
      <c r="EQA248" s="58"/>
      <c r="EQB248" s="57"/>
      <c r="EQC248" s="23"/>
      <c r="EQD248" s="24"/>
      <c r="EQE248" s="26"/>
      <c r="EQF248" s="20"/>
      <c r="EQG248" s="35"/>
      <c r="EQH248" s="21"/>
      <c r="EQI248" s="21"/>
      <c r="EQJ248" s="27"/>
      <c r="EQK248" s="28"/>
      <c r="EQL248" s="28"/>
      <c r="EQM248" s="28"/>
      <c r="EQN248" s="28"/>
      <c r="EQO248" s="28"/>
      <c r="EQP248" s="58"/>
      <c r="EQQ248" s="57"/>
      <c r="EQR248" s="23"/>
      <c r="EQS248" s="24"/>
      <c r="EQT248" s="26"/>
      <c r="EQU248" s="20"/>
      <c r="EQV248" s="35"/>
      <c r="EQW248" s="21"/>
      <c r="EQX248" s="21"/>
      <c r="EQY248" s="27"/>
      <c r="EQZ248" s="28"/>
      <c r="ERA248" s="28"/>
      <c r="ERB248" s="28"/>
      <c r="ERC248" s="28"/>
      <c r="ERD248" s="28"/>
      <c r="ERE248" s="58"/>
      <c r="ERF248" s="57"/>
      <c r="ERG248" s="23"/>
      <c r="ERH248" s="24"/>
      <c r="ERI248" s="26"/>
      <c r="ERJ248" s="20"/>
      <c r="ERK248" s="35"/>
      <c r="ERL248" s="21"/>
      <c r="ERM248" s="21"/>
      <c r="ERN248" s="27"/>
      <c r="ERO248" s="28"/>
      <c r="ERP248" s="28"/>
      <c r="ERQ248" s="28"/>
      <c r="ERR248" s="28"/>
      <c r="ERS248" s="28"/>
      <c r="ERT248" s="58"/>
      <c r="ERU248" s="57"/>
      <c r="ERV248" s="23"/>
      <c r="ERW248" s="24"/>
      <c r="ERX248" s="26"/>
      <c r="ERY248" s="20"/>
      <c r="ERZ248" s="35"/>
      <c r="ESA248" s="21"/>
      <c r="ESB248" s="21"/>
      <c r="ESC248" s="27"/>
      <c r="ESD248" s="28"/>
      <c r="ESE248" s="28"/>
      <c r="ESF248" s="28"/>
      <c r="ESG248" s="28"/>
      <c r="ESH248" s="28"/>
      <c r="ESI248" s="58"/>
      <c r="ESJ248" s="57"/>
      <c r="ESK248" s="23"/>
      <c r="ESL248" s="24"/>
      <c r="ESM248" s="26"/>
      <c r="ESN248" s="20"/>
      <c r="ESO248" s="35"/>
      <c r="ESP248" s="21"/>
      <c r="ESQ248" s="21"/>
      <c r="ESR248" s="27"/>
      <c r="ESS248" s="28"/>
      <c r="EST248" s="28"/>
      <c r="ESU248" s="28"/>
      <c r="ESV248" s="28"/>
      <c r="ESW248" s="28"/>
      <c r="ESX248" s="58"/>
      <c r="ESY248" s="57"/>
      <c r="ESZ248" s="23"/>
      <c r="ETA248" s="24"/>
      <c r="ETB248" s="26"/>
      <c r="ETC248" s="20"/>
      <c r="ETD248" s="35"/>
      <c r="ETE248" s="21"/>
      <c r="ETF248" s="21"/>
      <c r="ETG248" s="27"/>
      <c r="ETH248" s="28"/>
      <c r="ETI248" s="28"/>
      <c r="ETJ248" s="28"/>
      <c r="ETK248" s="28"/>
      <c r="ETL248" s="28"/>
      <c r="ETM248" s="58"/>
      <c r="ETN248" s="57"/>
      <c r="ETO248" s="23"/>
      <c r="ETP248" s="24"/>
      <c r="ETQ248" s="26"/>
      <c r="ETR248" s="20"/>
      <c r="ETS248" s="35"/>
      <c r="ETT248" s="21"/>
      <c r="ETU248" s="21"/>
      <c r="ETV248" s="27"/>
      <c r="ETW248" s="28"/>
      <c r="ETX248" s="28"/>
      <c r="ETY248" s="28"/>
      <c r="ETZ248" s="28"/>
      <c r="EUA248" s="28"/>
      <c r="EUB248" s="58"/>
      <c r="EUC248" s="57"/>
      <c r="EUD248" s="23"/>
      <c r="EUE248" s="24"/>
      <c r="EUF248" s="26"/>
      <c r="EUG248" s="20"/>
      <c r="EUH248" s="35"/>
      <c r="EUI248" s="21"/>
      <c r="EUJ248" s="21"/>
      <c r="EUK248" s="27"/>
      <c r="EUL248" s="28"/>
      <c r="EUM248" s="28"/>
      <c r="EUN248" s="28"/>
      <c r="EUO248" s="28"/>
      <c r="EUP248" s="28"/>
      <c r="EUQ248" s="58"/>
      <c r="EUR248" s="57"/>
      <c r="EUS248" s="23"/>
      <c r="EUT248" s="24"/>
      <c r="EUU248" s="26"/>
      <c r="EUV248" s="20"/>
      <c r="EUW248" s="35"/>
      <c r="EUX248" s="21"/>
      <c r="EUY248" s="21"/>
      <c r="EUZ248" s="27"/>
      <c r="EVA248" s="28"/>
      <c r="EVB248" s="28"/>
      <c r="EVC248" s="28"/>
      <c r="EVD248" s="28"/>
      <c r="EVE248" s="28"/>
      <c r="EVF248" s="58"/>
      <c r="EVG248" s="57"/>
      <c r="EVH248" s="23"/>
      <c r="EVI248" s="24"/>
      <c r="EVJ248" s="26"/>
      <c r="EVK248" s="20"/>
      <c r="EVL248" s="35"/>
      <c r="EVM248" s="21"/>
      <c r="EVN248" s="21"/>
      <c r="EVO248" s="27"/>
      <c r="EVP248" s="28"/>
      <c r="EVQ248" s="28"/>
      <c r="EVR248" s="28"/>
      <c r="EVS248" s="28"/>
      <c r="EVT248" s="28"/>
      <c r="EVU248" s="58"/>
      <c r="EVV248" s="57"/>
      <c r="EVW248" s="23"/>
      <c r="EVX248" s="24"/>
      <c r="EVY248" s="26"/>
      <c r="EVZ248" s="20"/>
      <c r="EWA248" s="35"/>
      <c r="EWB248" s="21"/>
      <c r="EWC248" s="21"/>
      <c r="EWD248" s="27"/>
      <c r="EWE248" s="28"/>
      <c r="EWF248" s="28"/>
      <c r="EWG248" s="28"/>
      <c r="EWH248" s="28"/>
      <c r="EWI248" s="28"/>
      <c r="EWJ248" s="58"/>
      <c r="EWK248" s="57"/>
      <c r="EWL248" s="23"/>
      <c r="EWM248" s="24"/>
      <c r="EWN248" s="26"/>
      <c r="EWO248" s="20"/>
      <c r="EWP248" s="35"/>
      <c r="EWQ248" s="21"/>
      <c r="EWR248" s="21"/>
      <c r="EWS248" s="27"/>
      <c r="EWT248" s="28"/>
      <c r="EWU248" s="28"/>
      <c r="EWV248" s="28"/>
      <c r="EWW248" s="28"/>
      <c r="EWX248" s="28"/>
      <c r="EWY248" s="58"/>
      <c r="EWZ248" s="57"/>
      <c r="EXA248" s="23"/>
      <c r="EXB248" s="24"/>
      <c r="EXC248" s="26"/>
      <c r="EXD248" s="20"/>
      <c r="EXE248" s="35"/>
      <c r="EXF248" s="21"/>
      <c r="EXG248" s="21"/>
      <c r="EXH248" s="27"/>
      <c r="EXI248" s="28"/>
      <c r="EXJ248" s="28"/>
      <c r="EXK248" s="28"/>
      <c r="EXL248" s="28"/>
      <c r="EXM248" s="28"/>
      <c r="EXN248" s="58"/>
      <c r="EXO248" s="57"/>
      <c r="EXP248" s="23"/>
      <c r="EXQ248" s="24"/>
      <c r="EXR248" s="26"/>
      <c r="EXS248" s="20"/>
      <c r="EXT248" s="35"/>
      <c r="EXU248" s="21"/>
      <c r="EXV248" s="21"/>
      <c r="EXW248" s="27"/>
      <c r="EXX248" s="28"/>
      <c r="EXY248" s="28"/>
      <c r="EXZ248" s="28"/>
      <c r="EYA248" s="28"/>
      <c r="EYB248" s="28"/>
      <c r="EYC248" s="58"/>
      <c r="EYD248" s="57"/>
      <c r="EYE248" s="23"/>
      <c r="EYF248" s="24"/>
      <c r="EYG248" s="26"/>
      <c r="EYH248" s="20"/>
      <c r="EYI248" s="35"/>
      <c r="EYJ248" s="21"/>
      <c r="EYK248" s="21"/>
      <c r="EYL248" s="27"/>
      <c r="EYM248" s="28"/>
      <c r="EYN248" s="28"/>
      <c r="EYO248" s="28"/>
      <c r="EYP248" s="28"/>
      <c r="EYQ248" s="28"/>
      <c r="EYR248" s="58"/>
      <c r="EYS248" s="57"/>
      <c r="EYT248" s="23"/>
      <c r="EYU248" s="24"/>
      <c r="EYV248" s="26"/>
      <c r="EYW248" s="20"/>
      <c r="EYX248" s="35"/>
      <c r="EYY248" s="21"/>
      <c r="EYZ248" s="21"/>
      <c r="EZA248" s="27"/>
      <c r="EZB248" s="28"/>
      <c r="EZC248" s="28"/>
      <c r="EZD248" s="28"/>
      <c r="EZE248" s="28"/>
      <c r="EZF248" s="28"/>
      <c r="EZG248" s="58"/>
      <c r="EZH248" s="57"/>
      <c r="EZI248" s="23"/>
      <c r="EZJ248" s="24"/>
      <c r="EZK248" s="26"/>
      <c r="EZL248" s="20"/>
      <c r="EZM248" s="35"/>
      <c r="EZN248" s="21"/>
      <c r="EZO248" s="21"/>
      <c r="EZP248" s="27"/>
      <c r="EZQ248" s="28"/>
      <c r="EZR248" s="28"/>
      <c r="EZS248" s="28"/>
      <c r="EZT248" s="28"/>
      <c r="EZU248" s="28"/>
      <c r="EZV248" s="58"/>
      <c r="EZW248" s="57"/>
      <c r="EZX248" s="23"/>
      <c r="EZY248" s="24"/>
      <c r="EZZ248" s="26"/>
      <c r="FAA248" s="20"/>
      <c r="FAB248" s="35"/>
      <c r="FAC248" s="21"/>
      <c r="FAD248" s="21"/>
      <c r="FAE248" s="27"/>
      <c r="FAF248" s="28"/>
      <c r="FAG248" s="28"/>
      <c r="FAH248" s="28"/>
      <c r="FAI248" s="28"/>
      <c r="FAJ248" s="28"/>
      <c r="FAK248" s="58"/>
      <c r="FAL248" s="57"/>
      <c r="FAM248" s="23"/>
      <c r="FAN248" s="24"/>
      <c r="FAO248" s="26"/>
      <c r="FAP248" s="20"/>
      <c r="FAQ248" s="35"/>
      <c r="FAR248" s="21"/>
      <c r="FAS248" s="21"/>
      <c r="FAT248" s="27"/>
      <c r="FAU248" s="28"/>
      <c r="FAV248" s="28"/>
      <c r="FAW248" s="28"/>
      <c r="FAX248" s="28"/>
      <c r="FAY248" s="28"/>
      <c r="FAZ248" s="58"/>
      <c r="FBA248" s="57"/>
      <c r="FBB248" s="23"/>
      <c r="FBC248" s="24"/>
      <c r="FBD248" s="26"/>
      <c r="FBE248" s="20"/>
      <c r="FBF248" s="35"/>
      <c r="FBG248" s="21"/>
      <c r="FBH248" s="21"/>
      <c r="FBI248" s="27"/>
      <c r="FBJ248" s="28"/>
      <c r="FBK248" s="28"/>
      <c r="FBL248" s="28"/>
      <c r="FBM248" s="28"/>
      <c r="FBN248" s="28"/>
      <c r="FBO248" s="58"/>
      <c r="FBP248" s="57"/>
      <c r="FBQ248" s="23"/>
      <c r="FBR248" s="24"/>
      <c r="FBS248" s="26"/>
      <c r="FBT248" s="20"/>
      <c r="FBU248" s="35"/>
      <c r="FBV248" s="21"/>
      <c r="FBW248" s="21"/>
      <c r="FBX248" s="27"/>
      <c r="FBY248" s="28"/>
      <c r="FBZ248" s="28"/>
      <c r="FCA248" s="28"/>
      <c r="FCB248" s="28"/>
      <c r="FCC248" s="28"/>
      <c r="FCD248" s="58"/>
      <c r="FCE248" s="57"/>
      <c r="FCF248" s="23"/>
      <c r="FCG248" s="24"/>
      <c r="FCH248" s="26"/>
      <c r="FCI248" s="20"/>
      <c r="FCJ248" s="35"/>
      <c r="FCK248" s="21"/>
      <c r="FCL248" s="21"/>
      <c r="FCM248" s="27"/>
      <c r="FCN248" s="28"/>
      <c r="FCO248" s="28"/>
      <c r="FCP248" s="28"/>
      <c r="FCQ248" s="28"/>
      <c r="FCR248" s="28"/>
      <c r="FCS248" s="58"/>
      <c r="FCT248" s="57"/>
      <c r="FCU248" s="23"/>
      <c r="FCV248" s="24"/>
      <c r="FCW248" s="26"/>
      <c r="FCX248" s="20"/>
      <c r="FCY248" s="35"/>
      <c r="FCZ248" s="21"/>
      <c r="FDA248" s="21"/>
      <c r="FDB248" s="27"/>
      <c r="FDC248" s="28"/>
      <c r="FDD248" s="28"/>
      <c r="FDE248" s="28"/>
      <c r="FDF248" s="28"/>
      <c r="FDG248" s="28"/>
      <c r="FDH248" s="58"/>
      <c r="FDI248" s="57"/>
      <c r="FDJ248" s="23"/>
      <c r="FDK248" s="24"/>
      <c r="FDL248" s="26"/>
      <c r="FDM248" s="20"/>
      <c r="FDN248" s="35"/>
      <c r="FDO248" s="21"/>
      <c r="FDP248" s="21"/>
      <c r="FDQ248" s="27"/>
      <c r="FDR248" s="28"/>
      <c r="FDS248" s="28"/>
      <c r="FDT248" s="28"/>
      <c r="FDU248" s="28"/>
      <c r="FDV248" s="28"/>
      <c r="FDW248" s="58"/>
      <c r="FDX248" s="57"/>
      <c r="FDY248" s="23"/>
      <c r="FDZ248" s="24"/>
      <c r="FEA248" s="26"/>
      <c r="FEB248" s="20"/>
      <c r="FEC248" s="35"/>
      <c r="FED248" s="21"/>
      <c r="FEE248" s="21"/>
      <c r="FEF248" s="27"/>
      <c r="FEG248" s="28"/>
      <c r="FEH248" s="28"/>
      <c r="FEI248" s="28"/>
      <c r="FEJ248" s="28"/>
      <c r="FEK248" s="28"/>
      <c r="FEL248" s="58"/>
      <c r="FEM248" s="57"/>
      <c r="FEN248" s="23"/>
      <c r="FEO248" s="24"/>
      <c r="FEP248" s="26"/>
      <c r="FEQ248" s="20"/>
      <c r="FER248" s="35"/>
      <c r="FES248" s="21"/>
      <c r="FET248" s="21"/>
      <c r="FEU248" s="27"/>
      <c r="FEV248" s="28"/>
      <c r="FEW248" s="28"/>
      <c r="FEX248" s="28"/>
      <c r="FEY248" s="28"/>
      <c r="FEZ248" s="28"/>
      <c r="FFA248" s="58"/>
      <c r="FFB248" s="57"/>
      <c r="FFC248" s="23"/>
      <c r="FFD248" s="24"/>
      <c r="FFE248" s="26"/>
      <c r="FFF248" s="20"/>
      <c r="FFG248" s="35"/>
      <c r="FFH248" s="21"/>
      <c r="FFI248" s="21"/>
      <c r="FFJ248" s="27"/>
      <c r="FFK248" s="28"/>
      <c r="FFL248" s="28"/>
      <c r="FFM248" s="28"/>
      <c r="FFN248" s="28"/>
      <c r="FFO248" s="28"/>
      <c r="FFP248" s="58"/>
      <c r="FFQ248" s="57"/>
      <c r="FFR248" s="23"/>
      <c r="FFS248" s="24"/>
      <c r="FFT248" s="26"/>
      <c r="FFU248" s="20"/>
      <c r="FFV248" s="35"/>
      <c r="FFW248" s="21"/>
      <c r="FFX248" s="21"/>
      <c r="FFY248" s="27"/>
      <c r="FFZ248" s="28"/>
      <c r="FGA248" s="28"/>
      <c r="FGB248" s="28"/>
      <c r="FGC248" s="28"/>
      <c r="FGD248" s="28"/>
      <c r="FGE248" s="58"/>
      <c r="FGF248" s="57"/>
      <c r="FGG248" s="23"/>
      <c r="FGH248" s="24"/>
      <c r="FGI248" s="26"/>
      <c r="FGJ248" s="20"/>
      <c r="FGK248" s="35"/>
      <c r="FGL248" s="21"/>
      <c r="FGM248" s="21"/>
      <c r="FGN248" s="27"/>
      <c r="FGO248" s="28"/>
      <c r="FGP248" s="28"/>
      <c r="FGQ248" s="28"/>
      <c r="FGR248" s="28"/>
      <c r="FGS248" s="28"/>
      <c r="FGT248" s="58"/>
      <c r="FGU248" s="57"/>
      <c r="FGV248" s="23"/>
      <c r="FGW248" s="24"/>
      <c r="FGX248" s="26"/>
      <c r="FGY248" s="20"/>
      <c r="FGZ248" s="35"/>
      <c r="FHA248" s="21"/>
      <c r="FHB248" s="21"/>
      <c r="FHC248" s="27"/>
      <c r="FHD248" s="28"/>
      <c r="FHE248" s="28"/>
      <c r="FHF248" s="28"/>
      <c r="FHG248" s="28"/>
      <c r="FHH248" s="28"/>
      <c r="FHI248" s="58"/>
      <c r="FHJ248" s="57"/>
      <c r="FHK248" s="23"/>
      <c r="FHL248" s="24"/>
      <c r="FHM248" s="26"/>
      <c r="FHN248" s="20"/>
      <c r="FHO248" s="35"/>
      <c r="FHP248" s="21"/>
      <c r="FHQ248" s="21"/>
      <c r="FHR248" s="27"/>
      <c r="FHS248" s="28"/>
      <c r="FHT248" s="28"/>
      <c r="FHU248" s="28"/>
      <c r="FHV248" s="28"/>
      <c r="FHW248" s="28"/>
      <c r="FHX248" s="58"/>
      <c r="FHY248" s="57"/>
      <c r="FHZ248" s="23"/>
      <c r="FIA248" s="24"/>
      <c r="FIB248" s="26"/>
      <c r="FIC248" s="20"/>
      <c r="FID248" s="35"/>
      <c r="FIE248" s="21"/>
      <c r="FIF248" s="21"/>
      <c r="FIG248" s="27"/>
      <c r="FIH248" s="28"/>
      <c r="FII248" s="28"/>
      <c r="FIJ248" s="28"/>
      <c r="FIK248" s="28"/>
      <c r="FIL248" s="28"/>
      <c r="FIM248" s="58"/>
      <c r="FIN248" s="57"/>
      <c r="FIO248" s="23"/>
      <c r="FIP248" s="24"/>
      <c r="FIQ248" s="26"/>
      <c r="FIR248" s="20"/>
      <c r="FIS248" s="35"/>
      <c r="FIT248" s="21"/>
      <c r="FIU248" s="21"/>
      <c r="FIV248" s="27"/>
      <c r="FIW248" s="28"/>
      <c r="FIX248" s="28"/>
      <c r="FIY248" s="28"/>
      <c r="FIZ248" s="28"/>
      <c r="FJA248" s="28"/>
      <c r="FJB248" s="58"/>
      <c r="FJC248" s="57"/>
      <c r="FJD248" s="23"/>
      <c r="FJE248" s="24"/>
      <c r="FJF248" s="26"/>
      <c r="FJG248" s="20"/>
      <c r="FJH248" s="35"/>
      <c r="FJI248" s="21"/>
      <c r="FJJ248" s="21"/>
      <c r="FJK248" s="27"/>
      <c r="FJL248" s="28"/>
      <c r="FJM248" s="28"/>
      <c r="FJN248" s="28"/>
      <c r="FJO248" s="28"/>
      <c r="FJP248" s="28"/>
      <c r="FJQ248" s="58"/>
      <c r="FJR248" s="57"/>
      <c r="FJS248" s="23"/>
      <c r="FJT248" s="24"/>
      <c r="FJU248" s="26"/>
      <c r="FJV248" s="20"/>
      <c r="FJW248" s="35"/>
      <c r="FJX248" s="21"/>
      <c r="FJY248" s="21"/>
      <c r="FJZ248" s="27"/>
      <c r="FKA248" s="28"/>
      <c r="FKB248" s="28"/>
      <c r="FKC248" s="28"/>
      <c r="FKD248" s="28"/>
      <c r="FKE248" s="28"/>
      <c r="FKF248" s="58"/>
      <c r="FKG248" s="57"/>
      <c r="FKH248" s="23"/>
      <c r="FKI248" s="24"/>
      <c r="FKJ248" s="26"/>
      <c r="FKK248" s="20"/>
      <c r="FKL248" s="35"/>
      <c r="FKM248" s="21"/>
      <c r="FKN248" s="21"/>
      <c r="FKO248" s="27"/>
      <c r="FKP248" s="28"/>
      <c r="FKQ248" s="28"/>
      <c r="FKR248" s="28"/>
      <c r="FKS248" s="28"/>
      <c r="FKT248" s="28"/>
      <c r="FKU248" s="58"/>
      <c r="FKV248" s="57"/>
      <c r="FKW248" s="23"/>
      <c r="FKX248" s="24"/>
      <c r="FKY248" s="26"/>
      <c r="FKZ248" s="20"/>
      <c r="FLA248" s="35"/>
      <c r="FLB248" s="21"/>
      <c r="FLC248" s="21"/>
      <c r="FLD248" s="27"/>
      <c r="FLE248" s="28"/>
      <c r="FLF248" s="28"/>
      <c r="FLG248" s="28"/>
      <c r="FLH248" s="28"/>
      <c r="FLI248" s="28"/>
      <c r="FLJ248" s="58"/>
      <c r="FLK248" s="57"/>
      <c r="FLL248" s="23"/>
      <c r="FLM248" s="24"/>
      <c r="FLN248" s="26"/>
      <c r="FLO248" s="20"/>
      <c r="FLP248" s="35"/>
      <c r="FLQ248" s="21"/>
      <c r="FLR248" s="21"/>
      <c r="FLS248" s="27"/>
      <c r="FLT248" s="28"/>
      <c r="FLU248" s="28"/>
      <c r="FLV248" s="28"/>
      <c r="FLW248" s="28"/>
      <c r="FLX248" s="28"/>
      <c r="FLY248" s="58"/>
      <c r="FLZ248" s="57"/>
      <c r="FMA248" s="23"/>
      <c r="FMB248" s="24"/>
      <c r="FMC248" s="26"/>
      <c r="FMD248" s="20"/>
      <c r="FME248" s="35"/>
      <c r="FMF248" s="21"/>
      <c r="FMG248" s="21"/>
      <c r="FMH248" s="27"/>
      <c r="FMI248" s="28"/>
      <c r="FMJ248" s="28"/>
      <c r="FMK248" s="28"/>
      <c r="FML248" s="28"/>
      <c r="FMM248" s="28"/>
      <c r="FMN248" s="58"/>
      <c r="FMO248" s="57"/>
      <c r="FMP248" s="23"/>
      <c r="FMQ248" s="24"/>
      <c r="FMR248" s="26"/>
      <c r="FMS248" s="20"/>
      <c r="FMT248" s="35"/>
      <c r="FMU248" s="21"/>
      <c r="FMV248" s="21"/>
      <c r="FMW248" s="27"/>
      <c r="FMX248" s="28"/>
      <c r="FMY248" s="28"/>
      <c r="FMZ248" s="28"/>
      <c r="FNA248" s="28"/>
      <c r="FNB248" s="28"/>
      <c r="FNC248" s="58"/>
      <c r="FND248" s="57"/>
      <c r="FNE248" s="23"/>
      <c r="FNF248" s="24"/>
      <c r="FNG248" s="26"/>
      <c r="FNH248" s="20"/>
      <c r="FNI248" s="35"/>
      <c r="FNJ248" s="21"/>
      <c r="FNK248" s="21"/>
      <c r="FNL248" s="27"/>
      <c r="FNM248" s="28"/>
      <c r="FNN248" s="28"/>
      <c r="FNO248" s="28"/>
      <c r="FNP248" s="28"/>
      <c r="FNQ248" s="28"/>
      <c r="FNR248" s="58"/>
      <c r="FNS248" s="57"/>
      <c r="FNT248" s="23"/>
      <c r="FNU248" s="24"/>
      <c r="FNV248" s="26"/>
      <c r="FNW248" s="20"/>
      <c r="FNX248" s="35"/>
      <c r="FNY248" s="21"/>
      <c r="FNZ248" s="21"/>
      <c r="FOA248" s="27"/>
      <c r="FOB248" s="28"/>
      <c r="FOC248" s="28"/>
      <c r="FOD248" s="28"/>
      <c r="FOE248" s="28"/>
      <c r="FOF248" s="28"/>
      <c r="FOG248" s="58"/>
      <c r="FOH248" s="57"/>
      <c r="FOI248" s="23"/>
      <c r="FOJ248" s="24"/>
      <c r="FOK248" s="26"/>
      <c r="FOL248" s="20"/>
      <c r="FOM248" s="35"/>
      <c r="FON248" s="21"/>
      <c r="FOO248" s="21"/>
      <c r="FOP248" s="27"/>
      <c r="FOQ248" s="28"/>
      <c r="FOR248" s="28"/>
      <c r="FOS248" s="28"/>
      <c r="FOT248" s="28"/>
      <c r="FOU248" s="28"/>
      <c r="FOV248" s="58"/>
      <c r="FOW248" s="57"/>
      <c r="FOX248" s="23"/>
      <c r="FOY248" s="24"/>
      <c r="FOZ248" s="26"/>
      <c r="FPA248" s="20"/>
      <c r="FPB248" s="35"/>
      <c r="FPC248" s="21"/>
      <c r="FPD248" s="21"/>
      <c r="FPE248" s="27"/>
      <c r="FPF248" s="28"/>
      <c r="FPG248" s="28"/>
      <c r="FPH248" s="28"/>
      <c r="FPI248" s="28"/>
      <c r="FPJ248" s="28"/>
      <c r="FPK248" s="58"/>
      <c r="FPL248" s="57"/>
      <c r="FPM248" s="23"/>
      <c r="FPN248" s="24"/>
      <c r="FPO248" s="26"/>
      <c r="FPP248" s="20"/>
      <c r="FPQ248" s="35"/>
      <c r="FPR248" s="21"/>
      <c r="FPS248" s="21"/>
      <c r="FPT248" s="27"/>
      <c r="FPU248" s="28"/>
      <c r="FPV248" s="28"/>
      <c r="FPW248" s="28"/>
      <c r="FPX248" s="28"/>
      <c r="FPY248" s="28"/>
      <c r="FPZ248" s="58"/>
      <c r="FQA248" s="57"/>
      <c r="FQB248" s="23"/>
      <c r="FQC248" s="24"/>
      <c r="FQD248" s="26"/>
      <c r="FQE248" s="20"/>
      <c r="FQF248" s="35"/>
      <c r="FQG248" s="21"/>
      <c r="FQH248" s="21"/>
      <c r="FQI248" s="27"/>
      <c r="FQJ248" s="28"/>
      <c r="FQK248" s="28"/>
      <c r="FQL248" s="28"/>
      <c r="FQM248" s="28"/>
      <c r="FQN248" s="28"/>
      <c r="FQO248" s="58"/>
      <c r="FQP248" s="57"/>
      <c r="FQQ248" s="23"/>
      <c r="FQR248" s="24"/>
      <c r="FQS248" s="26"/>
      <c r="FQT248" s="20"/>
      <c r="FQU248" s="35"/>
      <c r="FQV248" s="21"/>
      <c r="FQW248" s="21"/>
      <c r="FQX248" s="27"/>
      <c r="FQY248" s="28"/>
      <c r="FQZ248" s="28"/>
      <c r="FRA248" s="28"/>
      <c r="FRB248" s="28"/>
      <c r="FRC248" s="28"/>
      <c r="FRD248" s="58"/>
      <c r="FRE248" s="57"/>
      <c r="FRF248" s="23"/>
      <c r="FRG248" s="24"/>
      <c r="FRH248" s="26"/>
      <c r="FRI248" s="20"/>
      <c r="FRJ248" s="35"/>
      <c r="FRK248" s="21"/>
      <c r="FRL248" s="21"/>
      <c r="FRM248" s="27"/>
      <c r="FRN248" s="28"/>
      <c r="FRO248" s="28"/>
      <c r="FRP248" s="28"/>
      <c r="FRQ248" s="28"/>
      <c r="FRR248" s="28"/>
      <c r="FRS248" s="58"/>
      <c r="FRT248" s="57"/>
      <c r="FRU248" s="23"/>
      <c r="FRV248" s="24"/>
      <c r="FRW248" s="26"/>
      <c r="FRX248" s="20"/>
      <c r="FRY248" s="35"/>
      <c r="FRZ248" s="21"/>
      <c r="FSA248" s="21"/>
      <c r="FSB248" s="27"/>
      <c r="FSC248" s="28"/>
      <c r="FSD248" s="28"/>
      <c r="FSE248" s="28"/>
      <c r="FSF248" s="28"/>
      <c r="FSG248" s="28"/>
      <c r="FSH248" s="58"/>
      <c r="FSI248" s="57"/>
      <c r="FSJ248" s="23"/>
      <c r="FSK248" s="24"/>
      <c r="FSL248" s="26"/>
      <c r="FSM248" s="20"/>
      <c r="FSN248" s="35"/>
      <c r="FSO248" s="21"/>
      <c r="FSP248" s="21"/>
      <c r="FSQ248" s="27"/>
      <c r="FSR248" s="28"/>
      <c r="FSS248" s="28"/>
      <c r="FST248" s="28"/>
      <c r="FSU248" s="28"/>
      <c r="FSV248" s="28"/>
      <c r="FSW248" s="58"/>
      <c r="FSX248" s="57"/>
      <c r="FSY248" s="23"/>
      <c r="FSZ248" s="24"/>
      <c r="FTA248" s="26"/>
      <c r="FTB248" s="20"/>
      <c r="FTC248" s="35"/>
      <c r="FTD248" s="21"/>
      <c r="FTE248" s="21"/>
      <c r="FTF248" s="27"/>
      <c r="FTG248" s="28"/>
      <c r="FTH248" s="28"/>
      <c r="FTI248" s="28"/>
      <c r="FTJ248" s="28"/>
      <c r="FTK248" s="28"/>
      <c r="FTL248" s="58"/>
      <c r="FTM248" s="57"/>
      <c r="FTN248" s="23"/>
      <c r="FTO248" s="24"/>
      <c r="FTP248" s="26"/>
      <c r="FTQ248" s="20"/>
      <c r="FTR248" s="35"/>
      <c r="FTS248" s="21"/>
      <c r="FTT248" s="21"/>
      <c r="FTU248" s="27"/>
      <c r="FTV248" s="28"/>
      <c r="FTW248" s="28"/>
      <c r="FTX248" s="28"/>
      <c r="FTY248" s="28"/>
      <c r="FTZ248" s="28"/>
      <c r="FUA248" s="58"/>
      <c r="FUB248" s="57"/>
      <c r="FUC248" s="23"/>
      <c r="FUD248" s="24"/>
      <c r="FUE248" s="26"/>
      <c r="FUF248" s="20"/>
      <c r="FUG248" s="35"/>
      <c r="FUH248" s="21"/>
      <c r="FUI248" s="21"/>
      <c r="FUJ248" s="27"/>
      <c r="FUK248" s="28"/>
      <c r="FUL248" s="28"/>
      <c r="FUM248" s="28"/>
      <c r="FUN248" s="28"/>
      <c r="FUO248" s="28"/>
      <c r="FUP248" s="58"/>
      <c r="FUQ248" s="57"/>
      <c r="FUR248" s="23"/>
      <c r="FUS248" s="24"/>
      <c r="FUT248" s="26"/>
      <c r="FUU248" s="20"/>
      <c r="FUV248" s="35"/>
      <c r="FUW248" s="21"/>
      <c r="FUX248" s="21"/>
      <c r="FUY248" s="27"/>
      <c r="FUZ248" s="28"/>
      <c r="FVA248" s="28"/>
      <c r="FVB248" s="28"/>
      <c r="FVC248" s="28"/>
      <c r="FVD248" s="28"/>
      <c r="FVE248" s="58"/>
      <c r="FVF248" s="57"/>
      <c r="FVG248" s="23"/>
      <c r="FVH248" s="24"/>
      <c r="FVI248" s="26"/>
      <c r="FVJ248" s="20"/>
      <c r="FVK248" s="35"/>
      <c r="FVL248" s="21"/>
      <c r="FVM248" s="21"/>
      <c r="FVN248" s="27"/>
      <c r="FVO248" s="28"/>
      <c r="FVP248" s="28"/>
      <c r="FVQ248" s="28"/>
      <c r="FVR248" s="28"/>
      <c r="FVS248" s="28"/>
      <c r="FVT248" s="58"/>
      <c r="FVU248" s="57"/>
      <c r="FVV248" s="23"/>
      <c r="FVW248" s="24"/>
      <c r="FVX248" s="26"/>
      <c r="FVY248" s="20"/>
      <c r="FVZ248" s="35"/>
      <c r="FWA248" s="21"/>
      <c r="FWB248" s="21"/>
      <c r="FWC248" s="27"/>
      <c r="FWD248" s="28"/>
      <c r="FWE248" s="28"/>
      <c r="FWF248" s="28"/>
      <c r="FWG248" s="28"/>
      <c r="FWH248" s="28"/>
      <c r="FWI248" s="58"/>
      <c r="FWJ248" s="57"/>
      <c r="FWK248" s="23"/>
      <c r="FWL248" s="24"/>
      <c r="FWM248" s="26"/>
      <c r="FWN248" s="20"/>
      <c r="FWO248" s="35"/>
      <c r="FWP248" s="21"/>
      <c r="FWQ248" s="21"/>
      <c r="FWR248" s="27"/>
      <c r="FWS248" s="28"/>
      <c r="FWT248" s="28"/>
      <c r="FWU248" s="28"/>
      <c r="FWV248" s="28"/>
      <c r="FWW248" s="28"/>
      <c r="FWX248" s="58"/>
      <c r="FWY248" s="57"/>
      <c r="FWZ248" s="23"/>
      <c r="FXA248" s="24"/>
      <c r="FXB248" s="26"/>
      <c r="FXC248" s="20"/>
      <c r="FXD248" s="35"/>
      <c r="FXE248" s="21"/>
      <c r="FXF248" s="21"/>
      <c r="FXG248" s="27"/>
      <c r="FXH248" s="28"/>
      <c r="FXI248" s="28"/>
      <c r="FXJ248" s="28"/>
      <c r="FXK248" s="28"/>
      <c r="FXL248" s="28"/>
      <c r="FXM248" s="58"/>
      <c r="FXN248" s="57"/>
      <c r="FXO248" s="23"/>
      <c r="FXP248" s="24"/>
      <c r="FXQ248" s="26"/>
      <c r="FXR248" s="20"/>
      <c r="FXS248" s="35"/>
      <c r="FXT248" s="21"/>
      <c r="FXU248" s="21"/>
      <c r="FXV248" s="27"/>
      <c r="FXW248" s="28"/>
      <c r="FXX248" s="28"/>
      <c r="FXY248" s="28"/>
      <c r="FXZ248" s="28"/>
      <c r="FYA248" s="28"/>
      <c r="FYB248" s="58"/>
      <c r="FYC248" s="57"/>
      <c r="FYD248" s="23"/>
      <c r="FYE248" s="24"/>
      <c r="FYF248" s="26"/>
      <c r="FYG248" s="20"/>
      <c r="FYH248" s="35"/>
      <c r="FYI248" s="21"/>
      <c r="FYJ248" s="21"/>
      <c r="FYK248" s="27"/>
      <c r="FYL248" s="28"/>
      <c r="FYM248" s="28"/>
      <c r="FYN248" s="28"/>
      <c r="FYO248" s="28"/>
      <c r="FYP248" s="28"/>
      <c r="FYQ248" s="58"/>
      <c r="FYR248" s="57"/>
      <c r="FYS248" s="23"/>
      <c r="FYT248" s="24"/>
      <c r="FYU248" s="26"/>
      <c r="FYV248" s="20"/>
      <c r="FYW248" s="35"/>
      <c r="FYX248" s="21"/>
      <c r="FYY248" s="21"/>
      <c r="FYZ248" s="27"/>
      <c r="FZA248" s="28"/>
      <c r="FZB248" s="28"/>
      <c r="FZC248" s="28"/>
      <c r="FZD248" s="28"/>
      <c r="FZE248" s="28"/>
      <c r="FZF248" s="58"/>
      <c r="FZG248" s="57"/>
      <c r="FZH248" s="23"/>
      <c r="FZI248" s="24"/>
      <c r="FZJ248" s="26"/>
      <c r="FZK248" s="20"/>
      <c r="FZL248" s="35"/>
      <c r="FZM248" s="21"/>
      <c r="FZN248" s="21"/>
      <c r="FZO248" s="27"/>
      <c r="FZP248" s="28"/>
      <c r="FZQ248" s="28"/>
      <c r="FZR248" s="28"/>
      <c r="FZS248" s="28"/>
      <c r="FZT248" s="28"/>
      <c r="FZU248" s="58"/>
      <c r="FZV248" s="57"/>
      <c r="FZW248" s="23"/>
      <c r="FZX248" s="24"/>
      <c r="FZY248" s="26"/>
      <c r="FZZ248" s="20"/>
      <c r="GAA248" s="35"/>
      <c r="GAB248" s="21"/>
      <c r="GAC248" s="21"/>
      <c r="GAD248" s="27"/>
      <c r="GAE248" s="28"/>
      <c r="GAF248" s="28"/>
      <c r="GAG248" s="28"/>
      <c r="GAH248" s="28"/>
      <c r="GAI248" s="28"/>
      <c r="GAJ248" s="58"/>
      <c r="GAK248" s="57"/>
      <c r="GAL248" s="23"/>
      <c r="GAM248" s="24"/>
      <c r="GAN248" s="26"/>
      <c r="GAO248" s="20"/>
      <c r="GAP248" s="35"/>
      <c r="GAQ248" s="21"/>
      <c r="GAR248" s="21"/>
      <c r="GAS248" s="27"/>
      <c r="GAT248" s="28"/>
      <c r="GAU248" s="28"/>
      <c r="GAV248" s="28"/>
      <c r="GAW248" s="28"/>
      <c r="GAX248" s="28"/>
      <c r="GAY248" s="58"/>
      <c r="GAZ248" s="57"/>
      <c r="GBA248" s="23"/>
      <c r="GBB248" s="24"/>
      <c r="GBC248" s="26"/>
      <c r="GBD248" s="20"/>
      <c r="GBE248" s="35"/>
      <c r="GBF248" s="21"/>
      <c r="GBG248" s="21"/>
      <c r="GBH248" s="27"/>
      <c r="GBI248" s="28"/>
      <c r="GBJ248" s="28"/>
      <c r="GBK248" s="28"/>
      <c r="GBL248" s="28"/>
      <c r="GBM248" s="28"/>
      <c r="GBN248" s="58"/>
      <c r="GBO248" s="57"/>
      <c r="GBP248" s="23"/>
      <c r="GBQ248" s="24"/>
      <c r="GBR248" s="26"/>
      <c r="GBS248" s="20"/>
      <c r="GBT248" s="35"/>
      <c r="GBU248" s="21"/>
      <c r="GBV248" s="21"/>
      <c r="GBW248" s="27"/>
      <c r="GBX248" s="28"/>
      <c r="GBY248" s="28"/>
      <c r="GBZ248" s="28"/>
      <c r="GCA248" s="28"/>
      <c r="GCB248" s="28"/>
      <c r="GCC248" s="58"/>
      <c r="GCD248" s="57"/>
      <c r="GCE248" s="23"/>
      <c r="GCF248" s="24"/>
      <c r="GCG248" s="26"/>
      <c r="GCH248" s="20"/>
      <c r="GCI248" s="35"/>
      <c r="GCJ248" s="21"/>
      <c r="GCK248" s="21"/>
      <c r="GCL248" s="27"/>
      <c r="GCM248" s="28"/>
      <c r="GCN248" s="28"/>
      <c r="GCO248" s="28"/>
      <c r="GCP248" s="28"/>
      <c r="GCQ248" s="28"/>
      <c r="GCR248" s="58"/>
      <c r="GCS248" s="57"/>
      <c r="GCT248" s="23"/>
      <c r="GCU248" s="24"/>
      <c r="GCV248" s="26"/>
      <c r="GCW248" s="20"/>
      <c r="GCX248" s="35"/>
      <c r="GCY248" s="21"/>
      <c r="GCZ248" s="21"/>
      <c r="GDA248" s="27"/>
      <c r="GDB248" s="28"/>
      <c r="GDC248" s="28"/>
      <c r="GDD248" s="28"/>
      <c r="GDE248" s="28"/>
      <c r="GDF248" s="28"/>
      <c r="GDG248" s="58"/>
      <c r="GDH248" s="57"/>
      <c r="GDI248" s="23"/>
      <c r="GDJ248" s="24"/>
      <c r="GDK248" s="26"/>
      <c r="GDL248" s="20"/>
      <c r="GDM248" s="35"/>
      <c r="GDN248" s="21"/>
      <c r="GDO248" s="21"/>
      <c r="GDP248" s="27"/>
      <c r="GDQ248" s="28"/>
      <c r="GDR248" s="28"/>
      <c r="GDS248" s="28"/>
      <c r="GDT248" s="28"/>
      <c r="GDU248" s="28"/>
      <c r="GDV248" s="58"/>
      <c r="GDW248" s="57"/>
      <c r="GDX248" s="23"/>
      <c r="GDY248" s="24"/>
      <c r="GDZ248" s="26"/>
      <c r="GEA248" s="20"/>
      <c r="GEB248" s="35"/>
      <c r="GEC248" s="21"/>
      <c r="GED248" s="21"/>
      <c r="GEE248" s="27"/>
      <c r="GEF248" s="28"/>
      <c r="GEG248" s="28"/>
      <c r="GEH248" s="28"/>
      <c r="GEI248" s="28"/>
      <c r="GEJ248" s="28"/>
      <c r="GEK248" s="58"/>
      <c r="GEL248" s="57"/>
      <c r="GEM248" s="23"/>
      <c r="GEN248" s="24"/>
      <c r="GEO248" s="26"/>
      <c r="GEP248" s="20"/>
      <c r="GEQ248" s="35"/>
      <c r="GER248" s="21"/>
      <c r="GES248" s="21"/>
      <c r="GET248" s="27"/>
      <c r="GEU248" s="28"/>
      <c r="GEV248" s="28"/>
      <c r="GEW248" s="28"/>
      <c r="GEX248" s="28"/>
      <c r="GEY248" s="28"/>
      <c r="GEZ248" s="58"/>
      <c r="GFA248" s="57"/>
      <c r="GFB248" s="23"/>
      <c r="GFC248" s="24"/>
      <c r="GFD248" s="26"/>
      <c r="GFE248" s="20"/>
      <c r="GFF248" s="35"/>
      <c r="GFG248" s="21"/>
      <c r="GFH248" s="21"/>
      <c r="GFI248" s="27"/>
      <c r="GFJ248" s="28"/>
      <c r="GFK248" s="28"/>
      <c r="GFL248" s="28"/>
      <c r="GFM248" s="28"/>
      <c r="GFN248" s="28"/>
      <c r="GFO248" s="58"/>
      <c r="GFP248" s="57"/>
      <c r="GFQ248" s="23"/>
      <c r="GFR248" s="24"/>
      <c r="GFS248" s="26"/>
      <c r="GFT248" s="20"/>
      <c r="GFU248" s="35"/>
      <c r="GFV248" s="21"/>
      <c r="GFW248" s="21"/>
      <c r="GFX248" s="27"/>
      <c r="GFY248" s="28"/>
      <c r="GFZ248" s="28"/>
      <c r="GGA248" s="28"/>
      <c r="GGB248" s="28"/>
      <c r="GGC248" s="28"/>
      <c r="GGD248" s="58"/>
      <c r="GGE248" s="57"/>
      <c r="GGF248" s="23"/>
      <c r="GGG248" s="24"/>
      <c r="GGH248" s="26"/>
      <c r="GGI248" s="20"/>
      <c r="GGJ248" s="35"/>
      <c r="GGK248" s="21"/>
      <c r="GGL248" s="21"/>
      <c r="GGM248" s="27"/>
      <c r="GGN248" s="28"/>
      <c r="GGO248" s="28"/>
      <c r="GGP248" s="28"/>
      <c r="GGQ248" s="28"/>
      <c r="GGR248" s="28"/>
      <c r="GGS248" s="58"/>
      <c r="GGT248" s="57"/>
      <c r="GGU248" s="23"/>
      <c r="GGV248" s="24"/>
      <c r="GGW248" s="26"/>
      <c r="GGX248" s="20"/>
      <c r="GGY248" s="35"/>
      <c r="GGZ248" s="21"/>
      <c r="GHA248" s="21"/>
      <c r="GHB248" s="27"/>
      <c r="GHC248" s="28"/>
      <c r="GHD248" s="28"/>
      <c r="GHE248" s="28"/>
      <c r="GHF248" s="28"/>
      <c r="GHG248" s="28"/>
      <c r="GHH248" s="58"/>
      <c r="GHI248" s="57"/>
      <c r="GHJ248" s="23"/>
      <c r="GHK248" s="24"/>
      <c r="GHL248" s="26"/>
      <c r="GHM248" s="20"/>
      <c r="GHN248" s="35"/>
      <c r="GHO248" s="21"/>
      <c r="GHP248" s="21"/>
      <c r="GHQ248" s="27"/>
      <c r="GHR248" s="28"/>
      <c r="GHS248" s="28"/>
      <c r="GHT248" s="28"/>
      <c r="GHU248" s="28"/>
      <c r="GHV248" s="28"/>
      <c r="GHW248" s="58"/>
      <c r="GHX248" s="57"/>
      <c r="GHY248" s="23"/>
      <c r="GHZ248" s="24"/>
      <c r="GIA248" s="26"/>
      <c r="GIB248" s="20"/>
      <c r="GIC248" s="35"/>
      <c r="GID248" s="21"/>
      <c r="GIE248" s="21"/>
      <c r="GIF248" s="27"/>
      <c r="GIG248" s="28"/>
      <c r="GIH248" s="28"/>
      <c r="GII248" s="28"/>
      <c r="GIJ248" s="28"/>
      <c r="GIK248" s="28"/>
      <c r="GIL248" s="58"/>
      <c r="GIM248" s="57"/>
      <c r="GIN248" s="23"/>
      <c r="GIO248" s="24"/>
      <c r="GIP248" s="26"/>
      <c r="GIQ248" s="20"/>
      <c r="GIR248" s="35"/>
      <c r="GIS248" s="21"/>
      <c r="GIT248" s="21"/>
      <c r="GIU248" s="27"/>
      <c r="GIV248" s="28"/>
      <c r="GIW248" s="28"/>
      <c r="GIX248" s="28"/>
      <c r="GIY248" s="28"/>
      <c r="GIZ248" s="28"/>
      <c r="GJA248" s="58"/>
      <c r="GJB248" s="57"/>
      <c r="GJC248" s="23"/>
      <c r="GJD248" s="24"/>
      <c r="GJE248" s="26"/>
      <c r="GJF248" s="20"/>
      <c r="GJG248" s="35"/>
      <c r="GJH248" s="21"/>
      <c r="GJI248" s="21"/>
      <c r="GJJ248" s="27"/>
      <c r="GJK248" s="28"/>
      <c r="GJL248" s="28"/>
      <c r="GJM248" s="28"/>
      <c r="GJN248" s="28"/>
      <c r="GJO248" s="28"/>
      <c r="GJP248" s="58"/>
      <c r="GJQ248" s="57"/>
      <c r="GJR248" s="23"/>
      <c r="GJS248" s="24"/>
      <c r="GJT248" s="26"/>
      <c r="GJU248" s="20"/>
      <c r="GJV248" s="35"/>
      <c r="GJW248" s="21"/>
      <c r="GJX248" s="21"/>
      <c r="GJY248" s="27"/>
      <c r="GJZ248" s="28"/>
      <c r="GKA248" s="28"/>
      <c r="GKB248" s="28"/>
      <c r="GKC248" s="28"/>
      <c r="GKD248" s="28"/>
      <c r="GKE248" s="58"/>
      <c r="GKF248" s="57"/>
      <c r="GKG248" s="23"/>
      <c r="GKH248" s="24"/>
      <c r="GKI248" s="26"/>
      <c r="GKJ248" s="20"/>
      <c r="GKK248" s="35"/>
      <c r="GKL248" s="21"/>
      <c r="GKM248" s="21"/>
      <c r="GKN248" s="27"/>
      <c r="GKO248" s="28"/>
      <c r="GKP248" s="28"/>
      <c r="GKQ248" s="28"/>
      <c r="GKR248" s="28"/>
      <c r="GKS248" s="28"/>
      <c r="GKT248" s="58"/>
      <c r="GKU248" s="57"/>
      <c r="GKV248" s="23"/>
      <c r="GKW248" s="24"/>
      <c r="GKX248" s="26"/>
      <c r="GKY248" s="20"/>
      <c r="GKZ248" s="35"/>
      <c r="GLA248" s="21"/>
      <c r="GLB248" s="21"/>
      <c r="GLC248" s="27"/>
      <c r="GLD248" s="28"/>
      <c r="GLE248" s="28"/>
      <c r="GLF248" s="28"/>
      <c r="GLG248" s="28"/>
      <c r="GLH248" s="28"/>
      <c r="GLI248" s="58"/>
      <c r="GLJ248" s="57"/>
      <c r="GLK248" s="23"/>
      <c r="GLL248" s="24"/>
      <c r="GLM248" s="26"/>
      <c r="GLN248" s="20"/>
      <c r="GLO248" s="35"/>
      <c r="GLP248" s="21"/>
      <c r="GLQ248" s="21"/>
      <c r="GLR248" s="27"/>
      <c r="GLS248" s="28"/>
      <c r="GLT248" s="28"/>
      <c r="GLU248" s="28"/>
      <c r="GLV248" s="28"/>
      <c r="GLW248" s="28"/>
      <c r="GLX248" s="58"/>
      <c r="GLY248" s="57"/>
      <c r="GLZ248" s="23"/>
      <c r="GMA248" s="24"/>
      <c r="GMB248" s="26"/>
      <c r="GMC248" s="20"/>
      <c r="GMD248" s="35"/>
      <c r="GME248" s="21"/>
      <c r="GMF248" s="21"/>
      <c r="GMG248" s="27"/>
      <c r="GMH248" s="28"/>
      <c r="GMI248" s="28"/>
      <c r="GMJ248" s="28"/>
      <c r="GMK248" s="28"/>
      <c r="GML248" s="28"/>
      <c r="GMM248" s="58"/>
      <c r="GMN248" s="57"/>
      <c r="GMO248" s="23"/>
      <c r="GMP248" s="24"/>
      <c r="GMQ248" s="26"/>
      <c r="GMR248" s="20"/>
      <c r="GMS248" s="35"/>
      <c r="GMT248" s="21"/>
      <c r="GMU248" s="21"/>
      <c r="GMV248" s="27"/>
      <c r="GMW248" s="28"/>
      <c r="GMX248" s="28"/>
      <c r="GMY248" s="28"/>
      <c r="GMZ248" s="28"/>
      <c r="GNA248" s="28"/>
      <c r="GNB248" s="58"/>
      <c r="GNC248" s="57"/>
      <c r="GND248" s="23"/>
      <c r="GNE248" s="24"/>
      <c r="GNF248" s="26"/>
      <c r="GNG248" s="20"/>
      <c r="GNH248" s="35"/>
      <c r="GNI248" s="21"/>
      <c r="GNJ248" s="21"/>
      <c r="GNK248" s="27"/>
      <c r="GNL248" s="28"/>
      <c r="GNM248" s="28"/>
      <c r="GNN248" s="28"/>
      <c r="GNO248" s="28"/>
      <c r="GNP248" s="28"/>
      <c r="GNQ248" s="58"/>
      <c r="GNR248" s="57"/>
      <c r="GNS248" s="23"/>
      <c r="GNT248" s="24"/>
      <c r="GNU248" s="26"/>
      <c r="GNV248" s="20"/>
      <c r="GNW248" s="35"/>
      <c r="GNX248" s="21"/>
      <c r="GNY248" s="21"/>
      <c r="GNZ248" s="27"/>
      <c r="GOA248" s="28"/>
      <c r="GOB248" s="28"/>
      <c r="GOC248" s="28"/>
      <c r="GOD248" s="28"/>
      <c r="GOE248" s="28"/>
      <c r="GOF248" s="58"/>
      <c r="GOG248" s="57"/>
      <c r="GOH248" s="23"/>
      <c r="GOI248" s="24"/>
      <c r="GOJ248" s="26"/>
      <c r="GOK248" s="20"/>
      <c r="GOL248" s="35"/>
      <c r="GOM248" s="21"/>
      <c r="GON248" s="21"/>
      <c r="GOO248" s="27"/>
      <c r="GOP248" s="28"/>
      <c r="GOQ248" s="28"/>
      <c r="GOR248" s="28"/>
      <c r="GOS248" s="28"/>
      <c r="GOT248" s="28"/>
      <c r="GOU248" s="58"/>
      <c r="GOV248" s="57"/>
      <c r="GOW248" s="23"/>
      <c r="GOX248" s="24"/>
      <c r="GOY248" s="26"/>
      <c r="GOZ248" s="20"/>
      <c r="GPA248" s="35"/>
      <c r="GPB248" s="21"/>
      <c r="GPC248" s="21"/>
      <c r="GPD248" s="27"/>
      <c r="GPE248" s="28"/>
      <c r="GPF248" s="28"/>
      <c r="GPG248" s="28"/>
      <c r="GPH248" s="28"/>
      <c r="GPI248" s="28"/>
      <c r="GPJ248" s="58"/>
      <c r="GPK248" s="57"/>
      <c r="GPL248" s="23"/>
      <c r="GPM248" s="24"/>
      <c r="GPN248" s="26"/>
      <c r="GPO248" s="20"/>
      <c r="GPP248" s="35"/>
      <c r="GPQ248" s="21"/>
      <c r="GPR248" s="21"/>
      <c r="GPS248" s="27"/>
      <c r="GPT248" s="28"/>
      <c r="GPU248" s="28"/>
      <c r="GPV248" s="28"/>
      <c r="GPW248" s="28"/>
      <c r="GPX248" s="28"/>
      <c r="GPY248" s="58"/>
      <c r="GPZ248" s="57"/>
      <c r="GQA248" s="23"/>
      <c r="GQB248" s="24"/>
      <c r="GQC248" s="26"/>
      <c r="GQD248" s="20"/>
      <c r="GQE248" s="35"/>
      <c r="GQF248" s="21"/>
      <c r="GQG248" s="21"/>
      <c r="GQH248" s="27"/>
      <c r="GQI248" s="28"/>
      <c r="GQJ248" s="28"/>
      <c r="GQK248" s="28"/>
      <c r="GQL248" s="28"/>
      <c r="GQM248" s="28"/>
      <c r="GQN248" s="58"/>
      <c r="GQO248" s="57"/>
      <c r="GQP248" s="23"/>
      <c r="GQQ248" s="24"/>
      <c r="GQR248" s="26"/>
      <c r="GQS248" s="20"/>
      <c r="GQT248" s="35"/>
      <c r="GQU248" s="21"/>
      <c r="GQV248" s="21"/>
      <c r="GQW248" s="27"/>
      <c r="GQX248" s="28"/>
      <c r="GQY248" s="28"/>
      <c r="GQZ248" s="28"/>
      <c r="GRA248" s="28"/>
      <c r="GRB248" s="28"/>
      <c r="GRC248" s="58"/>
      <c r="GRD248" s="57"/>
      <c r="GRE248" s="23"/>
      <c r="GRF248" s="24"/>
      <c r="GRG248" s="26"/>
      <c r="GRH248" s="20"/>
      <c r="GRI248" s="35"/>
      <c r="GRJ248" s="21"/>
      <c r="GRK248" s="21"/>
      <c r="GRL248" s="27"/>
      <c r="GRM248" s="28"/>
      <c r="GRN248" s="28"/>
      <c r="GRO248" s="28"/>
      <c r="GRP248" s="28"/>
      <c r="GRQ248" s="28"/>
      <c r="GRR248" s="58"/>
      <c r="GRS248" s="57"/>
      <c r="GRT248" s="23"/>
      <c r="GRU248" s="24"/>
      <c r="GRV248" s="26"/>
      <c r="GRW248" s="20"/>
      <c r="GRX248" s="35"/>
      <c r="GRY248" s="21"/>
      <c r="GRZ248" s="21"/>
      <c r="GSA248" s="27"/>
      <c r="GSB248" s="28"/>
      <c r="GSC248" s="28"/>
      <c r="GSD248" s="28"/>
      <c r="GSE248" s="28"/>
      <c r="GSF248" s="28"/>
      <c r="GSG248" s="58"/>
      <c r="GSH248" s="57"/>
      <c r="GSI248" s="23"/>
      <c r="GSJ248" s="24"/>
      <c r="GSK248" s="26"/>
      <c r="GSL248" s="20"/>
      <c r="GSM248" s="35"/>
      <c r="GSN248" s="21"/>
      <c r="GSO248" s="21"/>
      <c r="GSP248" s="27"/>
      <c r="GSQ248" s="28"/>
      <c r="GSR248" s="28"/>
      <c r="GSS248" s="28"/>
      <c r="GST248" s="28"/>
      <c r="GSU248" s="28"/>
      <c r="GSV248" s="58"/>
      <c r="GSW248" s="57"/>
      <c r="GSX248" s="23"/>
      <c r="GSY248" s="24"/>
      <c r="GSZ248" s="26"/>
      <c r="GTA248" s="20"/>
      <c r="GTB248" s="35"/>
      <c r="GTC248" s="21"/>
      <c r="GTD248" s="21"/>
      <c r="GTE248" s="27"/>
      <c r="GTF248" s="28"/>
      <c r="GTG248" s="28"/>
      <c r="GTH248" s="28"/>
      <c r="GTI248" s="28"/>
      <c r="GTJ248" s="28"/>
      <c r="GTK248" s="58"/>
      <c r="GTL248" s="57"/>
      <c r="GTM248" s="23"/>
      <c r="GTN248" s="24"/>
      <c r="GTO248" s="26"/>
      <c r="GTP248" s="20"/>
      <c r="GTQ248" s="35"/>
      <c r="GTR248" s="21"/>
      <c r="GTS248" s="21"/>
      <c r="GTT248" s="27"/>
      <c r="GTU248" s="28"/>
      <c r="GTV248" s="28"/>
      <c r="GTW248" s="28"/>
      <c r="GTX248" s="28"/>
      <c r="GTY248" s="28"/>
      <c r="GTZ248" s="58"/>
      <c r="GUA248" s="57"/>
      <c r="GUB248" s="23"/>
      <c r="GUC248" s="24"/>
      <c r="GUD248" s="26"/>
      <c r="GUE248" s="20"/>
      <c r="GUF248" s="35"/>
      <c r="GUG248" s="21"/>
      <c r="GUH248" s="21"/>
      <c r="GUI248" s="27"/>
      <c r="GUJ248" s="28"/>
      <c r="GUK248" s="28"/>
      <c r="GUL248" s="28"/>
      <c r="GUM248" s="28"/>
      <c r="GUN248" s="28"/>
      <c r="GUO248" s="58"/>
      <c r="GUP248" s="57"/>
      <c r="GUQ248" s="23"/>
      <c r="GUR248" s="24"/>
      <c r="GUS248" s="26"/>
      <c r="GUT248" s="20"/>
      <c r="GUU248" s="35"/>
      <c r="GUV248" s="21"/>
      <c r="GUW248" s="21"/>
      <c r="GUX248" s="27"/>
      <c r="GUY248" s="28"/>
      <c r="GUZ248" s="28"/>
      <c r="GVA248" s="28"/>
      <c r="GVB248" s="28"/>
      <c r="GVC248" s="28"/>
      <c r="GVD248" s="58"/>
      <c r="GVE248" s="57"/>
      <c r="GVF248" s="23"/>
      <c r="GVG248" s="24"/>
      <c r="GVH248" s="26"/>
      <c r="GVI248" s="20"/>
      <c r="GVJ248" s="35"/>
      <c r="GVK248" s="21"/>
      <c r="GVL248" s="21"/>
      <c r="GVM248" s="27"/>
      <c r="GVN248" s="28"/>
      <c r="GVO248" s="28"/>
      <c r="GVP248" s="28"/>
      <c r="GVQ248" s="28"/>
      <c r="GVR248" s="28"/>
      <c r="GVS248" s="58"/>
      <c r="GVT248" s="57"/>
      <c r="GVU248" s="23"/>
      <c r="GVV248" s="24"/>
      <c r="GVW248" s="26"/>
      <c r="GVX248" s="20"/>
      <c r="GVY248" s="35"/>
      <c r="GVZ248" s="21"/>
      <c r="GWA248" s="21"/>
      <c r="GWB248" s="27"/>
      <c r="GWC248" s="28"/>
      <c r="GWD248" s="28"/>
      <c r="GWE248" s="28"/>
      <c r="GWF248" s="28"/>
      <c r="GWG248" s="28"/>
      <c r="GWH248" s="58"/>
      <c r="GWI248" s="57"/>
      <c r="GWJ248" s="23"/>
      <c r="GWK248" s="24"/>
      <c r="GWL248" s="26"/>
      <c r="GWM248" s="20"/>
      <c r="GWN248" s="35"/>
      <c r="GWO248" s="21"/>
      <c r="GWP248" s="21"/>
      <c r="GWQ248" s="27"/>
      <c r="GWR248" s="28"/>
      <c r="GWS248" s="28"/>
      <c r="GWT248" s="28"/>
      <c r="GWU248" s="28"/>
      <c r="GWV248" s="28"/>
      <c r="GWW248" s="58"/>
      <c r="GWX248" s="57"/>
      <c r="GWY248" s="23"/>
      <c r="GWZ248" s="24"/>
      <c r="GXA248" s="26"/>
      <c r="GXB248" s="20"/>
      <c r="GXC248" s="35"/>
      <c r="GXD248" s="21"/>
      <c r="GXE248" s="21"/>
      <c r="GXF248" s="27"/>
      <c r="GXG248" s="28"/>
      <c r="GXH248" s="28"/>
      <c r="GXI248" s="28"/>
      <c r="GXJ248" s="28"/>
      <c r="GXK248" s="28"/>
      <c r="GXL248" s="58"/>
      <c r="GXM248" s="57"/>
      <c r="GXN248" s="23"/>
      <c r="GXO248" s="24"/>
      <c r="GXP248" s="26"/>
      <c r="GXQ248" s="20"/>
      <c r="GXR248" s="35"/>
      <c r="GXS248" s="21"/>
      <c r="GXT248" s="21"/>
      <c r="GXU248" s="27"/>
      <c r="GXV248" s="28"/>
      <c r="GXW248" s="28"/>
      <c r="GXX248" s="28"/>
      <c r="GXY248" s="28"/>
      <c r="GXZ248" s="28"/>
      <c r="GYA248" s="58"/>
      <c r="GYB248" s="57"/>
      <c r="GYC248" s="23"/>
      <c r="GYD248" s="24"/>
      <c r="GYE248" s="26"/>
      <c r="GYF248" s="20"/>
      <c r="GYG248" s="35"/>
      <c r="GYH248" s="21"/>
      <c r="GYI248" s="21"/>
      <c r="GYJ248" s="27"/>
      <c r="GYK248" s="28"/>
      <c r="GYL248" s="28"/>
      <c r="GYM248" s="28"/>
      <c r="GYN248" s="28"/>
      <c r="GYO248" s="28"/>
      <c r="GYP248" s="58"/>
      <c r="GYQ248" s="57"/>
      <c r="GYR248" s="23"/>
      <c r="GYS248" s="24"/>
      <c r="GYT248" s="26"/>
      <c r="GYU248" s="20"/>
      <c r="GYV248" s="35"/>
      <c r="GYW248" s="21"/>
      <c r="GYX248" s="21"/>
      <c r="GYY248" s="27"/>
      <c r="GYZ248" s="28"/>
      <c r="GZA248" s="28"/>
      <c r="GZB248" s="28"/>
      <c r="GZC248" s="28"/>
      <c r="GZD248" s="28"/>
      <c r="GZE248" s="58"/>
      <c r="GZF248" s="57"/>
      <c r="GZG248" s="23"/>
      <c r="GZH248" s="24"/>
      <c r="GZI248" s="26"/>
      <c r="GZJ248" s="20"/>
      <c r="GZK248" s="35"/>
      <c r="GZL248" s="21"/>
      <c r="GZM248" s="21"/>
      <c r="GZN248" s="27"/>
      <c r="GZO248" s="28"/>
      <c r="GZP248" s="28"/>
      <c r="GZQ248" s="28"/>
      <c r="GZR248" s="28"/>
      <c r="GZS248" s="28"/>
      <c r="GZT248" s="58"/>
      <c r="GZU248" s="57"/>
      <c r="GZV248" s="23"/>
      <c r="GZW248" s="24"/>
      <c r="GZX248" s="26"/>
      <c r="GZY248" s="20"/>
      <c r="GZZ248" s="35"/>
      <c r="HAA248" s="21"/>
      <c r="HAB248" s="21"/>
      <c r="HAC248" s="27"/>
      <c r="HAD248" s="28"/>
      <c r="HAE248" s="28"/>
      <c r="HAF248" s="28"/>
      <c r="HAG248" s="28"/>
      <c r="HAH248" s="28"/>
      <c r="HAI248" s="58"/>
      <c r="HAJ248" s="57"/>
      <c r="HAK248" s="23"/>
      <c r="HAL248" s="24"/>
      <c r="HAM248" s="26"/>
      <c r="HAN248" s="20"/>
      <c r="HAO248" s="35"/>
      <c r="HAP248" s="21"/>
      <c r="HAQ248" s="21"/>
      <c r="HAR248" s="27"/>
      <c r="HAS248" s="28"/>
      <c r="HAT248" s="28"/>
      <c r="HAU248" s="28"/>
      <c r="HAV248" s="28"/>
      <c r="HAW248" s="28"/>
      <c r="HAX248" s="58"/>
      <c r="HAY248" s="57"/>
      <c r="HAZ248" s="23"/>
      <c r="HBA248" s="24"/>
      <c r="HBB248" s="26"/>
      <c r="HBC248" s="20"/>
      <c r="HBD248" s="35"/>
      <c r="HBE248" s="21"/>
      <c r="HBF248" s="21"/>
      <c r="HBG248" s="27"/>
      <c r="HBH248" s="28"/>
      <c r="HBI248" s="28"/>
      <c r="HBJ248" s="28"/>
      <c r="HBK248" s="28"/>
      <c r="HBL248" s="28"/>
      <c r="HBM248" s="58"/>
      <c r="HBN248" s="57"/>
      <c r="HBO248" s="23"/>
      <c r="HBP248" s="24"/>
      <c r="HBQ248" s="26"/>
      <c r="HBR248" s="20"/>
      <c r="HBS248" s="35"/>
      <c r="HBT248" s="21"/>
      <c r="HBU248" s="21"/>
      <c r="HBV248" s="27"/>
      <c r="HBW248" s="28"/>
      <c r="HBX248" s="28"/>
      <c r="HBY248" s="28"/>
      <c r="HBZ248" s="28"/>
      <c r="HCA248" s="28"/>
      <c r="HCB248" s="58"/>
      <c r="HCC248" s="57"/>
      <c r="HCD248" s="23"/>
      <c r="HCE248" s="24"/>
      <c r="HCF248" s="26"/>
      <c r="HCG248" s="20"/>
      <c r="HCH248" s="35"/>
      <c r="HCI248" s="21"/>
      <c r="HCJ248" s="21"/>
      <c r="HCK248" s="27"/>
      <c r="HCL248" s="28"/>
      <c r="HCM248" s="28"/>
      <c r="HCN248" s="28"/>
      <c r="HCO248" s="28"/>
      <c r="HCP248" s="28"/>
      <c r="HCQ248" s="58"/>
      <c r="HCR248" s="57"/>
      <c r="HCS248" s="23"/>
      <c r="HCT248" s="24"/>
      <c r="HCU248" s="26"/>
      <c r="HCV248" s="20"/>
      <c r="HCW248" s="35"/>
      <c r="HCX248" s="21"/>
      <c r="HCY248" s="21"/>
      <c r="HCZ248" s="27"/>
      <c r="HDA248" s="28"/>
      <c r="HDB248" s="28"/>
      <c r="HDC248" s="28"/>
      <c r="HDD248" s="28"/>
      <c r="HDE248" s="28"/>
      <c r="HDF248" s="58"/>
      <c r="HDG248" s="57"/>
      <c r="HDH248" s="23"/>
      <c r="HDI248" s="24"/>
      <c r="HDJ248" s="26"/>
      <c r="HDK248" s="20"/>
      <c r="HDL248" s="35"/>
      <c r="HDM248" s="21"/>
      <c r="HDN248" s="21"/>
      <c r="HDO248" s="27"/>
      <c r="HDP248" s="28"/>
      <c r="HDQ248" s="28"/>
      <c r="HDR248" s="28"/>
      <c r="HDS248" s="28"/>
      <c r="HDT248" s="28"/>
      <c r="HDU248" s="58"/>
      <c r="HDV248" s="57"/>
      <c r="HDW248" s="23"/>
      <c r="HDX248" s="24"/>
      <c r="HDY248" s="26"/>
      <c r="HDZ248" s="20"/>
      <c r="HEA248" s="35"/>
      <c r="HEB248" s="21"/>
      <c r="HEC248" s="21"/>
      <c r="HED248" s="27"/>
      <c r="HEE248" s="28"/>
      <c r="HEF248" s="28"/>
      <c r="HEG248" s="28"/>
      <c r="HEH248" s="28"/>
      <c r="HEI248" s="28"/>
      <c r="HEJ248" s="58"/>
      <c r="HEK248" s="57"/>
      <c r="HEL248" s="23"/>
      <c r="HEM248" s="24"/>
      <c r="HEN248" s="26"/>
      <c r="HEO248" s="20"/>
      <c r="HEP248" s="35"/>
      <c r="HEQ248" s="21"/>
      <c r="HER248" s="21"/>
      <c r="HES248" s="27"/>
      <c r="HET248" s="28"/>
      <c r="HEU248" s="28"/>
      <c r="HEV248" s="28"/>
      <c r="HEW248" s="28"/>
      <c r="HEX248" s="28"/>
      <c r="HEY248" s="58"/>
      <c r="HEZ248" s="57"/>
      <c r="HFA248" s="23"/>
      <c r="HFB248" s="24"/>
      <c r="HFC248" s="26"/>
      <c r="HFD248" s="20"/>
      <c r="HFE248" s="35"/>
      <c r="HFF248" s="21"/>
      <c r="HFG248" s="21"/>
      <c r="HFH248" s="27"/>
      <c r="HFI248" s="28"/>
      <c r="HFJ248" s="28"/>
      <c r="HFK248" s="28"/>
      <c r="HFL248" s="28"/>
      <c r="HFM248" s="28"/>
      <c r="HFN248" s="58"/>
      <c r="HFO248" s="57"/>
      <c r="HFP248" s="23"/>
      <c r="HFQ248" s="24"/>
      <c r="HFR248" s="26"/>
      <c r="HFS248" s="20"/>
      <c r="HFT248" s="35"/>
      <c r="HFU248" s="21"/>
      <c r="HFV248" s="21"/>
      <c r="HFW248" s="27"/>
      <c r="HFX248" s="28"/>
      <c r="HFY248" s="28"/>
      <c r="HFZ248" s="28"/>
      <c r="HGA248" s="28"/>
      <c r="HGB248" s="28"/>
      <c r="HGC248" s="58"/>
      <c r="HGD248" s="57"/>
      <c r="HGE248" s="23"/>
      <c r="HGF248" s="24"/>
      <c r="HGG248" s="26"/>
      <c r="HGH248" s="20"/>
      <c r="HGI248" s="35"/>
      <c r="HGJ248" s="21"/>
      <c r="HGK248" s="21"/>
      <c r="HGL248" s="27"/>
      <c r="HGM248" s="28"/>
      <c r="HGN248" s="28"/>
      <c r="HGO248" s="28"/>
      <c r="HGP248" s="28"/>
      <c r="HGQ248" s="28"/>
      <c r="HGR248" s="58"/>
      <c r="HGS248" s="57"/>
      <c r="HGT248" s="23"/>
      <c r="HGU248" s="24"/>
      <c r="HGV248" s="26"/>
      <c r="HGW248" s="20"/>
      <c r="HGX248" s="35"/>
      <c r="HGY248" s="21"/>
      <c r="HGZ248" s="21"/>
      <c r="HHA248" s="27"/>
      <c r="HHB248" s="28"/>
      <c r="HHC248" s="28"/>
      <c r="HHD248" s="28"/>
      <c r="HHE248" s="28"/>
      <c r="HHF248" s="28"/>
      <c r="HHG248" s="58"/>
      <c r="HHH248" s="57"/>
      <c r="HHI248" s="23"/>
      <c r="HHJ248" s="24"/>
      <c r="HHK248" s="26"/>
      <c r="HHL248" s="20"/>
      <c r="HHM248" s="35"/>
      <c r="HHN248" s="21"/>
      <c r="HHO248" s="21"/>
      <c r="HHP248" s="27"/>
      <c r="HHQ248" s="28"/>
      <c r="HHR248" s="28"/>
      <c r="HHS248" s="28"/>
      <c r="HHT248" s="28"/>
      <c r="HHU248" s="28"/>
      <c r="HHV248" s="58"/>
      <c r="HHW248" s="57"/>
      <c r="HHX248" s="23"/>
      <c r="HHY248" s="24"/>
      <c r="HHZ248" s="26"/>
      <c r="HIA248" s="20"/>
      <c r="HIB248" s="35"/>
      <c r="HIC248" s="21"/>
      <c r="HID248" s="21"/>
      <c r="HIE248" s="27"/>
      <c r="HIF248" s="28"/>
      <c r="HIG248" s="28"/>
      <c r="HIH248" s="28"/>
      <c r="HII248" s="28"/>
      <c r="HIJ248" s="28"/>
      <c r="HIK248" s="58"/>
      <c r="HIL248" s="57"/>
      <c r="HIM248" s="23"/>
      <c r="HIN248" s="24"/>
      <c r="HIO248" s="26"/>
      <c r="HIP248" s="20"/>
      <c r="HIQ248" s="35"/>
      <c r="HIR248" s="21"/>
      <c r="HIS248" s="21"/>
      <c r="HIT248" s="27"/>
      <c r="HIU248" s="28"/>
      <c r="HIV248" s="28"/>
      <c r="HIW248" s="28"/>
      <c r="HIX248" s="28"/>
      <c r="HIY248" s="28"/>
      <c r="HIZ248" s="58"/>
      <c r="HJA248" s="57"/>
      <c r="HJB248" s="23"/>
      <c r="HJC248" s="24"/>
      <c r="HJD248" s="26"/>
      <c r="HJE248" s="20"/>
      <c r="HJF248" s="35"/>
      <c r="HJG248" s="21"/>
      <c r="HJH248" s="21"/>
      <c r="HJI248" s="27"/>
      <c r="HJJ248" s="28"/>
      <c r="HJK248" s="28"/>
      <c r="HJL248" s="28"/>
      <c r="HJM248" s="28"/>
      <c r="HJN248" s="28"/>
      <c r="HJO248" s="58"/>
      <c r="HJP248" s="57"/>
      <c r="HJQ248" s="23"/>
      <c r="HJR248" s="24"/>
      <c r="HJS248" s="26"/>
      <c r="HJT248" s="20"/>
      <c r="HJU248" s="35"/>
      <c r="HJV248" s="21"/>
      <c r="HJW248" s="21"/>
      <c r="HJX248" s="27"/>
      <c r="HJY248" s="28"/>
      <c r="HJZ248" s="28"/>
      <c r="HKA248" s="28"/>
      <c r="HKB248" s="28"/>
      <c r="HKC248" s="28"/>
      <c r="HKD248" s="58"/>
      <c r="HKE248" s="57"/>
      <c r="HKF248" s="23"/>
      <c r="HKG248" s="24"/>
      <c r="HKH248" s="26"/>
      <c r="HKI248" s="20"/>
      <c r="HKJ248" s="35"/>
      <c r="HKK248" s="21"/>
      <c r="HKL248" s="21"/>
      <c r="HKM248" s="27"/>
      <c r="HKN248" s="28"/>
      <c r="HKO248" s="28"/>
      <c r="HKP248" s="28"/>
      <c r="HKQ248" s="28"/>
      <c r="HKR248" s="28"/>
      <c r="HKS248" s="58"/>
      <c r="HKT248" s="57"/>
      <c r="HKU248" s="23"/>
      <c r="HKV248" s="24"/>
      <c r="HKW248" s="26"/>
      <c r="HKX248" s="20"/>
      <c r="HKY248" s="35"/>
      <c r="HKZ248" s="21"/>
      <c r="HLA248" s="21"/>
      <c r="HLB248" s="27"/>
      <c r="HLC248" s="28"/>
      <c r="HLD248" s="28"/>
      <c r="HLE248" s="28"/>
      <c r="HLF248" s="28"/>
      <c r="HLG248" s="28"/>
      <c r="HLH248" s="58"/>
      <c r="HLI248" s="57"/>
      <c r="HLJ248" s="23"/>
      <c r="HLK248" s="24"/>
      <c r="HLL248" s="26"/>
      <c r="HLM248" s="20"/>
      <c r="HLN248" s="35"/>
      <c r="HLO248" s="21"/>
      <c r="HLP248" s="21"/>
      <c r="HLQ248" s="27"/>
      <c r="HLR248" s="28"/>
      <c r="HLS248" s="28"/>
      <c r="HLT248" s="28"/>
      <c r="HLU248" s="28"/>
      <c r="HLV248" s="28"/>
      <c r="HLW248" s="58"/>
      <c r="HLX248" s="57"/>
      <c r="HLY248" s="23"/>
      <c r="HLZ248" s="24"/>
      <c r="HMA248" s="26"/>
      <c r="HMB248" s="20"/>
      <c r="HMC248" s="35"/>
      <c r="HMD248" s="21"/>
      <c r="HME248" s="21"/>
      <c r="HMF248" s="27"/>
      <c r="HMG248" s="28"/>
      <c r="HMH248" s="28"/>
      <c r="HMI248" s="28"/>
      <c r="HMJ248" s="28"/>
      <c r="HMK248" s="28"/>
      <c r="HML248" s="58"/>
      <c r="HMM248" s="57"/>
      <c r="HMN248" s="23"/>
      <c r="HMO248" s="24"/>
      <c r="HMP248" s="26"/>
      <c r="HMQ248" s="20"/>
      <c r="HMR248" s="35"/>
      <c r="HMS248" s="21"/>
      <c r="HMT248" s="21"/>
      <c r="HMU248" s="27"/>
      <c r="HMV248" s="28"/>
      <c r="HMW248" s="28"/>
      <c r="HMX248" s="28"/>
      <c r="HMY248" s="28"/>
      <c r="HMZ248" s="28"/>
      <c r="HNA248" s="58"/>
      <c r="HNB248" s="57"/>
      <c r="HNC248" s="23"/>
      <c r="HND248" s="24"/>
      <c r="HNE248" s="26"/>
      <c r="HNF248" s="20"/>
      <c r="HNG248" s="35"/>
      <c r="HNH248" s="21"/>
      <c r="HNI248" s="21"/>
      <c r="HNJ248" s="27"/>
      <c r="HNK248" s="28"/>
      <c r="HNL248" s="28"/>
      <c r="HNM248" s="28"/>
      <c r="HNN248" s="28"/>
      <c r="HNO248" s="28"/>
      <c r="HNP248" s="58"/>
      <c r="HNQ248" s="57"/>
      <c r="HNR248" s="23"/>
      <c r="HNS248" s="24"/>
      <c r="HNT248" s="26"/>
      <c r="HNU248" s="20"/>
      <c r="HNV248" s="35"/>
      <c r="HNW248" s="21"/>
      <c r="HNX248" s="21"/>
      <c r="HNY248" s="27"/>
      <c r="HNZ248" s="28"/>
      <c r="HOA248" s="28"/>
      <c r="HOB248" s="28"/>
      <c r="HOC248" s="28"/>
      <c r="HOD248" s="28"/>
      <c r="HOE248" s="58"/>
      <c r="HOF248" s="57"/>
      <c r="HOG248" s="23"/>
      <c r="HOH248" s="24"/>
      <c r="HOI248" s="26"/>
      <c r="HOJ248" s="20"/>
      <c r="HOK248" s="35"/>
      <c r="HOL248" s="21"/>
      <c r="HOM248" s="21"/>
      <c r="HON248" s="27"/>
      <c r="HOO248" s="28"/>
      <c r="HOP248" s="28"/>
      <c r="HOQ248" s="28"/>
      <c r="HOR248" s="28"/>
      <c r="HOS248" s="28"/>
      <c r="HOT248" s="58"/>
      <c r="HOU248" s="57"/>
      <c r="HOV248" s="23"/>
      <c r="HOW248" s="24"/>
      <c r="HOX248" s="26"/>
      <c r="HOY248" s="20"/>
      <c r="HOZ248" s="35"/>
      <c r="HPA248" s="21"/>
      <c r="HPB248" s="21"/>
      <c r="HPC248" s="27"/>
      <c r="HPD248" s="28"/>
      <c r="HPE248" s="28"/>
      <c r="HPF248" s="28"/>
      <c r="HPG248" s="28"/>
      <c r="HPH248" s="28"/>
      <c r="HPI248" s="58"/>
      <c r="HPJ248" s="57"/>
      <c r="HPK248" s="23"/>
      <c r="HPL248" s="24"/>
      <c r="HPM248" s="26"/>
      <c r="HPN248" s="20"/>
      <c r="HPO248" s="35"/>
      <c r="HPP248" s="21"/>
      <c r="HPQ248" s="21"/>
      <c r="HPR248" s="27"/>
      <c r="HPS248" s="28"/>
      <c r="HPT248" s="28"/>
      <c r="HPU248" s="28"/>
      <c r="HPV248" s="28"/>
      <c r="HPW248" s="28"/>
      <c r="HPX248" s="58"/>
      <c r="HPY248" s="57"/>
      <c r="HPZ248" s="23"/>
      <c r="HQA248" s="24"/>
      <c r="HQB248" s="26"/>
      <c r="HQC248" s="20"/>
      <c r="HQD248" s="35"/>
      <c r="HQE248" s="21"/>
      <c r="HQF248" s="21"/>
      <c r="HQG248" s="27"/>
      <c r="HQH248" s="28"/>
      <c r="HQI248" s="28"/>
      <c r="HQJ248" s="28"/>
      <c r="HQK248" s="28"/>
      <c r="HQL248" s="28"/>
      <c r="HQM248" s="58"/>
      <c r="HQN248" s="57"/>
      <c r="HQO248" s="23"/>
      <c r="HQP248" s="24"/>
      <c r="HQQ248" s="26"/>
      <c r="HQR248" s="20"/>
      <c r="HQS248" s="35"/>
      <c r="HQT248" s="21"/>
      <c r="HQU248" s="21"/>
      <c r="HQV248" s="27"/>
      <c r="HQW248" s="28"/>
      <c r="HQX248" s="28"/>
      <c r="HQY248" s="28"/>
      <c r="HQZ248" s="28"/>
      <c r="HRA248" s="28"/>
      <c r="HRB248" s="58"/>
      <c r="HRC248" s="57"/>
      <c r="HRD248" s="23"/>
      <c r="HRE248" s="24"/>
      <c r="HRF248" s="26"/>
      <c r="HRG248" s="20"/>
      <c r="HRH248" s="35"/>
      <c r="HRI248" s="21"/>
      <c r="HRJ248" s="21"/>
      <c r="HRK248" s="27"/>
      <c r="HRL248" s="28"/>
      <c r="HRM248" s="28"/>
      <c r="HRN248" s="28"/>
      <c r="HRO248" s="28"/>
      <c r="HRP248" s="28"/>
      <c r="HRQ248" s="58"/>
      <c r="HRR248" s="57"/>
      <c r="HRS248" s="23"/>
      <c r="HRT248" s="24"/>
      <c r="HRU248" s="26"/>
      <c r="HRV248" s="20"/>
      <c r="HRW248" s="35"/>
      <c r="HRX248" s="21"/>
      <c r="HRY248" s="21"/>
      <c r="HRZ248" s="27"/>
      <c r="HSA248" s="28"/>
      <c r="HSB248" s="28"/>
      <c r="HSC248" s="28"/>
      <c r="HSD248" s="28"/>
      <c r="HSE248" s="28"/>
      <c r="HSF248" s="58"/>
      <c r="HSG248" s="57"/>
      <c r="HSH248" s="23"/>
      <c r="HSI248" s="24"/>
      <c r="HSJ248" s="26"/>
      <c r="HSK248" s="20"/>
      <c r="HSL248" s="35"/>
      <c r="HSM248" s="21"/>
      <c r="HSN248" s="21"/>
      <c r="HSO248" s="27"/>
      <c r="HSP248" s="28"/>
      <c r="HSQ248" s="28"/>
      <c r="HSR248" s="28"/>
      <c r="HSS248" s="28"/>
      <c r="HST248" s="28"/>
      <c r="HSU248" s="58"/>
      <c r="HSV248" s="57"/>
      <c r="HSW248" s="23"/>
      <c r="HSX248" s="24"/>
      <c r="HSY248" s="26"/>
      <c r="HSZ248" s="20"/>
      <c r="HTA248" s="35"/>
      <c r="HTB248" s="21"/>
      <c r="HTC248" s="21"/>
      <c r="HTD248" s="27"/>
      <c r="HTE248" s="28"/>
      <c r="HTF248" s="28"/>
      <c r="HTG248" s="28"/>
      <c r="HTH248" s="28"/>
      <c r="HTI248" s="28"/>
      <c r="HTJ248" s="58"/>
      <c r="HTK248" s="57"/>
      <c r="HTL248" s="23"/>
      <c r="HTM248" s="24"/>
      <c r="HTN248" s="26"/>
      <c r="HTO248" s="20"/>
      <c r="HTP248" s="35"/>
      <c r="HTQ248" s="21"/>
      <c r="HTR248" s="21"/>
      <c r="HTS248" s="27"/>
      <c r="HTT248" s="28"/>
      <c r="HTU248" s="28"/>
      <c r="HTV248" s="28"/>
      <c r="HTW248" s="28"/>
      <c r="HTX248" s="28"/>
      <c r="HTY248" s="58"/>
      <c r="HTZ248" s="57"/>
      <c r="HUA248" s="23"/>
      <c r="HUB248" s="24"/>
      <c r="HUC248" s="26"/>
      <c r="HUD248" s="20"/>
      <c r="HUE248" s="35"/>
      <c r="HUF248" s="21"/>
      <c r="HUG248" s="21"/>
      <c r="HUH248" s="27"/>
      <c r="HUI248" s="28"/>
      <c r="HUJ248" s="28"/>
      <c r="HUK248" s="28"/>
      <c r="HUL248" s="28"/>
      <c r="HUM248" s="28"/>
      <c r="HUN248" s="58"/>
      <c r="HUO248" s="57"/>
      <c r="HUP248" s="23"/>
      <c r="HUQ248" s="24"/>
      <c r="HUR248" s="26"/>
      <c r="HUS248" s="20"/>
      <c r="HUT248" s="35"/>
      <c r="HUU248" s="21"/>
      <c r="HUV248" s="21"/>
      <c r="HUW248" s="27"/>
      <c r="HUX248" s="28"/>
      <c r="HUY248" s="28"/>
      <c r="HUZ248" s="28"/>
      <c r="HVA248" s="28"/>
      <c r="HVB248" s="28"/>
      <c r="HVC248" s="58"/>
      <c r="HVD248" s="57"/>
      <c r="HVE248" s="23"/>
      <c r="HVF248" s="24"/>
      <c r="HVG248" s="26"/>
      <c r="HVH248" s="20"/>
      <c r="HVI248" s="35"/>
      <c r="HVJ248" s="21"/>
      <c r="HVK248" s="21"/>
      <c r="HVL248" s="27"/>
      <c r="HVM248" s="28"/>
      <c r="HVN248" s="28"/>
      <c r="HVO248" s="28"/>
      <c r="HVP248" s="28"/>
      <c r="HVQ248" s="28"/>
      <c r="HVR248" s="58"/>
      <c r="HVS248" s="57"/>
      <c r="HVT248" s="23"/>
      <c r="HVU248" s="24"/>
      <c r="HVV248" s="26"/>
      <c r="HVW248" s="20"/>
      <c r="HVX248" s="35"/>
      <c r="HVY248" s="21"/>
      <c r="HVZ248" s="21"/>
      <c r="HWA248" s="27"/>
      <c r="HWB248" s="28"/>
      <c r="HWC248" s="28"/>
      <c r="HWD248" s="28"/>
      <c r="HWE248" s="28"/>
      <c r="HWF248" s="28"/>
      <c r="HWG248" s="58"/>
      <c r="HWH248" s="57"/>
      <c r="HWI248" s="23"/>
      <c r="HWJ248" s="24"/>
      <c r="HWK248" s="26"/>
      <c r="HWL248" s="20"/>
      <c r="HWM248" s="35"/>
      <c r="HWN248" s="21"/>
      <c r="HWO248" s="21"/>
      <c r="HWP248" s="27"/>
      <c r="HWQ248" s="28"/>
      <c r="HWR248" s="28"/>
      <c r="HWS248" s="28"/>
      <c r="HWT248" s="28"/>
      <c r="HWU248" s="28"/>
      <c r="HWV248" s="58"/>
      <c r="HWW248" s="57"/>
      <c r="HWX248" s="23"/>
      <c r="HWY248" s="24"/>
      <c r="HWZ248" s="26"/>
      <c r="HXA248" s="20"/>
      <c r="HXB248" s="35"/>
      <c r="HXC248" s="21"/>
      <c r="HXD248" s="21"/>
      <c r="HXE248" s="27"/>
      <c r="HXF248" s="28"/>
      <c r="HXG248" s="28"/>
      <c r="HXH248" s="28"/>
      <c r="HXI248" s="28"/>
      <c r="HXJ248" s="28"/>
      <c r="HXK248" s="58"/>
      <c r="HXL248" s="57"/>
      <c r="HXM248" s="23"/>
      <c r="HXN248" s="24"/>
      <c r="HXO248" s="26"/>
      <c r="HXP248" s="20"/>
      <c r="HXQ248" s="35"/>
      <c r="HXR248" s="21"/>
      <c r="HXS248" s="21"/>
      <c r="HXT248" s="27"/>
      <c r="HXU248" s="28"/>
      <c r="HXV248" s="28"/>
      <c r="HXW248" s="28"/>
      <c r="HXX248" s="28"/>
      <c r="HXY248" s="28"/>
      <c r="HXZ248" s="58"/>
      <c r="HYA248" s="57"/>
      <c r="HYB248" s="23"/>
      <c r="HYC248" s="24"/>
      <c r="HYD248" s="26"/>
      <c r="HYE248" s="20"/>
      <c r="HYF248" s="35"/>
      <c r="HYG248" s="21"/>
      <c r="HYH248" s="21"/>
      <c r="HYI248" s="27"/>
      <c r="HYJ248" s="28"/>
      <c r="HYK248" s="28"/>
      <c r="HYL248" s="28"/>
      <c r="HYM248" s="28"/>
      <c r="HYN248" s="28"/>
      <c r="HYO248" s="58"/>
      <c r="HYP248" s="57"/>
      <c r="HYQ248" s="23"/>
      <c r="HYR248" s="24"/>
      <c r="HYS248" s="26"/>
      <c r="HYT248" s="20"/>
      <c r="HYU248" s="35"/>
      <c r="HYV248" s="21"/>
      <c r="HYW248" s="21"/>
      <c r="HYX248" s="27"/>
      <c r="HYY248" s="28"/>
      <c r="HYZ248" s="28"/>
      <c r="HZA248" s="28"/>
      <c r="HZB248" s="28"/>
      <c r="HZC248" s="28"/>
      <c r="HZD248" s="58"/>
      <c r="HZE248" s="57"/>
      <c r="HZF248" s="23"/>
      <c r="HZG248" s="24"/>
      <c r="HZH248" s="26"/>
      <c r="HZI248" s="20"/>
      <c r="HZJ248" s="35"/>
      <c r="HZK248" s="21"/>
      <c r="HZL248" s="21"/>
      <c r="HZM248" s="27"/>
      <c r="HZN248" s="28"/>
      <c r="HZO248" s="28"/>
      <c r="HZP248" s="28"/>
      <c r="HZQ248" s="28"/>
      <c r="HZR248" s="28"/>
      <c r="HZS248" s="58"/>
      <c r="HZT248" s="57"/>
      <c r="HZU248" s="23"/>
      <c r="HZV248" s="24"/>
      <c r="HZW248" s="26"/>
      <c r="HZX248" s="20"/>
      <c r="HZY248" s="35"/>
      <c r="HZZ248" s="21"/>
      <c r="IAA248" s="21"/>
      <c r="IAB248" s="27"/>
      <c r="IAC248" s="28"/>
      <c r="IAD248" s="28"/>
      <c r="IAE248" s="28"/>
      <c r="IAF248" s="28"/>
      <c r="IAG248" s="28"/>
      <c r="IAH248" s="58"/>
      <c r="IAI248" s="57"/>
      <c r="IAJ248" s="23"/>
      <c r="IAK248" s="24"/>
      <c r="IAL248" s="26"/>
      <c r="IAM248" s="20"/>
      <c r="IAN248" s="35"/>
      <c r="IAO248" s="21"/>
      <c r="IAP248" s="21"/>
      <c r="IAQ248" s="27"/>
      <c r="IAR248" s="28"/>
      <c r="IAS248" s="28"/>
      <c r="IAT248" s="28"/>
      <c r="IAU248" s="28"/>
      <c r="IAV248" s="28"/>
      <c r="IAW248" s="58"/>
      <c r="IAX248" s="57"/>
      <c r="IAY248" s="23"/>
      <c r="IAZ248" s="24"/>
      <c r="IBA248" s="26"/>
      <c r="IBB248" s="20"/>
      <c r="IBC248" s="35"/>
      <c r="IBD248" s="21"/>
      <c r="IBE248" s="21"/>
      <c r="IBF248" s="27"/>
      <c r="IBG248" s="28"/>
      <c r="IBH248" s="28"/>
      <c r="IBI248" s="28"/>
      <c r="IBJ248" s="28"/>
      <c r="IBK248" s="28"/>
      <c r="IBL248" s="58"/>
      <c r="IBM248" s="57"/>
      <c r="IBN248" s="23"/>
      <c r="IBO248" s="24"/>
      <c r="IBP248" s="26"/>
      <c r="IBQ248" s="20"/>
      <c r="IBR248" s="35"/>
      <c r="IBS248" s="21"/>
      <c r="IBT248" s="21"/>
      <c r="IBU248" s="27"/>
      <c r="IBV248" s="28"/>
      <c r="IBW248" s="28"/>
      <c r="IBX248" s="28"/>
      <c r="IBY248" s="28"/>
      <c r="IBZ248" s="28"/>
      <c r="ICA248" s="58"/>
      <c r="ICB248" s="57"/>
      <c r="ICC248" s="23"/>
      <c r="ICD248" s="24"/>
      <c r="ICE248" s="26"/>
      <c r="ICF248" s="20"/>
      <c r="ICG248" s="35"/>
      <c r="ICH248" s="21"/>
      <c r="ICI248" s="21"/>
      <c r="ICJ248" s="27"/>
      <c r="ICK248" s="28"/>
      <c r="ICL248" s="28"/>
      <c r="ICM248" s="28"/>
      <c r="ICN248" s="28"/>
      <c r="ICO248" s="28"/>
      <c r="ICP248" s="58"/>
      <c r="ICQ248" s="57"/>
      <c r="ICR248" s="23"/>
      <c r="ICS248" s="24"/>
      <c r="ICT248" s="26"/>
      <c r="ICU248" s="20"/>
      <c r="ICV248" s="35"/>
      <c r="ICW248" s="21"/>
      <c r="ICX248" s="21"/>
      <c r="ICY248" s="27"/>
      <c r="ICZ248" s="28"/>
      <c r="IDA248" s="28"/>
      <c r="IDB248" s="28"/>
      <c r="IDC248" s="28"/>
      <c r="IDD248" s="28"/>
      <c r="IDE248" s="58"/>
      <c r="IDF248" s="57"/>
      <c r="IDG248" s="23"/>
      <c r="IDH248" s="24"/>
      <c r="IDI248" s="26"/>
      <c r="IDJ248" s="20"/>
      <c r="IDK248" s="35"/>
      <c r="IDL248" s="21"/>
      <c r="IDM248" s="21"/>
      <c r="IDN248" s="27"/>
      <c r="IDO248" s="28"/>
      <c r="IDP248" s="28"/>
      <c r="IDQ248" s="28"/>
      <c r="IDR248" s="28"/>
      <c r="IDS248" s="28"/>
      <c r="IDT248" s="58"/>
      <c r="IDU248" s="57"/>
      <c r="IDV248" s="23"/>
      <c r="IDW248" s="24"/>
      <c r="IDX248" s="26"/>
      <c r="IDY248" s="20"/>
      <c r="IDZ248" s="35"/>
      <c r="IEA248" s="21"/>
      <c r="IEB248" s="21"/>
      <c r="IEC248" s="27"/>
      <c r="IED248" s="28"/>
      <c r="IEE248" s="28"/>
      <c r="IEF248" s="28"/>
      <c r="IEG248" s="28"/>
      <c r="IEH248" s="28"/>
      <c r="IEI248" s="58"/>
      <c r="IEJ248" s="57"/>
      <c r="IEK248" s="23"/>
      <c r="IEL248" s="24"/>
      <c r="IEM248" s="26"/>
      <c r="IEN248" s="20"/>
      <c r="IEO248" s="35"/>
      <c r="IEP248" s="21"/>
      <c r="IEQ248" s="21"/>
      <c r="IER248" s="27"/>
      <c r="IES248" s="28"/>
      <c r="IET248" s="28"/>
      <c r="IEU248" s="28"/>
      <c r="IEV248" s="28"/>
      <c r="IEW248" s="28"/>
      <c r="IEX248" s="58"/>
      <c r="IEY248" s="57"/>
      <c r="IEZ248" s="23"/>
      <c r="IFA248" s="24"/>
      <c r="IFB248" s="26"/>
      <c r="IFC248" s="20"/>
      <c r="IFD248" s="35"/>
      <c r="IFE248" s="21"/>
      <c r="IFF248" s="21"/>
      <c r="IFG248" s="27"/>
      <c r="IFH248" s="28"/>
      <c r="IFI248" s="28"/>
      <c r="IFJ248" s="28"/>
      <c r="IFK248" s="28"/>
      <c r="IFL248" s="28"/>
      <c r="IFM248" s="58"/>
      <c r="IFN248" s="57"/>
      <c r="IFO248" s="23"/>
      <c r="IFP248" s="24"/>
      <c r="IFQ248" s="26"/>
      <c r="IFR248" s="20"/>
      <c r="IFS248" s="35"/>
      <c r="IFT248" s="21"/>
      <c r="IFU248" s="21"/>
      <c r="IFV248" s="27"/>
      <c r="IFW248" s="28"/>
      <c r="IFX248" s="28"/>
      <c r="IFY248" s="28"/>
      <c r="IFZ248" s="28"/>
      <c r="IGA248" s="28"/>
      <c r="IGB248" s="58"/>
      <c r="IGC248" s="57"/>
      <c r="IGD248" s="23"/>
      <c r="IGE248" s="24"/>
      <c r="IGF248" s="26"/>
      <c r="IGG248" s="20"/>
      <c r="IGH248" s="35"/>
      <c r="IGI248" s="21"/>
      <c r="IGJ248" s="21"/>
      <c r="IGK248" s="27"/>
      <c r="IGL248" s="28"/>
      <c r="IGM248" s="28"/>
      <c r="IGN248" s="28"/>
      <c r="IGO248" s="28"/>
      <c r="IGP248" s="28"/>
      <c r="IGQ248" s="58"/>
      <c r="IGR248" s="57"/>
      <c r="IGS248" s="23"/>
      <c r="IGT248" s="24"/>
      <c r="IGU248" s="26"/>
      <c r="IGV248" s="20"/>
      <c r="IGW248" s="35"/>
      <c r="IGX248" s="21"/>
      <c r="IGY248" s="21"/>
      <c r="IGZ248" s="27"/>
      <c r="IHA248" s="28"/>
      <c r="IHB248" s="28"/>
      <c r="IHC248" s="28"/>
      <c r="IHD248" s="28"/>
      <c r="IHE248" s="28"/>
      <c r="IHF248" s="58"/>
      <c r="IHG248" s="57"/>
      <c r="IHH248" s="23"/>
      <c r="IHI248" s="24"/>
      <c r="IHJ248" s="26"/>
      <c r="IHK248" s="20"/>
      <c r="IHL248" s="35"/>
      <c r="IHM248" s="21"/>
      <c r="IHN248" s="21"/>
      <c r="IHO248" s="27"/>
      <c r="IHP248" s="28"/>
      <c r="IHQ248" s="28"/>
      <c r="IHR248" s="28"/>
      <c r="IHS248" s="28"/>
      <c r="IHT248" s="28"/>
      <c r="IHU248" s="58"/>
      <c r="IHV248" s="57"/>
      <c r="IHW248" s="23"/>
      <c r="IHX248" s="24"/>
      <c r="IHY248" s="26"/>
      <c r="IHZ248" s="20"/>
      <c r="IIA248" s="35"/>
      <c r="IIB248" s="21"/>
      <c r="IIC248" s="21"/>
      <c r="IID248" s="27"/>
      <c r="IIE248" s="28"/>
      <c r="IIF248" s="28"/>
      <c r="IIG248" s="28"/>
      <c r="IIH248" s="28"/>
      <c r="III248" s="28"/>
      <c r="IIJ248" s="58"/>
      <c r="IIK248" s="57"/>
      <c r="IIL248" s="23"/>
      <c r="IIM248" s="24"/>
      <c r="IIN248" s="26"/>
      <c r="IIO248" s="20"/>
      <c r="IIP248" s="35"/>
      <c r="IIQ248" s="21"/>
      <c r="IIR248" s="21"/>
      <c r="IIS248" s="27"/>
      <c r="IIT248" s="28"/>
      <c r="IIU248" s="28"/>
      <c r="IIV248" s="28"/>
      <c r="IIW248" s="28"/>
      <c r="IIX248" s="28"/>
      <c r="IIY248" s="58"/>
      <c r="IIZ248" s="57"/>
      <c r="IJA248" s="23"/>
      <c r="IJB248" s="24"/>
      <c r="IJC248" s="26"/>
      <c r="IJD248" s="20"/>
      <c r="IJE248" s="35"/>
      <c r="IJF248" s="21"/>
      <c r="IJG248" s="21"/>
      <c r="IJH248" s="27"/>
      <c r="IJI248" s="28"/>
      <c r="IJJ248" s="28"/>
      <c r="IJK248" s="28"/>
      <c r="IJL248" s="28"/>
      <c r="IJM248" s="28"/>
      <c r="IJN248" s="58"/>
      <c r="IJO248" s="57"/>
      <c r="IJP248" s="23"/>
      <c r="IJQ248" s="24"/>
      <c r="IJR248" s="26"/>
      <c r="IJS248" s="20"/>
      <c r="IJT248" s="35"/>
      <c r="IJU248" s="21"/>
      <c r="IJV248" s="21"/>
      <c r="IJW248" s="27"/>
      <c r="IJX248" s="28"/>
      <c r="IJY248" s="28"/>
      <c r="IJZ248" s="28"/>
      <c r="IKA248" s="28"/>
      <c r="IKB248" s="28"/>
      <c r="IKC248" s="58"/>
      <c r="IKD248" s="57"/>
      <c r="IKE248" s="23"/>
      <c r="IKF248" s="24"/>
      <c r="IKG248" s="26"/>
      <c r="IKH248" s="20"/>
      <c r="IKI248" s="35"/>
      <c r="IKJ248" s="21"/>
      <c r="IKK248" s="21"/>
      <c r="IKL248" s="27"/>
      <c r="IKM248" s="28"/>
      <c r="IKN248" s="28"/>
      <c r="IKO248" s="28"/>
      <c r="IKP248" s="28"/>
      <c r="IKQ248" s="28"/>
      <c r="IKR248" s="58"/>
      <c r="IKS248" s="57"/>
      <c r="IKT248" s="23"/>
      <c r="IKU248" s="24"/>
      <c r="IKV248" s="26"/>
      <c r="IKW248" s="20"/>
      <c r="IKX248" s="35"/>
      <c r="IKY248" s="21"/>
      <c r="IKZ248" s="21"/>
      <c r="ILA248" s="27"/>
      <c r="ILB248" s="28"/>
      <c r="ILC248" s="28"/>
      <c r="ILD248" s="28"/>
      <c r="ILE248" s="28"/>
      <c r="ILF248" s="28"/>
      <c r="ILG248" s="58"/>
      <c r="ILH248" s="57"/>
      <c r="ILI248" s="23"/>
      <c r="ILJ248" s="24"/>
      <c r="ILK248" s="26"/>
      <c r="ILL248" s="20"/>
      <c r="ILM248" s="35"/>
      <c r="ILN248" s="21"/>
      <c r="ILO248" s="21"/>
      <c r="ILP248" s="27"/>
      <c r="ILQ248" s="28"/>
      <c r="ILR248" s="28"/>
      <c r="ILS248" s="28"/>
      <c r="ILT248" s="28"/>
      <c r="ILU248" s="28"/>
      <c r="ILV248" s="58"/>
      <c r="ILW248" s="57"/>
      <c r="ILX248" s="23"/>
      <c r="ILY248" s="24"/>
      <c r="ILZ248" s="26"/>
      <c r="IMA248" s="20"/>
      <c r="IMB248" s="35"/>
      <c r="IMC248" s="21"/>
      <c r="IMD248" s="21"/>
      <c r="IME248" s="27"/>
      <c r="IMF248" s="28"/>
      <c r="IMG248" s="28"/>
      <c r="IMH248" s="28"/>
      <c r="IMI248" s="28"/>
      <c r="IMJ248" s="28"/>
      <c r="IMK248" s="58"/>
      <c r="IML248" s="57"/>
      <c r="IMM248" s="23"/>
      <c r="IMN248" s="24"/>
      <c r="IMO248" s="26"/>
      <c r="IMP248" s="20"/>
      <c r="IMQ248" s="35"/>
      <c r="IMR248" s="21"/>
      <c r="IMS248" s="21"/>
      <c r="IMT248" s="27"/>
      <c r="IMU248" s="28"/>
      <c r="IMV248" s="28"/>
      <c r="IMW248" s="28"/>
      <c r="IMX248" s="28"/>
      <c r="IMY248" s="28"/>
      <c r="IMZ248" s="58"/>
      <c r="INA248" s="57"/>
      <c r="INB248" s="23"/>
      <c r="INC248" s="24"/>
      <c r="IND248" s="26"/>
      <c r="INE248" s="20"/>
      <c r="INF248" s="35"/>
      <c r="ING248" s="21"/>
      <c r="INH248" s="21"/>
      <c r="INI248" s="27"/>
      <c r="INJ248" s="28"/>
      <c r="INK248" s="28"/>
      <c r="INL248" s="28"/>
      <c r="INM248" s="28"/>
      <c r="INN248" s="28"/>
      <c r="INO248" s="58"/>
      <c r="INP248" s="57"/>
      <c r="INQ248" s="23"/>
      <c r="INR248" s="24"/>
      <c r="INS248" s="26"/>
      <c r="INT248" s="20"/>
      <c r="INU248" s="35"/>
      <c r="INV248" s="21"/>
      <c r="INW248" s="21"/>
      <c r="INX248" s="27"/>
      <c r="INY248" s="28"/>
      <c r="INZ248" s="28"/>
      <c r="IOA248" s="28"/>
      <c r="IOB248" s="28"/>
      <c r="IOC248" s="28"/>
      <c r="IOD248" s="58"/>
      <c r="IOE248" s="57"/>
      <c r="IOF248" s="23"/>
      <c r="IOG248" s="24"/>
      <c r="IOH248" s="26"/>
      <c r="IOI248" s="20"/>
      <c r="IOJ248" s="35"/>
      <c r="IOK248" s="21"/>
      <c r="IOL248" s="21"/>
      <c r="IOM248" s="27"/>
      <c r="ION248" s="28"/>
      <c r="IOO248" s="28"/>
      <c r="IOP248" s="28"/>
      <c r="IOQ248" s="28"/>
      <c r="IOR248" s="28"/>
      <c r="IOS248" s="58"/>
      <c r="IOT248" s="57"/>
      <c r="IOU248" s="23"/>
      <c r="IOV248" s="24"/>
      <c r="IOW248" s="26"/>
      <c r="IOX248" s="20"/>
      <c r="IOY248" s="35"/>
      <c r="IOZ248" s="21"/>
      <c r="IPA248" s="21"/>
      <c r="IPB248" s="27"/>
      <c r="IPC248" s="28"/>
      <c r="IPD248" s="28"/>
      <c r="IPE248" s="28"/>
      <c r="IPF248" s="28"/>
      <c r="IPG248" s="28"/>
      <c r="IPH248" s="58"/>
      <c r="IPI248" s="57"/>
      <c r="IPJ248" s="23"/>
      <c r="IPK248" s="24"/>
      <c r="IPL248" s="26"/>
      <c r="IPM248" s="20"/>
      <c r="IPN248" s="35"/>
      <c r="IPO248" s="21"/>
      <c r="IPP248" s="21"/>
      <c r="IPQ248" s="27"/>
      <c r="IPR248" s="28"/>
      <c r="IPS248" s="28"/>
      <c r="IPT248" s="28"/>
      <c r="IPU248" s="28"/>
      <c r="IPV248" s="28"/>
      <c r="IPW248" s="58"/>
      <c r="IPX248" s="57"/>
      <c r="IPY248" s="23"/>
      <c r="IPZ248" s="24"/>
      <c r="IQA248" s="26"/>
      <c r="IQB248" s="20"/>
      <c r="IQC248" s="35"/>
      <c r="IQD248" s="21"/>
      <c r="IQE248" s="21"/>
      <c r="IQF248" s="27"/>
      <c r="IQG248" s="28"/>
      <c r="IQH248" s="28"/>
      <c r="IQI248" s="28"/>
      <c r="IQJ248" s="28"/>
      <c r="IQK248" s="28"/>
      <c r="IQL248" s="58"/>
      <c r="IQM248" s="57"/>
      <c r="IQN248" s="23"/>
      <c r="IQO248" s="24"/>
      <c r="IQP248" s="26"/>
      <c r="IQQ248" s="20"/>
      <c r="IQR248" s="35"/>
      <c r="IQS248" s="21"/>
      <c r="IQT248" s="21"/>
      <c r="IQU248" s="27"/>
      <c r="IQV248" s="28"/>
      <c r="IQW248" s="28"/>
      <c r="IQX248" s="28"/>
      <c r="IQY248" s="28"/>
      <c r="IQZ248" s="28"/>
      <c r="IRA248" s="58"/>
      <c r="IRB248" s="57"/>
      <c r="IRC248" s="23"/>
      <c r="IRD248" s="24"/>
      <c r="IRE248" s="26"/>
      <c r="IRF248" s="20"/>
      <c r="IRG248" s="35"/>
      <c r="IRH248" s="21"/>
      <c r="IRI248" s="21"/>
      <c r="IRJ248" s="27"/>
      <c r="IRK248" s="28"/>
      <c r="IRL248" s="28"/>
      <c r="IRM248" s="28"/>
      <c r="IRN248" s="28"/>
      <c r="IRO248" s="28"/>
      <c r="IRP248" s="58"/>
      <c r="IRQ248" s="57"/>
      <c r="IRR248" s="23"/>
      <c r="IRS248" s="24"/>
      <c r="IRT248" s="26"/>
      <c r="IRU248" s="20"/>
      <c r="IRV248" s="35"/>
      <c r="IRW248" s="21"/>
      <c r="IRX248" s="21"/>
      <c r="IRY248" s="27"/>
      <c r="IRZ248" s="28"/>
      <c r="ISA248" s="28"/>
      <c r="ISB248" s="28"/>
      <c r="ISC248" s="28"/>
      <c r="ISD248" s="28"/>
      <c r="ISE248" s="58"/>
      <c r="ISF248" s="57"/>
      <c r="ISG248" s="23"/>
      <c r="ISH248" s="24"/>
      <c r="ISI248" s="26"/>
      <c r="ISJ248" s="20"/>
      <c r="ISK248" s="35"/>
      <c r="ISL248" s="21"/>
      <c r="ISM248" s="21"/>
      <c r="ISN248" s="27"/>
      <c r="ISO248" s="28"/>
      <c r="ISP248" s="28"/>
      <c r="ISQ248" s="28"/>
      <c r="ISR248" s="28"/>
      <c r="ISS248" s="28"/>
      <c r="IST248" s="58"/>
      <c r="ISU248" s="57"/>
      <c r="ISV248" s="23"/>
      <c r="ISW248" s="24"/>
      <c r="ISX248" s="26"/>
      <c r="ISY248" s="20"/>
      <c r="ISZ248" s="35"/>
      <c r="ITA248" s="21"/>
      <c r="ITB248" s="21"/>
      <c r="ITC248" s="27"/>
      <c r="ITD248" s="28"/>
      <c r="ITE248" s="28"/>
      <c r="ITF248" s="28"/>
      <c r="ITG248" s="28"/>
      <c r="ITH248" s="28"/>
      <c r="ITI248" s="58"/>
      <c r="ITJ248" s="57"/>
      <c r="ITK248" s="23"/>
      <c r="ITL248" s="24"/>
      <c r="ITM248" s="26"/>
      <c r="ITN248" s="20"/>
      <c r="ITO248" s="35"/>
      <c r="ITP248" s="21"/>
      <c r="ITQ248" s="21"/>
      <c r="ITR248" s="27"/>
      <c r="ITS248" s="28"/>
      <c r="ITT248" s="28"/>
      <c r="ITU248" s="28"/>
      <c r="ITV248" s="28"/>
      <c r="ITW248" s="28"/>
      <c r="ITX248" s="58"/>
      <c r="ITY248" s="57"/>
      <c r="ITZ248" s="23"/>
      <c r="IUA248" s="24"/>
      <c r="IUB248" s="26"/>
      <c r="IUC248" s="20"/>
      <c r="IUD248" s="35"/>
      <c r="IUE248" s="21"/>
      <c r="IUF248" s="21"/>
      <c r="IUG248" s="27"/>
      <c r="IUH248" s="28"/>
      <c r="IUI248" s="28"/>
      <c r="IUJ248" s="28"/>
      <c r="IUK248" s="28"/>
      <c r="IUL248" s="28"/>
      <c r="IUM248" s="58"/>
      <c r="IUN248" s="57"/>
      <c r="IUO248" s="23"/>
      <c r="IUP248" s="24"/>
      <c r="IUQ248" s="26"/>
      <c r="IUR248" s="20"/>
      <c r="IUS248" s="35"/>
      <c r="IUT248" s="21"/>
      <c r="IUU248" s="21"/>
      <c r="IUV248" s="27"/>
      <c r="IUW248" s="28"/>
      <c r="IUX248" s="28"/>
      <c r="IUY248" s="28"/>
      <c r="IUZ248" s="28"/>
      <c r="IVA248" s="28"/>
      <c r="IVB248" s="58"/>
      <c r="IVC248" s="57"/>
      <c r="IVD248" s="23"/>
      <c r="IVE248" s="24"/>
      <c r="IVF248" s="26"/>
      <c r="IVG248" s="20"/>
      <c r="IVH248" s="35"/>
      <c r="IVI248" s="21"/>
      <c r="IVJ248" s="21"/>
      <c r="IVK248" s="27"/>
      <c r="IVL248" s="28"/>
      <c r="IVM248" s="28"/>
      <c r="IVN248" s="28"/>
      <c r="IVO248" s="28"/>
      <c r="IVP248" s="28"/>
      <c r="IVQ248" s="58"/>
      <c r="IVR248" s="57"/>
      <c r="IVS248" s="23"/>
      <c r="IVT248" s="24"/>
      <c r="IVU248" s="26"/>
      <c r="IVV248" s="20"/>
      <c r="IVW248" s="35"/>
      <c r="IVX248" s="21"/>
      <c r="IVY248" s="21"/>
      <c r="IVZ248" s="27"/>
      <c r="IWA248" s="28"/>
      <c r="IWB248" s="28"/>
      <c r="IWC248" s="28"/>
      <c r="IWD248" s="28"/>
      <c r="IWE248" s="28"/>
      <c r="IWF248" s="58"/>
      <c r="IWG248" s="57"/>
      <c r="IWH248" s="23"/>
      <c r="IWI248" s="24"/>
      <c r="IWJ248" s="26"/>
      <c r="IWK248" s="20"/>
      <c r="IWL248" s="35"/>
      <c r="IWM248" s="21"/>
      <c r="IWN248" s="21"/>
      <c r="IWO248" s="27"/>
      <c r="IWP248" s="28"/>
      <c r="IWQ248" s="28"/>
      <c r="IWR248" s="28"/>
      <c r="IWS248" s="28"/>
      <c r="IWT248" s="28"/>
      <c r="IWU248" s="58"/>
      <c r="IWV248" s="57"/>
      <c r="IWW248" s="23"/>
      <c r="IWX248" s="24"/>
      <c r="IWY248" s="26"/>
      <c r="IWZ248" s="20"/>
      <c r="IXA248" s="35"/>
      <c r="IXB248" s="21"/>
      <c r="IXC248" s="21"/>
      <c r="IXD248" s="27"/>
      <c r="IXE248" s="28"/>
      <c r="IXF248" s="28"/>
      <c r="IXG248" s="28"/>
      <c r="IXH248" s="28"/>
      <c r="IXI248" s="28"/>
      <c r="IXJ248" s="58"/>
      <c r="IXK248" s="57"/>
      <c r="IXL248" s="23"/>
      <c r="IXM248" s="24"/>
      <c r="IXN248" s="26"/>
      <c r="IXO248" s="20"/>
      <c r="IXP248" s="35"/>
      <c r="IXQ248" s="21"/>
      <c r="IXR248" s="21"/>
      <c r="IXS248" s="27"/>
      <c r="IXT248" s="28"/>
      <c r="IXU248" s="28"/>
      <c r="IXV248" s="28"/>
      <c r="IXW248" s="28"/>
      <c r="IXX248" s="28"/>
      <c r="IXY248" s="58"/>
      <c r="IXZ248" s="57"/>
      <c r="IYA248" s="23"/>
      <c r="IYB248" s="24"/>
      <c r="IYC248" s="26"/>
      <c r="IYD248" s="20"/>
      <c r="IYE248" s="35"/>
      <c r="IYF248" s="21"/>
      <c r="IYG248" s="21"/>
      <c r="IYH248" s="27"/>
      <c r="IYI248" s="28"/>
      <c r="IYJ248" s="28"/>
      <c r="IYK248" s="28"/>
      <c r="IYL248" s="28"/>
      <c r="IYM248" s="28"/>
      <c r="IYN248" s="58"/>
      <c r="IYO248" s="57"/>
      <c r="IYP248" s="23"/>
      <c r="IYQ248" s="24"/>
      <c r="IYR248" s="26"/>
      <c r="IYS248" s="20"/>
      <c r="IYT248" s="35"/>
      <c r="IYU248" s="21"/>
      <c r="IYV248" s="21"/>
      <c r="IYW248" s="27"/>
      <c r="IYX248" s="28"/>
      <c r="IYY248" s="28"/>
      <c r="IYZ248" s="28"/>
      <c r="IZA248" s="28"/>
      <c r="IZB248" s="28"/>
      <c r="IZC248" s="58"/>
      <c r="IZD248" s="57"/>
      <c r="IZE248" s="23"/>
      <c r="IZF248" s="24"/>
      <c r="IZG248" s="26"/>
      <c r="IZH248" s="20"/>
      <c r="IZI248" s="35"/>
      <c r="IZJ248" s="21"/>
      <c r="IZK248" s="21"/>
      <c r="IZL248" s="27"/>
      <c r="IZM248" s="28"/>
      <c r="IZN248" s="28"/>
      <c r="IZO248" s="28"/>
      <c r="IZP248" s="28"/>
      <c r="IZQ248" s="28"/>
      <c r="IZR248" s="58"/>
      <c r="IZS248" s="57"/>
      <c r="IZT248" s="23"/>
      <c r="IZU248" s="24"/>
      <c r="IZV248" s="26"/>
      <c r="IZW248" s="20"/>
      <c r="IZX248" s="35"/>
      <c r="IZY248" s="21"/>
      <c r="IZZ248" s="21"/>
      <c r="JAA248" s="27"/>
      <c r="JAB248" s="28"/>
      <c r="JAC248" s="28"/>
      <c r="JAD248" s="28"/>
      <c r="JAE248" s="28"/>
      <c r="JAF248" s="28"/>
      <c r="JAG248" s="58"/>
      <c r="JAH248" s="57"/>
      <c r="JAI248" s="23"/>
      <c r="JAJ248" s="24"/>
      <c r="JAK248" s="26"/>
      <c r="JAL248" s="20"/>
      <c r="JAM248" s="35"/>
      <c r="JAN248" s="21"/>
      <c r="JAO248" s="21"/>
      <c r="JAP248" s="27"/>
      <c r="JAQ248" s="28"/>
      <c r="JAR248" s="28"/>
      <c r="JAS248" s="28"/>
      <c r="JAT248" s="28"/>
      <c r="JAU248" s="28"/>
      <c r="JAV248" s="58"/>
      <c r="JAW248" s="57"/>
      <c r="JAX248" s="23"/>
      <c r="JAY248" s="24"/>
      <c r="JAZ248" s="26"/>
      <c r="JBA248" s="20"/>
      <c r="JBB248" s="35"/>
      <c r="JBC248" s="21"/>
      <c r="JBD248" s="21"/>
      <c r="JBE248" s="27"/>
      <c r="JBF248" s="28"/>
      <c r="JBG248" s="28"/>
      <c r="JBH248" s="28"/>
      <c r="JBI248" s="28"/>
      <c r="JBJ248" s="28"/>
      <c r="JBK248" s="58"/>
      <c r="JBL248" s="57"/>
      <c r="JBM248" s="23"/>
      <c r="JBN248" s="24"/>
      <c r="JBO248" s="26"/>
      <c r="JBP248" s="20"/>
      <c r="JBQ248" s="35"/>
      <c r="JBR248" s="21"/>
      <c r="JBS248" s="21"/>
      <c r="JBT248" s="27"/>
      <c r="JBU248" s="28"/>
      <c r="JBV248" s="28"/>
      <c r="JBW248" s="28"/>
      <c r="JBX248" s="28"/>
      <c r="JBY248" s="28"/>
      <c r="JBZ248" s="58"/>
      <c r="JCA248" s="57"/>
      <c r="JCB248" s="23"/>
      <c r="JCC248" s="24"/>
      <c r="JCD248" s="26"/>
      <c r="JCE248" s="20"/>
      <c r="JCF248" s="35"/>
      <c r="JCG248" s="21"/>
      <c r="JCH248" s="21"/>
      <c r="JCI248" s="27"/>
      <c r="JCJ248" s="28"/>
      <c r="JCK248" s="28"/>
      <c r="JCL248" s="28"/>
      <c r="JCM248" s="28"/>
      <c r="JCN248" s="28"/>
      <c r="JCO248" s="58"/>
      <c r="JCP248" s="57"/>
      <c r="JCQ248" s="23"/>
      <c r="JCR248" s="24"/>
      <c r="JCS248" s="26"/>
      <c r="JCT248" s="20"/>
      <c r="JCU248" s="35"/>
      <c r="JCV248" s="21"/>
      <c r="JCW248" s="21"/>
      <c r="JCX248" s="27"/>
      <c r="JCY248" s="28"/>
      <c r="JCZ248" s="28"/>
      <c r="JDA248" s="28"/>
      <c r="JDB248" s="28"/>
      <c r="JDC248" s="28"/>
      <c r="JDD248" s="58"/>
      <c r="JDE248" s="57"/>
      <c r="JDF248" s="23"/>
      <c r="JDG248" s="24"/>
      <c r="JDH248" s="26"/>
      <c r="JDI248" s="20"/>
      <c r="JDJ248" s="35"/>
      <c r="JDK248" s="21"/>
      <c r="JDL248" s="21"/>
      <c r="JDM248" s="27"/>
      <c r="JDN248" s="28"/>
      <c r="JDO248" s="28"/>
      <c r="JDP248" s="28"/>
      <c r="JDQ248" s="28"/>
      <c r="JDR248" s="28"/>
      <c r="JDS248" s="58"/>
      <c r="JDT248" s="57"/>
      <c r="JDU248" s="23"/>
      <c r="JDV248" s="24"/>
      <c r="JDW248" s="26"/>
      <c r="JDX248" s="20"/>
      <c r="JDY248" s="35"/>
      <c r="JDZ248" s="21"/>
      <c r="JEA248" s="21"/>
      <c r="JEB248" s="27"/>
      <c r="JEC248" s="28"/>
      <c r="JED248" s="28"/>
      <c r="JEE248" s="28"/>
      <c r="JEF248" s="28"/>
      <c r="JEG248" s="28"/>
      <c r="JEH248" s="58"/>
      <c r="JEI248" s="57"/>
      <c r="JEJ248" s="23"/>
      <c r="JEK248" s="24"/>
      <c r="JEL248" s="26"/>
      <c r="JEM248" s="20"/>
      <c r="JEN248" s="35"/>
      <c r="JEO248" s="21"/>
      <c r="JEP248" s="21"/>
      <c r="JEQ248" s="27"/>
      <c r="JER248" s="28"/>
      <c r="JES248" s="28"/>
      <c r="JET248" s="28"/>
      <c r="JEU248" s="28"/>
      <c r="JEV248" s="28"/>
      <c r="JEW248" s="58"/>
      <c r="JEX248" s="57"/>
      <c r="JEY248" s="23"/>
      <c r="JEZ248" s="24"/>
      <c r="JFA248" s="26"/>
      <c r="JFB248" s="20"/>
      <c r="JFC248" s="35"/>
      <c r="JFD248" s="21"/>
      <c r="JFE248" s="21"/>
      <c r="JFF248" s="27"/>
      <c r="JFG248" s="28"/>
      <c r="JFH248" s="28"/>
      <c r="JFI248" s="28"/>
      <c r="JFJ248" s="28"/>
      <c r="JFK248" s="28"/>
      <c r="JFL248" s="58"/>
      <c r="JFM248" s="57"/>
      <c r="JFN248" s="23"/>
      <c r="JFO248" s="24"/>
      <c r="JFP248" s="26"/>
      <c r="JFQ248" s="20"/>
      <c r="JFR248" s="35"/>
      <c r="JFS248" s="21"/>
      <c r="JFT248" s="21"/>
      <c r="JFU248" s="27"/>
      <c r="JFV248" s="28"/>
      <c r="JFW248" s="28"/>
      <c r="JFX248" s="28"/>
      <c r="JFY248" s="28"/>
      <c r="JFZ248" s="28"/>
      <c r="JGA248" s="58"/>
      <c r="JGB248" s="57"/>
      <c r="JGC248" s="23"/>
      <c r="JGD248" s="24"/>
      <c r="JGE248" s="26"/>
      <c r="JGF248" s="20"/>
      <c r="JGG248" s="35"/>
      <c r="JGH248" s="21"/>
      <c r="JGI248" s="21"/>
      <c r="JGJ248" s="27"/>
      <c r="JGK248" s="28"/>
      <c r="JGL248" s="28"/>
      <c r="JGM248" s="28"/>
      <c r="JGN248" s="28"/>
      <c r="JGO248" s="28"/>
      <c r="JGP248" s="58"/>
      <c r="JGQ248" s="57"/>
      <c r="JGR248" s="23"/>
      <c r="JGS248" s="24"/>
      <c r="JGT248" s="26"/>
      <c r="JGU248" s="20"/>
      <c r="JGV248" s="35"/>
      <c r="JGW248" s="21"/>
      <c r="JGX248" s="21"/>
      <c r="JGY248" s="27"/>
      <c r="JGZ248" s="28"/>
      <c r="JHA248" s="28"/>
      <c r="JHB248" s="28"/>
      <c r="JHC248" s="28"/>
      <c r="JHD248" s="28"/>
      <c r="JHE248" s="58"/>
      <c r="JHF248" s="57"/>
      <c r="JHG248" s="23"/>
      <c r="JHH248" s="24"/>
      <c r="JHI248" s="26"/>
      <c r="JHJ248" s="20"/>
      <c r="JHK248" s="35"/>
      <c r="JHL248" s="21"/>
      <c r="JHM248" s="21"/>
      <c r="JHN248" s="27"/>
      <c r="JHO248" s="28"/>
      <c r="JHP248" s="28"/>
      <c r="JHQ248" s="28"/>
      <c r="JHR248" s="28"/>
      <c r="JHS248" s="28"/>
      <c r="JHT248" s="58"/>
      <c r="JHU248" s="57"/>
      <c r="JHV248" s="23"/>
      <c r="JHW248" s="24"/>
      <c r="JHX248" s="26"/>
      <c r="JHY248" s="20"/>
      <c r="JHZ248" s="35"/>
      <c r="JIA248" s="21"/>
      <c r="JIB248" s="21"/>
      <c r="JIC248" s="27"/>
      <c r="JID248" s="28"/>
      <c r="JIE248" s="28"/>
      <c r="JIF248" s="28"/>
      <c r="JIG248" s="28"/>
      <c r="JIH248" s="28"/>
      <c r="JII248" s="58"/>
      <c r="JIJ248" s="57"/>
      <c r="JIK248" s="23"/>
      <c r="JIL248" s="24"/>
      <c r="JIM248" s="26"/>
      <c r="JIN248" s="20"/>
      <c r="JIO248" s="35"/>
      <c r="JIP248" s="21"/>
      <c r="JIQ248" s="21"/>
      <c r="JIR248" s="27"/>
      <c r="JIS248" s="28"/>
      <c r="JIT248" s="28"/>
      <c r="JIU248" s="28"/>
      <c r="JIV248" s="28"/>
      <c r="JIW248" s="28"/>
      <c r="JIX248" s="58"/>
      <c r="JIY248" s="57"/>
      <c r="JIZ248" s="23"/>
      <c r="JJA248" s="24"/>
      <c r="JJB248" s="26"/>
      <c r="JJC248" s="20"/>
      <c r="JJD248" s="35"/>
      <c r="JJE248" s="21"/>
      <c r="JJF248" s="21"/>
      <c r="JJG248" s="27"/>
      <c r="JJH248" s="28"/>
      <c r="JJI248" s="28"/>
      <c r="JJJ248" s="28"/>
      <c r="JJK248" s="28"/>
      <c r="JJL248" s="28"/>
      <c r="JJM248" s="58"/>
      <c r="JJN248" s="57"/>
      <c r="JJO248" s="23"/>
      <c r="JJP248" s="24"/>
      <c r="JJQ248" s="26"/>
      <c r="JJR248" s="20"/>
      <c r="JJS248" s="35"/>
      <c r="JJT248" s="21"/>
      <c r="JJU248" s="21"/>
      <c r="JJV248" s="27"/>
      <c r="JJW248" s="28"/>
      <c r="JJX248" s="28"/>
      <c r="JJY248" s="28"/>
      <c r="JJZ248" s="28"/>
      <c r="JKA248" s="28"/>
      <c r="JKB248" s="58"/>
      <c r="JKC248" s="57"/>
      <c r="JKD248" s="23"/>
      <c r="JKE248" s="24"/>
      <c r="JKF248" s="26"/>
      <c r="JKG248" s="20"/>
      <c r="JKH248" s="35"/>
      <c r="JKI248" s="21"/>
      <c r="JKJ248" s="21"/>
      <c r="JKK248" s="27"/>
      <c r="JKL248" s="28"/>
      <c r="JKM248" s="28"/>
      <c r="JKN248" s="28"/>
      <c r="JKO248" s="28"/>
      <c r="JKP248" s="28"/>
      <c r="JKQ248" s="58"/>
      <c r="JKR248" s="57"/>
      <c r="JKS248" s="23"/>
      <c r="JKT248" s="24"/>
      <c r="JKU248" s="26"/>
      <c r="JKV248" s="20"/>
      <c r="JKW248" s="35"/>
      <c r="JKX248" s="21"/>
      <c r="JKY248" s="21"/>
      <c r="JKZ248" s="27"/>
      <c r="JLA248" s="28"/>
      <c r="JLB248" s="28"/>
      <c r="JLC248" s="28"/>
      <c r="JLD248" s="28"/>
      <c r="JLE248" s="28"/>
      <c r="JLF248" s="58"/>
      <c r="JLG248" s="57"/>
      <c r="JLH248" s="23"/>
      <c r="JLI248" s="24"/>
      <c r="JLJ248" s="26"/>
      <c r="JLK248" s="20"/>
      <c r="JLL248" s="35"/>
      <c r="JLM248" s="21"/>
      <c r="JLN248" s="21"/>
      <c r="JLO248" s="27"/>
      <c r="JLP248" s="28"/>
      <c r="JLQ248" s="28"/>
      <c r="JLR248" s="28"/>
      <c r="JLS248" s="28"/>
      <c r="JLT248" s="28"/>
      <c r="JLU248" s="58"/>
      <c r="JLV248" s="57"/>
      <c r="JLW248" s="23"/>
      <c r="JLX248" s="24"/>
      <c r="JLY248" s="26"/>
      <c r="JLZ248" s="20"/>
      <c r="JMA248" s="35"/>
      <c r="JMB248" s="21"/>
      <c r="JMC248" s="21"/>
      <c r="JMD248" s="27"/>
      <c r="JME248" s="28"/>
      <c r="JMF248" s="28"/>
      <c r="JMG248" s="28"/>
      <c r="JMH248" s="28"/>
      <c r="JMI248" s="28"/>
      <c r="JMJ248" s="58"/>
      <c r="JMK248" s="57"/>
      <c r="JML248" s="23"/>
      <c r="JMM248" s="24"/>
      <c r="JMN248" s="26"/>
      <c r="JMO248" s="20"/>
      <c r="JMP248" s="35"/>
      <c r="JMQ248" s="21"/>
      <c r="JMR248" s="21"/>
      <c r="JMS248" s="27"/>
      <c r="JMT248" s="28"/>
      <c r="JMU248" s="28"/>
      <c r="JMV248" s="28"/>
      <c r="JMW248" s="28"/>
      <c r="JMX248" s="28"/>
      <c r="JMY248" s="58"/>
      <c r="JMZ248" s="57"/>
      <c r="JNA248" s="23"/>
      <c r="JNB248" s="24"/>
      <c r="JNC248" s="26"/>
      <c r="JND248" s="20"/>
      <c r="JNE248" s="35"/>
      <c r="JNF248" s="21"/>
      <c r="JNG248" s="21"/>
      <c r="JNH248" s="27"/>
      <c r="JNI248" s="28"/>
      <c r="JNJ248" s="28"/>
      <c r="JNK248" s="28"/>
      <c r="JNL248" s="28"/>
      <c r="JNM248" s="28"/>
      <c r="JNN248" s="58"/>
      <c r="JNO248" s="57"/>
      <c r="JNP248" s="23"/>
      <c r="JNQ248" s="24"/>
      <c r="JNR248" s="26"/>
      <c r="JNS248" s="20"/>
      <c r="JNT248" s="35"/>
      <c r="JNU248" s="21"/>
      <c r="JNV248" s="21"/>
      <c r="JNW248" s="27"/>
      <c r="JNX248" s="28"/>
      <c r="JNY248" s="28"/>
      <c r="JNZ248" s="28"/>
      <c r="JOA248" s="28"/>
      <c r="JOB248" s="28"/>
      <c r="JOC248" s="58"/>
      <c r="JOD248" s="57"/>
      <c r="JOE248" s="23"/>
      <c r="JOF248" s="24"/>
      <c r="JOG248" s="26"/>
      <c r="JOH248" s="20"/>
      <c r="JOI248" s="35"/>
      <c r="JOJ248" s="21"/>
      <c r="JOK248" s="21"/>
      <c r="JOL248" s="27"/>
      <c r="JOM248" s="28"/>
      <c r="JON248" s="28"/>
      <c r="JOO248" s="28"/>
      <c r="JOP248" s="28"/>
      <c r="JOQ248" s="28"/>
      <c r="JOR248" s="58"/>
      <c r="JOS248" s="57"/>
      <c r="JOT248" s="23"/>
      <c r="JOU248" s="24"/>
      <c r="JOV248" s="26"/>
      <c r="JOW248" s="20"/>
      <c r="JOX248" s="35"/>
      <c r="JOY248" s="21"/>
      <c r="JOZ248" s="21"/>
      <c r="JPA248" s="27"/>
      <c r="JPB248" s="28"/>
      <c r="JPC248" s="28"/>
      <c r="JPD248" s="28"/>
      <c r="JPE248" s="28"/>
      <c r="JPF248" s="28"/>
      <c r="JPG248" s="58"/>
      <c r="JPH248" s="57"/>
      <c r="JPI248" s="23"/>
      <c r="JPJ248" s="24"/>
      <c r="JPK248" s="26"/>
      <c r="JPL248" s="20"/>
      <c r="JPM248" s="35"/>
      <c r="JPN248" s="21"/>
      <c r="JPO248" s="21"/>
      <c r="JPP248" s="27"/>
      <c r="JPQ248" s="28"/>
      <c r="JPR248" s="28"/>
      <c r="JPS248" s="28"/>
      <c r="JPT248" s="28"/>
      <c r="JPU248" s="28"/>
      <c r="JPV248" s="58"/>
      <c r="JPW248" s="57"/>
      <c r="JPX248" s="23"/>
      <c r="JPY248" s="24"/>
      <c r="JPZ248" s="26"/>
      <c r="JQA248" s="20"/>
      <c r="JQB248" s="35"/>
      <c r="JQC248" s="21"/>
      <c r="JQD248" s="21"/>
      <c r="JQE248" s="27"/>
      <c r="JQF248" s="28"/>
      <c r="JQG248" s="28"/>
      <c r="JQH248" s="28"/>
      <c r="JQI248" s="28"/>
      <c r="JQJ248" s="28"/>
      <c r="JQK248" s="58"/>
      <c r="JQL248" s="57"/>
      <c r="JQM248" s="23"/>
      <c r="JQN248" s="24"/>
      <c r="JQO248" s="26"/>
      <c r="JQP248" s="20"/>
      <c r="JQQ248" s="35"/>
      <c r="JQR248" s="21"/>
      <c r="JQS248" s="21"/>
      <c r="JQT248" s="27"/>
      <c r="JQU248" s="28"/>
      <c r="JQV248" s="28"/>
      <c r="JQW248" s="28"/>
      <c r="JQX248" s="28"/>
      <c r="JQY248" s="28"/>
      <c r="JQZ248" s="58"/>
      <c r="JRA248" s="57"/>
      <c r="JRB248" s="23"/>
      <c r="JRC248" s="24"/>
      <c r="JRD248" s="26"/>
      <c r="JRE248" s="20"/>
      <c r="JRF248" s="35"/>
      <c r="JRG248" s="21"/>
      <c r="JRH248" s="21"/>
      <c r="JRI248" s="27"/>
      <c r="JRJ248" s="28"/>
      <c r="JRK248" s="28"/>
      <c r="JRL248" s="28"/>
      <c r="JRM248" s="28"/>
      <c r="JRN248" s="28"/>
      <c r="JRO248" s="58"/>
      <c r="JRP248" s="57"/>
      <c r="JRQ248" s="23"/>
      <c r="JRR248" s="24"/>
      <c r="JRS248" s="26"/>
      <c r="JRT248" s="20"/>
      <c r="JRU248" s="35"/>
      <c r="JRV248" s="21"/>
      <c r="JRW248" s="21"/>
      <c r="JRX248" s="27"/>
      <c r="JRY248" s="28"/>
      <c r="JRZ248" s="28"/>
      <c r="JSA248" s="28"/>
      <c r="JSB248" s="28"/>
      <c r="JSC248" s="28"/>
      <c r="JSD248" s="58"/>
      <c r="JSE248" s="57"/>
      <c r="JSF248" s="23"/>
      <c r="JSG248" s="24"/>
      <c r="JSH248" s="26"/>
      <c r="JSI248" s="20"/>
      <c r="JSJ248" s="35"/>
      <c r="JSK248" s="21"/>
      <c r="JSL248" s="21"/>
      <c r="JSM248" s="27"/>
      <c r="JSN248" s="28"/>
      <c r="JSO248" s="28"/>
      <c r="JSP248" s="28"/>
      <c r="JSQ248" s="28"/>
      <c r="JSR248" s="28"/>
      <c r="JSS248" s="58"/>
      <c r="JST248" s="57"/>
      <c r="JSU248" s="23"/>
      <c r="JSV248" s="24"/>
      <c r="JSW248" s="26"/>
      <c r="JSX248" s="20"/>
      <c r="JSY248" s="35"/>
      <c r="JSZ248" s="21"/>
      <c r="JTA248" s="21"/>
      <c r="JTB248" s="27"/>
      <c r="JTC248" s="28"/>
      <c r="JTD248" s="28"/>
      <c r="JTE248" s="28"/>
      <c r="JTF248" s="28"/>
      <c r="JTG248" s="28"/>
      <c r="JTH248" s="58"/>
      <c r="JTI248" s="57"/>
      <c r="JTJ248" s="23"/>
      <c r="JTK248" s="24"/>
      <c r="JTL248" s="26"/>
      <c r="JTM248" s="20"/>
      <c r="JTN248" s="35"/>
      <c r="JTO248" s="21"/>
      <c r="JTP248" s="21"/>
      <c r="JTQ248" s="27"/>
      <c r="JTR248" s="28"/>
      <c r="JTS248" s="28"/>
      <c r="JTT248" s="28"/>
      <c r="JTU248" s="28"/>
      <c r="JTV248" s="28"/>
      <c r="JTW248" s="58"/>
      <c r="JTX248" s="57"/>
      <c r="JTY248" s="23"/>
      <c r="JTZ248" s="24"/>
      <c r="JUA248" s="26"/>
      <c r="JUB248" s="20"/>
      <c r="JUC248" s="35"/>
      <c r="JUD248" s="21"/>
      <c r="JUE248" s="21"/>
      <c r="JUF248" s="27"/>
      <c r="JUG248" s="28"/>
      <c r="JUH248" s="28"/>
      <c r="JUI248" s="28"/>
      <c r="JUJ248" s="28"/>
      <c r="JUK248" s="28"/>
      <c r="JUL248" s="58"/>
      <c r="JUM248" s="57"/>
      <c r="JUN248" s="23"/>
      <c r="JUO248" s="24"/>
      <c r="JUP248" s="26"/>
      <c r="JUQ248" s="20"/>
      <c r="JUR248" s="35"/>
      <c r="JUS248" s="21"/>
      <c r="JUT248" s="21"/>
      <c r="JUU248" s="27"/>
      <c r="JUV248" s="28"/>
      <c r="JUW248" s="28"/>
      <c r="JUX248" s="28"/>
      <c r="JUY248" s="28"/>
      <c r="JUZ248" s="28"/>
      <c r="JVA248" s="58"/>
      <c r="JVB248" s="57"/>
      <c r="JVC248" s="23"/>
      <c r="JVD248" s="24"/>
      <c r="JVE248" s="26"/>
      <c r="JVF248" s="20"/>
      <c r="JVG248" s="35"/>
      <c r="JVH248" s="21"/>
      <c r="JVI248" s="21"/>
      <c r="JVJ248" s="27"/>
      <c r="JVK248" s="28"/>
      <c r="JVL248" s="28"/>
      <c r="JVM248" s="28"/>
      <c r="JVN248" s="28"/>
      <c r="JVO248" s="28"/>
      <c r="JVP248" s="58"/>
      <c r="JVQ248" s="57"/>
      <c r="JVR248" s="23"/>
      <c r="JVS248" s="24"/>
      <c r="JVT248" s="26"/>
      <c r="JVU248" s="20"/>
      <c r="JVV248" s="35"/>
      <c r="JVW248" s="21"/>
      <c r="JVX248" s="21"/>
      <c r="JVY248" s="27"/>
      <c r="JVZ248" s="28"/>
      <c r="JWA248" s="28"/>
      <c r="JWB248" s="28"/>
      <c r="JWC248" s="28"/>
      <c r="JWD248" s="28"/>
      <c r="JWE248" s="58"/>
      <c r="JWF248" s="57"/>
      <c r="JWG248" s="23"/>
      <c r="JWH248" s="24"/>
      <c r="JWI248" s="26"/>
      <c r="JWJ248" s="20"/>
      <c r="JWK248" s="35"/>
      <c r="JWL248" s="21"/>
      <c r="JWM248" s="21"/>
      <c r="JWN248" s="27"/>
      <c r="JWO248" s="28"/>
      <c r="JWP248" s="28"/>
      <c r="JWQ248" s="28"/>
      <c r="JWR248" s="28"/>
      <c r="JWS248" s="28"/>
      <c r="JWT248" s="58"/>
      <c r="JWU248" s="57"/>
      <c r="JWV248" s="23"/>
      <c r="JWW248" s="24"/>
      <c r="JWX248" s="26"/>
      <c r="JWY248" s="20"/>
      <c r="JWZ248" s="35"/>
      <c r="JXA248" s="21"/>
      <c r="JXB248" s="21"/>
      <c r="JXC248" s="27"/>
      <c r="JXD248" s="28"/>
      <c r="JXE248" s="28"/>
      <c r="JXF248" s="28"/>
      <c r="JXG248" s="28"/>
      <c r="JXH248" s="28"/>
      <c r="JXI248" s="58"/>
      <c r="JXJ248" s="57"/>
      <c r="JXK248" s="23"/>
      <c r="JXL248" s="24"/>
      <c r="JXM248" s="26"/>
      <c r="JXN248" s="20"/>
      <c r="JXO248" s="35"/>
      <c r="JXP248" s="21"/>
      <c r="JXQ248" s="21"/>
      <c r="JXR248" s="27"/>
      <c r="JXS248" s="28"/>
      <c r="JXT248" s="28"/>
      <c r="JXU248" s="28"/>
      <c r="JXV248" s="28"/>
      <c r="JXW248" s="28"/>
      <c r="JXX248" s="58"/>
      <c r="JXY248" s="57"/>
      <c r="JXZ248" s="23"/>
      <c r="JYA248" s="24"/>
      <c r="JYB248" s="26"/>
      <c r="JYC248" s="20"/>
      <c r="JYD248" s="35"/>
      <c r="JYE248" s="21"/>
      <c r="JYF248" s="21"/>
      <c r="JYG248" s="27"/>
      <c r="JYH248" s="28"/>
      <c r="JYI248" s="28"/>
      <c r="JYJ248" s="28"/>
      <c r="JYK248" s="28"/>
      <c r="JYL248" s="28"/>
      <c r="JYM248" s="58"/>
      <c r="JYN248" s="57"/>
      <c r="JYO248" s="23"/>
      <c r="JYP248" s="24"/>
      <c r="JYQ248" s="26"/>
      <c r="JYR248" s="20"/>
      <c r="JYS248" s="35"/>
      <c r="JYT248" s="21"/>
      <c r="JYU248" s="21"/>
      <c r="JYV248" s="27"/>
      <c r="JYW248" s="28"/>
      <c r="JYX248" s="28"/>
      <c r="JYY248" s="28"/>
      <c r="JYZ248" s="28"/>
      <c r="JZA248" s="28"/>
      <c r="JZB248" s="58"/>
      <c r="JZC248" s="57"/>
      <c r="JZD248" s="23"/>
      <c r="JZE248" s="24"/>
      <c r="JZF248" s="26"/>
      <c r="JZG248" s="20"/>
      <c r="JZH248" s="35"/>
      <c r="JZI248" s="21"/>
      <c r="JZJ248" s="21"/>
      <c r="JZK248" s="27"/>
      <c r="JZL248" s="28"/>
      <c r="JZM248" s="28"/>
      <c r="JZN248" s="28"/>
      <c r="JZO248" s="28"/>
      <c r="JZP248" s="28"/>
      <c r="JZQ248" s="58"/>
      <c r="JZR248" s="57"/>
      <c r="JZS248" s="23"/>
      <c r="JZT248" s="24"/>
      <c r="JZU248" s="26"/>
      <c r="JZV248" s="20"/>
      <c r="JZW248" s="35"/>
      <c r="JZX248" s="21"/>
      <c r="JZY248" s="21"/>
      <c r="JZZ248" s="27"/>
      <c r="KAA248" s="28"/>
      <c r="KAB248" s="28"/>
      <c r="KAC248" s="28"/>
      <c r="KAD248" s="28"/>
      <c r="KAE248" s="28"/>
      <c r="KAF248" s="58"/>
      <c r="KAG248" s="57"/>
      <c r="KAH248" s="23"/>
      <c r="KAI248" s="24"/>
      <c r="KAJ248" s="26"/>
      <c r="KAK248" s="20"/>
      <c r="KAL248" s="35"/>
      <c r="KAM248" s="21"/>
      <c r="KAN248" s="21"/>
      <c r="KAO248" s="27"/>
      <c r="KAP248" s="28"/>
      <c r="KAQ248" s="28"/>
      <c r="KAR248" s="28"/>
      <c r="KAS248" s="28"/>
      <c r="KAT248" s="28"/>
      <c r="KAU248" s="58"/>
      <c r="KAV248" s="57"/>
      <c r="KAW248" s="23"/>
      <c r="KAX248" s="24"/>
      <c r="KAY248" s="26"/>
      <c r="KAZ248" s="20"/>
      <c r="KBA248" s="35"/>
      <c r="KBB248" s="21"/>
      <c r="KBC248" s="21"/>
      <c r="KBD248" s="27"/>
      <c r="KBE248" s="28"/>
      <c r="KBF248" s="28"/>
      <c r="KBG248" s="28"/>
      <c r="KBH248" s="28"/>
      <c r="KBI248" s="28"/>
      <c r="KBJ248" s="58"/>
      <c r="KBK248" s="57"/>
      <c r="KBL248" s="23"/>
      <c r="KBM248" s="24"/>
      <c r="KBN248" s="26"/>
      <c r="KBO248" s="20"/>
      <c r="KBP248" s="35"/>
      <c r="KBQ248" s="21"/>
      <c r="KBR248" s="21"/>
      <c r="KBS248" s="27"/>
      <c r="KBT248" s="28"/>
      <c r="KBU248" s="28"/>
      <c r="KBV248" s="28"/>
      <c r="KBW248" s="28"/>
      <c r="KBX248" s="28"/>
      <c r="KBY248" s="58"/>
      <c r="KBZ248" s="57"/>
      <c r="KCA248" s="23"/>
      <c r="KCB248" s="24"/>
      <c r="KCC248" s="26"/>
      <c r="KCD248" s="20"/>
      <c r="KCE248" s="35"/>
      <c r="KCF248" s="21"/>
      <c r="KCG248" s="21"/>
      <c r="KCH248" s="27"/>
      <c r="KCI248" s="28"/>
      <c r="KCJ248" s="28"/>
      <c r="KCK248" s="28"/>
      <c r="KCL248" s="28"/>
      <c r="KCM248" s="28"/>
      <c r="KCN248" s="58"/>
      <c r="KCO248" s="57"/>
      <c r="KCP248" s="23"/>
      <c r="KCQ248" s="24"/>
      <c r="KCR248" s="26"/>
      <c r="KCS248" s="20"/>
      <c r="KCT248" s="35"/>
      <c r="KCU248" s="21"/>
      <c r="KCV248" s="21"/>
      <c r="KCW248" s="27"/>
      <c r="KCX248" s="28"/>
      <c r="KCY248" s="28"/>
      <c r="KCZ248" s="28"/>
      <c r="KDA248" s="28"/>
      <c r="KDB248" s="28"/>
      <c r="KDC248" s="58"/>
      <c r="KDD248" s="57"/>
      <c r="KDE248" s="23"/>
      <c r="KDF248" s="24"/>
      <c r="KDG248" s="26"/>
      <c r="KDH248" s="20"/>
      <c r="KDI248" s="35"/>
      <c r="KDJ248" s="21"/>
      <c r="KDK248" s="21"/>
      <c r="KDL248" s="27"/>
      <c r="KDM248" s="28"/>
      <c r="KDN248" s="28"/>
      <c r="KDO248" s="28"/>
      <c r="KDP248" s="28"/>
      <c r="KDQ248" s="28"/>
      <c r="KDR248" s="58"/>
      <c r="KDS248" s="57"/>
      <c r="KDT248" s="23"/>
      <c r="KDU248" s="24"/>
      <c r="KDV248" s="26"/>
      <c r="KDW248" s="20"/>
      <c r="KDX248" s="35"/>
      <c r="KDY248" s="21"/>
      <c r="KDZ248" s="21"/>
      <c r="KEA248" s="27"/>
      <c r="KEB248" s="28"/>
      <c r="KEC248" s="28"/>
      <c r="KED248" s="28"/>
      <c r="KEE248" s="28"/>
      <c r="KEF248" s="28"/>
      <c r="KEG248" s="58"/>
      <c r="KEH248" s="57"/>
      <c r="KEI248" s="23"/>
      <c r="KEJ248" s="24"/>
      <c r="KEK248" s="26"/>
      <c r="KEL248" s="20"/>
      <c r="KEM248" s="35"/>
      <c r="KEN248" s="21"/>
      <c r="KEO248" s="21"/>
      <c r="KEP248" s="27"/>
      <c r="KEQ248" s="28"/>
      <c r="KER248" s="28"/>
      <c r="KES248" s="28"/>
      <c r="KET248" s="28"/>
      <c r="KEU248" s="28"/>
      <c r="KEV248" s="58"/>
      <c r="KEW248" s="57"/>
      <c r="KEX248" s="23"/>
      <c r="KEY248" s="24"/>
      <c r="KEZ248" s="26"/>
      <c r="KFA248" s="20"/>
      <c r="KFB248" s="35"/>
      <c r="KFC248" s="21"/>
      <c r="KFD248" s="21"/>
      <c r="KFE248" s="27"/>
      <c r="KFF248" s="28"/>
      <c r="KFG248" s="28"/>
      <c r="KFH248" s="28"/>
      <c r="KFI248" s="28"/>
      <c r="KFJ248" s="28"/>
      <c r="KFK248" s="58"/>
      <c r="KFL248" s="57"/>
      <c r="KFM248" s="23"/>
      <c r="KFN248" s="24"/>
      <c r="KFO248" s="26"/>
      <c r="KFP248" s="20"/>
      <c r="KFQ248" s="35"/>
      <c r="KFR248" s="21"/>
      <c r="KFS248" s="21"/>
      <c r="KFT248" s="27"/>
      <c r="KFU248" s="28"/>
      <c r="KFV248" s="28"/>
      <c r="KFW248" s="28"/>
      <c r="KFX248" s="28"/>
      <c r="KFY248" s="28"/>
      <c r="KFZ248" s="58"/>
      <c r="KGA248" s="57"/>
      <c r="KGB248" s="23"/>
      <c r="KGC248" s="24"/>
      <c r="KGD248" s="26"/>
      <c r="KGE248" s="20"/>
      <c r="KGF248" s="35"/>
      <c r="KGG248" s="21"/>
      <c r="KGH248" s="21"/>
      <c r="KGI248" s="27"/>
      <c r="KGJ248" s="28"/>
      <c r="KGK248" s="28"/>
      <c r="KGL248" s="28"/>
      <c r="KGM248" s="28"/>
      <c r="KGN248" s="28"/>
      <c r="KGO248" s="58"/>
      <c r="KGP248" s="57"/>
      <c r="KGQ248" s="23"/>
      <c r="KGR248" s="24"/>
      <c r="KGS248" s="26"/>
      <c r="KGT248" s="20"/>
      <c r="KGU248" s="35"/>
      <c r="KGV248" s="21"/>
      <c r="KGW248" s="21"/>
      <c r="KGX248" s="27"/>
      <c r="KGY248" s="28"/>
      <c r="KGZ248" s="28"/>
      <c r="KHA248" s="28"/>
      <c r="KHB248" s="28"/>
      <c r="KHC248" s="28"/>
      <c r="KHD248" s="58"/>
      <c r="KHE248" s="57"/>
      <c r="KHF248" s="23"/>
      <c r="KHG248" s="24"/>
      <c r="KHH248" s="26"/>
      <c r="KHI248" s="20"/>
      <c r="KHJ248" s="35"/>
      <c r="KHK248" s="21"/>
      <c r="KHL248" s="21"/>
      <c r="KHM248" s="27"/>
      <c r="KHN248" s="28"/>
      <c r="KHO248" s="28"/>
      <c r="KHP248" s="28"/>
      <c r="KHQ248" s="28"/>
      <c r="KHR248" s="28"/>
      <c r="KHS248" s="58"/>
      <c r="KHT248" s="57"/>
      <c r="KHU248" s="23"/>
      <c r="KHV248" s="24"/>
      <c r="KHW248" s="26"/>
      <c r="KHX248" s="20"/>
      <c r="KHY248" s="35"/>
      <c r="KHZ248" s="21"/>
      <c r="KIA248" s="21"/>
      <c r="KIB248" s="27"/>
      <c r="KIC248" s="28"/>
      <c r="KID248" s="28"/>
      <c r="KIE248" s="28"/>
      <c r="KIF248" s="28"/>
      <c r="KIG248" s="28"/>
      <c r="KIH248" s="58"/>
      <c r="KII248" s="57"/>
      <c r="KIJ248" s="23"/>
      <c r="KIK248" s="24"/>
      <c r="KIL248" s="26"/>
      <c r="KIM248" s="20"/>
      <c r="KIN248" s="35"/>
      <c r="KIO248" s="21"/>
      <c r="KIP248" s="21"/>
      <c r="KIQ248" s="27"/>
      <c r="KIR248" s="28"/>
      <c r="KIS248" s="28"/>
      <c r="KIT248" s="28"/>
      <c r="KIU248" s="28"/>
      <c r="KIV248" s="28"/>
      <c r="KIW248" s="58"/>
      <c r="KIX248" s="57"/>
      <c r="KIY248" s="23"/>
      <c r="KIZ248" s="24"/>
      <c r="KJA248" s="26"/>
      <c r="KJB248" s="20"/>
      <c r="KJC248" s="35"/>
      <c r="KJD248" s="21"/>
      <c r="KJE248" s="21"/>
      <c r="KJF248" s="27"/>
      <c r="KJG248" s="28"/>
      <c r="KJH248" s="28"/>
      <c r="KJI248" s="28"/>
      <c r="KJJ248" s="28"/>
      <c r="KJK248" s="28"/>
      <c r="KJL248" s="58"/>
      <c r="KJM248" s="57"/>
      <c r="KJN248" s="23"/>
      <c r="KJO248" s="24"/>
      <c r="KJP248" s="26"/>
      <c r="KJQ248" s="20"/>
      <c r="KJR248" s="35"/>
      <c r="KJS248" s="21"/>
      <c r="KJT248" s="21"/>
      <c r="KJU248" s="27"/>
      <c r="KJV248" s="28"/>
      <c r="KJW248" s="28"/>
      <c r="KJX248" s="28"/>
      <c r="KJY248" s="28"/>
      <c r="KJZ248" s="28"/>
      <c r="KKA248" s="58"/>
      <c r="KKB248" s="57"/>
      <c r="KKC248" s="23"/>
      <c r="KKD248" s="24"/>
      <c r="KKE248" s="26"/>
      <c r="KKF248" s="20"/>
      <c r="KKG248" s="35"/>
      <c r="KKH248" s="21"/>
      <c r="KKI248" s="21"/>
      <c r="KKJ248" s="27"/>
      <c r="KKK248" s="28"/>
      <c r="KKL248" s="28"/>
      <c r="KKM248" s="28"/>
      <c r="KKN248" s="28"/>
      <c r="KKO248" s="28"/>
      <c r="KKP248" s="58"/>
      <c r="KKQ248" s="57"/>
      <c r="KKR248" s="23"/>
      <c r="KKS248" s="24"/>
      <c r="KKT248" s="26"/>
      <c r="KKU248" s="20"/>
      <c r="KKV248" s="35"/>
      <c r="KKW248" s="21"/>
      <c r="KKX248" s="21"/>
      <c r="KKY248" s="27"/>
      <c r="KKZ248" s="28"/>
      <c r="KLA248" s="28"/>
      <c r="KLB248" s="28"/>
      <c r="KLC248" s="28"/>
      <c r="KLD248" s="28"/>
      <c r="KLE248" s="58"/>
      <c r="KLF248" s="57"/>
      <c r="KLG248" s="23"/>
      <c r="KLH248" s="24"/>
      <c r="KLI248" s="26"/>
      <c r="KLJ248" s="20"/>
      <c r="KLK248" s="35"/>
      <c r="KLL248" s="21"/>
      <c r="KLM248" s="21"/>
      <c r="KLN248" s="27"/>
      <c r="KLO248" s="28"/>
      <c r="KLP248" s="28"/>
      <c r="KLQ248" s="28"/>
      <c r="KLR248" s="28"/>
      <c r="KLS248" s="28"/>
      <c r="KLT248" s="58"/>
      <c r="KLU248" s="57"/>
      <c r="KLV248" s="23"/>
      <c r="KLW248" s="24"/>
      <c r="KLX248" s="26"/>
      <c r="KLY248" s="20"/>
      <c r="KLZ248" s="35"/>
      <c r="KMA248" s="21"/>
      <c r="KMB248" s="21"/>
      <c r="KMC248" s="27"/>
      <c r="KMD248" s="28"/>
      <c r="KME248" s="28"/>
      <c r="KMF248" s="28"/>
      <c r="KMG248" s="28"/>
      <c r="KMH248" s="28"/>
      <c r="KMI248" s="58"/>
      <c r="KMJ248" s="57"/>
      <c r="KMK248" s="23"/>
      <c r="KML248" s="24"/>
      <c r="KMM248" s="26"/>
      <c r="KMN248" s="20"/>
      <c r="KMO248" s="35"/>
      <c r="KMP248" s="21"/>
      <c r="KMQ248" s="21"/>
      <c r="KMR248" s="27"/>
      <c r="KMS248" s="28"/>
      <c r="KMT248" s="28"/>
      <c r="KMU248" s="28"/>
      <c r="KMV248" s="28"/>
      <c r="KMW248" s="28"/>
      <c r="KMX248" s="58"/>
      <c r="KMY248" s="57"/>
      <c r="KMZ248" s="23"/>
      <c r="KNA248" s="24"/>
      <c r="KNB248" s="26"/>
      <c r="KNC248" s="20"/>
      <c r="KND248" s="35"/>
      <c r="KNE248" s="21"/>
      <c r="KNF248" s="21"/>
      <c r="KNG248" s="27"/>
      <c r="KNH248" s="28"/>
      <c r="KNI248" s="28"/>
      <c r="KNJ248" s="28"/>
      <c r="KNK248" s="28"/>
      <c r="KNL248" s="28"/>
      <c r="KNM248" s="58"/>
      <c r="KNN248" s="57"/>
      <c r="KNO248" s="23"/>
      <c r="KNP248" s="24"/>
      <c r="KNQ248" s="26"/>
      <c r="KNR248" s="20"/>
      <c r="KNS248" s="35"/>
      <c r="KNT248" s="21"/>
      <c r="KNU248" s="21"/>
      <c r="KNV248" s="27"/>
      <c r="KNW248" s="28"/>
      <c r="KNX248" s="28"/>
      <c r="KNY248" s="28"/>
      <c r="KNZ248" s="28"/>
      <c r="KOA248" s="28"/>
      <c r="KOB248" s="58"/>
      <c r="KOC248" s="57"/>
      <c r="KOD248" s="23"/>
      <c r="KOE248" s="24"/>
      <c r="KOF248" s="26"/>
      <c r="KOG248" s="20"/>
      <c r="KOH248" s="35"/>
      <c r="KOI248" s="21"/>
      <c r="KOJ248" s="21"/>
      <c r="KOK248" s="27"/>
      <c r="KOL248" s="28"/>
      <c r="KOM248" s="28"/>
      <c r="KON248" s="28"/>
      <c r="KOO248" s="28"/>
      <c r="KOP248" s="28"/>
      <c r="KOQ248" s="58"/>
      <c r="KOR248" s="57"/>
      <c r="KOS248" s="23"/>
      <c r="KOT248" s="24"/>
      <c r="KOU248" s="26"/>
      <c r="KOV248" s="20"/>
      <c r="KOW248" s="35"/>
      <c r="KOX248" s="21"/>
      <c r="KOY248" s="21"/>
      <c r="KOZ248" s="27"/>
      <c r="KPA248" s="28"/>
      <c r="KPB248" s="28"/>
      <c r="KPC248" s="28"/>
      <c r="KPD248" s="28"/>
      <c r="KPE248" s="28"/>
      <c r="KPF248" s="58"/>
      <c r="KPG248" s="57"/>
      <c r="KPH248" s="23"/>
      <c r="KPI248" s="24"/>
      <c r="KPJ248" s="26"/>
      <c r="KPK248" s="20"/>
      <c r="KPL248" s="35"/>
      <c r="KPM248" s="21"/>
      <c r="KPN248" s="21"/>
      <c r="KPO248" s="27"/>
      <c r="KPP248" s="28"/>
      <c r="KPQ248" s="28"/>
      <c r="KPR248" s="28"/>
      <c r="KPS248" s="28"/>
      <c r="KPT248" s="28"/>
      <c r="KPU248" s="58"/>
      <c r="KPV248" s="57"/>
      <c r="KPW248" s="23"/>
      <c r="KPX248" s="24"/>
      <c r="KPY248" s="26"/>
      <c r="KPZ248" s="20"/>
      <c r="KQA248" s="35"/>
      <c r="KQB248" s="21"/>
      <c r="KQC248" s="21"/>
      <c r="KQD248" s="27"/>
      <c r="KQE248" s="28"/>
      <c r="KQF248" s="28"/>
      <c r="KQG248" s="28"/>
      <c r="KQH248" s="28"/>
      <c r="KQI248" s="28"/>
      <c r="KQJ248" s="58"/>
      <c r="KQK248" s="57"/>
      <c r="KQL248" s="23"/>
      <c r="KQM248" s="24"/>
      <c r="KQN248" s="26"/>
      <c r="KQO248" s="20"/>
      <c r="KQP248" s="35"/>
      <c r="KQQ248" s="21"/>
      <c r="KQR248" s="21"/>
      <c r="KQS248" s="27"/>
      <c r="KQT248" s="28"/>
      <c r="KQU248" s="28"/>
      <c r="KQV248" s="28"/>
      <c r="KQW248" s="28"/>
      <c r="KQX248" s="28"/>
      <c r="KQY248" s="58"/>
      <c r="KQZ248" s="57"/>
      <c r="KRA248" s="23"/>
      <c r="KRB248" s="24"/>
      <c r="KRC248" s="26"/>
      <c r="KRD248" s="20"/>
      <c r="KRE248" s="35"/>
      <c r="KRF248" s="21"/>
      <c r="KRG248" s="21"/>
      <c r="KRH248" s="27"/>
      <c r="KRI248" s="28"/>
      <c r="KRJ248" s="28"/>
      <c r="KRK248" s="28"/>
      <c r="KRL248" s="28"/>
      <c r="KRM248" s="28"/>
      <c r="KRN248" s="58"/>
      <c r="KRO248" s="57"/>
      <c r="KRP248" s="23"/>
      <c r="KRQ248" s="24"/>
      <c r="KRR248" s="26"/>
      <c r="KRS248" s="20"/>
      <c r="KRT248" s="35"/>
      <c r="KRU248" s="21"/>
      <c r="KRV248" s="21"/>
      <c r="KRW248" s="27"/>
      <c r="KRX248" s="28"/>
      <c r="KRY248" s="28"/>
      <c r="KRZ248" s="28"/>
      <c r="KSA248" s="28"/>
      <c r="KSB248" s="28"/>
      <c r="KSC248" s="58"/>
      <c r="KSD248" s="57"/>
      <c r="KSE248" s="23"/>
      <c r="KSF248" s="24"/>
      <c r="KSG248" s="26"/>
      <c r="KSH248" s="20"/>
      <c r="KSI248" s="35"/>
      <c r="KSJ248" s="21"/>
      <c r="KSK248" s="21"/>
      <c r="KSL248" s="27"/>
      <c r="KSM248" s="28"/>
      <c r="KSN248" s="28"/>
      <c r="KSO248" s="28"/>
      <c r="KSP248" s="28"/>
      <c r="KSQ248" s="28"/>
      <c r="KSR248" s="58"/>
      <c r="KSS248" s="57"/>
      <c r="KST248" s="23"/>
      <c r="KSU248" s="24"/>
      <c r="KSV248" s="26"/>
      <c r="KSW248" s="20"/>
      <c r="KSX248" s="35"/>
      <c r="KSY248" s="21"/>
      <c r="KSZ248" s="21"/>
      <c r="KTA248" s="27"/>
      <c r="KTB248" s="28"/>
      <c r="KTC248" s="28"/>
      <c r="KTD248" s="28"/>
      <c r="KTE248" s="28"/>
      <c r="KTF248" s="28"/>
      <c r="KTG248" s="58"/>
      <c r="KTH248" s="57"/>
      <c r="KTI248" s="23"/>
      <c r="KTJ248" s="24"/>
      <c r="KTK248" s="26"/>
      <c r="KTL248" s="20"/>
      <c r="KTM248" s="35"/>
      <c r="KTN248" s="21"/>
      <c r="KTO248" s="21"/>
      <c r="KTP248" s="27"/>
      <c r="KTQ248" s="28"/>
      <c r="KTR248" s="28"/>
      <c r="KTS248" s="28"/>
      <c r="KTT248" s="28"/>
      <c r="KTU248" s="28"/>
      <c r="KTV248" s="58"/>
      <c r="KTW248" s="57"/>
      <c r="KTX248" s="23"/>
      <c r="KTY248" s="24"/>
      <c r="KTZ248" s="26"/>
      <c r="KUA248" s="20"/>
      <c r="KUB248" s="35"/>
      <c r="KUC248" s="21"/>
      <c r="KUD248" s="21"/>
      <c r="KUE248" s="27"/>
      <c r="KUF248" s="28"/>
      <c r="KUG248" s="28"/>
      <c r="KUH248" s="28"/>
      <c r="KUI248" s="28"/>
      <c r="KUJ248" s="28"/>
      <c r="KUK248" s="58"/>
      <c r="KUL248" s="57"/>
      <c r="KUM248" s="23"/>
      <c r="KUN248" s="24"/>
      <c r="KUO248" s="26"/>
      <c r="KUP248" s="20"/>
      <c r="KUQ248" s="35"/>
      <c r="KUR248" s="21"/>
      <c r="KUS248" s="21"/>
      <c r="KUT248" s="27"/>
      <c r="KUU248" s="28"/>
      <c r="KUV248" s="28"/>
      <c r="KUW248" s="28"/>
      <c r="KUX248" s="28"/>
      <c r="KUY248" s="28"/>
      <c r="KUZ248" s="58"/>
      <c r="KVA248" s="57"/>
      <c r="KVB248" s="23"/>
      <c r="KVC248" s="24"/>
      <c r="KVD248" s="26"/>
      <c r="KVE248" s="20"/>
      <c r="KVF248" s="35"/>
      <c r="KVG248" s="21"/>
      <c r="KVH248" s="21"/>
      <c r="KVI248" s="27"/>
      <c r="KVJ248" s="28"/>
      <c r="KVK248" s="28"/>
      <c r="KVL248" s="28"/>
      <c r="KVM248" s="28"/>
      <c r="KVN248" s="28"/>
      <c r="KVO248" s="58"/>
      <c r="KVP248" s="57"/>
      <c r="KVQ248" s="23"/>
      <c r="KVR248" s="24"/>
      <c r="KVS248" s="26"/>
      <c r="KVT248" s="20"/>
      <c r="KVU248" s="35"/>
      <c r="KVV248" s="21"/>
      <c r="KVW248" s="21"/>
      <c r="KVX248" s="27"/>
      <c r="KVY248" s="28"/>
      <c r="KVZ248" s="28"/>
      <c r="KWA248" s="28"/>
      <c r="KWB248" s="28"/>
      <c r="KWC248" s="28"/>
      <c r="KWD248" s="58"/>
      <c r="KWE248" s="57"/>
      <c r="KWF248" s="23"/>
      <c r="KWG248" s="24"/>
      <c r="KWH248" s="26"/>
      <c r="KWI248" s="20"/>
      <c r="KWJ248" s="35"/>
      <c r="KWK248" s="21"/>
      <c r="KWL248" s="21"/>
      <c r="KWM248" s="27"/>
      <c r="KWN248" s="28"/>
      <c r="KWO248" s="28"/>
      <c r="KWP248" s="28"/>
      <c r="KWQ248" s="28"/>
      <c r="KWR248" s="28"/>
      <c r="KWS248" s="58"/>
      <c r="KWT248" s="57"/>
      <c r="KWU248" s="23"/>
      <c r="KWV248" s="24"/>
      <c r="KWW248" s="26"/>
      <c r="KWX248" s="20"/>
      <c r="KWY248" s="35"/>
      <c r="KWZ248" s="21"/>
      <c r="KXA248" s="21"/>
      <c r="KXB248" s="27"/>
      <c r="KXC248" s="28"/>
      <c r="KXD248" s="28"/>
      <c r="KXE248" s="28"/>
      <c r="KXF248" s="28"/>
      <c r="KXG248" s="28"/>
      <c r="KXH248" s="58"/>
      <c r="KXI248" s="57"/>
      <c r="KXJ248" s="23"/>
      <c r="KXK248" s="24"/>
      <c r="KXL248" s="26"/>
      <c r="KXM248" s="20"/>
      <c r="KXN248" s="35"/>
      <c r="KXO248" s="21"/>
      <c r="KXP248" s="21"/>
      <c r="KXQ248" s="27"/>
      <c r="KXR248" s="28"/>
      <c r="KXS248" s="28"/>
      <c r="KXT248" s="28"/>
      <c r="KXU248" s="28"/>
      <c r="KXV248" s="28"/>
      <c r="KXW248" s="58"/>
      <c r="KXX248" s="57"/>
      <c r="KXY248" s="23"/>
      <c r="KXZ248" s="24"/>
      <c r="KYA248" s="26"/>
      <c r="KYB248" s="20"/>
      <c r="KYC248" s="35"/>
      <c r="KYD248" s="21"/>
      <c r="KYE248" s="21"/>
      <c r="KYF248" s="27"/>
      <c r="KYG248" s="28"/>
      <c r="KYH248" s="28"/>
      <c r="KYI248" s="28"/>
      <c r="KYJ248" s="28"/>
      <c r="KYK248" s="28"/>
      <c r="KYL248" s="58"/>
      <c r="KYM248" s="57"/>
      <c r="KYN248" s="23"/>
      <c r="KYO248" s="24"/>
      <c r="KYP248" s="26"/>
      <c r="KYQ248" s="20"/>
      <c r="KYR248" s="35"/>
      <c r="KYS248" s="21"/>
      <c r="KYT248" s="21"/>
      <c r="KYU248" s="27"/>
      <c r="KYV248" s="28"/>
      <c r="KYW248" s="28"/>
      <c r="KYX248" s="28"/>
      <c r="KYY248" s="28"/>
      <c r="KYZ248" s="28"/>
      <c r="KZA248" s="58"/>
      <c r="KZB248" s="57"/>
      <c r="KZC248" s="23"/>
      <c r="KZD248" s="24"/>
      <c r="KZE248" s="26"/>
      <c r="KZF248" s="20"/>
      <c r="KZG248" s="35"/>
      <c r="KZH248" s="21"/>
      <c r="KZI248" s="21"/>
      <c r="KZJ248" s="27"/>
      <c r="KZK248" s="28"/>
      <c r="KZL248" s="28"/>
      <c r="KZM248" s="28"/>
      <c r="KZN248" s="28"/>
      <c r="KZO248" s="28"/>
      <c r="KZP248" s="58"/>
      <c r="KZQ248" s="57"/>
      <c r="KZR248" s="23"/>
      <c r="KZS248" s="24"/>
      <c r="KZT248" s="26"/>
      <c r="KZU248" s="20"/>
      <c r="KZV248" s="35"/>
      <c r="KZW248" s="21"/>
      <c r="KZX248" s="21"/>
      <c r="KZY248" s="27"/>
      <c r="KZZ248" s="28"/>
      <c r="LAA248" s="28"/>
      <c r="LAB248" s="28"/>
      <c r="LAC248" s="28"/>
      <c r="LAD248" s="28"/>
      <c r="LAE248" s="58"/>
      <c r="LAF248" s="57"/>
      <c r="LAG248" s="23"/>
      <c r="LAH248" s="24"/>
      <c r="LAI248" s="26"/>
      <c r="LAJ248" s="20"/>
      <c r="LAK248" s="35"/>
      <c r="LAL248" s="21"/>
      <c r="LAM248" s="21"/>
      <c r="LAN248" s="27"/>
      <c r="LAO248" s="28"/>
      <c r="LAP248" s="28"/>
      <c r="LAQ248" s="28"/>
      <c r="LAR248" s="28"/>
      <c r="LAS248" s="28"/>
      <c r="LAT248" s="58"/>
      <c r="LAU248" s="57"/>
      <c r="LAV248" s="23"/>
      <c r="LAW248" s="24"/>
      <c r="LAX248" s="26"/>
      <c r="LAY248" s="20"/>
      <c r="LAZ248" s="35"/>
      <c r="LBA248" s="21"/>
      <c r="LBB248" s="21"/>
      <c r="LBC248" s="27"/>
      <c r="LBD248" s="28"/>
      <c r="LBE248" s="28"/>
      <c r="LBF248" s="28"/>
      <c r="LBG248" s="28"/>
      <c r="LBH248" s="28"/>
      <c r="LBI248" s="58"/>
      <c r="LBJ248" s="57"/>
      <c r="LBK248" s="23"/>
      <c r="LBL248" s="24"/>
      <c r="LBM248" s="26"/>
      <c r="LBN248" s="20"/>
      <c r="LBO248" s="35"/>
      <c r="LBP248" s="21"/>
      <c r="LBQ248" s="21"/>
      <c r="LBR248" s="27"/>
      <c r="LBS248" s="28"/>
      <c r="LBT248" s="28"/>
      <c r="LBU248" s="28"/>
      <c r="LBV248" s="28"/>
      <c r="LBW248" s="28"/>
      <c r="LBX248" s="58"/>
      <c r="LBY248" s="57"/>
      <c r="LBZ248" s="23"/>
      <c r="LCA248" s="24"/>
      <c r="LCB248" s="26"/>
      <c r="LCC248" s="20"/>
      <c r="LCD248" s="35"/>
      <c r="LCE248" s="21"/>
      <c r="LCF248" s="21"/>
      <c r="LCG248" s="27"/>
      <c r="LCH248" s="28"/>
      <c r="LCI248" s="28"/>
      <c r="LCJ248" s="28"/>
      <c r="LCK248" s="28"/>
      <c r="LCL248" s="28"/>
      <c r="LCM248" s="58"/>
      <c r="LCN248" s="57"/>
      <c r="LCO248" s="23"/>
      <c r="LCP248" s="24"/>
      <c r="LCQ248" s="26"/>
      <c r="LCR248" s="20"/>
      <c r="LCS248" s="35"/>
      <c r="LCT248" s="21"/>
      <c r="LCU248" s="21"/>
      <c r="LCV248" s="27"/>
      <c r="LCW248" s="28"/>
      <c r="LCX248" s="28"/>
      <c r="LCY248" s="28"/>
      <c r="LCZ248" s="28"/>
      <c r="LDA248" s="28"/>
      <c r="LDB248" s="58"/>
      <c r="LDC248" s="57"/>
      <c r="LDD248" s="23"/>
      <c r="LDE248" s="24"/>
      <c r="LDF248" s="26"/>
      <c r="LDG248" s="20"/>
      <c r="LDH248" s="35"/>
      <c r="LDI248" s="21"/>
      <c r="LDJ248" s="21"/>
      <c r="LDK248" s="27"/>
      <c r="LDL248" s="28"/>
      <c r="LDM248" s="28"/>
      <c r="LDN248" s="28"/>
      <c r="LDO248" s="28"/>
      <c r="LDP248" s="28"/>
      <c r="LDQ248" s="58"/>
      <c r="LDR248" s="57"/>
      <c r="LDS248" s="23"/>
      <c r="LDT248" s="24"/>
      <c r="LDU248" s="26"/>
      <c r="LDV248" s="20"/>
      <c r="LDW248" s="35"/>
      <c r="LDX248" s="21"/>
      <c r="LDY248" s="21"/>
      <c r="LDZ248" s="27"/>
      <c r="LEA248" s="28"/>
      <c r="LEB248" s="28"/>
      <c r="LEC248" s="28"/>
      <c r="LED248" s="28"/>
      <c r="LEE248" s="28"/>
      <c r="LEF248" s="58"/>
      <c r="LEG248" s="57"/>
      <c r="LEH248" s="23"/>
      <c r="LEI248" s="24"/>
      <c r="LEJ248" s="26"/>
      <c r="LEK248" s="20"/>
      <c r="LEL248" s="35"/>
      <c r="LEM248" s="21"/>
      <c r="LEN248" s="21"/>
      <c r="LEO248" s="27"/>
      <c r="LEP248" s="28"/>
      <c r="LEQ248" s="28"/>
      <c r="LER248" s="28"/>
      <c r="LES248" s="28"/>
      <c r="LET248" s="28"/>
      <c r="LEU248" s="58"/>
      <c r="LEV248" s="57"/>
      <c r="LEW248" s="23"/>
      <c r="LEX248" s="24"/>
      <c r="LEY248" s="26"/>
      <c r="LEZ248" s="20"/>
      <c r="LFA248" s="35"/>
      <c r="LFB248" s="21"/>
      <c r="LFC248" s="21"/>
      <c r="LFD248" s="27"/>
      <c r="LFE248" s="28"/>
      <c r="LFF248" s="28"/>
      <c r="LFG248" s="28"/>
      <c r="LFH248" s="28"/>
      <c r="LFI248" s="28"/>
      <c r="LFJ248" s="58"/>
      <c r="LFK248" s="57"/>
      <c r="LFL248" s="23"/>
      <c r="LFM248" s="24"/>
      <c r="LFN248" s="26"/>
      <c r="LFO248" s="20"/>
      <c r="LFP248" s="35"/>
      <c r="LFQ248" s="21"/>
      <c r="LFR248" s="21"/>
      <c r="LFS248" s="27"/>
      <c r="LFT248" s="28"/>
      <c r="LFU248" s="28"/>
      <c r="LFV248" s="28"/>
      <c r="LFW248" s="28"/>
      <c r="LFX248" s="28"/>
      <c r="LFY248" s="58"/>
      <c r="LFZ248" s="57"/>
      <c r="LGA248" s="23"/>
      <c r="LGB248" s="24"/>
      <c r="LGC248" s="26"/>
      <c r="LGD248" s="20"/>
      <c r="LGE248" s="35"/>
      <c r="LGF248" s="21"/>
      <c r="LGG248" s="21"/>
      <c r="LGH248" s="27"/>
      <c r="LGI248" s="28"/>
      <c r="LGJ248" s="28"/>
      <c r="LGK248" s="28"/>
      <c r="LGL248" s="28"/>
      <c r="LGM248" s="28"/>
      <c r="LGN248" s="58"/>
      <c r="LGO248" s="57"/>
      <c r="LGP248" s="23"/>
      <c r="LGQ248" s="24"/>
      <c r="LGR248" s="26"/>
      <c r="LGS248" s="20"/>
      <c r="LGT248" s="35"/>
      <c r="LGU248" s="21"/>
      <c r="LGV248" s="21"/>
      <c r="LGW248" s="27"/>
      <c r="LGX248" s="28"/>
      <c r="LGY248" s="28"/>
      <c r="LGZ248" s="28"/>
      <c r="LHA248" s="28"/>
      <c r="LHB248" s="28"/>
      <c r="LHC248" s="58"/>
      <c r="LHD248" s="57"/>
      <c r="LHE248" s="23"/>
      <c r="LHF248" s="24"/>
      <c r="LHG248" s="26"/>
      <c r="LHH248" s="20"/>
      <c r="LHI248" s="35"/>
      <c r="LHJ248" s="21"/>
      <c r="LHK248" s="21"/>
      <c r="LHL248" s="27"/>
      <c r="LHM248" s="28"/>
      <c r="LHN248" s="28"/>
      <c r="LHO248" s="28"/>
      <c r="LHP248" s="28"/>
      <c r="LHQ248" s="28"/>
      <c r="LHR248" s="58"/>
      <c r="LHS248" s="57"/>
      <c r="LHT248" s="23"/>
      <c r="LHU248" s="24"/>
      <c r="LHV248" s="26"/>
      <c r="LHW248" s="20"/>
      <c r="LHX248" s="35"/>
      <c r="LHY248" s="21"/>
      <c r="LHZ248" s="21"/>
      <c r="LIA248" s="27"/>
      <c r="LIB248" s="28"/>
      <c r="LIC248" s="28"/>
      <c r="LID248" s="28"/>
      <c r="LIE248" s="28"/>
      <c r="LIF248" s="28"/>
      <c r="LIG248" s="58"/>
      <c r="LIH248" s="57"/>
      <c r="LII248" s="23"/>
      <c r="LIJ248" s="24"/>
      <c r="LIK248" s="26"/>
      <c r="LIL248" s="20"/>
      <c r="LIM248" s="35"/>
      <c r="LIN248" s="21"/>
      <c r="LIO248" s="21"/>
      <c r="LIP248" s="27"/>
      <c r="LIQ248" s="28"/>
      <c r="LIR248" s="28"/>
      <c r="LIS248" s="28"/>
      <c r="LIT248" s="28"/>
      <c r="LIU248" s="28"/>
      <c r="LIV248" s="58"/>
      <c r="LIW248" s="57"/>
      <c r="LIX248" s="23"/>
      <c r="LIY248" s="24"/>
      <c r="LIZ248" s="26"/>
      <c r="LJA248" s="20"/>
      <c r="LJB248" s="35"/>
      <c r="LJC248" s="21"/>
      <c r="LJD248" s="21"/>
      <c r="LJE248" s="27"/>
      <c r="LJF248" s="28"/>
      <c r="LJG248" s="28"/>
      <c r="LJH248" s="28"/>
      <c r="LJI248" s="28"/>
      <c r="LJJ248" s="28"/>
      <c r="LJK248" s="58"/>
      <c r="LJL248" s="57"/>
      <c r="LJM248" s="23"/>
      <c r="LJN248" s="24"/>
      <c r="LJO248" s="26"/>
      <c r="LJP248" s="20"/>
      <c r="LJQ248" s="35"/>
      <c r="LJR248" s="21"/>
      <c r="LJS248" s="21"/>
      <c r="LJT248" s="27"/>
      <c r="LJU248" s="28"/>
      <c r="LJV248" s="28"/>
      <c r="LJW248" s="28"/>
      <c r="LJX248" s="28"/>
      <c r="LJY248" s="28"/>
      <c r="LJZ248" s="58"/>
      <c r="LKA248" s="57"/>
      <c r="LKB248" s="23"/>
      <c r="LKC248" s="24"/>
      <c r="LKD248" s="26"/>
      <c r="LKE248" s="20"/>
      <c r="LKF248" s="35"/>
      <c r="LKG248" s="21"/>
      <c r="LKH248" s="21"/>
      <c r="LKI248" s="27"/>
      <c r="LKJ248" s="28"/>
      <c r="LKK248" s="28"/>
      <c r="LKL248" s="28"/>
      <c r="LKM248" s="28"/>
      <c r="LKN248" s="28"/>
      <c r="LKO248" s="58"/>
      <c r="LKP248" s="57"/>
      <c r="LKQ248" s="23"/>
      <c r="LKR248" s="24"/>
      <c r="LKS248" s="26"/>
      <c r="LKT248" s="20"/>
      <c r="LKU248" s="35"/>
      <c r="LKV248" s="21"/>
      <c r="LKW248" s="21"/>
      <c r="LKX248" s="27"/>
      <c r="LKY248" s="28"/>
      <c r="LKZ248" s="28"/>
      <c r="LLA248" s="28"/>
      <c r="LLB248" s="28"/>
      <c r="LLC248" s="28"/>
      <c r="LLD248" s="58"/>
      <c r="LLE248" s="57"/>
      <c r="LLF248" s="23"/>
      <c r="LLG248" s="24"/>
      <c r="LLH248" s="26"/>
      <c r="LLI248" s="20"/>
      <c r="LLJ248" s="35"/>
      <c r="LLK248" s="21"/>
      <c r="LLL248" s="21"/>
      <c r="LLM248" s="27"/>
      <c r="LLN248" s="28"/>
      <c r="LLO248" s="28"/>
      <c r="LLP248" s="28"/>
      <c r="LLQ248" s="28"/>
      <c r="LLR248" s="28"/>
      <c r="LLS248" s="58"/>
      <c r="LLT248" s="57"/>
      <c r="LLU248" s="23"/>
      <c r="LLV248" s="24"/>
      <c r="LLW248" s="26"/>
      <c r="LLX248" s="20"/>
      <c r="LLY248" s="35"/>
      <c r="LLZ248" s="21"/>
      <c r="LMA248" s="21"/>
      <c r="LMB248" s="27"/>
      <c r="LMC248" s="28"/>
      <c r="LMD248" s="28"/>
      <c r="LME248" s="28"/>
      <c r="LMF248" s="28"/>
      <c r="LMG248" s="28"/>
      <c r="LMH248" s="58"/>
      <c r="LMI248" s="57"/>
      <c r="LMJ248" s="23"/>
      <c r="LMK248" s="24"/>
      <c r="LML248" s="26"/>
      <c r="LMM248" s="20"/>
      <c r="LMN248" s="35"/>
      <c r="LMO248" s="21"/>
      <c r="LMP248" s="21"/>
      <c r="LMQ248" s="27"/>
      <c r="LMR248" s="28"/>
      <c r="LMS248" s="28"/>
      <c r="LMT248" s="28"/>
      <c r="LMU248" s="28"/>
      <c r="LMV248" s="28"/>
      <c r="LMW248" s="58"/>
      <c r="LMX248" s="57"/>
      <c r="LMY248" s="23"/>
      <c r="LMZ248" s="24"/>
      <c r="LNA248" s="26"/>
      <c r="LNB248" s="20"/>
      <c r="LNC248" s="35"/>
      <c r="LND248" s="21"/>
      <c r="LNE248" s="21"/>
      <c r="LNF248" s="27"/>
      <c r="LNG248" s="28"/>
      <c r="LNH248" s="28"/>
      <c r="LNI248" s="28"/>
      <c r="LNJ248" s="28"/>
      <c r="LNK248" s="28"/>
      <c r="LNL248" s="58"/>
      <c r="LNM248" s="57"/>
      <c r="LNN248" s="23"/>
      <c r="LNO248" s="24"/>
      <c r="LNP248" s="26"/>
      <c r="LNQ248" s="20"/>
      <c r="LNR248" s="35"/>
      <c r="LNS248" s="21"/>
      <c r="LNT248" s="21"/>
      <c r="LNU248" s="27"/>
      <c r="LNV248" s="28"/>
      <c r="LNW248" s="28"/>
      <c r="LNX248" s="28"/>
      <c r="LNY248" s="28"/>
      <c r="LNZ248" s="28"/>
      <c r="LOA248" s="58"/>
      <c r="LOB248" s="57"/>
      <c r="LOC248" s="23"/>
      <c r="LOD248" s="24"/>
      <c r="LOE248" s="26"/>
      <c r="LOF248" s="20"/>
      <c r="LOG248" s="35"/>
      <c r="LOH248" s="21"/>
      <c r="LOI248" s="21"/>
      <c r="LOJ248" s="27"/>
      <c r="LOK248" s="28"/>
      <c r="LOL248" s="28"/>
      <c r="LOM248" s="28"/>
      <c r="LON248" s="28"/>
      <c r="LOO248" s="28"/>
      <c r="LOP248" s="58"/>
      <c r="LOQ248" s="57"/>
      <c r="LOR248" s="23"/>
      <c r="LOS248" s="24"/>
      <c r="LOT248" s="26"/>
      <c r="LOU248" s="20"/>
      <c r="LOV248" s="35"/>
      <c r="LOW248" s="21"/>
      <c r="LOX248" s="21"/>
      <c r="LOY248" s="27"/>
      <c r="LOZ248" s="28"/>
      <c r="LPA248" s="28"/>
      <c r="LPB248" s="28"/>
      <c r="LPC248" s="28"/>
      <c r="LPD248" s="28"/>
      <c r="LPE248" s="58"/>
      <c r="LPF248" s="57"/>
      <c r="LPG248" s="23"/>
      <c r="LPH248" s="24"/>
      <c r="LPI248" s="26"/>
      <c r="LPJ248" s="20"/>
      <c r="LPK248" s="35"/>
      <c r="LPL248" s="21"/>
      <c r="LPM248" s="21"/>
      <c r="LPN248" s="27"/>
      <c r="LPO248" s="28"/>
      <c r="LPP248" s="28"/>
      <c r="LPQ248" s="28"/>
      <c r="LPR248" s="28"/>
      <c r="LPS248" s="28"/>
      <c r="LPT248" s="58"/>
      <c r="LPU248" s="57"/>
      <c r="LPV248" s="23"/>
      <c r="LPW248" s="24"/>
      <c r="LPX248" s="26"/>
      <c r="LPY248" s="20"/>
      <c r="LPZ248" s="35"/>
      <c r="LQA248" s="21"/>
      <c r="LQB248" s="21"/>
      <c r="LQC248" s="27"/>
      <c r="LQD248" s="28"/>
      <c r="LQE248" s="28"/>
      <c r="LQF248" s="28"/>
      <c r="LQG248" s="28"/>
      <c r="LQH248" s="28"/>
      <c r="LQI248" s="58"/>
      <c r="LQJ248" s="57"/>
      <c r="LQK248" s="23"/>
      <c r="LQL248" s="24"/>
      <c r="LQM248" s="26"/>
      <c r="LQN248" s="20"/>
      <c r="LQO248" s="35"/>
      <c r="LQP248" s="21"/>
      <c r="LQQ248" s="21"/>
      <c r="LQR248" s="27"/>
      <c r="LQS248" s="28"/>
      <c r="LQT248" s="28"/>
      <c r="LQU248" s="28"/>
      <c r="LQV248" s="28"/>
      <c r="LQW248" s="28"/>
      <c r="LQX248" s="58"/>
      <c r="LQY248" s="57"/>
      <c r="LQZ248" s="23"/>
      <c r="LRA248" s="24"/>
      <c r="LRB248" s="26"/>
      <c r="LRC248" s="20"/>
      <c r="LRD248" s="35"/>
      <c r="LRE248" s="21"/>
      <c r="LRF248" s="21"/>
      <c r="LRG248" s="27"/>
      <c r="LRH248" s="28"/>
      <c r="LRI248" s="28"/>
      <c r="LRJ248" s="28"/>
      <c r="LRK248" s="28"/>
      <c r="LRL248" s="28"/>
      <c r="LRM248" s="58"/>
      <c r="LRN248" s="57"/>
      <c r="LRO248" s="23"/>
      <c r="LRP248" s="24"/>
      <c r="LRQ248" s="26"/>
      <c r="LRR248" s="20"/>
      <c r="LRS248" s="35"/>
      <c r="LRT248" s="21"/>
      <c r="LRU248" s="21"/>
      <c r="LRV248" s="27"/>
      <c r="LRW248" s="28"/>
      <c r="LRX248" s="28"/>
      <c r="LRY248" s="28"/>
      <c r="LRZ248" s="28"/>
      <c r="LSA248" s="28"/>
      <c r="LSB248" s="58"/>
      <c r="LSC248" s="57"/>
      <c r="LSD248" s="23"/>
      <c r="LSE248" s="24"/>
      <c r="LSF248" s="26"/>
      <c r="LSG248" s="20"/>
      <c r="LSH248" s="35"/>
      <c r="LSI248" s="21"/>
      <c r="LSJ248" s="21"/>
      <c r="LSK248" s="27"/>
      <c r="LSL248" s="28"/>
      <c r="LSM248" s="28"/>
      <c r="LSN248" s="28"/>
      <c r="LSO248" s="28"/>
      <c r="LSP248" s="28"/>
      <c r="LSQ248" s="58"/>
      <c r="LSR248" s="57"/>
      <c r="LSS248" s="23"/>
      <c r="LST248" s="24"/>
      <c r="LSU248" s="26"/>
      <c r="LSV248" s="20"/>
      <c r="LSW248" s="35"/>
      <c r="LSX248" s="21"/>
      <c r="LSY248" s="21"/>
      <c r="LSZ248" s="27"/>
      <c r="LTA248" s="28"/>
      <c r="LTB248" s="28"/>
      <c r="LTC248" s="28"/>
      <c r="LTD248" s="28"/>
      <c r="LTE248" s="28"/>
      <c r="LTF248" s="58"/>
      <c r="LTG248" s="57"/>
      <c r="LTH248" s="23"/>
      <c r="LTI248" s="24"/>
      <c r="LTJ248" s="26"/>
      <c r="LTK248" s="20"/>
      <c r="LTL248" s="35"/>
      <c r="LTM248" s="21"/>
      <c r="LTN248" s="21"/>
      <c r="LTO248" s="27"/>
      <c r="LTP248" s="28"/>
      <c r="LTQ248" s="28"/>
      <c r="LTR248" s="28"/>
      <c r="LTS248" s="28"/>
      <c r="LTT248" s="28"/>
      <c r="LTU248" s="58"/>
      <c r="LTV248" s="57"/>
      <c r="LTW248" s="23"/>
      <c r="LTX248" s="24"/>
      <c r="LTY248" s="26"/>
      <c r="LTZ248" s="20"/>
      <c r="LUA248" s="35"/>
      <c r="LUB248" s="21"/>
      <c r="LUC248" s="21"/>
      <c r="LUD248" s="27"/>
      <c r="LUE248" s="28"/>
      <c r="LUF248" s="28"/>
      <c r="LUG248" s="28"/>
      <c r="LUH248" s="28"/>
      <c r="LUI248" s="28"/>
      <c r="LUJ248" s="58"/>
      <c r="LUK248" s="57"/>
      <c r="LUL248" s="23"/>
      <c r="LUM248" s="24"/>
      <c r="LUN248" s="26"/>
      <c r="LUO248" s="20"/>
      <c r="LUP248" s="35"/>
      <c r="LUQ248" s="21"/>
      <c r="LUR248" s="21"/>
      <c r="LUS248" s="27"/>
      <c r="LUT248" s="28"/>
      <c r="LUU248" s="28"/>
      <c r="LUV248" s="28"/>
      <c r="LUW248" s="28"/>
      <c r="LUX248" s="28"/>
      <c r="LUY248" s="58"/>
      <c r="LUZ248" s="57"/>
      <c r="LVA248" s="23"/>
      <c r="LVB248" s="24"/>
      <c r="LVC248" s="26"/>
      <c r="LVD248" s="20"/>
      <c r="LVE248" s="35"/>
      <c r="LVF248" s="21"/>
      <c r="LVG248" s="21"/>
      <c r="LVH248" s="27"/>
      <c r="LVI248" s="28"/>
      <c r="LVJ248" s="28"/>
      <c r="LVK248" s="28"/>
      <c r="LVL248" s="28"/>
      <c r="LVM248" s="28"/>
      <c r="LVN248" s="58"/>
      <c r="LVO248" s="57"/>
      <c r="LVP248" s="23"/>
      <c r="LVQ248" s="24"/>
      <c r="LVR248" s="26"/>
      <c r="LVS248" s="20"/>
      <c r="LVT248" s="35"/>
      <c r="LVU248" s="21"/>
      <c r="LVV248" s="21"/>
      <c r="LVW248" s="27"/>
      <c r="LVX248" s="28"/>
      <c r="LVY248" s="28"/>
      <c r="LVZ248" s="28"/>
      <c r="LWA248" s="28"/>
      <c r="LWB248" s="28"/>
      <c r="LWC248" s="58"/>
      <c r="LWD248" s="57"/>
      <c r="LWE248" s="23"/>
      <c r="LWF248" s="24"/>
      <c r="LWG248" s="26"/>
      <c r="LWH248" s="20"/>
      <c r="LWI248" s="35"/>
      <c r="LWJ248" s="21"/>
      <c r="LWK248" s="21"/>
      <c r="LWL248" s="27"/>
      <c r="LWM248" s="28"/>
      <c r="LWN248" s="28"/>
      <c r="LWO248" s="28"/>
      <c r="LWP248" s="28"/>
      <c r="LWQ248" s="28"/>
      <c r="LWR248" s="58"/>
      <c r="LWS248" s="57"/>
      <c r="LWT248" s="23"/>
      <c r="LWU248" s="24"/>
      <c r="LWV248" s="26"/>
      <c r="LWW248" s="20"/>
      <c r="LWX248" s="35"/>
      <c r="LWY248" s="21"/>
      <c r="LWZ248" s="21"/>
      <c r="LXA248" s="27"/>
      <c r="LXB248" s="28"/>
      <c r="LXC248" s="28"/>
      <c r="LXD248" s="28"/>
      <c r="LXE248" s="28"/>
      <c r="LXF248" s="28"/>
      <c r="LXG248" s="58"/>
      <c r="LXH248" s="57"/>
      <c r="LXI248" s="23"/>
      <c r="LXJ248" s="24"/>
      <c r="LXK248" s="26"/>
      <c r="LXL248" s="20"/>
      <c r="LXM248" s="35"/>
      <c r="LXN248" s="21"/>
      <c r="LXO248" s="21"/>
      <c r="LXP248" s="27"/>
      <c r="LXQ248" s="28"/>
      <c r="LXR248" s="28"/>
      <c r="LXS248" s="28"/>
      <c r="LXT248" s="28"/>
      <c r="LXU248" s="28"/>
      <c r="LXV248" s="58"/>
      <c r="LXW248" s="57"/>
      <c r="LXX248" s="23"/>
      <c r="LXY248" s="24"/>
      <c r="LXZ248" s="26"/>
      <c r="LYA248" s="20"/>
      <c r="LYB248" s="35"/>
      <c r="LYC248" s="21"/>
      <c r="LYD248" s="21"/>
      <c r="LYE248" s="27"/>
      <c r="LYF248" s="28"/>
      <c r="LYG248" s="28"/>
      <c r="LYH248" s="28"/>
      <c r="LYI248" s="28"/>
      <c r="LYJ248" s="28"/>
      <c r="LYK248" s="58"/>
      <c r="LYL248" s="57"/>
      <c r="LYM248" s="23"/>
      <c r="LYN248" s="24"/>
      <c r="LYO248" s="26"/>
      <c r="LYP248" s="20"/>
      <c r="LYQ248" s="35"/>
      <c r="LYR248" s="21"/>
      <c r="LYS248" s="21"/>
      <c r="LYT248" s="27"/>
      <c r="LYU248" s="28"/>
      <c r="LYV248" s="28"/>
      <c r="LYW248" s="28"/>
      <c r="LYX248" s="28"/>
      <c r="LYY248" s="28"/>
      <c r="LYZ248" s="58"/>
      <c r="LZA248" s="57"/>
      <c r="LZB248" s="23"/>
      <c r="LZC248" s="24"/>
      <c r="LZD248" s="26"/>
      <c r="LZE248" s="20"/>
      <c r="LZF248" s="35"/>
      <c r="LZG248" s="21"/>
      <c r="LZH248" s="21"/>
      <c r="LZI248" s="27"/>
      <c r="LZJ248" s="28"/>
      <c r="LZK248" s="28"/>
      <c r="LZL248" s="28"/>
      <c r="LZM248" s="28"/>
      <c r="LZN248" s="28"/>
      <c r="LZO248" s="58"/>
      <c r="LZP248" s="57"/>
      <c r="LZQ248" s="23"/>
      <c r="LZR248" s="24"/>
      <c r="LZS248" s="26"/>
      <c r="LZT248" s="20"/>
      <c r="LZU248" s="35"/>
      <c r="LZV248" s="21"/>
      <c r="LZW248" s="21"/>
      <c r="LZX248" s="27"/>
      <c r="LZY248" s="28"/>
      <c r="LZZ248" s="28"/>
      <c r="MAA248" s="28"/>
      <c r="MAB248" s="28"/>
      <c r="MAC248" s="28"/>
      <c r="MAD248" s="58"/>
      <c r="MAE248" s="57"/>
      <c r="MAF248" s="23"/>
      <c r="MAG248" s="24"/>
      <c r="MAH248" s="26"/>
      <c r="MAI248" s="20"/>
      <c r="MAJ248" s="35"/>
      <c r="MAK248" s="21"/>
      <c r="MAL248" s="21"/>
      <c r="MAM248" s="27"/>
      <c r="MAN248" s="28"/>
      <c r="MAO248" s="28"/>
      <c r="MAP248" s="28"/>
      <c r="MAQ248" s="28"/>
      <c r="MAR248" s="28"/>
      <c r="MAS248" s="58"/>
      <c r="MAT248" s="57"/>
      <c r="MAU248" s="23"/>
      <c r="MAV248" s="24"/>
      <c r="MAW248" s="26"/>
      <c r="MAX248" s="20"/>
      <c r="MAY248" s="35"/>
      <c r="MAZ248" s="21"/>
      <c r="MBA248" s="21"/>
      <c r="MBB248" s="27"/>
      <c r="MBC248" s="28"/>
      <c r="MBD248" s="28"/>
      <c r="MBE248" s="28"/>
      <c r="MBF248" s="28"/>
      <c r="MBG248" s="28"/>
      <c r="MBH248" s="58"/>
      <c r="MBI248" s="57"/>
      <c r="MBJ248" s="23"/>
      <c r="MBK248" s="24"/>
      <c r="MBL248" s="26"/>
      <c r="MBM248" s="20"/>
      <c r="MBN248" s="35"/>
      <c r="MBO248" s="21"/>
      <c r="MBP248" s="21"/>
      <c r="MBQ248" s="27"/>
      <c r="MBR248" s="28"/>
      <c r="MBS248" s="28"/>
      <c r="MBT248" s="28"/>
      <c r="MBU248" s="28"/>
      <c r="MBV248" s="28"/>
      <c r="MBW248" s="58"/>
      <c r="MBX248" s="57"/>
      <c r="MBY248" s="23"/>
      <c r="MBZ248" s="24"/>
      <c r="MCA248" s="26"/>
      <c r="MCB248" s="20"/>
      <c r="MCC248" s="35"/>
      <c r="MCD248" s="21"/>
      <c r="MCE248" s="21"/>
      <c r="MCF248" s="27"/>
      <c r="MCG248" s="28"/>
      <c r="MCH248" s="28"/>
      <c r="MCI248" s="28"/>
      <c r="MCJ248" s="28"/>
      <c r="MCK248" s="28"/>
      <c r="MCL248" s="58"/>
      <c r="MCM248" s="57"/>
      <c r="MCN248" s="23"/>
      <c r="MCO248" s="24"/>
      <c r="MCP248" s="26"/>
      <c r="MCQ248" s="20"/>
      <c r="MCR248" s="35"/>
      <c r="MCS248" s="21"/>
      <c r="MCT248" s="21"/>
      <c r="MCU248" s="27"/>
      <c r="MCV248" s="28"/>
      <c r="MCW248" s="28"/>
      <c r="MCX248" s="28"/>
      <c r="MCY248" s="28"/>
      <c r="MCZ248" s="28"/>
      <c r="MDA248" s="58"/>
      <c r="MDB248" s="57"/>
      <c r="MDC248" s="23"/>
      <c r="MDD248" s="24"/>
      <c r="MDE248" s="26"/>
      <c r="MDF248" s="20"/>
      <c r="MDG248" s="35"/>
      <c r="MDH248" s="21"/>
      <c r="MDI248" s="21"/>
      <c r="MDJ248" s="27"/>
      <c r="MDK248" s="28"/>
      <c r="MDL248" s="28"/>
      <c r="MDM248" s="28"/>
      <c r="MDN248" s="28"/>
      <c r="MDO248" s="28"/>
      <c r="MDP248" s="58"/>
      <c r="MDQ248" s="57"/>
      <c r="MDR248" s="23"/>
      <c r="MDS248" s="24"/>
      <c r="MDT248" s="26"/>
      <c r="MDU248" s="20"/>
      <c r="MDV248" s="35"/>
      <c r="MDW248" s="21"/>
      <c r="MDX248" s="21"/>
      <c r="MDY248" s="27"/>
      <c r="MDZ248" s="28"/>
      <c r="MEA248" s="28"/>
      <c r="MEB248" s="28"/>
      <c r="MEC248" s="28"/>
      <c r="MED248" s="28"/>
      <c r="MEE248" s="58"/>
      <c r="MEF248" s="57"/>
      <c r="MEG248" s="23"/>
      <c r="MEH248" s="24"/>
      <c r="MEI248" s="26"/>
      <c r="MEJ248" s="20"/>
      <c r="MEK248" s="35"/>
      <c r="MEL248" s="21"/>
      <c r="MEM248" s="21"/>
      <c r="MEN248" s="27"/>
      <c r="MEO248" s="28"/>
      <c r="MEP248" s="28"/>
      <c r="MEQ248" s="28"/>
      <c r="MER248" s="28"/>
      <c r="MES248" s="28"/>
      <c r="MET248" s="58"/>
      <c r="MEU248" s="57"/>
      <c r="MEV248" s="23"/>
      <c r="MEW248" s="24"/>
      <c r="MEX248" s="26"/>
      <c r="MEY248" s="20"/>
      <c r="MEZ248" s="35"/>
      <c r="MFA248" s="21"/>
      <c r="MFB248" s="21"/>
      <c r="MFC248" s="27"/>
      <c r="MFD248" s="28"/>
      <c r="MFE248" s="28"/>
      <c r="MFF248" s="28"/>
      <c r="MFG248" s="28"/>
      <c r="MFH248" s="28"/>
      <c r="MFI248" s="58"/>
      <c r="MFJ248" s="57"/>
      <c r="MFK248" s="23"/>
      <c r="MFL248" s="24"/>
      <c r="MFM248" s="26"/>
      <c r="MFN248" s="20"/>
      <c r="MFO248" s="35"/>
      <c r="MFP248" s="21"/>
      <c r="MFQ248" s="21"/>
      <c r="MFR248" s="27"/>
      <c r="MFS248" s="28"/>
      <c r="MFT248" s="28"/>
      <c r="MFU248" s="28"/>
      <c r="MFV248" s="28"/>
      <c r="MFW248" s="28"/>
      <c r="MFX248" s="58"/>
      <c r="MFY248" s="57"/>
      <c r="MFZ248" s="23"/>
      <c r="MGA248" s="24"/>
      <c r="MGB248" s="26"/>
      <c r="MGC248" s="20"/>
      <c r="MGD248" s="35"/>
      <c r="MGE248" s="21"/>
      <c r="MGF248" s="21"/>
      <c r="MGG248" s="27"/>
      <c r="MGH248" s="28"/>
      <c r="MGI248" s="28"/>
      <c r="MGJ248" s="28"/>
      <c r="MGK248" s="28"/>
      <c r="MGL248" s="28"/>
      <c r="MGM248" s="58"/>
      <c r="MGN248" s="57"/>
      <c r="MGO248" s="23"/>
      <c r="MGP248" s="24"/>
      <c r="MGQ248" s="26"/>
      <c r="MGR248" s="20"/>
      <c r="MGS248" s="35"/>
      <c r="MGT248" s="21"/>
      <c r="MGU248" s="21"/>
      <c r="MGV248" s="27"/>
      <c r="MGW248" s="28"/>
      <c r="MGX248" s="28"/>
      <c r="MGY248" s="28"/>
      <c r="MGZ248" s="28"/>
      <c r="MHA248" s="28"/>
      <c r="MHB248" s="58"/>
      <c r="MHC248" s="57"/>
      <c r="MHD248" s="23"/>
      <c r="MHE248" s="24"/>
      <c r="MHF248" s="26"/>
      <c r="MHG248" s="20"/>
      <c r="MHH248" s="35"/>
      <c r="MHI248" s="21"/>
      <c r="MHJ248" s="21"/>
      <c r="MHK248" s="27"/>
      <c r="MHL248" s="28"/>
      <c r="MHM248" s="28"/>
      <c r="MHN248" s="28"/>
      <c r="MHO248" s="28"/>
      <c r="MHP248" s="28"/>
      <c r="MHQ248" s="58"/>
      <c r="MHR248" s="57"/>
      <c r="MHS248" s="23"/>
      <c r="MHT248" s="24"/>
      <c r="MHU248" s="26"/>
      <c r="MHV248" s="20"/>
      <c r="MHW248" s="35"/>
      <c r="MHX248" s="21"/>
      <c r="MHY248" s="21"/>
      <c r="MHZ248" s="27"/>
      <c r="MIA248" s="28"/>
      <c r="MIB248" s="28"/>
      <c r="MIC248" s="28"/>
      <c r="MID248" s="28"/>
      <c r="MIE248" s="28"/>
      <c r="MIF248" s="58"/>
      <c r="MIG248" s="57"/>
      <c r="MIH248" s="23"/>
      <c r="MII248" s="24"/>
      <c r="MIJ248" s="26"/>
      <c r="MIK248" s="20"/>
      <c r="MIL248" s="35"/>
      <c r="MIM248" s="21"/>
      <c r="MIN248" s="21"/>
      <c r="MIO248" s="27"/>
      <c r="MIP248" s="28"/>
      <c r="MIQ248" s="28"/>
      <c r="MIR248" s="28"/>
      <c r="MIS248" s="28"/>
      <c r="MIT248" s="28"/>
      <c r="MIU248" s="58"/>
      <c r="MIV248" s="57"/>
      <c r="MIW248" s="23"/>
      <c r="MIX248" s="24"/>
      <c r="MIY248" s="26"/>
      <c r="MIZ248" s="20"/>
      <c r="MJA248" s="35"/>
      <c r="MJB248" s="21"/>
      <c r="MJC248" s="21"/>
      <c r="MJD248" s="27"/>
      <c r="MJE248" s="28"/>
      <c r="MJF248" s="28"/>
      <c r="MJG248" s="28"/>
      <c r="MJH248" s="28"/>
      <c r="MJI248" s="28"/>
      <c r="MJJ248" s="58"/>
      <c r="MJK248" s="57"/>
      <c r="MJL248" s="23"/>
      <c r="MJM248" s="24"/>
      <c r="MJN248" s="26"/>
      <c r="MJO248" s="20"/>
      <c r="MJP248" s="35"/>
      <c r="MJQ248" s="21"/>
      <c r="MJR248" s="21"/>
      <c r="MJS248" s="27"/>
      <c r="MJT248" s="28"/>
      <c r="MJU248" s="28"/>
      <c r="MJV248" s="28"/>
      <c r="MJW248" s="28"/>
      <c r="MJX248" s="28"/>
      <c r="MJY248" s="58"/>
      <c r="MJZ248" s="57"/>
      <c r="MKA248" s="23"/>
      <c r="MKB248" s="24"/>
      <c r="MKC248" s="26"/>
      <c r="MKD248" s="20"/>
      <c r="MKE248" s="35"/>
      <c r="MKF248" s="21"/>
      <c r="MKG248" s="21"/>
      <c r="MKH248" s="27"/>
      <c r="MKI248" s="28"/>
      <c r="MKJ248" s="28"/>
      <c r="MKK248" s="28"/>
      <c r="MKL248" s="28"/>
      <c r="MKM248" s="28"/>
      <c r="MKN248" s="58"/>
      <c r="MKO248" s="57"/>
      <c r="MKP248" s="23"/>
      <c r="MKQ248" s="24"/>
      <c r="MKR248" s="26"/>
      <c r="MKS248" s="20"/>
      <c r="MKT248" s="35"/>
      <c r="MKU248" s="21"/>
      <c r="MKV248" s="21"/>
      <c r="MKW248" s="27"/>
      <c r="MKX248" s="28"/>
      <c r="MKY248" s="28"/>
      <c r="MKZ248" s="28"/>
      <c r="MLA248" s="28"/>
      <c r="MLB248" s="28"/>
      <c r="MLC248" s="58"/>
      <c r="MLD248" s="57"/>
      <c r="MLE248" s="23"/>
      <c r="MLF248" s="24"/>
      <c r="MLG248" s="26"/>
      <c r="MLH248" s="20"/>
      <c r="MLI248" s="35"/>
      <c r="MLJ248" s="21"/>
      <c r="MLK248" s="21"/>
      <c r="MLL248" s="27"/>
      <c r="MLM248" s="28"/>
      <c r="MLN248" s="28"/>
      <c r="MLO248" s="28"/>
      <c r="MLP248" s="28"/>
      <c r="MLQ248" s="28"/>
      <c r="MLR248" s="58"/>
      <c r="MLS248" s="57"/>
      <c r="MLT248" s="23"/>
      <c r="MLU248" s="24"/>
      <c r="MLV248" s="26"/>
      <c r="MLW248" s="20"/>
      <c r="MLX248" s="35"/>
      <c r="MLY248" s="21"/>
      <c r="MLZ248" s="21"/>
      <c r="MMA248" s="27"/>
      <c r="MMB248" s="28"/>
      <c r="MMC248" s="28"/>
      <c r="MMD248" s="28"/>
      <c r="MME248" s="28"/>
      <c r="MMF248" s="28"/>
      <c r="MMG248" s="58"/>
      <c r="MMH248" s="57"/>
      <c r="MMI248" s="23"/>
      <c r="MMJ248" s="24"/>
      <c r="MMK248" s="26"/>
      <c r="MML248" s="20"/>
      <c r="MMM248" s="35"/>
      <c r="MMN248" s="21"/>
      <c r="MMO248" s="21"/>
      <c r="MMP248" s="27"/>
      <c r="MMQ248" s="28"/>
      <c r="MMR248" s="28"/>
      <c r="MMS248" s="28"/>
      <c r="MMT248" s="28"/>
      <c r="MMU248" s="28"/>
      <c r="MMV248" s="58"/>
      <c r="MMW248" s="57"/>
      <c r="MMX248" s="23"/>
      <c r="MMY248" s="24"/>
      <c r="MMZ248" s="26"/>
      <c r="MNA248" s="20"/>
      <c r="MNB248" s="35"/>
      <c r="MNC248" s="21"/>
      <c r="MND248" s="21"/>
      <c r="MNE248" s="27"/>
      <c r="MNF248" s="28"/>
      <c r="MNG248" s="28"/>
      <c r="MNH248" s="28"/>
      <c r="MNI248" s="28"/>
      <c r="MNJ248" s="28"/>
      <c r="MNK248" s="58"/>
      <c r="MNL248" s="57"/>
      <c r="MNM248" s="23"/>
      <c r="MNN248" s="24"/>
      <c r="MNO248" s="26"/>
      <c r="MNP248" s="20"/>
      <c r="MNQ248" s="35"/>
      <c r="MNR248" s="21"/>
      <c r="MNS248" s="21"/>
      <c r="MNT248" s="27"/>
      <c r="MNU248" s="28"/>
      <c r="MNV248" s="28"/>
      <c r="MNW248" s="28"/>
      <c r="MNX248" s="28"/>
      <c r="MNY248" s="28"/>
      <c r="MNZ248" s="58"/>
      <c r="MOA248" s="57"/>
      <c r="MOB248" s="23"/>
      <c r="MOC248" s="24"/>
      <c r="MOD248" s="26"/>
      <c r="MOE248" s="20"/>
      <c r="MOF248" s="35"/>
      <c r="MOG248" s="21"/>
      <c r="MOH248" s="21"/>
      <c r="MOI248" s="27"/>
      <c r="MOJ248" s="28"/>
      <c r="MOK248" s="28"/>
      <c r="MOL248" s="28"/>
      <c r="MOM248" s="28"/>
      <c r="MON248" s="28"/>
      <c r="MOO248" s="58"/>
      <c r="MOP248" s="57"/>
      <c r="MOQ248" s="23"/>
      <c r="MOR248" s="24"/>
      <c r="MOS248" s="26"/>
      <c r="MOT248" s="20"/>
      <c r="MOU248" s="35"/>
      <c r="MOV248" s="21"/>
      <c r="MOW248" s="21"/>
      <c r="MOX248" s="27"/>
      <c r="MOY248" s="28"/>
      <c r="MOZ248" s="28"/>
      <c r="MPA248" s="28"/>
      <c r="MPB248" s="28"/>
      <c r="MPC248" s="28"/>
      <c r="MPD248" s="58"/>
      <c r="MPE248" s="57"/>
      <c r="MPF248" s="23"/>
      <c r="MPG248" s="24"/>
      <c r="MPH248" s="26"/>
      <c r="MPI248" s="20"/>
      <c r="MPJ248" s="35"/>
      <c r="MPK248" s="21"/>
      <c r="MPL248" s="21"/>
      <c r="MPM248" s="27"/>
      <c r="MPN248" s="28"/>
      <c r="MPO248" s="28"/>
      <c r="MPP248" s="28"/>
      <c r="MPQ248" s="28"/>
      <c r="MPR248" s="28"/>
      <c r="MPS248" s="58"/>
      <c r="MPT248" s="57"/>
      <c r="MPU248" s="23"/>
      <c r="MPV248" s="24"/>
      <c r="MPW248" s="26"/>
      <c r="MPX248" s="20"/>
      <c r="MPY248" s="35"/>
      <c r="MPZ248" s="21"/>
      <c r="MQA248" s="21"/>
      <c r="MQB248" s="27"/>
      <c r="MQC248" s="28"/>
      <c r="MQD248" s="28"/>
      <c r="MQE248" s="28"/>
      <c r="MQF248" s="28"/>
      <c r="MQG248" s="28"/>
      <c r="MQH248" s="58"/>
      <c r="MQI248" s="57"/>
      <c r="MQJ248" s="23"/>
      <c r="MQK248" s="24"/>
      <c r="MQL248" s="26"/>
      <c r="MQM248" s="20"/>
      <c r="MQN248" s="35"/>
      <c r="MQO248" s="21"/>
      <c r="MQP248" s="21"/>
      <c r="MQQ248" s="27"/>
      <c r="MQR248" s="28"/>
      <c r="MQS248" s="28"/>
      <c r="MQT248" s="28"/>
      <c r="MQU248" s="28"/>
      <c r="MQV248" s="28"/>
      <c r="MQW248" s="58"/>
      <c r="MQX248" s="57"/>
      <c r="MQY248" s="23"/>
      <c r="MQZ248" s="24"/>
      <c r="MRA248" s="26"/>
      <c r="MRB248" s="20"/>
      <c r="MRC248" s="35"/>
      <c r="MRD248" s="21"/>
      <c r="MRE248" s="21"/>
      <c r="MRF248" s="27"/>
      <c r="MRG248" s="28"/>
      <c r="MRH248" s="28"/>
      <c r="MRI248" s="28"/>
      <c r="MRJ248" s="28"/>
      <c r="MRK248" s="28"/>
      <c r="MRL248" s="58"/>
      <c r="MRM248" s="57"/>
      <c r="MRN248" s="23"/>
      <c r="MRO248" s="24"/>
      <c r="MRP248" s="26"/>
      <c r="MRQ248" s="20"/>
      <c r="MRR248" s="35"/>
      <c r="MRS248" s="21"/>
      <c r="MRT248" s="21"/>
      <c r="MRU248" s="27"/>
      <c r="MRV248" s="28"/>
      <c r="MRW248" s="28"/>
      <c r="MRX248" s="28"/>
      <c r="MRY248" s="28"/>
      <c r="MRZ248" s="28"/>
      <c r="MSA248" s="58"/>
      <c r="MSB248" s="57"/>
      <c r="MSC248" s="23"/>
      <c r="MSD248" s="24"/>
      <c r="MSE248" s="26"/>
      <c r="MSF248" s="20"/>
      <c r="MSG248" s="35"/>
      <c r="MSH248" s="21"/>
      <c r="MSI248" s="21"/>
      <c r="MSJ248" s="27"/>
      <c r="MSK248" s="28"/>
      <c r="MSL248" s="28"/>
      <c r="MSM248" s="28"/>
      <c r="MSN248" s="28"/>
      <c r="MSO248" s="28"/>
      <c r="MSP248" s="58"/>
      <c r="MSQ248" s="57"/>
      <c r="MSR248" s="23"/>
      <c r="MSS248" s="24"/>
      <c r="MST248" s="26"/>
      <c r="MSU248" s="20"/>
      <c r="MSV248" s="35"/>
      <c r="MSW248" s="21"/>
      <c r="MSX248" s="21"/>
      <c r="MSY248" s="27"/>
      <c r="MSZ248" s="28"/>
      <c r="MTA248" s="28"/>
      <c r="MTB248" s="28"/>
      <c r="MTC248" s="28"/>
      <c r="MTD248" s="28"/>
      <c r="MTE248" s="58"/>
      <c r="MTF248" s="57"/>
      <c r="MTG248" s="23"/>
      <c r="MTH248" s="24"/>
      <c r="MTI248" s="26"/>
      <c r="MTJ248" s="20"/>
      <c r="MTK248" s="35"/>
      <c r="MTL248" s="21"/>
      <c r="MTM248" s="21"/>
      <c r="MTN248" s="27"/>
      <c r="MTO248" s="28"/>
      <c r="MTP248" s="28"/>
      <c r="MTQ248" s="28"/>
      <c r="MTR248" s="28"/>
      <c r="MTS248" s="28"/>
      <c r="MTT248" s="58"/>
      <c r="MTU248" s="57"/>
      <c r="MTV248" s="23"/>
      <c r="MTW248" s="24"/>
      <c r="MTX248" s="26"/>
      <c r="MTY248" s="20"/>
      <c r="MTZ248" s="35"/>
      <c r="MUA248" s="21"/>
      <c r="MUB248" s="21"/>
      <c r="MUC248" s="27"/>
      <c r="MUD248" s="28"/>
      <c r="MUE248" s="28"/>
      <c r="MUF248" s="28"/>
      <c r="MUG248" s="28"/>
      <c r="MUH248" s="28"/>
      <c r="MUI248" s="58"/>
      <c r="MUJ248" s="57"/>
      <c r="MUK248" s="23"/>
      <c r="MUL248" s="24"/>
      <c r="MUM248" s="26"/>
      <c r="MUN248" s="20"/>
      <c r="MUO248" s="35"/>
      <c r="MUP248" s="21"/>
      <c r="MUQ248" s="21"/>
      <c r="MUR248" s="27"/>
      <c r="MUS248" s="28"/>
      <c r="MUT248" s="28"/>
      <c r="MUU248" s="28"/>
      <c r="MUV248" s="28"/>
      <c r="MUW248" s="28"/>
      <c r="MUX248" s="58"/>
      <c r="MUY248" s="57"/>
      <c r="MUZ248" s="23"/>
      <c r="MVA248" s="24"/>
      <c r="MVB248" s="26"/>
      <c r="MVC248" s="20"/>
      <c r="MVD248" s="35"/>
      <c r="MVE248" s="21"/>
      <c r="MVF248" s="21"/>
      <c r="MVG248" s="27"/>
      <c r="MVH248" s="28"/>
      <c r="MVI248" s="28"/>
      <c r="MVJ248" s="28"/>
      <c r="MVK248" s="28"/>
      <c r="MVL248" s="28"/>
      <c r="MVM248" s="58"/>
      <c r="MVN248" s="57"/>
      <c r="MVO248" s="23"/>
      <c r="MVP248" s="24"/>
      <c r="MVQ248" s="26"/>
      <c r="MVR248" s="20"/>
      <c r="MVS248" s="35"/>
      <c r="MVT248" s="21"/>
      <c r="MVU248" s="21"/>
      <c r="MVV248" s="27"/>
      <c r="MVW248" s="28"/>
      <c r="MVX248" s="28"/>
      <c r="MVY248" s="28"/>
      <c r="MVZ248" s="28"/>
      <c r="MWA248" s="28"/>
      <c r="MWB248" s="58"/>
      <c r="MWC248" s="57"/>
      <c r="MWD248" s="23"/>
      <c r="MWE248" s="24"/>
      <c r="MWF248" s="26"/>
      <c r="MWG248" s="20"/>
      <c r="MWH248" s="35"/>
      <c r="MWI248" s="21"/>
      <c r="MWJ248" s="21"/>
      <c r="MWK248" s="27"/>
      <c r="MWL248" s="28"/>
      <c r="MWM248" s="28"/>
      <c r="MWN248" s="28"/>
      <c r="MWO248" s="28"/>
      <c r="MWP248" s="28"/>
      <c r="MWQ248" s="58"/>
      <c r="MWR248" s="57"/>
      <c r="MWS248" s="23"/>
      <c r="MWT248" s="24"/>
      <c r="MWU248" s="26"/>
      <c r="MWV248" s="20"/>
      <c r="MWW248" s="35"/>
      <c r="MWX248" s="21"/>
      <c r="MWY248" s="21"/>
      <c r="MWZ248" s="27"/>
      <c r="MXA248" s="28"/>
      <c r="MXB248" s="28"/>
      <c r="MXC248" s="28"/>
      <c r="MXD248" s="28"/>
      <c r="MXE248" s="28"/>
      <c r="MXF248" s="58"/>
      <c r="MXG248" s="57"/>
      <c r="MXH248" s="23"/>
      <c r="MXI248" s="24"/>
      <c r="MXJ248" s="26"/>
      <c r="MXK248" s="20"/>
      <c r="MXL248" s="35"/>
      <c r="MXM248" s="21"/>
      <c r="MXN248" s="21"/>
      <c r="MXO248" s="27"/>
      <c r="MXP248" s="28"/>
      <c r="MXQ248" s="28"/>
      <c r="MXR248" s="28"/>
      <c r="MXS248" s="28"/>
      <c r="MXT248" s="28"/>
      <c r="MXU248" s="58"/>
      <c r="MXV248" s="57"/>
      <c r="MXW248" s="23"/>
      <c r="MXX248" s="24"/>
      <c r="MXY248" s="26"/>
      <c r="MXZ248" s="20"/>
      <c r="MYA248" s="35"/>
      <c r="MYB248" s="21"/>
      <c r="MYC248" s="21"/>
      <c r="MYD248" s="27"/>
      <c r="MYE248" s="28"/>
      <c r="MYF248" s="28"/>
      <c r="MYG248" s="28"/>
      <c r="MYH248" s="28"/>
      <c r="MYI248" s="28"/>
      <c r="MYJ248" s="58"/>
      <c r="MYK248" s="57"/>
      <c r="MYL248" s="23"/>
      <c r="MYM248" s="24"/>
      <c r="MYN248" s="26"/>
      <c r="MYO248" s="20"/>
      <c r="MYP248" s="35"/>
      <c r="MYQ248" s="21"/>
      <c r="MYR248" s="21"/>
      <c r="MYS248" s="27"/>
      <c r="MYT248" s="28"/>
      <c r="MYU248" s="28"/>
      <c r="MYV248" s="28"/>
      <c r="MYW248" s="28"/>
      <c r="MYX248" s="28"/>
      <c r="MYY248" s="58"/>
      <c r="MYZ248" s="57"/>
      <c r="MZA248" s="23"/>
      <c r="MZB248" s="24"/>
      <c r="MZC248" s="26"/>
      <c r="MZD248" s="20"/>
      <c r="MZE248" s="35"/>
      <c r="MZF248" s="21"/>
      <c r="MZG248" s="21"/>
      <c r="MZH248" s="27"/>
      <c r="MZI248" s="28"/>
      <c r="MZJ248" s="28"/>
      <c r="MZK248" s="28"/>
      <c r="MZL248" s="28"/>
      <c r="MZM248" s="28"/>
      <c r="MZN248" s="58"/>
      <c r="MZO248" s="57"/>
      <c r="MZP248" s="23"/>
      <c r="MZQ248" s="24"/>
      <c r="MZR248" s="26"/>
      <c r="MZS248" s="20"/>
      <c r="MZT248" s="35"/>
      <c r="MZU248" s="21"/>
      <c r="MZV248" s="21"/>
      <c r="MZW248" s="27"/>
      <c r="MZX248" s="28"/>
      <c r="MZY248" s="28"/>
      <c r="MZZ248" s="28"/>
      <c r="NAA248" s="28"/>
      <c r="NAB248" s="28"/>
      <c r="NAC248" s="58"/>
      <c r="NAD248" s="57"/>
      <c r="NAE248" s="23"/>
      <c r="NAF248" s="24"/>
      <c r="NAG248" s="26"/>
      <c r="NAH248" s="20"/>
      <c r="NAI248" s="35"/>
      <c r="NAJ248" s="21"/>
      <c r="NAK248" s="21"/>
      <c r="NAL248" s="27"/>
      <c r="NAM248" s="28"/>
      <c r="NAN248" s="28"/>
      <c r="NAO248" s="28"/>
      <c r="NAP248" s="28"/>
      <c r="NAQ248" s="28"/>
      <c r="NAR248" s="58"/>
      <c r="NAS248" s="57"/>
      <c r="NAT248" s="23"/>
      <c r="NAU248" s="24"/>
      <c r="NAV248" s="26"/>
      <c r="NAW248" s="20"/>
      <c r="NAX248" s="35"/>
      <c r="NAY248" s="21"/>
      <c r="NAZ248" s="21"/>
      <c r="NBA248" s="27"/>
      <c r="NBB248" s="28"/>
      <c r="NBC248" s="28"/>
      <c r="NBD248" s="28"/>
      <c r="NBE248" s="28"/>
      <c r="NBF248" s="28"/>
      <c r="NBG248" s="58"/>
      <c r="NBH248" s="57"/>
      <c r="NBI248" s="23"/>
      <c r="NBJ248" s="24"/>
      <c r="NBK248" s="26"/>
      <c r="NBL248" s="20"/>
      <c r="NBM248" s="35"/>
      <c r="NBN248" s="21"/>
      <c r="NBO248" s="21"/>
      <c r="NBP248" s="27"/>
      <c r="NBQ248" s="28"/>
      <c r="NBR248" s="28"/>
      <c r="NBS248" s="28"/>
      <c r="NBT248" s="28"/>
      <c r="NBU248" s="28"/>
      <c r="NBV248" s="58"/>
      <c r="NBW248" s="57"/>
      <c r="NBX248" s="23"/>
      <c r="NBY248" s="24"/>
      <c r="NBZ248" s="26"/>
      <c r="NCA248" s="20"/>
      <c r="NCB248" s="35"/>
      <c r="NCC248" s="21"/>
      <c r="NCD248" s="21"/>
      <c r="NCE248" s="27"/>
      <c r="NCF248" s="28"/>
      <c r="NCG248" s="28"/>
      <c r="NCH248" s="28"/>
      <c r="NCI248" s="28"/>
      <c r="NCJ248" s="28"/>
      <c r="NCK248" s="58"/>
      <c r="NCL248" s="57"/>
      <c r="NCM248" s="23"/>
      <c r="NCN248" s="24"/>
      <c r="NCO248" s="26"/>
      <c r="NCP248" s="20"/>
      <c r="NCQ248" s="35"/>
      <c r="NCR248" s="21"/>
      <c r="NCS248" s="21"/>
      <c r="NCT248" s="27"/>
      <c r="NCU248" s="28"/>
      <c r="NCV248" s="28"/>
      <c r="NCW248" s="28"/>
      <c r="NCX248" s="28"/>
      <c r="NCY248" s="28"/>
      <c r="NCZ248" s="58"/>
      <c r="NDA248" s="57"/>
      <c r="NDB248" s="23"/>
      <c r="NDC248" s="24"/>
      <c r="NDD248" s="26"/>
      <c r="NDE248" s="20"/>
      <c r="NDF248" s="35"/>
      <c r="NDG248" s="21"/>
      <c r="NDH248" s="21"/>
      <c r="NDI248" s="27"/>
      <c r="NDJ248" s="28"/>
      <c r="NDK248" s="28"/>
      <c r="NDL248" s="28"/>
      <c r="NDM248" s="28"/>
      <c r="NDN248" s="28"/>
      <c r="NDO248" s="58"/>
      <c r="NDP248" s="57"/>
      <c r="NDQ248" s="23"/>
      <c r="NDR248" s="24"/>
      <c r="NDS248" s="26"/>
      <c r="NDT248" s="20"/>
      <c r="NDU248" s="35"/>
      <c r="NDV248" s="21"/>
      <c r="NDW248" s="21"/>
      <c r="NDX248" s="27"/>
      <c r="NDY248" s="28"/>
      <c r="NDZ248" s="28"/>
      <c r="NEA248" s="28"/>
      <c r="NEB248" s="28"/>
      <c r="NEC248" s="28"/>
      <c r="NED248" s="58"/>
      <c r="NEE248" s="57"/>
      <c r="NEF248" s="23"/>
      <c r="NEG248" s="24"/>
      <c r="NEH248" s="26"/>
      <c r="NEI248" s="20"/>
      <c r="NEJ248" s="35"/>
      <c r="NEK248" s="21"/>
      <c r="NEL248" s="21"/>
      <c r="NEM248" s="27"/>
      <c r="NEN248" s="28"/>
      <c r="NEO248" s="28"/>
      <c r="NEP248" s="28"/>
      <c r="NEQ248" s="28"/>
      <c r="NER248" s="28"/>
      <c r="NES248" s="58"/>
      <c r="NET248" s="57"/>
      <c r="NEU248" s="23"/>
      <c r="NEV248" s="24"/>
      <c r="NEW248" s="26"/>
      <c r="NEX248" s="20"/>
      <c r="NEY248" s="35"/>
      <c r="NEZ248" s="21"/>
      <c r="NFA248" s="21"/>
      <c r="NFB248" s="27"/>
      <c r="NFC248" s="28"/>
      <c r="NFD248" s="28"/>
      <c r="NFE248" s="28"/>
      <c r="NFF248" s="28"/>
      <c r="NFG248" s="28"/>
      <c r="NFH248" s="58"/>
      <c r="NFI248" s="57"/>
      <c r="NFJ248" s="23"/>
      <c r="NFK248" s="24"/>
      <c r="NFL248" s="26"/>
      <c r="NFM248" s="20"/>
      <c r="NFN248" s="35"/>
      <c r="NFO248" s="21"/>
      <c r="NFP248" s="21"/>
      <c r="NFQ248" s="27"/>
      <c r="NFR248" s="28"/>
      <c r="NFS248" s="28"/>
      <c r="NFT248" s="28"/>
      <c r="NFU248" s="28"/>
      <c r="NFV248" s="28"/>
      <c r="NFW248" s="58"/>
      <c r="NFX248" s="57"/>
      <c r="NFY248" s="23"/>
      <c r="NFZ248" s="24"/>
      <c r="NGA248" s="26"/>
      <c r="NGB248" s="20"/>
      <c r="NGC248" s="35"/>
      <c r="NGD248" s="21"/>
      <c r="NGE248" s="21"/>
      <c r="NGF248" s="27"/>
      <c r="NGG248" s="28"/>
      <c r="NGH248" s="28"/>
      <c r="NGI248" s="28"/>
      <c r="NGJ248" s="28"/>
      <c r="NGK248" s="28"/>
      <c r="NGL248" s="58"/>
      <c r="NGM248" s="57"/>
      <c r="NGN248" s="23"/>
      <c r="NGO248" s="24"/>
      <c r="NGP248" s="26"/>
      <c r="NGQ248" s="20"/>
      <c r="NGR248" s="35"/>
      <c r="NGS248" s="21"/>
      <c r="NGT248" s="21"/>
      <c r="NGU248" s="27"/>
      <c r="NGV248" s="28"/>
      <c r="NGW248" s="28"/>
      <c r="NGX248" s="28"/>
      <c r="NGY248" s="28"/>
      <c r="NGZ248" s="28"/>
      <c r="NHA248" s="58"/>
      <c r="NHB248" s="57"/>
      <c r="NHC248" s="23"/>
      <c r="NHD248" s="24"/>
      <c r="NHE248" s="26"/>
      <c r="NHF248" s="20"/>
      <c r="NHG248" s="35"/>
      <c r="NHH248" s="21"/>
      <c r="NHI248" s="21"/>
      <c r="NHJ248" s="27"/>
      <c r="NHK248" s="28"/>
      <c r="NHL248" s="28"/>
      <c r="NHM248" s="28"/>
      <c r="NHN248" s="28"/>
      <c r="NHO248" s="28"/>
      <c r="NHP248" s="58"/>
      <c r="NHQ248" s="57"/>
      <c r="NHR248" s="23"/>
      <c r="NHS248" s="24"/>
      <c r="NHT248" s="26"/>
      <c r="NHU248" s="20"/>
      <c r="NHV248" s="35"/>
      <c r="NHW248" s="21"/>
      <c r="NHX248" s="21"/>
      <c r="NHY248" s="27"/>
      <c r="NHZ248" s="28"/>
      <c r="NIA248" s="28"/>
      <c r="NIB248" s="28"/>
      <c r="NIC248" s="28"/>
      <c r="NID248" s="28"/>
      <c r="NIE248" s="58"/>
      <c r="NIF248" s="57"/>
      <c r="NIG248" s="23"/>
      <c r="NIH248" s="24"/>
      <c r="NII248" s="26"/>
      <c r="NIJ248" s="20"/>
      <c r="NIK248" s="35"/>
      <c r="NIL248" s="21"/>
      <c r="NIM248" s="21"/>
      <c r="NIN248" s="27"/>
      <c r="NIO248" s="28"/>
      <c r="NIP248" s="28"/>
      <c r="NIQ248" s="28"/>
      <c r="NIR248" s="28"/>
      <c r="NIS248" s="28"/>
      <c r="NIT248" s="58"/>
      <c r="NIU248" s="57"/>
      <c r="NIV248" s="23"/>
      <c r="NIW248" s="24"/>
      <c r="NIX248" s="26"/>
      <c r="NIY248" s="20"/>
      <c r="NIZ248" s="35"/>
      <c r="NJA248" s="21"/>
      <c r="NJB248" s="21"/>
      <c r="NJC248" s="27"/>
      <c r="NJD248" s="28"/>
      <c r="NJE248" s="28"/>
      <c r="NJF248" s="28"/>
      <c r="NJG248" s="28"/>
      <c r="NJH248" s="28"/>
      <c r="NJI248" s="58"/>
      <c r="NJJ248" s="57"/>
      <c r="NJK248" s="23"/>
      <c r="NJL248" s="24"/>
      <c r="NJM248" s="26"/>
      <c r="NJN248" s="20"/>
      <c r="NJO248" s="35"/>
      <c r="NJP248" s="21"/>
      <c r="NJQ248" s="21"/>
      <c r="NJR248" s="27"/>
      <c r="NJS248" s="28"/>
      <c r="NJT248" s="28"/>
      <c r="NJU248" s="28"/>
      <c r="NJV248" s="28"/>
      <c r="NJW248" s="28"/>
      <c r="NJX248" s="58"/>
      <c r="NJY248" s="57"/>
      <c r="NJZ248" s="23"/>
      <c r="NKA248" s="24"/>
      <c r="NKB248" s="26"/>
      <c r="NKC248" s="20"/>
      <c r="NKD248" s="35"/>
      <c r="NKE248" s="21"/>
      <c r="NKF248" s="21"/>
      <c r="NKG248" s="27"/>
      <c r="NKH248" s="28"/>
      <c r="NKI248" s="28"/>
      <c r="NKJ248" s="28"/>
      <c r="NKK248" s="28"/>
      <c r="NKL248" s="28"/>
      <c r="NKM248" s="58"/>
      <c r="NKN248" s="57"/>
      <c r="NKO248" s="23"/>
      <c r="NKP248" s="24"/>
      <c r="NKQ248" s="26"/>
      <c r="NKR248" s="20"/>
      <c r="NKS248" s="35"/>
      <c r="NKT248" s="21"/>
      <c r="NKU248" s="21"/>
      <c r="NKV248" s="27"/>
      <c r="NKW248" s="28"/>
      <c r="NKX248" s="28"/>
      <c r="NKY248" s="28"/>
      <c r="NKZ248" s="28"/>
      <c r="NLA248" s="28"/>
      <c r="NLB248" s="58"/>
      <c r="NLC248" s="57"/>
      <c r="NLD248" s="23"/>
      <c r="NLE248" s="24"/>
      <c r="NLF248" s="26"/>
      <c r="NLG248" s="20"/>
      <c r="NLH248" s="35"/>
      <c r="NLI248" s="21"/>
      <c r="NLJ248" s="21"/>
      <c r="NLK248" s="27"/>
      <c r="NLL248" s="28"/>
      <c r="NLM248" s="28"/>
      <c r="NLN248" s="28"/>
      <c r="NLO248" s="28"/>
      <c r="NLP248" s="28"/>
      <c r="NLQ248" s="58"/>
      <c r="NLR248" s="57"/>
      <c r="NLS248" s="23"/>
      <c r="NLT248" s="24"/>
      <c r="NLU248" s="26"/>
      <c r="NLV248" s="20"/>
      <c r="NLW248" s="35"/>
      <c r="NLX248" s="21"/>
      <c r="NLY248" s="21"/>
      <c r="NLZ248" s="27"/>
      <c r="NMA248" s="28"/>
      <c r="NMB248" s="28"/>
      <c r="NMC248" s="28"/>
      <c r="NMD248" s="28"/>
      <c r="NME248" s="28"/>
      <c r="NMF248" s="58"/>
      <c r="NMG248" s="57"/>
      <c r="NMH248" s="23"/>
      <c r="NMI248" s="24"/>
      <c r="NMJ248" s="26"/>
      <c r="NMK248" s="20"/>
      <c r="NML248" s="35"/>
      <c r="NMM248" s="21"/>
      <c r="NMN248" s="21"/>
      <c r="NMO248" s="27"/>
      <c r="NMP248" s="28"/>
      <c r="NMQ248" s="28"/>
      <c r="NMR248" s="28"/>
      <c r="NMS248" s="28"/>
      <c r="NMT248" s="28"/>
      <c r="NMU248" s="58"/>
      <c r="NMV248" s="57"/>
      <c r="NMW248" s="23"/>
      <c r="NMX248" s="24"/>
      <c r="NMY248" s="26"/>
      <c r="NMZ248" s="20"/>
      <c r="NNA248" s="35"/>
      <c r="NNB248" s="21"/>
      <c r="NNC248" s="21"/>
      <c r="NND248" s="27"/>
      <c r="NNE248" s="28"/>
      <c r="NNF248" s="28"/>
      <c r="NNG248" s="28"/>
      <c r="NNH248" s="28"/>
      <c r="NNI248" s="28"/>
      <c r="NNJ248" s="58"/>
      <c r="NNK248" s="57"/>
      <c r="NNL248" s="23"/>
      <c r="NNM248" s="24"/>
      <c r="NNN248" s="26"/>
      <c r="NNO248" s="20"/>
      <c r="NNP248" s="35"/>
      <c r="NNQ248" s="21"/>
      <c r="NNR248" s="21"/>
      <c r="NNS248" s="27"/>
      <c r="NNT248" s="28"/>
      <c r="NNU248" s="28"/>
      <c r="NNV248" s="28"/>
      <c r="NNW248" s="28"/>
      <c r="NNX248" s="28"/>
      <c r="NNY248" s="58"/>
      <c r="NNZ248" s="57"/>
      <c r="NOA248" s="23"/>
      <c r="NOB248" s="24"/>
      <c r="NOC248" s="26"/>
      <c r="NOD248" s="20"/>
      <c r="NOE248" s="35"/>
      <c r="NOF248" s="21"/>
      <c r="NOG248" s="21"/>
      <c r="NOH248" s="27"/>
      <c r="NOI248" s="28"/>
      <c r="NOJ248" s="28"/>
      <c r="NOK248" s="28"/>
      <c r="NOL248" s="28"/>
      <c r="NOM248" s="28"/>
      <c r="NON248" s="58"/>
      <c r="NOO248" s="57"/>
      <c r="NOP248" s="23"/>
      <c r="NOQ248" s="24"/>
      <c r="NOR248" s="26"/>
      <c r="NOS248" s="20"/>
      <c r="NOT248" s="35"/>
      <c r="NOU248" s="21"/>
      <c r="NOV248" s="21"/>
      <c r="NOW248" s="27"/>
      <c r="NOX248" s="28"/>
      <c r="NOY248" s="28"/>
      <c r="NOZ248" s="28"/>
      <c r="NPA248" s="28"/>
      <c r="NPB248" s="28"/>
      <c r="NPC248" s="58"/>
      <c r="NPD248" s="57"/>
      <c r="NPE248" s="23"/>
      <c r="NPF248" s="24"/>
      <c r="NPG248" s="26"/>
      <c r="NPH248" s="20"/>
      <c r="NPI248" s="35"/>
      <c r="NPJ248" s="21"/>
      <c r="NPK248" s="21"/>
      <c r="NPL248" s="27"/>
      <c r="NPM248" s="28"/>
      <c r="NPN248" s="28"/>
      <c r="NPO248" s="28"/>
      <c r="NPP248" s="28"/>
      <c r="NPQ248" s="28"/>
      <c r="NPR248" s="58"/>
      <c r="NPS248" s="57"/>
      <c r="NPT248" s="23"/>
      <c r="NPU248" s="24"/>
      <c r="NPV248" s="26"/>
      <c r="NPW248" s="20"/>
      <c r="NPX248" s="35"/>
      <c r="NPY248" s="21"/>
      <c r="NPZ248" s="21"/>
      <c r="NQA248" s="27"/>
      <c r="NQB248" s="28"/>
      <c r="NQC248" s="28"/>
      <c r="NQD248" s="28"/>
      <c r="NQE248" s="28"/>
      <c r="NQF248" s="28"/>
      <c r="NQG248" s="58"/>
      <c r="NQH248" s="57"/>
      <c r="NQI248" s="23"/>
      <c r="NQJ248" s="24"/>
      <c r="NQK248" s="26"/>
      <c r="NQL248" s="20"/>
      <c r="NQM248" s="35"/>
      <c r="NQN248" s="21"/>
      <c r="NQO248" s="21"/>
      <c r="NQP248" s="27"/>
      <c r="NQQ248" s="28"/>
      <c r="NQR248" s="28"/>
      <c r="NQS248" s="28"/>
      <c r="NQT248" s="28"/>
      <c r="NQU248" s="28"/>
      <c r="NQV248" s="58"/>
      <c r="NQW248" s="57"/>
      <c r="NQX248" s="23"/>
      <c r="NQY248" s="24"/>
      <c r="NQZ248" s="26"/>
      <c r="NRA248" s="20"/>
      <c r="NRB248" s="35"/>
      <c r="NRC248" s="21"/>
      <c r="NRD248" s="21"/>
      <c r="NRE248" s="27"/>
      <c r="NRF248" s="28"/>
      <c r="NRG248" s="28"/>
      <c r="NRH248" s="28"/>
      <c r="NRI248" s="28"/>
      <c r="NRJ248" s="28"/>
      <c r="NRK248" s="58"/>
      <c r="NRL248" s="57"/>
      <c r="NRM248" s="23"/>
      <c r="NRN248" s="24"/>
      <c r="NRO248" s="26"/>
      <c r="NRP248" s="20"/>
      <c r="NRQ248" s="35"/>
      <c r="NRR248" s="21"/>
      <c r="NRS248" s="21"/>
      <c r="NRT248" s="27"/>
      <c r="NRU248" s="28"/>
      <c r="NRV248" s="28"/>
      <c r="NRW248" s="28"/>
      <c r="NRX248" s="28"/>
      <c r="NRY248" s="28"/>
      <c r="NRZ248" s="58"/>
      <c r="NSA248" s="57"/>
      <c r="NSB248" s="23"/>
      <c r="NSC248" s="24"/>
      <c r="NSD248" s="26"/>
      <c r="NSE248" s="20"/>
      <c r="NSF248" s="35"/>
      <c r="NSG248" s="21"/>
      <c r="NSH248" s="21"/>
      <c r="NSI248" s="27"/>
      <c r="NSJ248" s="28"/>
      <c r="NSK248" s="28"/>
      <c r="NSL248" s="28"/>
      <c r="NSM248" s="28"/>
      <c r="NSN248" s="28"/>
      <c r="NSO248" s="58"/>
      <c r="NSP248" s="57"/>
      <c r="NSQ248" s="23"/>
      <c r="NSR248" s="24"/>
      <c r="NSS248" s="26"/>
      <c r="NST248" s="20"/>
      <c r="NSU248" s="35"/>
      <c r="NSV248" s="21"/>
      <c r="NSW248" s="21"/>
      <c r="NSX248" s="27"/>
      <c r="NSY248" s="28"/>
      <c r="NSZ248" s="28"/>
      <c r="NTA248" s="28"/>
      <c r="NTB248" s="28"/>
      <c r="NTC248" s="28"/>
      <c r="NTD248" s="58"/>
      <c r="NTE248" s="57"/>
      <c r="NTF248" s="23"/>
      <c r="NTG248" s="24"/>
      <c r="NTH248" s="26"/>
      <c r="NTI248" s="20"/>
      <c r="NTJ248" s="35"/>
      <c r="NTK248" s="21"/>
      <c r="NTL248" s="21"/>
      <c r="NTM248" s="27"/>
      <c r="NTN248" s="28"/>
      <c r="NTO248" s="28"/>
      <c r="NTP248" s="28"/>
      <c r="NTQ248" s="28"/>
      <c r="NTR248" s="28"/>
      <c r="NTS248" s="58"/>
      <c r="NTT248" s="57"/>
      <c r="NTU248" s="23"/>
      <c r="NTV248" s="24"/>
      <c r="NTW248" s="26"/>
      <c r="NTX248" s="20"/>
      <c r="NTY248" s="35"/>
      <c r="NTZ248" s="21"/>
      <c r="NUA248" s="21"/>
      <c r="NUB248" s="27"/>
      <c r="NUC248" s="28"/>
      <c r="NUD248" s="28"/>
      <c r="NUE248" s="28"/>
      <c r="NUF248" s="28"/>
      <c r="NUG248" s="28"/>
      <c r="NUH248" s="58"/>
      <c r="NUI248" s="57"/>
      <c r="NUJ248" s="23"/>
      <c r="NUK248" s="24"/>
      <c r="NUL248" s="26"/>
      <c r="NUM248" s="20"/>
      <c r="NUN248" s="35"/>
      <c r="NUO248" s="21"/>
      <c r="NUP248" s="21"/>
      <c r="NUQ248" s="27"/>
      <c r="NUR248" s="28"/>
      <c r="NUS248" s="28"/>
      <c r="NUT248" s="28"/>
      <c r="NUU248" s="28"/>
      <c r="NUV248" s="28"/>
      <c r="NUW248" s="58"/>
      <c r="NUX248" s="57"/>
      <c r="NUY248" s="23"/>
      <c r="NUZ248" s="24"/>
      <c r="NVA248" s="26"/>
      <c r="NVB248" s="20"/>
      <c r="NVC248" s="35"/>
      <c r="NVD248" s="21"/>
      <c r="NVE248" s="21"/>
      <c r="NVF248" s="27"/>
      <c r="NVG248" s="28"/>
      <c r="NVH248" s="28"/>
      <c r="NVI248" s="28"/>
      <c r="NVJ248" s="28"/>
      <c r="NVK248" s="28"/>
      <c r="NVL248" s="58"/>
      <c r="NVM248" s="57"/>
      <c r="NVN248" s="23"/>
      <c r="NVO248" s="24"/>
      <c r="NVP248" s="26"/>
      <c r="NVQ248" s="20"/>
      <c r="NVR248" s="35"/>
      <c r="NVS248" s="21"/>
      <c r="NVT248" s="21"/>
      <c r="NVU248" s="27"/>
      <c r="NVV248" s="28"/>
      <c r="NVW248" s="28"/>
      <c r="NVX248" s="28"/>
      <c r="NVY248" s="28"/>
      <c r="NVZ248" s="28"/>
      <c r="NWA248" s="58"/>
      <c r="NWB248" s="57"/>
      <c r="NWC248" s="23"/>
      <c r="NWD248" s="24"/>
      <c r="NWE248" s="26"/>
      <c r="NWF248" s="20"/>
      <c r="NWG248" s="35"/>
      <c r="NWH248" s="21"/>
      <c r="NWI248" s="21"/>
      <c r="NWJ248" s="27"/>
      <c r="NWK248" s="28"/>
      <c r="NWL248" s="28"/>
      <c r="NWM248" s="28"/>
      <c r="NWN248" s="28"/>
      <c r="NWO248" s="28"/>
      <c r="NWP248" s="58"/>
      <c r="NWQ248" s="57"/>
      <c r="NWR248" s="23"/>
      <c r="NWS248" s="24"/>
      <c r="NWT248" s="26"/>
      <c r="NWU248" s="20"/>
      <c r="NWV248" s="35"/>
      <c r="NWW248" s="21"/>
      <c r="NWX248" s="21"/>
      <c r="NWY248" s="27"/>
      <c r="NWZ248" s="28"/>
      <c r="NXA248" s="28"/>
      <c r="NXB248" s="28"/>
      <c r="NXC248" s="28"/>
      <c r="NXD248" s="28"/>
      <c r="NXE248" s="58"/>
      <c r="NXF248" s="57"/>
      <c r="NXG248" s="23"/>
      <c r="NXH248" s="24"/>
      <c r="NXI248" s="26"/>
      <c r="NXJ248" s="20"/>
      <c r="NXK248" s="35"/>
      <c r="NXL248" s="21"/>
      <c r="NXM248" s="21"/>
      <c r="NXN248" s="27"/>
      <c r="NXO248" s="28"/>
      <c r="NXP248" s="28"/>
      <c r="NXQ248" s="28"/>
      <c r="NXR248" s="28"/>
      <c r="NXS248" s="28"/>
      <c r="NXT248" s="58"/>
      <c r="NXU248" s="57"/>
      <c r="NXV248" s="23"/>
      <c r="NXW248" s="24"/>
      <c r="NXX248" s="26"/>
      <c r="NXY248" s="20"/>
      <c r="NXZ248" s="35"/>
      <c r="NYA248" s="21"/>
      <c r="NYB248" s="21"/>
      <c r="NYC248" s="27"/>
      <c r="NYD248" s="28"/>
      <c r="NYE248" s="28"/>
      <c r="NYF248" s="28"/>
      <c r="NYG248" s="28"/>
      <c r="NYH248" s="28"/>
      <c r="NYI248" s="58"/>
      <c r="NYJ248" s="57"/>
      <c r="NYK248" s="23"/>
      <c r="NYL248" s="24"/>
      <c r="NYM248" s="26"/>
      <c r="NYN248" s="20"/>
      <c r="NYO248" s="35"/>
      <c r="NYP248" s="21"/>
      <c r="NYQ248" s="21"/>
      <c r="NYR248" s="27"/>
      <c r="NYS248" s="28"/>
      <c r="NYT248" s="28"/>
      <c r="NYU248" s="28"/>
      <c r="NYV248" s="28"/>
      <c r="NYW248" s="28"/>
      <c r="NYX248" s="58"/>
      <c r="NYY248" s="57"/>
      <c r="NYZ248" s="23"/>
      <c r="NZA248" s="24"/>
      <c r="NZB248" s="26"/>
      <c r="NZC248" s="20"/>
      <c r="NZD248" s="35"/>
      <c r="NZE248" s="21"/>
      <c r="NZF248" s="21"/>
      <c r="NZG248" s="27"/>
      <c r="NZH248" s="28"/>
      <c r="NZI248" s="28"/>
      <c r="NZJ248" s="28"/>
      <c r="NZK248" s="28"/>
      <c r="NZL248" s="28"/>
      <c r="NZM248" s="58"/>
      <c r="NZN248" s="57"/>
      <c r="NZO248" s="23"/>
      <c r="NZP248" s="24"/>
      <c r="NZQ248" s="26"/>
      <c r="NZR248" s="20"/>
      <c r="NZS248" s="35"/>
      <c r="NZT248" s="21"/>
      <c r="NZU248" s="21"/>
      <c r="NZV248" s="27"/>
      <c r="NZW248" s="28"/>
      <c r="NZX248" s="28"/>
      <c r="NZY248" s="28"/>
      <c r="NZZ248" s="28"/>
      <c r="OAA248" s="28"/>
      <c r="OAB248" s="58"/>
      <c r="OAC248" s="57"/>
      <c r="OAD248" s="23"/>
      <c r="OAE248" s="24"/>
      <c r="OAF248" s="26"/>
      <c r="OAG248" s="20"/>
      <c r="OAH248" s="35"/>
      <c r="OAI248" s="21"/>
      <c r="OAJ248" s="21"/>
      <c r="OAK248" s="27"/>
      <c r="OAL248" s="28"/>
      <c r="OAM248" s="28"/>
      <c r="OAN248" s="28"/>
      <c r="OAO248" s="28"/>
      <c r="OAP248" s="28"/>
      <c r="OAQ248" s="58"/>
      <c r="OAR248" s="57"/>
      <c r="OAS248" s="23"/>
      <c r="OAT248" s="24"/>
      <c r="OAU248" s="26"/>
      <c r="OAV248" s="20"/>
      <c r="OAW248" s="35"/>
      <c r="OAX248" s="21"/>
      <c r="OAY248" s="21"/>
      <c r="OAZ248" s="27"/>
      <c r="OBA248" s="28"/>
      <c r="OBB248" s="28"/>
      <c r="OBC248" s="28"/>
      <c r="OBD248" s="28"/>
      <c r="OBE248" s="28"/>
      <c r="OBF248" s="58"/>
      <c r="OBG248" s="57"/>
      <c r="OBH248" s="23"/>
      <c r="OBI248" s="24"/>
      <c r="OBJ248" s="26"/>
      <c r="OBK248" s="20"/>
      <c r="OBL248" s="35"/>
      <c r="OBM248" s="21"/>
      <c r="OBN248" s="21"/>
      <c r="OBO248" s="27"/>
      <c r="OBP248" s="28"/>
      <c r="OBQ248" s="28"/>
      <c r="OBR248" s="28"/>
      <c r="OBS248" s="28"/>
      <c r="OBT248" s="28"/>
      <c r="OBU248" s="58"/>
      <c r="OBV248" s="57"/>
      <c r="OBW248" s="23"/>
      <c r="OBX248" s="24"/>
      <c r="OBY248" s="26"/>
      <c r="OBZ248" s="20"/>
      <c r="OCA248" s="35"/>
      <c r="OCB248" s="21"/>
      <c r="OCC248" s="21"/>
      <c r="OCD248" s="27"/>
      <c r="OCE248" s="28"/>
      <c r="OCF248" s="28"/>
      <c r="OCG248" s="28"/>
      <c r="OCH248" s="28"/>
      <c r="OCI248" s="28"/>
      <c r="OCJ248" s="58"/>
      <c r="OCK248" s="57"/>
      <c r="OCL248" s="23"/>
      <c r="OCM248" s="24"/>
      <c r="OCN248" s="26"/>
      <c r="OCO248" s="20"/>
      <c r="OCP248" s="35"/>
      <c r="OCQ248" s="21"/>
      <c r="OCR248" s="21"/>
      <c r="OCS248" s="27"/>
      <c r="OCT248" s="28"/>
      <c r="OCU248" s="28"/>
      <c r="OCV248" s="28"/>
      <c r="OCW248" s="28"/>
      <c r="OCX248" s="28"/>
      <c r="OCY248" s="58"/>
      <c r="OCZ248" s="57"/>
      <c r="ODA248" s="23"/>
      <c r="ODB248" s="24"/>
      <c r="ODC248" s="26"/>
      <c r="ODD248" s="20"/>
      <c r="ODE248" s="35"/>
      <c r="ODF248" s="21"/>
      <c r="ODG248" s="21"/>
      <c r="ODH248" s="27"/>
      <c r="ODI248" s="28"/>
      <c r="ODJ248" s="28"/>
      <c r="ODK248" s="28"/>
      <c r="ODL248" s="28"/>
      <c r="ODM248" s="28"/>
      <c r="ODN248" s="58"/>
      <c r="ODO248" s="57"/>
      <c r="ODP248" s="23"/>
      <c r="ODQ248" s="24"/>
      <c r="ODR248" s="26"/>
      <c r="ODS248" s="20"/>
      <c r="ODT248" s="35"/>
      <c r="ODU248" s="21"/>
      <c r="ODV248" s="21"/>
      <c r="ODW248" s="27"/>
      <c r="ODX248" s="28"/>
      <c r="ODY248" s="28"/>
      <c r="ODZ248" s="28"/>
      <c r="OEA248" s="28"/>
      <c r="OEB248" s="28"/>
      <c r="OEC248" s="58"/>
      <c r="OED248" s="57"/>
      <c r="OEE248" s="23"/>
      <c r="OEF248" s="24"/>
      <c r="OEG248" s="26"/>
      <c r="OEH248" s="20"/>
      <c r="OEI248" s="35"/>
      <c r="OEJ248" s="21"/>
      <c r="OEK248" s="21"/>
      <c r="OEL248" s="27"/>
      <c r="OEM248" s="28"/>
      <c r="OEN248" s="28"/>
      <c r="OEO248" s="28"/>
      <c r="OEP248" s="28"/>
      <c r="OEQ248" s="28"/>
      <c r="OER248" s="58"/>
      <c r="OES248" s="57"/>
      <c r="OET248" s="23"/>
      <c r="OEU248" s="24"/>
      <c r="OEV248" s="26"/>
      <c r="OEW248" s="20"/>
      <c r="OEX248" s="35"/>
      <c r="OEY248" s="21"/>
      <c r="OEZ248" s="21"/>
      <c r="OFA248" s="27"/>
      <c r="OFB248" s="28"/>
      <c r="OFC248" s="28"/>
      <c r="OFD248" s="28"/>
      <c r="OFE248" s="28"/>
      <c r="OFF248" s="28"/>
      <c r="OFG248" s="58"/>
      <c r="OFH248" s="57"/>
      <c r="OFI248" s="23"/>
      <c r="OFJ248" s="24"/>
      <c r="OFK248" s="26"/>
      <c r="OFL248" s="20"/>
      <c r="OFM248" s="35"/>
      <c r="OFN248" s="21"/>
      <c r="OFO248" s="21"/>
      <c r="OFP248" s="27"/>
      <c r="OFQ248" s="28"/>
      <c r="OFR248" s="28"/>
      <c r="OFS248" s="28"/>
      <c r="OFT248" s="28"/>
      <c r="OFU248" s="28"/>
      <c r="OFV248" s="58"/>
      <c r="OFW248" s="57"/>
      <c r="OFX248" s="23"/>
      <c r="OFY248" s="24"/>
      <c r="OFZ248" s="26"/>
      <c r="OGA248" s="20"/>
      <c r="OGB248" s="35"/>
      <c r="OGC248" s="21"/>
      <c r="OGD248" s="21"/>
      <c r="OGE248" s="27"/>
      <c r="OGF248" s="28"/>
      <c r="OGG248" s="28"/>
      <c r="OGH248" s="28"/>
      <c r="OGI248" s="28"/>
      <c r="OGJ248" s="28"/>
      <c r="OGK248" s="58"/>
      <c r="OGL248" s="57"/>
      <c r="OGM248" s="23"/>
      <c r="OGN248" s="24"/>
      <c r="OGO248" s="26"/>
      <c r="OGP248" s="20"/>
      <c r="OGQ248" s="35"/>
      <c r="OGR248" s="21"/>
      <c r="OGS248" s="21"/>
      <c r="OGT248" s="27"/>
      <c r="OGU248" s="28"/>
      <c r="OGV248" s="28"/>
      <c r="OGW248" s="28"/>
      <c r="OGX248" s="28"/>
      <c r="OGY248" s="28"/>
      <c r="OGZ248" s="58"/>
      <c r="OHA248" s="57"/>
      <c r="OHB248" s="23"/>
      <c r="OHC248" s="24"/>
      <c r="OHD248" s="26"/>
      <c r="OHE248" s="20"/>
      <c r="OHF248" s="35"/>
      <c r="OHG248" s="21"/>
      <c r="OHH248" s="21"/>
      <c r="OHI248" s="27"/>
      <c r="OHJ248" s="28"/>
      <c r="OHK248" s="28"/>
      <c r="OHL248" s="28"/>
      <c r="OHM248" s="28"/>
      <c r="OHN248" s="28"/>
      <c r="OHO248" s="58"/>
      <c r="OHP248" s="57"/>
      <c r="OHQ248" s="23"/>
      <c r="OHR248" s="24"/>
      <c r="OHS248" s="26"/>
      <c r="OHT248" s="20"/>
      <c r="OHU248" s="35"/>
      <c r="OHV248" s="21"/>
      <c r="OHW248" s="21"/>
      <c r="OHX248" s="27"/>
      <c r="OHY248" s="28"/>
      <c r="OHZ248" s="28"/>
      <c r="OIA248" s="28"/>
      <c r="OIB248" s="28"/>
      <c r="OIC248" s="28"/>
      <c r="OID248" s="58"/>
      <c r="OIE248" s="57"/>
      <c r="OIF248" s="23"/>
      <c r="OIG248" s="24"/>
      <c r="OIH248" s="26"/>
      <c r="OII248" s="20"/>
      <c r="OIJ248" s="35"/>
      <c r="OIK248" s="21"/>
      <c r="OIL248" s="21"/>
      <c r="OIM248" s="27"/>
      <c r="OIN248" s="28"/>
      <c r="OIO248" s="28"/>
      <c r="OIP248" s="28"/>
      <c r="OIQ248" s="28"/>
      <c r="OIR248" s="28"/>
      <c r="OIS248" s="58"/>
      <c r="OIT248" s="57"/>
      <c r="OIU248" s="23"/>
      <c r="OIV248" s="24"/>
      <c r="OIW248" s="26"/>
      <c r="OIX248" s="20"/>
      <c r="OIY248" s="35"/>
      <c r="OIZ248" s="21"/>
      <c r="OJA248" s="21"/>
      <c r="OJB248" s="27"/>
      <c r="OJC248" s="28"/>
      <c r="OJD248" s="28"/>
      <c r="OJE248" s="28"/>
      <c r="OJF248" s="28"/>
      <c r="OJG248" s="28"/>
      <c r="OJH248" s="58"/>
      <c r="OJI248" s="57"/>
      <c r="OJJ248" s="23"/>
      <c r="OJK248" s="24"/>
      <c r="OJL248" s="26"/>
      <c r="OJM248" s="20"/>
      <c r="OJN248" s="35"/>
      <c r="OJO248" s="21"/>
      <c r="OJP248" s="21"/>
      <c r="OJQ248" s="27"/>
      <c r="OJR248" s="28"/>
      <c r="OJS248" s="28"/>
      <c r="OJT248" s="28"/>
      <c r="OJU248" s="28"/>
      <c r="OJV248" s="28"/>
      <c r="OJW248" s="58"/>
      <c r="OJX248" s="57"/>
      <c r="OJY248" s="23"/>
      <c r="OJZ248" s="24"/>
      <c r="OKA248" s="26"/>
      <c r="OKB248" s="20"/>
      <c r="OKC248" s="35"/>
      <c r="OKD248" s="21"/>
      <c r="OKE248" s="21"/>
      <c r="OKF248" s="27"/>
      <c r="OKG248" s="28"/>
      <c r="OKH248" s="28"/>
      <c r="OKI248" s="28"/>
      <c r="OKJ248" s="28"/>
      <c r="OKK248" s="28"/>
      <c r="OKL248" s="58"/>
      <c r="OKM248" s="57"/>
      <c r="OKN248" s="23"/>
      <c r="OKO248" s="24"/>
      <c r="OKP248" s="26"/>
      <c r="OKQ248" s="20"/>
      <c r="OKR248" s="35"/>
      <c r="OKS248" s="21"/>
      <c r="OKT248" s="21"/>
      <c r="OKU248" s="27"/>
      <c r="OKV248" s="28"/>
      <c r="OKW248" s="28"/>
      <c r="OKX248" s="28"/>
      <c r="OKY248" s="28"/>
      <c r="OKZ248" s="28"/>
      <c r="OLA248" s="58"/>
      <c r="OLB248" s="57"/>
      <c r="OLC248" s="23"/>
      <c r="OLD248" s="24"/>
      <c r="OLE248" s="26"/>
      <c r="OLF248" s="20"/>
      <c r="OLG248" s="35"/>
      <c r="OLH248" s="21"/>
      <c r="OLI248" s="21"/>
      <c r="OLJ248" s="27"/>
      <c r="OLK248" s="28"/>
      <c r="OLL248" s="28"/>
      <c r="OLM248" s="28"/>
      <c r="OLN248" s="28"/>
      <c r="OLO248" s="28"/>
      <c r="OLP248" s="58"/>
      <c r="OLQ248" s="57"/>
      <c r="OLR248" s="23"/>
      <c r="OLS248" s="24"/>
      <c r="OLT248" s="26"/>
      <c r="OLU248" s="20"/>
      <c r="OLV248" s="35"/>
      <c r="OLW248" s="21"/>
      <c r="OLX248" s="21"/>
      <c r="OLY248" s="27"/>
      <c r="OLZ248" s="28"/>
      <c r="OMA248" s="28"/>
      <c r="OMB248" s="28"/>
      <c r="OMC248" s="28"/>
      <c r="OMD248" s="28"/>
      <c r="OME248" s="58"/>
      <c r="OMF248" s="57"/>
      <c r="OMG248" s="23"/>
      <c r="OMH248" s="24"/>
      <c r="OMI248" s="26"/>
      <c r="OMJ248" s="20"/>
      <c r="OMK248" s="35"/>
      <c r="OML248" s="21"/>
      <c r="OMM248" s="21"/>
      <c r="OMN248" s="27"/>
      <c r="OMO248" s="28"/>
      <c r="OMP248" s="28"/>
      <c r="OMQ248" s="28"/>
      <c r="OMR248" s="28"/>
      <c r="OMS248" s="28"/>
      <c r="OMT248" s="58"/>
      <c r="OMU248" s="57"/>
      <c r="OMV248" s="23"/>
      <c r="OMW248" s="24"/>
      <c r="OMX248" s="26"/>
      <c r="OMY248" s="20"/>
      <c r="OMZ248" s="35"/>
      <c r="ONA248" s="21"/>
      <c r="ONB248" s="21"/>
      <c r="ONC248" s="27"/>
      <c r="OND248" s="28"/>
      <c r="ONE248" s="28"/>
      <c r="ONF248" s="28"/>
      <c r="ONG248" s="28"/>
      <c r="ONH248" s="28"/>
      <c r="ONI248" s="58"/>
      <c r="ONJ248" s="57"/>
      <c r="ONK248" s="23"/>
      <c r="ONL248" s="24"/>
      <c r="ONM248" s="26"/>
      <c r="ONN248" s="20"/>
      <c r="ONO248" s="35"/>
      <c r="ONP248" s="21"/>
      <c r="ONQ248" s="21"/>
      <c r="ONR248" s="27"/>
      <c r="ONS248" s="28"/>
      <c r="ONT248" s="28"/>
      <c r="ONU248" s="28"/>
      <c r="ONV248" s="28"/>
      <c r="ONW248" s="28"/>
      <c r="ONX248" s="58"/>
      <c r="ONY248" s="57"/>
      <c r="ONZ248" s="23"/>
      <c r="OOA248" s="24"/>
      <c r="OOB248" s="26"/>
      <c r="OOC248" s="20"/>
      <c r="OOD248" s="35"/>
      <c r="OOE248" s="21"/>
      <c r="OOF248" s="21"/>
      <c r="OOG248" s="27"/>
      <c r="OOH248" s="28"/>
      <c r="OOI248" s="28"/>
      <c r="OOJ248" s="28"/>
      <c r="OOK248" s="28"/>
      <c r="OOL248" s="28"/>
      <c r="OOM248" s="58"/>
      <c r="OON248" s="57"/>
      <c r="OOO248" s="23"/>
      <c r="OOP248" s="24"/>
      <c r="OOQ248" s="26"/>
      <c r="OOR248" s="20"/>
      <c r="OOS248" s="35"/>
      <c r="OOT248" s="21"/>
      <c r="OOU248" s="21"/>
      <c r="OOV248" s="27"/>
      <c r="OOW248" s="28"/>
      <c r="OOX248" s="28"/>
      <c r="OOY248" s="28"/>
      <c r="OOZ248" s="28"/>
      <c r="OPA248" s="28"/>
      <c r="OPB248" s="58"/>
      <c r="OPC248" s="57"/>
      <c r="OPD248" s="23"/>
      <c r="OPE248" s="24"/>
      <c r="OPF248" s="26"/>
      <c r="OPG248" s="20"/>
      <c r="OPH248" s="35"/>
      <c r="OPI248" s="21"/>
      <c r="OPJ248" s="21"/>
      <c r="OPK248" s="27"/>
      <c r="OPL248" s="28"/>
      <c r="OPM248" s="28"/>
      <c r="OPN248" s="28"/>
      <c r="OPO248" s="28"/>
      <c r="OPP248" s="28"/>
      <c r="OPQ248" s="58"/>
      <c r="OPR248" s="57"/>
      <c r="OPS248" s="23"/>
      <c r="OPT248" s="24"/>
      <c r="OPU248" s="26"/>
      <c r="OPV248" s="20"/>
      <c r="OPW248" s="35"/>
      <c r="OPX248" s="21"/>
      <c r="OPY248" s="21"/>
      <c r="OPZ248" s="27"/>
      <c r="OQA248" s="28"/>
      <c r="OQB248" s="28"/>
      <c r="OQC248" s="28"/>
      <c r="OQD248" s="28"/>
      <c r="OQE248" s="28"/>
      <c r="OQF248" s="58"/>
      <c r="OQG248" s="57"/>
      <c r="OQH248" s="23"/>
      <c r="OQI248" s="24"/>
      <c r="OQJ248" s="26"/>
      <c r="OQK248" s="20"/>
      <c r="OQL248" s="35"/>
      <c r="OQM248" s="21"/>
      <c r="OQN248" s="21"/>
      <c r="OQO248" s="27"/>
      <c r="OQP248" s="28"/>
      <c r="OQQ248" s="28"/>
      <c r="OQR248" s="28"/>
      <c r="OQS248" s="28"/>
      <c r="OQT248" s="28"/>
      <c r="OQU248" s="58"/>
      <c r="OQV248" s="57"/>
      <c r="OQW248" s="23"/>
      <c r="OQX248" s="24"/>
      <c r="OQY248" s="26"/>
      <c r="OQZ248" s="20"/>
      <c r="ORA248" s="35"/>
      <c r="ORB248" s="21"/>
      <c r="ORC248" s="21"/>
      <c r="ORD248" s="27"/>
      <c r="ORE248" s="28"/>
      <c r="ORF248" s="28"/>
      <c r="ORG248" s="28"/>
      <c r="ORH248" s="28"/>
      <c r="ORI248" s="28"/>
      <c r="ORJ248" s="58"/>
      <c r="ORK248" s="57"/>
      <c r="ORL248" s="23"/>
      <c r="ORM248" s="24"/>
      <c r="ORN248" s="26"/>
      <c r="ORO248" s="20"/>
      <c r="ORP248" s="35"/>
      <c r="ORQ248" s="21"/>
      <c r="ORR248" s="21"/>
      <c r="ORS248" s="27"/>
      <c r="ORT248" s="28"/>
      <c r="ORU248" s="28"/>
      <c r="ORV248" s="28"/>
      <c r="ORW248" s="28"/>
      <c r="ORX248" s="28"/>
      <c r="ORY248" s="58"/>
      <c r="ORZ248" s="57"/>
      <c r="OSA248" s="23"/>
      <c r="OSB248" s="24"/>
      <c r="OSC248" s="26"/>
      <c r="OSD248" s="20"/>
      <c r="OSE248" s="35"/>
      <c r="OSF248" s="21"/>
      <c r="OSG248" s="21"/>
      <c r="OSH248" s="27"/>
      <c r="OSI248" s="28"/>
      <c r="OSJ248" s="28"/>
      <c r="OSK248" s="28"/>
      <c r="OSL248" s="28"/>
      <c r="OSM248" s="28"/>
      <c r="OSN248" s="58"/>
      <c r="OSO248" s="57"/>
      <c r="OSP248" s="23"/>
      <c r="OSQ248" s="24"/>
      <c r="OSR248" s="26"/>
      <c r="OSS248" s="20"/>
      <c r="OST248" s="35"/>
      <c r="OSU248" s="21"/>
      <c r="OSV248" s="21"/>
      <c r="OSW248" s="27"/>
      <c r="OSX248" s="28"/>
      <c r="OSY248" s="28"/>
      <c r="OSZ248" s="28"/>
      <c r="OTA248" s="28"/>
      <c r="OTB248" s="28"/>
      <c r="OTC248" s="58"/>
      <c r="OTD248" s="57"/>
      <c r="OTE248" s="23"/>
      <c r="OTF248" s="24"/>
      <c r="OTG248" s="26"/>
      <c r="OTH248" s="20"/>
      <c r="OTI248" s="35"/>
      <c r="OTJ248" s="21"/>
      <c r="OTK248" s="21"/>
      <c r="OTL248" s="27"/>
      <c r="OTM248" s="28"/>
      <c r="OTN248" s="28"/>
      <c r="OTO248" s="28"/>
      <c r="OTP248" s="28"/>
      <c r="OTQ248" s="28"/>
      <c r="OTR248" s="58"/>
      <c r="OTS248" s="57"/>
      <c r="OTT248" s="23"/>
      <c r="OTU248" s="24"/>
      <c r="OTV248" s="26"/>
      <c r="OTW248" s="20"/>
      <c r="OTX248" s="35"/>
      <c r="OTY248" s="21"/>
      <c r="OTZ248" s="21"/>
      <c r="OUA248" s="27"/>
      <c r="OUB248" s="28"/>
      <c r="OUC248" s="28"/>
      <c r="OUD248" s="28"/>
      <c r="OUE248" s="28"/>
      <c r="OUF248" s="28"/>
      <c r="OUG248" s="58"/>
      <c r="OUH248" s="57"/>
      <c r="OUI248" s="23"/>
      <c r="OUJ248" s="24"/>
      <c r="OUK248" s="26"/>
      <c r="OUL248" s="20"/>
      <c r="OUM248" s="35"/>
      <c r="OUN248" s="21"/>
      <c r="OUO248" s="21"/>
      <c r="OUP248" s="27"/>
      <c r="OUQ248" s="28"/>
      <c r="OUR248" s="28"/>
      <c r="OUS248" s="28"/>
      <c r="OUT248" s="28"/>
      <c r="OUU248" s="28"/>
      <c r="OUV248" s="58"/>
      <c r="OUW248" s="57"/>
      <c r="OUX248" s="23"/>
      <c r="OUY248" s="24"/>
      <c r="OUZ248" s="26"/>
      <c r="OVA248" s="20"/>
      <c r="OVB248" s="35"/>
      <c r="OVC248" s="21"/>
      <c r="OVD248" s="21"/>
      <c r="OVE248" s="27"/>
      <c r="OVF248" s="28"/>
      <c r="OVG248" s="28"/>
      <c r="OVH248" s="28"/>
      <c r="OVI248" s="28"/>
      <c r="OVJ248" s="28"/>
      <c r="OVK248" s="58"/>
      <c r="OVL248" s="57"/>
      <c r="OVM248" s="23"/>
      <c r="OVN248" s="24"/>
      <c r="OVO248" s="26"/>
      <c r="OVP248" s="20"/>
      <c r="OVQ248" s="35"/>
      <c r="OVR248" s="21"/>
      <c r="OVS248" s="21"/>
      <c r="OVT248" s="27"/>
      <c r="OVU248" s="28"/>
      <c r="OVV248" s="28"/>
      <c r="OVW248" s="28"/>
      <c r="OVX248" s="28"/>
      <c r="OVY248" s="28"/>
      <c r="OVZ248" s="58"/>
      <c r="OWA248" s="57"/>
      <c r="OWB248" s="23"/>
      <c r="OWC248" s="24"/>
      <c r="OWD248" s="26"/>
      <c r="OWE248" s="20"/>
      <c r="OWF248" s="35"/>
      <c r="OWG248" s="21"/>
      <c r="OWH248" s="21"/>
      <c r="OWI248" s="27"/>
      <c r="OWJ248" s="28"/>
      <c r="OWK248" s="28"/>
      <c r="OWL248" s="28"/>
      <c r="OWM248" s="28"/>
      <c r="OWN248" s="28"/>
      <c r="OWO248" s="58"/>
      <c r="OWP248" s="57"/>
      <c r="OWQ248" s="23"/>
      <c r="OWR248" s="24"/>
      <c r="OWS248" s="26"/>
      <c r="OWT248" s="20"/>
      <c r="OWU248" s="35"/>
      <c r="OWV248" s="21"/>
      <c r="OWW248" s="21"/>
      <c r="OWX248" s="27"/>
      <c r="OWY248" s="28"/>
      <c r="OWZ248" s="28"/>
      <c r="OXA248" s="28"/>
      <c r="OXB248" s="28"/>
      <c r="OXC248" s="28"/>
      <c r="OXD248" s="58"/>
      <c r="OXE248" s="57"/>
      <c r="OXF248" s="23"/>
      <c r="OXG248" s="24"/>
      <c r="OXH248" s="26"/>
      <c r="OXI248" s="20"/>
      <c r="OXJ248" s="35"/>
      <c r="OXK248" s="21"/>
      <c r="OXL248" s="21"/>
      <c r="OXM248" s="27"/>
      <c r="OXN248" s="28"/>
      <c r="OXO248" s="28"/>
      <c r="OXP248" s="28"/>
      <c r="OXQ248" s="28"/>
      <c r="OXR248" s="28"/>
      <c r="OXS248" s="58"/>
      <c r="OXT248" s="57"/>
      <c r="OXU248" s="23"/>
      <c r="OXV248" s="24"/>
      <c r="OXW248" s="26"/>
      <c r="OXX248" s="20"/>
      <c r="OXY248" s="35"/>
      <c r="OXZ248" s="21"/>
      <c r="OYA248" s="21"/>
      <c r="OYB248" s="27"/>
      <c r="OYC248" s="28"/>
      <c r="OYD248" s="28"/>
      <c r="OYE248" s="28"/>
      <c r="OYF248" s="28"/>
      <c r="OYG248" s="28"/>
      <c r="OYH248" s="58"/>
      <c r="OYI248" s="57"/>
      <c r="OYJ248" s="23"/>
      <c r="OYK248" s="24"/>
      <c r="OYL248" s="26"/>
      <c r="OYM248" s="20"/>
      <c r="OYN248" s="35"/>
      <c r="OYO248" s="21"/>
      <c r="OYP248" s="21"/>
      <c r="OYQ248" s="27"/>
      <c r="OYR248" s="28"/>
      <c r="OYS248" s="28"/>
      <c r="OYT248" s="28"/>
      <c r="OYU248" s="28"/>
      <c r="OYV248" s="28"/>
      <c r="OYW248" s="58"/>
      <c r="OYX248" s="57"/>
      <c r="OYY248" s="23"/>
      <c r="OYZ248" s="24"/>
      <c r="OZA248" s="26"/>
      <c r="OZB248" s="20"/>
      <c r="OZC248" s="35"/>
      <c r="OZD248" s="21"/>
      <c r="OZE248" s="21"/>
      <c r="OZF248" s="27"/>
      <c r="OZG248" s="28"/>
      <c r="OZH248" s="28"/>
      <c r="OZI248" s="28"/>
      <c r="OZJ248" s="28"/>
      <c r="OZK248" s="28"/>
      <c r="OZL248" s="58"/>
      <c r="OZM248" s="57"/>
      <c r="OZN248" s="23"/>
      <c r="OZO248" s="24"/>
      <c r="OZP248" s="26"/>
      <c r="OZQ248" s="20"/>
      <c r="OZR248" s="35"/>
      <c r="OZS248" s="21"/>
      <c r="OZT248" s="21"/>
      <c r="OZU248" s="27"/>
      <c r="OZV248" s="28"/>
      <c r="OZW248" s="28"/>
      <c r="OZX248" s="28"/>
      <c r="OZY248" s="28"/>
      <c r="OZZ248" s="28"/>
      <c r="PAA248" s="58"/>
      <c r="PAB248" s="57"/>
      <c r="PAC248" s="23"/>
      <c r="PAD248" s="24"/>
      <c r="PAE248" s="26"/>
      <c r="PAF248" s="20"/>
      <c r="PAG248" s="35"/>
      <c r="PAH248" s="21"/>
      <c r="PAI248" s="21"/>
      <c r="PAJ248" s="27"/>
      <c r="PAK248" s="28"/>
      <c r="PAL248" s="28"/>
      <c r="PAM248" s="28"/>
      <c r="PAN248" s="28"/>
      <c r="PAO248" s="28"/>
      <c r="PAP248" s="58"/>
      <c r="PAQ248" s="57"/>
      <c r="PAR248" s="23"/>
      <c r="PAS248" s="24"/>
      <c r="PAT248" s="26"/>
      <c r="PAU248" s="20"/>
      <c r="PAV248" s="35"/>
      <c r="PAW248" s="21"/>
      <c r="PAX248" s="21"/>
      <c r="PAY248" s="27"/>
      <c r="PAZ248" s="28"/>
      <c r="PBA248" s="28"/>
      <c r="PBB248" s="28"/>
      <c r="PBC248" s="28"/>
      <c r="PBD248" s="28"/>
      <c r="PBE248" s="58"/>
      <c r="PBF248" s="57"/>
      <c r="PBG248" s="23"/>
      <c r="PBH248" s="24"/>
      <c r="PBI248" s="26"/>
      <c r="PBJ248" s="20"/>
      <c r="PBK248" s="35"/>
      <c r="PBL248" s="21"/>
      <c r="PBM248" s="21"/>
      <c r="PBN248" s="27"/>
      <c r="PBO248" s="28"/>
      <c r="PBP248" s="28"/>
      <c r="PBQ248" s="28"/>
      <c r="PBR248" s="28"/>
      <c r="PBS248" s="28"/>
      <c r="PBT248" s="58"/>
      <c r="PBU248" s="57"/>
      <c r="PBV248" s="23"/>
      <c r="PBW248" s="24"/>
      <c r="PBX248" s="26"/>
      <c r="PBY248" s="20"/>
      <c r="PBZ248" s="35"/>
      <c r="PCA248" s="21"/>
      <c r="PCB248" s="21"/>
      <c r="PCC248" s="27"/>
      <c r="PCD248" s="28"/>
      <c r="PCE248" s="28"/>
      <c r="PCF248" s="28"/>
      <c r="PCG248" s="28"/>
      <c r="PCH248" s="28"/>
      <c r="PCI248" s="58"/>
      <c r="PCJ248" s="57"/>
      <c r="PCK248" s="23"/>
      <c r="PCL248" s="24"/>
      <c r="PCM248" s="26"/>
      <c r="PCN248" s="20"/>
      <c r="PCO248" s="35"/>
      <c r="PCP248" s="21"/>
      <c r="PCQ248" s="21"/>
      <c r="PCR248" s="27"/>
      <c r="PCS248" s="28"/>
      <c r="PCT248" s="28"/>
      <c r="PCU248" s="28"/>
      <c r="PCV248" s="28"/>
      <c r="PCW248" s="28"/>
      <c r="PCX248" s="58"/>
      <c r="PCY248" s="57"/>
      <c r="PCZ248" s="23"/>
      <c r="PDA248" s="24"/>
      <c r="PDB248" s="26"/>
      <c r="PDC248" s="20"/>
      <c r="PDD248" s="35"/>
      <c r="PDE248" s="21"/>
      <c r="PDF248" s="21"/>
      <c r="PDG248" s="27"/>
      <c r="PDH248" s="28"/>
      <c r="PDI248" s="28"/>
      <c r="PDJ248" s="28"/>
      <c r="PDK248" s="28"/>
      <c r="PDL248" s="28"/>
      <c r="PDM248" s="58"/>
      <c r="PDN248" s="57"/>
      <c r="PDO248" s="23"/>
      <c r="PDP248" s="24"/>
      <c r="PDQ248" s="26"/>
      <c r="PDR248" s="20"/>
      <c r="PDS248" s="35"/>
      <c r="PDT248" s="21"/>
      <c r="PDU248" s="21"/>
      <c r="PDV248" s="27"/>
      <c r="PDW248" s="28"/>
      <c r="PDX248" s="28"/>
      <c r="PDY248" s="28"/>
      <c r="PDZ248" s="28"/>
      <c r="PEA248" s="28"/>
      <c r="PEB248" s="58"/>
      <c r="PEC248" s="57"/>
      <c r="PED248" s="23"/>
      <c r="PEE248" s="24"/>
      <c r="PEF248" s="26"/>
      <c r="PEG248" s="20"/>
      <c r="PEH248" s="35"/>
      <c r="PEI248" s="21"/>
      <c r="PEJ248" s="21"/>
      <c r="PEK248" s="27"/>
      <c r="PEL248" s="28"/>
      <c r="PEM248" s="28"/>
      <c r="PEN248" s="28"/>
      <c r="PEO248" s="28"/>
      <c r="PEP248" s="28"/>
      <c r="PEQ248" s="58"/>
      <c r="PER248" s="57"/>
      <c r="PES248" s="23"/>
      <c r="PET248" s="24"/>
      <c r="PEU248" s="26"/>
      <c r="PEV248" s="20"/>
      <c r="PEW248" s="35"/>
      <c r="PEX248" s="21"/>
      <c r="PEY248" s="21"/>
      <c r="PEZ248" s="27"/>
      <c r="PFA248" s="28"/>
      <c r="PFB248" s="28"/>
      <c r="PFC248" s="28"/>
      <c r="PFD248" s="28"/>
      <c r="PFE248" s="28"/>
      <c r="PFF248" s="58"/>
      <c r="PFG248" s="57"/>
      <c r="PFH248" s="23"/>
      <c r="PFI248" s="24"/>
      <c r="PFJ248" s="26"/>
      <c r="PFK248" s="20"/>
      <c r="PFL248" s="35"/>
      <c r="PFM248" s="21"/>
      <c r="PFN248" s="21"/>
      <c r="PFO248" s="27"/>
      <c r="PFP248" s="28"/>
      <c r="PFQ248" s="28"/>
      <c r="PFR248" s="28"/>
      <c r="PFS248" s="28"/>
      <c r="PFT248" s="28"/>
      <c r="PFU248" s="58"/>
      <c r="PFV248" s="57"/>
      <c r="PFW248" s="23"/>
      <c r="PFX248" s="24"/>
      <c r="PFY248" s="26"/>
      <c r="PFZ248" s="20"/>
      <c r="PGA248" s="35"/>
      <c r="PGB248" s="21"/>
      <c r="PGC248" s="21"/>
      <c r="PGD248" s="27"/>
      <c r="PGE248" s="28"/>
      <c r="PGF248" s="28"/>
      <c r="PGG248" s="28"/>
      <c r="PGH248" s="28"/>
      <c r="PGI248" s="28"/>
      <c r="PGJ248" s="58"/>
      <c r="PGK248" s="57"/>
      <c r="PGL248" s="23"/>
      <c r="PGM248" s="24"/>
      <c r="PGN248" s="26"/>
      <c r="PGO248" s="20"/>
      <c r="PGP248" s="35"/>
      <c r="PGQ248" s="21"/>
      <c r="PGR248" s="21"/>
      <c r="PGS248" s="27"/>
      <c r="PGT248" s="28"/>
      <c r="PGU248" s="28"/>
      <c r="PGV248" s="28"/>
      <c r="PGW248" s="28"/>
      <c r="PGX248" s="28"/>
      <c r="PGY248" s="58"/>
      <c r="PGZ248" s="57"/>
      <c r="PHA248" s="23"/>
      <c r="PHB248" s="24"/>
      <c r="PHC248" s="26"/>
      <c r="PHD248" s="20"/>
      <c r="PHE248" s="35"/>
      <c r="PHF248" s="21"/>
      <c r="PHG248" s="21"/>
      <c r="PHH248" s="27"/>
      <c r="PHI248" s="28"/>
      <c r="PHJ248" s="28"/>
      <c r="PHK248" s="28"/>
      <c r="PHL248" s="28"/>
      <c r="PHM248" s="28"/>
      <c r="PHN248" s="58"/>
      <c r="PHO248" s="57"/>
      <c r="PHP248" s="23"/>
      <c r="PHQ248" s="24"/>
      <c r="PHR248" s="26"/>
      <c r="PHS248" s="20"/>
      <c r="PHT248" s="35"/>
      <c r="PHU248" s="21"/>
      <c r="PHV248" s="21"/>
      <c r="PHW248" s="27"/>
      <c r="PHX248" s="28"/>
      <c r="PHY248" s="28"/>
      <c r="PHZ248" s="28"/>
      <c r="PIA248" s="28"/>
      <c r="PIB248" s="28"/>
      <c r="PIC248" s="58"/>
      <c r="PID248" s="57"/>
      <c r="PIE248" s="23"/>
      <c r="PIF248" s="24"/>
      <c r="PIG248" s="26"/>
      <c r="PIH248" s="20"/>
      <c r="PII248" s="35"/>
      <c r="PIJ248" s="21"/>
      <c r="PIK248" s="21"/>
      <c r="PIL248" s="27"/>
      <c r="PIM248" s="28"/>
      <c r="PIN248" s="28"/>
      <c r="PIO248" s="28"/>
      <c r="PIP248" s="28"/>
      <c r="PIQ248" s="28"/>
      <c r="PIR248" s="58"/>
      <c r="PIS248" s="57"/>
      <c r="PIT248" s="23"/>
      <c r="PIU248" s="24"/>
      <c r="PIV248" s="26"/>
      <c r="PIW248" s="20"/>
      <c r="PIX248" s="35"/>
      <c r="PIY248" s="21"/>
      <c r="PIZ248" s="21"/>
      <c r="PJA248" s="27"/>
      <c r="PJB248" s="28"/>
      <c r="PJC248" s="28"/>
      <c r="PJD248" s="28"/>
      <c r="PJE248" s="28"/>
      <c r="PJF248" s="28"/>
      <c r="PJG248" s="58"/>
      <c r="PJH248" s="57"/>
      <c r="PJI248" s="23"/>
      <c r="PJJ248" s="24"/>
      <c r="PJK248" s="26"/>
      <c r="PJL248" s="20"/>
      <c r="PJM248" s="35"/>
      <c r="PJN248" s="21"/>
      <c r="PJO248" s="21"/>
      <c r="PJP248" s="27"/>
      <c r="PJQ248" s="28"/>
      <c r="PJR248" s="28"/>
      <c r="PJS248" s="28"/>
      <c r="PJT248" s="28"/>
      <c r="PJU248" s="28"/>
      <c r="PJV248" s="58"/>
      <c r="PJW248" s="57"/>
      <c r="PJX248" s="23"/>
      <c r="PJY248" s="24"/>
      <c r="PJZ248" s="26"/>
      <c r="PKA248" s="20"/>
      <c r="PKB248" s="35"/>
      <c r="PKC248" s="21"/>
      <c r="PKD248" s="21"/>
      <c r="PKE248" s="27"/>
      <c r="PKF248" s="28"/>
      <c r="PKG248" s="28"/>
      <c r="PKH248" s="28"/>
      <c r="PKI248" s="28"/>
      <c r="PKJ248" s="28"/>
      <c r="PKK248" s="58"/>
      <c r="PKL248" s="57"/>
      <c r="PKM248" s="23"/>
      <c r="PKN248" s="24"/>
      <c r="PKO248" s="26"/>
      <c r="PKP248" s="20"/>
      <c r="PKQ248" s="35"/>
      <c r="PKR248" s="21"/>
      <c r="PKS248" s="21"/>
      <c r="PKT248" s="27"/>
      <c r="PKU248" s="28"/>
      <c r="PKV248" s="28"/>
      <c r="PKW248" s="28"/>
      <c r="PKX248" s="28"/>
      <c r="PKY248" s="28"/>
      <c r="PKZ248" s="58"/>
      <c r="PLA248" s="57"/>
      <c r="PLB248" s="23"/>
      <c r="PLC248" s="24"/>
      <c r="PLD248" s="26"/>
      <c r="PLE248" s="20"/>
      <c r="PLF248" s="35"/>
      <c r="PLG248" s="21"/>
      <c r="PLH248" s="21"/>
      <c r="PLI248" s="27"/>
      <c r="PLJ248" s="28"/>
      <c r="PLK248" s="28"/>
      <c r="PLL248" s="28"/>
      <c r="PLM248" s="28"/>
      <c r="PLN248" s="28"/>
      <c r="PLO248" s="58"/>
      <c r="PLP248" s="57"/>
      <c r="PLQ248" s="23"/>
      <c r="PLR248" s="24"/>
      <c r="PLS248" s="26"/>
      <c r="PLT248" s="20"/>
      <c r="PLU248" s="35"/>
      <c r="PLV248" s="21"/>
      <c r="PLW248" s="21"/>
      <c r="PLX248" s="27"/>
      <c r="PLY248" s="28"/>
      <c r="PLZ248" s="28"/>
      <c r="PMA248" s="28"/>
      <c r="PMB248" s="28"/>
      <c r="PMC248" s="28"/>
      <c r="PMD248" s="58"/>
      <c r="PME248" s="57"/>
      <c r="PMF248" s="23"/>
      <c r="PMG248" s="24"/>
      <c r="PMH248" s="26"/>
      <c r="PMI248" s="20"/>
      <c r="PMJ248" s="35"/>
      <c r="PMK248" s="21"/>
      <c r="PML248" s="21"/>
      <c r="PMM248" s="27"/>
      <c r="PMN248" s="28"/>
      <c r="PMO248" s="28"/>
      <c r="PMP248" s="28"/>
      <c r="PMQ248" s="28"/>
      <c r="PMR248" s="28"/>
      <c r="PMS248" s="58"/>
      <c r="PMT248" s="57"/>
      <c r="PMU248" s="23"/>
      <c r="PMV248" s="24"/>
      <c r="PMW248" s="26"/>
      <c r="PMX248" s="20"/>
      <c r="PMY248" s="35"/>
      <c r="PMZ248" s="21"/>
      <c r="PNA248" s="21"/>
      <c r="PNB248" s="27"/>
      <c r="PNC248" s="28"/>
      <c r="PND248" s="28"/>
      <c r="PNE248" s="28"/>
      <c r="PNF248" s="28"/>
      <c r="PNG248" s="28"/>
      <c r="PNH248" s="58"/>
      <c r="PNI248" s="57"/>
      <c r="PNJ248" s="23"/>
      <c r="PNK248" s="24"/>
      <c r="PNL248" s="26"/>
      <c r="PNM248" s="20"/>
      <c r="PNN248" s="35"/>
      <c r="PNO248" s="21"/>
      <c r="PNP248" s="21"/>
      <c r="PNQ248" s="27"/>
      <c r="PNR248" s="28"/>
      <c r="PNS248" s="28"/>
      <c r="PNT248" s="28"/>
      <c r="PNU248" s="28"/>
      <c r="PNV248" s="28"/>
      <c r="PNW248" s="58"/>
      <c r="PNX248" s="57"/>
      <c r="PNY248" s="23"/>
      <c r="PNZ248" s="24"/>
      <c r="POA248" s="26"/>
      <c r="POB248" s="20"/>
      <c r="POC248" s="35"/>
      <c r="POD248" s="21"/>
      <c r="POE248" s="21"/>
      <c r="POF248" s="27"/>
      <c r="POG248" s="28"/>
      <c r="POH248" s="28"/>
      <c r="POI248" s="28"/>
      <c r="POJ248" s="28"/>
      <c r="POK248" s="28"/>
      <c r="POL248" s="58"/>
      <c r="POM248" s="57"/>
      <c r="PON248" s="23"/>
      <c r="POO248" s="24"/>
      <c r="POP248" s="26"/>
      <c r="POQ248" s="20"/>
      <c r="POR248" s="35"/>
      <c r="POS248" s="21"/>
      <c r="POT248" s="21"/>
      <c r="POU248" s="27"/>
      <c r="POV248" s="28"/>
      <c r="POW248" s="28"/>
      <c r="POX248" s="28"/>
      <c r="POY248" s="28"/>
      <c r="POZ248" s="28"/>
      <c r="PPA248" s="58"/>
      <c r="PPB248" s="57"/>
      <c r="PPC248" s="23"/>
      <c r="PPD248" s="24"/>
      <c r="PPE248" s="26"/>
      <c r="PPF248" s="20"/>
      <c r="PPG248" s="35"/>
      <c r="PPH248" s="21"/>
      <c r="PPI248" s="21"/>
      <c r="PPJ248" s="27"/>
      <c r="PPK248" s="28"/>
      <c r="PPL248" s="28"/>
      <c r="PPM248" s="28"/>
      <c r="PPN248" s="28"/>
      <c r="PPO248" s="28"/>
      <c r="PPP248" s="58"/>
      <c r="PPQ248" s="57"/>
      <c r="PPR248" s="23"/>
      <c r="PPS248" s="24"/>
      <c r="PPT248" s="26"/>
      <c r="PPU248" s="20"/>
      <c r="PPV248" s="35"/>
      <c r="PPW248" s="21"/>
      <c r="PPX248" s="21"/>
      <c r="PPY248" s="27"/>
      <c r="PPZ248" s="28"/>
      <c r="PQA248" s="28"/>
      <c r="PQB248" s="28"/>
      <c r="PQC248" s="28"/>
      <c r="PQD248" s="28"/>
      <c r="PQE248" s="58"/>
      <c r="PQF248" s="57"/>
      <c r="PQG248" s="23"/>
      <c r="PQH248" s="24"/>
      <c r="PQI248" s="26"/>
      <c r="PQJ248" s="20"/>
      <c r="PQK248" s="35"/>
      <c r="PQL248" s="21"/>
      <c r="PQM248" s="21"/>
      <c r="PQN248" s="27"/>
      <c r="PQO248" s="28"/>
      <c r="PQP248" s="28"/>
      <c r="PQQ248" s="28"/>
      <c r="PQR248" s="28"/>
      <c r="PQS248" s="28"/>
      <c r="PQT248" s="58"/>
      <c r="PQU248" s="57"/>
      <c r="PQV248" s="23"/>
      <c r="PQW248" s="24"/>
      <c r="PQX248" s="26"/>
      <c r="PQY248" s="20"/>
      <c r="PQZ248" s="35"/>
      <c r="PRA248" s="21"/>
      <c r="PRB248" s="21"/>
      <c r="PRC248" s="27"/>
      <c r="PRD248" s="28"/>
      <c r="PRE248" s="28"/>
      <c r="PRF248" s="28"/>
      <c r="PRG248" s="28"/>
      <c r="PRH248" s="28"/>
      <c r="PRI248" s="58"/>
      <c r="PRJ248" s="57"/>
      <c r="PRK248" s="23"/>
      <c r="PRL248" s="24"/>
      <c r="PRM248" s="26"/>
      <c r="PRN248" s="20"/>
      <c r="PRO248" s="35"/>
      <c r="PRP248" s="21"/>
      <c r="PRQ248" s="21"/>
      <c r="PRR248" s="27"/>
      <c r="PRS248" s="28"/>
      <c r="PRT248" s="28"/>
      <c r="PRU248" s="28"/>
      <c r="PRV248" s="28"/>
      <c r="PRW248" s="28"/>
      <c r="PRX248" s="58"/>
      <c r="PRY248" s="57"/>
      <c r="PRZ248" s="23"/>
      <c r="PSA248" s="24"/>
      <c r="PSB248" s="26"/>
      <c r="PSC248" s="20"/>
      <c r="PSD248" s="35"/>
      <c r="PSE248" s="21"/>
      <c r="PSF248" s="21"/>
      <c r="PSG248" s="27"/>
      <c r="PSH248" s="28"/>
      <c r="PSI248" s="28"/>
      <c r="PSJ248" s="28"/>
      <c r="PSK248" s="28"/>
      <c r="PSL248" s="28"/>
      <c r="PSM248" s="58"/>
      <c r="PSN248" s="57"/>
      <c r="PSO248" s="23"/>
      <c r="PSP248" s="24"/>
      <c r="PSQ248" s="26"/>
      <c r="PSR248" s="20"/>
      <c r="PSS248" s="35"/>
      <c r="PST248" s="21"/>
      <c r="PSU248" s="21"/>
      <c r="PSV248" s="27"/>
      <c r="PSW248" s="28"/>
      <c r="PSX248" s="28"/>
      <c r="PSY248" s="28"/>
      <c r="PSZ248" s="28"/>
      <c r="PTA248" s="28"/>
      <c r="PTB248" s="58"/>
      <c r="PTC248" s="57"/>
      <c r="PTD248" s="23"/>
      <c r="PTE248" s="24"/>
      <c r="PTF248" s="26"/>
      <c r="PTG248" s="20"/>
      <c r="PTH248" s="35"/>
      <c r="PTI248" s="21"/>
      <c r="PTJ248" s="21"/>
      <c r="PTK248" s="27"/>
      <c r="PTL248" s="28"/>
      <c r="PTM248" s="28"/>
      <c r="PTN248" s="28"/>
      <c r="PTO248" s="28"/>
      <c r="PTP248" s="28"/>
      <c r="PTQ248" s="58"/>
      <c r="PTR248" s="57"/>
      <c r="PTS248" s="23"/>
      <c r="PTT248" s="24"/>
      <c r="PTU248" s="26"/>
      <c r="PTV248" s="20"/>
      <c r="PTW248" s="35"/>
      <c r="PTX248" s="21"/>
      <c r="PTY248" s="21"/>
      <c r="PTZ248" s="27"/>
      <c r="PUA248" s="28"/>
      <c r="PUB248" s="28"/>
      <c r="PUC248" s="28"/>
      <c r="PUD248" s="28"/>
      <c r="PUE248" s="28"/>
      <c r="PUF248" s="58"/>
      <c r="PUG248" s="57"/>
      <c r="PUH248" s="23"/>
      <c r="PUI248" s="24"/>
      <c r="PUJ248" s="26"/>
      <c r="PUK248" s="20"/>
      <c r="PUL248" s="35"/>
      <c r="PUM248" s="21"/>
      <c r="PUN248" s="21"/>
      <c r="PUO248" s="27"/>
      <c r="PUP248" s="28"/>
      <c r="PUQ248" s="28"/>
      <c r="PUR248" s="28"/>
      <c r="PUS248" s="28"/>
      <c r="PUT248" s="28"/>
      <c r="PUU248" s="58"/>
      <c r="PUV248" s="57"/>
      <c r="PUW248" s="23"/>
      <c r="PUX248" s="24"/>
      <c r="PUY248" s="26"/>
      <c r="PUZ248" s="20"/>
      <c r="PVA248" s="35"/>
      <c r="PVB248" s="21"/>
      <c r="PVC248" s="21"/>
      <c r="PVD248" s="27"/>
      <c r="PVE248" s="28"/>
      <c r="PVF248" s="28"/>
      <c r="PVG248" s="28"/>
      <c r="PVH248" s="28"/>
      <c r="PVI248" s="28"/>
      <c r="PVJ248" s="58"/>
      <c r="PVK248" s="57"/>
      <c r="PVL248" s="23"/>
      <c r="PVM248" s="24"/>
      <c r="PVN248" s="26"/>
      <c r="PVO248" s="20"/>
      <c r="PVP248" s="35"/>
      <c r="PVQ248" s="21"/>
      <c r="PVR248" s="21"/>
      <c r="PVS248" s="27"/>
      <c r="PVT248" s="28"/>
      <c r="PVU248" s="28"/>
      <c r="PVV248" s="28"/>
      <c r="PVW248" s="28"/>
      <c r="PVX248" s="28"/>
      <c r="PVY248" s="58"/>
      <c r="PVZ248" s="57"/>
      <c r="PWA248" s="23"/>
      <c r="PWB248" s="24"/>
      <c r="PWC248" s="26"/>
      <c r="PWD248" s="20"/>
      <c r="PWE248" s="35"/>
      <c r="PWF248" s="21"/>
      <c r="PWG248" s="21"/>
      <c r="PWH248" s="27"/>
      <c r="PWI248" s="28"/>
      <c r="PWJ248" s="28"/>
      <c r="PWK248" s="28"/>
      <c r="PWL248" s="28"/>
      <c r="PWM248" s="28"/>
      <c r="PWN248" s="58"/>
      <c r="PWO248" s="57"/>
      <c r="PWP248" s="23"/>
      <c r="PWQ248" s="24"/>
      <c r="PWR248" s="26"/>
      <c r="PWS248" s="20"/>
      <c r="PWT248" s="35"/>
      <c r="PWU248" s="21"/>
      <c r="PWV248" s="21"/>
      <c r="PWW248" s="27"/>
      <c r="PWX248" s="28"/>
      <c r="PWY248" s="28"/>
      <c r="PWZ248" s="28"/>
      <c r="PXA248" s="28"/>
      <c r="PXB248" s="28"/>
      <c r="PXC248" s="58"/>
      <c r="PXD248" s="57"/>
      <c r="PXE248" s="23"/>
      <c r="PXF248" s="24"/>
      <c r="PXG248" s="26"/>
      <c r="PXH248" s="20"/>
      <c r="PXI248" s="35"/>
      <c r="PXJ248" s="21"/>
      <c r="PXK248" s="21"/>
      <c r="PXL248" s="27"/>
      <c r="PXM248" s="28"/>
      <c r="PXN248" s="28"/>
      <c r="PXO248" s="28"/>
      <c r="PXP248" s="28"/>
      <c r="PXQ248" s="28"/>
      <c r="PXR248" s="58"/>
      <c r="PXS248" s="57"/>
      <c r="PXT248" s="23"/>
      <c r="PXU248" s="24"/>
      <c r="PXV248" s="26"/>
      <c r="PXW248" s="20"/>
      <c r="PXX248" s="35"/>
      <c r="PXY248" s="21"/>
      <c r="PXZ248" s="21"/>
      <c r="PYA248" s="27"/>
      <c r="PYB248" s="28"/>
      <c r="PYC248" s="28"/>
      <c r="PYD248" s="28"/>
      <c r="PYE248" s="28"/>
      <c r="PYF248" s="28"/>
      <c r="PYG248" s="58"/>
      <c r="PYH248" s="57"/>
      <c r="PYI248" s="23"/>
      <c r="PYJ248" s="24"/>
      <c r="PYK248" s="26"/>
      <c r="PYL248" s="20"/>
      <c r="PYM248" s="35"/>
      <c r="PYN248" s="21"/>
      <c r="PYO248" s="21"/>
      <c r="PYP248" s="27"/>
      <c r="PYQ248" s="28"/>
      <c r="PYR248" s="28"/>
      <c r="PYS248" s="28"/>
      <c r="PYT248" s="28"/>
      <c r="PYU248" s="28"/>
      <c r="PYV248" s="58"/>
      <c r="PYW248" s="57"/>
      <c r="PYX248" s="23"/>
      <c r="PYY248" s="24"/>
      <c r="PYZ248" s="26"/>
      <c r="PZA248" s="20"/>
      <c r="PZB248" s="35"/>
      <c r="PZC248" s="21"/>
      <c r="PZD248" s="21"/>
      <c r="PZE248" s="27"/>
      <c r="PZF248" s="28"/>
      <c r="PZG248" s="28"/>
      <c r="PZH248" s="28"/>
      <c r="PZI248" s="28"/>
      <c r="PZJ248" s="28"/>
      <c r="PZK248" s="58"/>
      <c r="PZL248" s="57"/>
      <c r="PZM248" s="23"/>
      <c r="PZN248" s="24"/>
      <c r="PZO248" s="26"/>
      <c r="PZP248" s="20"/>
      <c r="PZQ248" s="35"/>
      <c r="PZR248" s="21"/>
      <c r="PZS248" s="21"/>
      <c r="PZT248" s="27"/>
      <c r="PZU248" s="28"/>
      <c r="PZV248" s="28"/>
      <c r="PZW248" s="28"/>
      <c r="PZX248" s="28"/>
      <c r="PZY248" s="28"/>
      <c r="PZZ248" s="58"/>
      <c r="QAA248" s="57"/>
      <c r="QAB248" s="23"/>
      <c r="QAC248" s="24"/>
      <c r="QAD248" s="26"/>
      <c r="QAE248" s="20"/>
      <c r="QAF248" s="35"/>
      <c r="QAG248" s="21"/>
      <c r="QAH248" s="21"/>
      <c r="QAI248" s="27"/>
      <c r="QAJ248" s="28"/>
      <c r="QAK248" s="28"/>
      <c r="QAL248" s="28"/>
      <c r="QAM248" s="28"/>
      <c r="QAN248" s="28"/>
      <c r="QAO248" s="58"/>
      <c r="QAP248" s="57"/>
      <c r="QAQ248" s="23"/>
      <c r="QAR248" s="24"/>
      <c r="QAS248" s="26"/>
      <c r="QAT248" s="20"/>
      <c r="QAU248" s="35"/>
      <c r="QAV248" s="21"/>
      <c r="QAW248" s="21"/>
      <c r="QAX248" s="27"/>
      <c r="QAY248" s="28"/>
      <c r="QAZ248" s="28"/>
      <c r="QBA248" s="28"/>
      <c r="QBB248" s="28"/>
      <c r="QBC248" s="28"/>
      <c r="QBD248" s="58"/>
      <c r="QBE248" s="57"/>
      <c r="QBF248" s="23"/>
      <c r="QBG248" s="24"/>
      <c r="QBH248" s="26"/>
      <c r="QBI248" s="20"/>
      <c r="QBJ248" s="35"/>
      <c r="QBK248" s="21"/>
      <c r="QBL248" s="21"/>
      <c r="QBM248" s="27"/>
      <c r="QBN248" s="28"/>
      <c r="QBO248" s="28"/>
      <c r="QBP248" s="28"/>
      <c r="QBQ248" s="28"/>
      <c r="QBR248" s="28"/>
      <c r="QBS248" s="58"/>
      <c r="QBT248" s="57"/>
      <c r="QBU248" s="23"/>
      <c r="QBV248" s="24"/>
      <c r="QBW248" s="26"/>
      <c r="QBX248" s="20"/>
      <c r="QBY248" s="35"/>
      <c r="QBZ248" s="21"/>
      <c r="QCA248" s="21"/>
      <c r="QCB248" s="27"/>
      <c r="QCC248" s="28"/>
      <c r="QCD248" s="28"/>
      <c r="QCE248" s="28"/>
      <c r="QCF248" s="28"/>
      <c r="QCG248" s="28"/>
      <c r="QCH248" s="58"/>
      <c r="QCI248" s="57"/>
      <c r="QCJ248" s="23"/>
      <c r="QCK248" s="24"/>
      <c r="QCL248" s="26"/>
      <c r="QCM248" s="20"/>
      <c r="QCN248" s="35"/>
      <c r="QCO248" s="21"/>
      <c r="QCP248" s="21"/>
      <c r="QCQ248" s="27"/>
      <c r="QCR248" s="28"/>
      <c r="QCS248" s="28"/>
      <c r="QCT248" s="28"/>
      <c r="QCU248" s="28"/>
      <c r="QCV248" s="28"/>
      <c r="QCW248" s="58"/>
      <c r="QCX248" s="57"/>
      <c r="QCY248" s="23"/>
      <c r="QCZ248" s="24"/>
      <c r="QDA248" s="26"/>
      <c r="QDB248" s="20"/>
      <c r="QDC248" s="35"/>
      <c r="QDD248" s="21"/>
      <c r="QDE248" s="21"/>
      <c r="QDF248" s="27"/>
      <c r="QDG248" s="28"/>
      <c r="QDH248" s="28"/>
      <c r="QDI248" s="28"/>
      <c r="QDJ248" s="28"/>
      <c r="QDK248" s="28"/>
      <c r="QDL248" s="58"/>
      <c r="QDM248" s="57"/>
      <c r="QDN248" s="23"/>
      <c r="QDO248" s="24"/>
      <c r="QDP248" s="26"/>
      <c r="QDQ248" s="20"/>
      <c r="QDR248" s="35"/>
      <c r="QDS248" s="21"/>
      <c r="QDT248" s="21"/>
      <c r="QDU248" s="27"/>
      <c r="QDV248" s="28"/>
      <c r="QDW248" s="28"/>
      <c r="QDX248" s="28"/>
      <c r="QDY248" s="28"/>
      <c r="QDZ248" s="28"/>
      <c r="QEA248" s="58"/>
      <c r="QEB248" s="57"/>
      <c r="QEC248" s="23"/>
      <c r="QED248" s="24"/>
      <c r="QEE248" s="26"/>
      <c r="QEF248" s="20"/>
      <c r="QEG248" s="35"/>
      <c r="QEH248" s="21"/>
      <c r="QEI248" s="21"/>
      <c r="QEJ248" s="27"/>
      <c r="QEK248" s="28"/>
      <c r="QEL248" s="28"/>
      <c r="QEM248" s="28"/>
      <c r="QEN248" s="28"/>
      <c r="QEO248" s="28"/>
      <c r="QEP248" s="58"/>
      <c r="QEQ248" s="57"/>
      <c r="QER248" s="23"/>
      <c r="QES248" s="24"/>
      <c r="QET248" s="26"/>
      <c r="QEU248" s="20"/>
      <c r="QEV248" s="35"/>
      <c r="QEW248" s="21"/>
      <c r="QEX248" s="21"/>
      <c r="QEY248" s="27"/>
      <c r="QEZ248" s="28"/>
      <c r="QFA248" s="28"/>
      <c r="QFB248" s="28"/>
      <c r="QFC248" s="28"/>
      <c r="QFD248" s="28"/>
      <c r="QFE248" s="58"/>
      <c r="QFF248" s="57"/>
      <c r="QFG248" s="23"/>
      <c r="QFH248" s="24"/>
      <c r="QFI248" s="26"/>
      <c r="QFJ248" s="20"/>
      <c r="QFK248" s="35"/>
      <c r="QFL248" s="21"/>
      <c r="QFM248" s="21"/>
      <c r="QFN248" s="27"/>
      <c r="QFO248" s="28"/>
      <c r="QFP248" s="28"/>
      <c r="QFQ248" s="28"/>
      <c r="QFR248" s="28"/>
      <c r="QFS248" s="28"/>
      <c r="QFT248" s="58"/>
      <c r="QFU248" s="57"/>
      <c r="QFV248" s="23"/>
      <c r="QFW248" s="24"/>
      <c r="QFX248" s="26"/>
      <c r="QFY248" s="20"/>
      <c r="QFZ248" s="35"/>
      <c r="QGA248" s="21"/>
      <c r="QGB248" s="21"/>
      <c r="QGC248" s="27"/>
      <c r="QGD248" s="28"/>
      <c r="QGE248" s="28"/>
      <c r="QGF248" s="28"/>
      <c r="QGG248" s="28"/>
      <c r="QGH248" s="28"/>
      <c r="QGI248" s="58"/>
      <c r="QGJ248" s="57"/>
      <c r="QGK248" s="23"/>
      <c r="QGL248" s="24"/>
      <c r="QGM248" s="26"/>
      <c r="QGN248" s="20"/>
      <c r="QGO248" s="35"/>
      <c r="QGP248" s="21"/>
      <c r="QGQ248" s="21"/>
      <c r="QGR248" s="27"/>
      <c r="QGS248" s="28"/>
      <c r="QGT248" s="28"/>
      <c r="QGU248" s="28"/>
      <c r="QGV248" s="28"/>
      <c r="QGW248" s="28"/>
      <c r="QGX248" s="58"/>
      <c r="QGY248" s="57"/>
      <c r="QGZ248" s="23"/>
      <c r="QHA248" s="24"/>
      <c r="QHB248" s="26"/>
      <c r="QHC248" s="20"/>
      <c r="QHD248" s="35"/>
      <c r="QHE248" s="21"/>
      <c r="QHF248" s="21"/>
      <c r="QHG248" s="27"/>
      <c r="QHH248" s="28"/>
      <c r="QHI248" s="28"/>
      <c r="QHJ248" s="28"/>
      <c r="QHK248" s="28"/>
      <c r="QHL248" s="28"/>
      <c r="QHM248" s="58"/>
      <c r="QHN248" s="57"/>
      <c r="QHO248" s="23"/>
      <c r="QHP248" s="24"/>
      <c r="QHQ248" s="26"/>
      <c r="QHR248" s="20"/>
      <c r="QHS248" s="35"/>
      <c r="QHT248" s="21"/>
      <c r="QHU248" s="21"/>
      <c r="QHV248" s="27"/>
      <c r="QHW248" s="28"/>
      <c r="QHX248" s="28"/>
      <c r="QHY248" s="28"/>
      <c r="QHZ248" s="28"/>
      <c r="QIA248" s="28"/>
      <c r="QIB248" s="58"/>
      <c r="QIC248" s="57"/>
      <c r="QID248" s="23"/>
      <c r="QIE248" s="24"/>
      <c r="QIF248" s="26"/>
      <c r="QIG248" s="20"/>
      <c r="QIH248" s="35"/>
      <c r="QII248" s="21"/>
      <c r="QIJ248" s="21"/>
      <c r="QIK248" s="27"/>
      <c r="QIL248" s="28"/>
      <c r="QIM248" s="28"/>
      <c r="QIN248" s="28"/>
      <c r="QIO248" s="28"/>
      <c r="QIP248" s="28"/>
      <c r="QIQ248" s="58"/>
      <c r="QIR248" s="57"/>
      <c r="QIS248" s="23"/>
      <c r="QIT248" s="24"/>
      <c r="QIU248" s="26"/>
      <c r="QIV248" s="20"/>
      <c r="QIW248" s="35"/>
      <c r="QIX248" s="21"/>
      <c r="QIY248" s="21"/>
      <c r="QIZ248" s="27"/>
      <c r="QJA248" s="28"/>
      <c r="QJB248" s="28"/>
      <c r="QJC248" s="28"/>
      <c r="QJD248" s="28"/>
      <c r="QJE248" s="28"/>
      <c r="QJF248" s="58"/>
      <c r="QJG248" s="57"/>
      <c r="QJH248" s="23"/>
      <c r="QJI248" s="24"/>
      <c r="QJJ248" s="26"/>
      <c r="QJK248" s="20"/>
      <c r="QJL248" s="35"/>
      <c r="QJM248" s="21"/>
      <c r="QJN248" s="21"/>
      <c r="QJO248" s="27"/>
      <c r="QJP248" s="28"/>
      <c r="QJQ248" s="28"/>
      <c r="QJR248" s="28"/>
      <c r="QJS248" s="28"/>
      <c r="QJT248" s="28"/>
      <c r="QJU248" s="58"/>
      <c r="QJV248" s="57"/>
      <c r="QJW248" s="23"/>
      <c r="QJX248" s="24"/>
      <c r="QJY248" s="26"/>
      <c r="QJZ248" s="20"/>
      <c r="QKA248" s="35"/>
      <c r="QKB248" s="21"/>
      <c r="QKC248" s="21"/>
      <c r="QKD248" s="27"/>
      <c r="QKE248" s="28"/>
      <c r="QKF248" s="28"/>
      <c r="QKG248" s="28"/>
      <c r="QKH248" s="28"/>
      <c r="QKI248" s="28"/>
      <c r="QKJ248" s="58"/>
      <c r="QKK248" s="57"/>
      <c r="QKL248" s="23"/>
      <c r="QKM248" s="24"/>
      <c r="QKN248" s="26"/>
      <c r="QKO248" s="20"/>
      <c r="QKP248" s="35"/>
      <c r="QKQ248" s="21"/>
      <c r="QKR248" s="21"/>
      <c r="QKS248" s="27"/>
      <c r="QKT248" s="28"/>
      <c r="QKU248" s="28"/>
      <c r="QKV248" s="28"/>
      <c r="QKW248" s="28"/>
      <c r="QKX248" s="28"/>
      <c r="QKY248" s="58"/>
      <c r="QKZ248" s="57"/>
      <c r="QLA248" s="23"/>
      <c r="QLB248" s="24"/>
      <c r="QLC248" s="26"/>
      <c r="QLD248" s="20"/>
      <c r="QLE248" s="35"/>
      <c r="QLF248" s="21"/>
      <c r="QLG248" s="21"/>
      <c r="QLH248" s="27"/>
      <c r="QLI248" s="28"/>
      <c r="QLJ248" s="28"/>
      <c r="QLK248" s="28"/>
      <c r="QLL248" s="28"/>
      <c r="QLM248" s="28"/>
      <c r="QLN248" s="58"/>
      <c r="QLO248" s="57"/>
      <c r="QLP248" s="23"/>
      <c r="QLQ248" s="24"/>
      <c r="QLR248" s="26"/>
      <c r="QLS248" s="20"/>
      <c r="QLT248" s="35"/>
      <c r="QLU248" s="21"/>
      <c r="QLV248" s="21"/>
      <c r="QLW248" s="27"/>
      <c r="QLX248" s="28"/>
      <c r="QLY248" s="28"/>
      <c r="QLZ248" s="28"/>
      <c r="QMA248" s="28"/>
      <c r="QMB248" s="28"/>
      <c r="QMC248" s="58"/>
      <c r="QMD248" s="57"/>
      <c r="QME248" s="23"/>
      <c r="QMF248" s="24"/>
      <c r="QMG248" s="26"/>
      <c r="QMH248" s="20"/>
      <c r="QMI248" s="35"/>
      <c r="QMJ248" s="21"/>
      <c r="QMK248" s="21"/>
      <c r="QML248" s="27"/>
      <c r="QMM248" s="28"/>
      <c r="QMN248" s="28"/>
      <c r="QMO248" s="28"/>
      <c r="QMP248" s="28"/>
      <c r="QMQ248" s="28"/>
      <c r="QMR248" s="58"/>
      <c r="QMS248" s="57"/>
      <c r="QMT248" s="23"/>
      <c r="QMU248" s="24"/>
      <c r="QMV248" s="26"/>
      <c r="QMW248" s="20"/>
      <c r="QMX248" s="35"/>
      <c r="QMY248" s="21"/>
      <c r="QMZ248" s="21"/>
      <c r="QNA248" s="27"/>
      <c r="QNB248" s="28"/>
      <c r="QNC248" s="28"/>
      <c r="QND248" s="28"/>
      <c r="QNE248" s="28"/>
      <c r="QNF248" s="28"/>
      <c r="QNG248" s="58"/>
      <c r="QNH248" s="57"/>
      <c r="QNI248" s="23"/>
      <c r="QNJ248" s="24"/>
      <c r="QNK248" s="26"/>
      <c r="QNL248" s="20"/>
      <c r="QNM248" s="35"/>
      <c r="QNN248" s="21"/>
      <c r="QNO248" s="21"/>
      <c r="QNP248" s="27"/>
      <c r="QNQ248" s="28"/>
      <c r="QNR248" s="28"/>
      <c r="QNS248" s="28"/>
      <c r="QNT248" s="28"/>
      <c r="QNU248" s="28"/>
      <c r="QNV248" s="58"/>
      <c r="QNW248" s="57"/>
      <c r="QNX248" s="23"/>
      <c r="QNY248" s="24"/>
      <c r="QNZ248" s="26"/>
      <c r="QOA248" s="20"/>
      <c r="QOB248" s="35"/>
      <c r="QOC248" s="21"/>
      <c r="QOD248" s="21"/>
      <c r="QOE248" s="27"/>
      <c r="QOF248" s="28"/>
      <c r="QOG248" s="28"/>
      <c r="QOH248" s="28"/>
      <c r="QOI248" s="28"/>
      <c r="QOJ248" s="28"/>
      <c r="QOK248" s="58"/>
      <c r="QOL248" s="57"/>
      <c r="QOM248" s="23"/>
      <c r="QON248" s="24"/>
      <c r="QOO248" s="26"/>
      <c r="QOP248" s="20"/>
      <c r="QOQ248" s="35"/>
      <c r="QOR248" s="21"/>
      <c r="QOS248" s="21"/>
      <c r="QOT248" s="27"/>
      <c r="QOU248" s="28"/>
      <c r="QOV248" s="28"/>
      <c r="QOW248" s="28"/>
      <c r="QOX248" s="28"/>
      <c r="QOY248" s="28"/>
      <c r="QOZ248" s="58"/>
      <c r="QPA248" s="57"/>
      <c r="QPB248" s="23"/>
      <c r="QPC248" s="24"/>
      <c r="QPD248" s="26"/>
      <c r="QPE248" s="20"/>
      <c r="QPF248" s="35"/>
      <c r="QPG248" s="21"/>
      <c r="QPH248" s="21"/>
      <c r="QPI248" s="27"/>
      <c r="QPJ248" s="28"/>
      <c r="QPK248" s="28"/>
      <c r="QPL248" s="28"/>
      <c r="QPM248" s="28"/>
      <c r="QPN248" s="28"/>
      <c r="QPO248" s="58"/>
      <c r="QPP248" s="57"/>
      <c r="QPQ248" s="23"/>
      <c r="QPR248" s="24"/>
      <c r="QPS248" s="26"/>
      <c r="QPT248" s="20"/>
      <c r="QPU248" s="35"/>
      <c r="QPV248" s="21"/>
      <c r="QPW248" s="21"/>
      <c r="QPX248" s="27"/>
      <c r="QPY248" s="28"/>
      <c r="QPZ248" s="28"/>
      <c r="QQA248" s="28"/>
      <c r="QQB248" s="28"/>
      <c r="QQC248" s="28"/>
      <c r="QQD248" s="58"/>
      <c r="QQE248" s="57"/>
      <c r="QQF248" s="23"/>
      <c r="QQG248" s="24"/>
      <c r="QQH248" s="26"/>
      <c r="QQI248" s="20"/>
      <c r="QQJ248" s="35"/>
      <c r="QQK248" s="21"/>
      <c r="QQL248" s="21"/>
      <c r="QQM248" s="27"/>
      <c r="QQN248" s="28"/>
      <c r="QQO248" s="28"/>
      <c r="QQP248" s="28"/>
      <c r="QQQ248" s="28"/>
      <c r="QQR248" s="28"/>
      <c r="QQS248" s="58"/>
      <c r="QQT248" s="57"/>
      <c r="QQU248" s="23"/>
      <c r="QQV248" s="24"/>
      <c r="QQW248" s="26"/>
      <c r="QQX248" s="20"/>
      <c r="QQY248" s="35"/>
      <c r="QQZ248" s="21"/>
      <c r="QRA248" s="21"/>
      <c r="QRB248" s="27"/>
      <c r="QRC248" s="28"/>
      <c r="QRD248" s="28"/>
      <c r="QRE248" s="28"/>
      <c r="QRF248" s="28"/>
      <c r="QRG248" s="28"/>
      <c r="QRH248" s="58"/>
      <c r="QRI248" s="57"/>
      <c r="QRJ248" s="23"/>
      <c r="QRK248" s="24"/>
      <c r="QRL248" s="26"/>
      <c r="QRM248" s="20"/>
      <c r="QRN248" s="35"/>
      <c r="QRO248" s="21"/>
      <c r="QRP248" s="21"/>
      <c r="QRQ248" s="27"/>
      <c r="QRR248" s="28"/>
      <c r="QRS248" s="28"/>
      <c r="QRT248" s="28"/>
      <c r="QRU248" s="28"/>
      <c r="QRV248" s="28"/>
      <c r="QRW248" s="58"/>
      <c r="QRX248" s="57"/>
      <c r="QRY248" s="23"/>
      <c r="QRZ248" s="24"/>
      <c r="QSA248" s="26"/>
      <c r="QSB248" s="20"/>
      <c r="QSC248" s="35"/>
      <c r="QSD248" s="21"/>
      <c r="QSE248" s="21"/>
      <c r="QSF248" s="27"/>
      <c r="QSG248" s="28"/>
      <c r="QSH248" s="28"/>
      <c r="QSI248" s="28"/>
      <c r="QSJ248" s="28"/>
      <c r="QSK248" s="28"/>
      <c r="QSL248" s="58"/>
      <c r="QSM248" s="57"/>
      <c r="QSN248" s="23"/>
      <c r="QSO248" s="24"/>
      <c r="QSP248" s="26"/>
      <c r="QSQ248" s="20"/>
      <c r="QSR248" s="35"/>
      <c r="QSS248" s="21"/>
      <c r="QST248" s="21"/>
      <c r="QSU248" s="27"/>
      <c r="QSV248" s="28"/>
      <c r="QSW248" s="28"/>
      <c r="QSX248" s="28"/>
      <c r="QSY248" s="28"/>
      <c r="QSZ248" s="28"/>
      <c r="QTA248" s="58"/>
      <c r="QTB248" s="57"/>
      <c r="QTC248" s="23"/>
      <c r="QTD248" s="24"/>
      <c r="QTE248" s="26"/>
      <c r="QTF248" s="20"/>
      <c r="QTG248" s="35"/>
      <c r="QTH248" s="21"/>
      <c r="QTI248" s="21"/>
      <c r="QTJ248" s="27"/>
      <c r="QTK248" s="28"/>
      <c r="QTL248" s="28"/>
      <c r="QTM248" s="28"/>
      <c r="QTN248" s="28"/>
      <c r="QTO248" s="28"/>
      <c r="QTP248" s="58"/>
      <c r="QTQ248" s="57"/>
      <c r="QTR248" s="23"/>
      <c r="QTS248" s="24"/>
      <c r="QTT248" s="26"/>
      <c r="QTU248" s="20"/>
      <c r="QTV248" s="35"/>
      <c r="QTW248" s="21"/>
      <c r="QTX248" s="21"/>
      <c r="QTY248" s="27"/>
      <c r="QTZ248" s="28"/>
      <c r="QUA248" s="28"/>
      <c r="QUB248" s="28"/>
      <c r="QUC248" s="28"/>
      <c r="QUD248" s="28"/>
      <c r="QUE248" s="58"/>
      <c r="QUF248" s="57"/>
      <c r="QUG248" s="23"/>
      <c r="QUH248" s="24"/>
      <c r="QUI248" s="26"/>
      <c r="QUJ248" s="20"/>
      <c r="QUK248" s="35"/>
      <c r="QUL248" s="21"/>
      <c r="QUM248" s="21"/>
      <c r="QUN248" s="27"/>
      <c r="QUO248" s="28"/>
      <c r="QUP248" s="28"/>
      <c r="QUQ248" s="28"/>
      <c r="QUR248" s="28"/>
      <c r="QUS248" s="28"/>
      <c r="QUT248" s="58"/>
      <c r="QUU248" s="57"/>
      <c r="QUV248" s="23"/>
      <c r="QUW248" s="24"/>
      <c r="QUX248" s="26"/>
      <c r="QUY248" s="20"/>
      <c r="QUZ248" s="35"/>
      <c r="QVA248" s="21"/>
      <c r="QVB248" s="21"/>
      <c r="QVC248" s="27"/>
      <c r="QVD248" s="28"/>
      <c r="QVE248" s="28"/>
      <c r="QVF248" s="28"/>
      <c r="QVG248" s="28"/>
      <c r="QVH248" s="28"/>
      <c r="QVI248" s="58"/>
      <c r="QVJ248" s="57"/>
      <c r="QVK248" s="23"/>
      <c r="QVL248" s="24"/>
      <c r="QVM248" s="26"/>
      <c r="QVN248" s="20"/>
      <c r="QVO248" s="35"/>
      <c r="QVP248" s="21"/>
      <c r="QVQ248" s="21"/>
      <c r="QVR248" s="27"/>
      <c r="QVS248" s="28"/>
      <c r="QVT248" s="28"/>
      <c r="QVU248" s="28"/>
      <c r="QVV248" s="28"/>
      <c r="QVW248" s="28"/>
      <c r="QVX248" s="58"/>
      <c r="QVY248" s="57"/>
      <c r="QVZ248" s="23"/>
      <c r="QWA248" s="24"/>
      <c r="QWB248" s="26"/>
      <c r="QWC248" s="20"/>
      <c r="QWD248" s="35"/>
      <c r="QWE248" s="21"/>
      <c r="QWF248" s="21"/>
      <c r="QWG248" s="27"/>
      <c r="QWH248" s="28"/>
      <c r="QWI248" s="28"/>
      <c r="QWJ248" s="28"/>
      <c r="QWK248" s="28"/>
      <c r="QWL248" s="28"/>
      <c r="QWM248" s="58"/>
      <c r="QWN248" s="57"/>
      <c r="QWO248" s="23"/>
      <c r="QWP248" s="24"/>
      <c r="QWQ248" s="26"/>
      <c r="QWR248" s="20"/>
      <c r="QWS248" s="35"/>
      <c r="QWT248" s="21"/>
      <c r="QWU248" s="21"/>
      <c r="QWV248" s="27"/>
      <c r="QWW248" s="28"/>
      <c r="QWX248" s="28"/>
      <c r="QWY248" s="28"/>
      <c r="QWZ248" s="28"/>
      <c r="QXA248" s="28"/>
      <c r="QXB248" s="58"/>
      <c r="QXC248" s="57"/>
      <c r="QXD248" s="23"/>
      <c r="QXE248" s="24"/>
      <c r="QXF248" s="26"/>
      <c r="QXG248" s="20"/>
      <c r="QXH248" s="35"/>
      <c r="QXI248" s="21"/>
      <c r="QXJ248" s="21"/>
      <c r="QXK248" s="27"/>
      <c r="QXL248" s="28"/>
      <c r="QXM248" s="28"/>
      <c r="QXN248" s="28"/>
      <c r="QXO248" s="28"/>
      <c r="QXP248" s="28"/>
      <c r="QXQ248" s="58"/>
      <c r="QXR248" s="57"/>
      <c r="QXS248" s="23"/>
      <c r="QXT248" s="24"/>
      <c r="QXU248" s="26"/>
      <c r="QXV248" s="20"/>
      <c r="QXW248" s="35"/>
      <c r="QXX248" s="21"/>
      <c r="QXY248" s="21"/>
      <c r="QXZ248" s="27"/>
      <c r="QYA248" s="28"/>
      <c r="QYB248" s="28"/>
      <c r="QYC248" s="28"/>
      <c r="QYD248" s="28"/>
      <c r="QYE248" s="28"/>
      <c r="QYF248" s="58"/>
      <c r="QYG248" s="57"/>
      <c r="QYH248" s="23"/>
      <c r="QYI248" s="24"/>
      <c r="QYJ248" s="26"/>
      <c r="QYK248" s="20"/>
      <c r="QYL248" s="35"/>
      <c r="QYM248" s="21"/>
      <c r="QYN248" s="21"/>
      <c r="QYO248" s="27"/>
      <c r="QYP248" s="28"/>
      <c r="QYQ248" s="28"/>
      <c r="QYR248" s="28"/>
      <c r="QYS248" s="28"/>
      <c r="QYT248" s="28"/>
      <c r="QYU248" s="58"/>
      <c r="QYV248" s="57"/>
      <c r="QYW248" s="23"/>
      <c r="QYX248" s="24"/>
      <c r="QYY248" s="26"/>
      <c r="QYZ248" s="20"/>
      <c r="QZA248" s="35"/>
      <c r="QZB248" s="21"/>
      <c r="QZC248" s="21"/>
      <c r="QZD248" s="27"/>
      <c r="QZE248" s="28"/>
      <c r="QZF248" s="28"/>
      <c r="QZG248" s="28"/>
      <c r="QZH248" s="28"/>
      <c r="QZI248" s="28"/>
      <c r="QZJ248" s="58"/>
      <c r="QZK248" s="57"/>
      <c r="QZL248" s="23"/>
      <c r="QZM248" s="24"/>
      <c r="QZN248" s="26"/>
      <c r="QZO248" s="20"/>
      <c r="QZP248" s="35"/>
      <c r="QZQ248" s="21"/>
      <c r="QZR248" s="21"/>
      <c r="QZS248" s="27"/>
      <c r="QZT248" s="28"/>
      <c r="QZU248" s="28"/>
      <c r="QZV248" s="28"/>
      <c r="QZW248" s="28"/>
      <c r="QZX248" s="28"/>
      <c r="QZY248" s="58"/>
      <c r="QZZ248" s="57"/>
      <c r="RAA248" s="23"/>
      <c r="RAB248" s="24"/>
      <c r="RAC248" s="26"/>
      <c r="RAD248" s="20"/>
      <c r="RAE248" s="35"/>
      <c r="RAF248" s="21"/>
      <c r="RAG248" s="21"/>
      <c r="RAH248" s="27"/>
      <c r="RAI248" s="28"/>
      <c r="RAJ248" s="28"/>
      <c r="RAK248" s="28"/>
      <c r="RAL248" s="28"/>
      <c r="RAM248" s="28"/>
      <c r="RAN248" s="58"/>
      <c r="RAO248" s="57"/>
      <c r="RAP248" s="23"/>
      <c r="RAQ248" s="24"/>
      <c r="RAR248" s="26"/>
      <c r="RAS248" s="20"/>
      <c r="RAT248" s="35"/>
      <c r="RAU248" s="21"/>
      <c r="RAV248" s="21"/>
      <c r="RAW248" s="27"/>
      <c r="RAX248" s="28"/>
      <c r="RAY248" s="28"/>
      <c r="RAZ248" s="28"/>
      <c r="RBA248" s="28"/>
      <c r="RBB248" s="28"/>
      <c r="RBC248" s="58"/>
      <c r="RBD248" s="57"/>
      <c r="RBE248" s="23"/>
      <c r="RBF248" s="24"/>
      <c r="RBG248" s="26"/>
      <c r="RBH248" s="20"/>
      <c r="RBI248" s="35"/>
      <c r="RBJ248" s="21"/>
      <c r="RBK248" s="21"/>
      <c r="RBL248" s="27"/>
      <c r="RBM248" s="28"/>
      <c r="RBN248" s="28"/>
      <c r="RBO248" s="28"/>
      <c r="RBP248" s="28"/>
      <c r="RBQ248" s="28"/>
      <c r="RBR248" s="58"/>
      <c r="RBS248" s="57"/>
      <c r="RBT248" s="23"/>
      <c r="RBU248" s="24"/>
      <c r="RBV248" s="26"/>
      <c r="RBW248" s="20"/>
      <c r="RBX248" s="35"/>
      <c r="RBY248" s="21"/>
      <c r="RBZ248" s="21"/>
      <c r="RCA248" s="27"/>
      <c r="RCB248" s="28"/>
      <c r="RCC248" s="28"/>
      <c r="RCD248" s="28"/>
      <c r="RCE248" s="28"/>
      <c r="RCF248" s="28"/>
      <c r="RCG248" s="58"/>
      <c r="RCH248" s="57"/>
      <c r="RCI248" s="23"/>
      <c r="RCJ248" s="24"/>
      <c r="RCK248" s="26"/>
      <c r="RCL248" s="20"/>
      <c r="RCM248" s="35"/>
      <c r="RCN248" s="21"/>
      <c r="RCO248" s="21"/>
      <c r="RCP248" s="27"/>
      <c r="RCQ248" s="28"/>
      <c r="RCR248" s="28"/>
      <c r="RCS248" s="28"/>
      <c r="RCT248" s="28"/>
      <c r="RCU248" s="28"/>
      <c r="RCV248" s="58"/>
      <c r="RCW248" s="57"/>
      <c r="RCX248" s="23"/>
      <c r="RCY248" s="24"/>
      <c r="RCZ248" s="26"/>
      <c r="RDA248" s="20"/>
      <c r="RDB248" s="35"/>
      <c r="RDC248" s="21"/>
      <c r="RDD248" s="21"/>
      <c r="RDE248" s="27"/>
      <c r="RDF248" s="28"/>
      <c r="RDG248" s="28"/>
      <c r="RDH248" s="28"/>
      <c r="RDI248" s="28"/>
      <c r="RDJ248" s="28"/>
      <c r="RDK248" s="58"/>
      <c r="RDL248" s="57"/>
      <c r="RDM248" s="23"/>
      <c r="RDN248" s="24"/>
      <c r="RDO248" s="26"/>
      <c r="RDP248" s="20"/>
      <c r="RDQ248" s="35"/>
      <c r="RDR248" s="21"/>
      <c r="RDS248" s="21"/>
      <c r="RDT248" s="27"/>
      <c r="RDU248" s="28"/>
      <c r="RDV248" s="28"/>
      <c r="RDW248" s="28"/>
      <c r="RDX248" s="28"/>
      <c r="RDY248" s="28"/>
      <c r="RDZ248" s="58"/>
      <c r="REA248" s="57"/>
      <c r="REB248" s="23"/>
      <c r="REC248" s="24"/>
      <c r="RED248" s="26"/>
      <c r="REE248" s="20"/>
      <c r="REF248" s="35"/>
      <c r="REG248" s="21"/>
      <c r="REH248" s="21"/>
      <c r="REI248" s="27"/>
      <c r="REJ248" s="28"/>
      <c r="REK248" s="28"/>
      <c r="REL248" s="28"/>
      <c r="REM248" s="28"/>
      <c r="REN248" s="28"/>
      <c r="REO248" s="58"/>
      <c r="REP248" s="57"/>
      <c r="REQ248" s="23"/>
      <c r="RER248" s="24"/>
      <c r="RES248" s="26"/>
      <c r="RET248" s="20"/>
      <c r="REU248" s="35"/>
      <c r="REV248" s="21"/>
      <c r="REW248" s="21"/>
      <c r="REX248" s="27"/>
      <c r="REY248" s="28"/>
      <c r="REZ248" s="28"/>
      <c r="RFA248" s="28"/>
      <c r="RFB248" s="28"/>
      <c r="RFC248" s="28"/>
      <c r="RFD248" s="58"/>
      <c r="RFE248" s="57"/>
      <c r="RFF248" s="23"/>
      <c r="RFG248" s="24"/>
      <c r="RFH248" s="26"/>
      <c r="RFI248" s="20"/>
      <c r="RFJ248" s="35"/>
      <c r="RFK248" s="21"/>
      <c r="RFL248" s="21"/>
      <c r="RFM248" s="27"/>
      <c r="RFN248" s="28"/>
      <c r="RFO248" s="28"/>
      <c r="RFP248" s="28"/>
      <c r="RFQ248" s="28"/>
      <c r="RFR248" s="28"/>
      <c r="RFS248" s="58"/>
      <c r="RFT248" s="57"/>
      <c r="RFU248" s="23"/>
      <c r="RFV248" s="24"/>
      <c r="RFW248" s="26"/>
      <c r="RFX248" s="20"/>
      <c r="RFY248" s="35"/>
      <c r="RFZ248" s="21"/>
      <c r="RGA248" s="21"/>
      <c r="RGB248" s="27"/>
      <c r="RGC248" s="28"/>
      <c r="RGD248" s="28"/>
      <c r="RGE248" s="28"/>
      <c r="RGF248" s="28"/>
      <c r="RGG248" s="28"/>
      <c r="RGH248" s="58"/>
      <c r="RGI248" s="57"/>
      <c r="RGJ248" s="23"/>
      <c r="RGK248" s="24"/>
      <c r="RGL248" s="26"/>
      <c r="RGM248" s="20"/>
      <c r="RGN248" s="35"/>
      <c r="RGO248" s="21"/>
      <c r="RGP248" s="21"/>
      <c r="RGQ248" s="27"/>
      <c r="RGR248" s="28"/>
      <c r="RGS248" s="28"/>
      <c r="RGT248" s="28"/>
      <c r="RGU248" s="28"/>
      <c r="RGV248" s="28"/>
      <c r="RGW248" s="58"/>
      <c r="RGX248" s="57"/>
      <c r="RGY248" s="23"/>
      <c r="RGZ248" s="24"/>
      <c r="RHA248" s="26"/>
      <c r="RHB248" s="20"/>
      <c r="RHC248" s="35"/>
      <c r="RHD248" s="21"/>
      <c r="RHE248" s="21"/>
      <c r="RHF248" s="27"/>
      <c r="RHG248" s="28"/>
      <c r="RHH248" s="28"/>
      <c r="RHI248" s="28"/>
      <c r="RHJ248" s="28"/>
      <c r="RHK248" s="28"/>
      <c r="RHL248" s="58"/>
      <c r="RHM248" s="57"/>
      <c r="RHN248" s="23"/>
      <c r="RHO248" s="24"/>
      <c r="RHP248" s="26"/>
      <c r="RHQ248" s="20"/>
      <c r="RHR248" s="35"/>
      <c r="RHS248" s="21"/>
      <c r="RHT248" s="21"/>
      <c r="RHU248" s="27"/>
      <c r="RHV248" s="28"/>
      <c r="RHW248" s="28"/>
      <c r="RHX248" s="28"/>
      <c r="RHY248" s="28"/>
      <c r="RHZ248" s="28"/>
      <c r="RIA248" s="58"/>
      <c r="RIB248" s="57"/>
      <c r="RIC248" s="23"/>
      <c r="RID248" s="24"/>
      <c r="RIE248" s="26"/>
      <c r="RIF248" s="20"/>
      <c r="RIG248" s="35"/>
      <c r="RIH248" s="21"/>
      <c r="RII248" s="21"/>
      <c r="RIJ248" s="27"/>
      <c r="RIK248" s="28"/>
      <c r="RIL248" s="28"/>
      <c r="RIM248" s="28"/>
      <c r="RIN248" s="28"/>
      <c r="RIO248" s="28"/>
      <c r="RIP248" s="58"/>
      <c r="RIQ248" s="57"/>
      <c r="RIR248" s="23"/>
      <c r="RIS248" s="24"/>
      <c r="RIT248" s="26"/>
      <c r="RIU248" s="20"/>
      <c r="RIV248" s="35"/>
      <c r="RIW248" s="21"/>
      <c r="RIX248" s="21"/>
      <c r="RIY248" s="27"/>
      <c r="RIZ248" s="28"/>
      <c r="RJA248" s="28"/>
      <c r="RJB248" s="28"/>
      <c r="RJC248" s="28"/>
      <c r="RJD248" s="28"/>
      <c r="RJE248" s="58"/>
      <c r="RJF248" s="57"/>
      <c r="RJG248" s="23"/>
      <c r="RJH248" s="24"/>
      <c r="RJI248" s="26"/>
      <c r="RJJ248" s="20"/>
      <c r="RJK248" s="35"/>
      <c r="RJL248" s="21"/>
      <c r="RJM248" s="21"/>
      <c r="RJN248" s="27"/>
      <c r="RJO248" s="28"/>
      <c r="RJP248" s="28"/>
      <c r="RJQ248" s="28"/>
      <c r="RJR248" s="28"/>
      <c r="RJS248" s="28"/>
      <c r="RJT248" s="58"/>
      <c r="RJU248" s="57"/>
      <c r="RJV248" s="23"/>
      <c r="RJW248" s="24"/>
      <c r="RJX248" s="26"/>
      <c r="RJY248" s="20"/>
      <c r="RJZ248" s="35"/>
      <c r="RKA248" s="21"/>
      <c r="RKB248" s="21"/>
      <c r="RKC248" s="27"/>
      <c r="RKD248" s="28"/>
      <c r="RKE248" s="28"/>
      <c r="RKF248" s="28"/>
      <c r="RKG248" s="28"/>
      <c r="RKH248" s="28"/>
      <c r="RKI248" s="58"/>
      <c r="RKJ248" s="57"/>
      <c r="RKK248" s="23"/>
      <c r="RKL248" s="24"/>
      <c r="RKM248" s="26"/>
      <c r="RKN248" s="20"/>
      <c r="RKO248" s="35"/>
      <c r="RKP248" s="21"/>
      <c r="RKQ248" s="21"/>
      <c r="RKR248" s="27"/>
      <c r="RKS248" s="28"/>
      <c r="RKT248" s="28"/>
      <c r="RKU248" s="28"/>
      <c r="RKV248" s="28"/>
      <c r="RKW248" s="28"/>
      <c r="RKX248" s="58"/>
      <c r="RKY248" s="57"/>
      <c r="RKZ248" s="23"/>
      <c r="RLA248" s="24"/>
      <c r="RLB248" s="26"/>
      <c r="RLC248" s="20"/>
      <c r="RLD248" s="35"/>
      <c r="RLE248" s="21"/>
      <c r="RLF248" s="21"/>
      <c r="RLG248" s="27"/>
      <c r="RLH248" s="28"/>
      <c r="RLI248" s="28"/>
      <c r="RLJ248" s="28"/>
      <c r="RLK248" s="28"/>
      <c r="RLL248" s="28"/>
      <c r="RLM248" s="58"/>
      <c r="RLN248" s="57"/>
      <c r="RLO248" s="23"/>
      <c r="RLP248" s="24"/>
      <c r="RLQ248" s="26"/>
      <c r="RLR248" s="20"/>
      <c r="RLS248" s="35"/>
      <c r="RLT248" s="21"/>
      <c r="RLU248" s="21"/>
      <c r="RLV248" s="27"/>
      <c r="RLW248" s="28"/>
      <c r="RLX248" s="28"/>
      <c r="RLY248" s="28"/>
      <c r="RLZ248" s="28"/>
      <c r="RMA248" s="28"/>
      <c r="RMB248" s="58"/>
      <c r="RMC248" s="57"/>
      <c r="RMD248" s="23"/>
      <c r="RME248" s="24"/>
      <c r="RMF248" s="26"/>
      <c r="RMG248" s="20"/>
      <c r="RMH248" s="35"/>
      <c r="RMI248" s="21"/>
      <c r="RMJ248" s="21"/>
      <c r="RMK248" s="27"/>
      <c r="RML248" s="28"/>
      <c r="RMM248" s="28"/>
      <c r="RMN248" s="28"/>
      <c r="RMO248" s="28"/>
      <c r="RMP248" s="28"/>
      <c r="RMQ248" s="58"/>
      <c r="RMR248" s="57"/>
      <c r="RMS248" s="23"/>
      <c r="RMT248" s="24"/>
      <c r="RMU248" s="26"/>
      <c r="RMV248" s="20"/>
      <c r="RMW248" s="35"/>
      <c r="RMX248" s="21"/>
      <c r="RMY248" s="21"/>
      <c r="RMZ248" s="27"/>
      <c r="RNA248" s="28"/>
      <c r="RNB248" s="28"/>
      <c r="RNC248" s="28"/>
      <c r="RND248" s="28"/>
      <c r="RNE248" s="28"/>
      <c r="RNF248" s="58"/>
      <c r="RNG248" s="57"/>
      <c r="RNH248" s="23"/>
      <c r="RNI248" s="24"/>
      <c r="RNJ248" s="26"/>
      <c r="RNK248" s="20"/>
      <c r="RNL248" s="35"/>
      <c r="RNM248" s="21"/>
      <c r="RNN248" s="21"/>
      <c r="RNO248" s="27"/>
      <c r="RNP248" s="28"/>
      <c r="RNQ248" s="28"/>
      <c r="RNR248" s="28"/>
      <c r="RNS248" s="28"/>
      <c r="RNT248" s="28"/>
      <c r="RNU248" s="58"/>
      <c r="RNV248" s="57"/>
      <c r="RNW248" s="23"/>
      <c r="RNX248" s="24"/>
      <c r="RNY248" s="26"/>
      <c r="RNZ248" s="20"/>
      <c r="ROA248" s="35"/>
      <c r="ROB248" s="21"/>
      <c r="ROC248" s="21"/>
      <c r="ROD248" s="27"/>
      <c r="ROE248" s="28"/>
      <c r="ROF248" s="28"/>
      <c r="ROG248" s="28"/>
      <c r="ROH248" s="28"/>
      <c r="ROI248" s="28"/>
      <c r="ROJ248" s="58"/>
      <c r="ROK248" s="57"/>
      <c r="ROL248" s="23"/>
      <c r="ROM248" s="24"/>
      <c r="RON248" s="26"/>
      <c r="ROO248" s="20"/>
      <c r="ROP248" s="35"/>
      <c r="ROQ248" s="21"/>
      <c r="ROR248" s="21"/>
      <c r="ROS248" s="27"/>
      <c r="ROT248" s="28"/>
      <c r="ROU248" s="28"/>
      <c r="ROV248" s="28"/>
      <c r="ROW248" s="28"/>
      <c r="ROX248" s="28"/>
      <c r="ROY248" s="58"/>
      <c r="ROZ248" s="57"/>
      <c r="RPA248" s="23"/>
      <c r="RPB248" s="24"/>
      <c r="RPC248" s="26"/>
      <c r="RPD248" s="20"/>
      <c r="RPE248" s="35"/>
      <c r="RPF248" s="21"/>
      <c r="RPG248" s="21"/>
      <c r="RPH248" s="27"/>
      <c r="RPI248" s="28"/>
      <c r="RPJ248" s="28"/>
      <c r="RPK248" s="28"/>
      <c r="RPL248" s="28"/>
      <c r="RPM248" s="28"/>
      <c r="RPN248" s="58"/>
      <c r="RPO248" s="57"/>
      <c r="RPP248" s="23"/>
      <c r="RPQ248" s="24"/>
      <c r="RPR248" s="26"/>
      <c r="RPS248" s="20"/>
      <c r="RPT248" s="35"/>
      <c r="RPU248" s="21"/>
      <c r="RPV248" s="21"/>
      <c r="RPW248" s="27"/>
      <c r="RPX248" s="28"/>
      <c r="RPY248" s="28"/>
      <c r="RPZ248" s="28"/>
      <c r="RQA248" s="28"/>
      <c r="RQB248" s="28"/>
      <c r="RQC248" s="58"/>
      <c r="RQD248" s="57"/>
      <c r="RQE248" s="23"/>
      <c r="RQF248" s="24"/>
      <c r="RQG248" s="26"/>
      <c r="RQH248" s="20"/>
      <c r="RQI248" s="35"/>
      <c r="RQJ248" s="21"/>
      <c r="RQK248" s="21"/>
      <c r="RQL248" s="27"/>
      <c r="RQM248" s="28"/>
      <c r="RQN248" s="28"/>
      <c r="RQO248" s="28"/>
      <c r="RQP248" s="28"/>
      <c r="RQQ248" s="28"/>
      <c r="RQR248" s="58"/>
      <c r="RQS248" s="57"/>
      <c r="RQT248" s="23"/>
      <c r="RQU248" s="24"/>
      <c r="RQV248" s="26"/>
      <c r="RQW248" s="20"/>
      <c r="RQX248" s="35"/>
      <c r="RQY248" s="21"/>
      <c r="RQZ248" s="21"/>
      <c r="RRA248" s="27"/>
      <c r="RRB248" s="28"/>
      <c r="RRC248" s="28"/>
      <c r="RRD248" s="28"/>
      <c r="RRE248" s="28"/>
      <c r="RRF248" s="28"/>
      <c r="RRG248" s="58"/>
      <c r="RRH248" s="57"/>
      <c r="RRI248" s="23"/>
      <c r="RRJ248" s="24"/>
      <c r="RRK248" s="26"/>
      <c r="RRL248" s="20"/>
      <c r="RRM248" s="35"/>
      <c r="RRN248" s="21"/>
      <c r="RRO248" s="21"/>
      <c r="RRP248" s="27"/>
      <c r="RRQ248" s="28"/>
      <c r="RRR248" s="28"/>
      <c r="RRS248" s="28"/>
      <c r="RRT248" s="28"/>
      <c r="RRU248" s="28"/>
      <c r="RRV248" s="58"/>
      <c r="RRW248" s="57"/>
      <c r="RRX248" s="23"/>
      <c r="RRY248" s="24"/>
      <c r="RRZ248" s="26"/>
      <c r="RSA248" s="20"/>
      <c r="RSB248" s="35"/>
      <c r="RSC248" s="21"/>
      <c r="RSD248" s="21"/>
      <c r="RSE248" s="27"/>
      <c r="RSF248" s="28"/>
      <c r="RSG248" s="28"/>
      <c r="RSH248" s="28"/>
      <c r="RSI248" s="28"/>
      <c r="RSJ248" s="28"/>
      <c r="RSK248" s="58"/>
      <c r="RSL248" s="57"/>
      <c r="RSM248" s="23"/>
      <c r="RSN248" s="24"/>
      <c r="RSO248" s="26"/>
      <c r="RSP248" s="20"/>
      <c r="RSQ248" s="35"/>
      <c r="RSR248" s="21"/>
      <c r="RSS248" s="21"/>
      <c r="RST248" s="27"/>
      <c r="RSU248" s="28"/>
      <c r="RSV248" s="28"/>
      <c r="RSW248" s="28"/>
      <c r="RSX248" s="28"/>
      <c r="RSY248" s="28"/>
      <c r="RSZ248" s="58"/>
      <c r="RTA248" s="57"/>
      <c r="RTB248" s="23"/>
      <c r="RTC248" s="24"/>
      <c r="RTD248" s="26"/>
      <c r="RTE248" s="20"/>
      <c r="RTF248" s="35"/>
      <c r="RTG248" s="21"/>
      <c r="RTH248" s="21"/>
      <c r="RTI248" s="27"/>
      <c r="RTJ248" s="28"/>
      <c r="RTK248" s="28"/>
      <c r="RTL248" s="28"/>
      <c r="RTM248" s="28"/>
      <c r="RTN248" s="28"/>
      <c r="RTO248" s="58"/>
      <c r="RTP248" s="57"/>
      <c r="RTQ248" s="23"/>
      <c r="RTR248" s="24"/>
      <c r="RTS248" s="26"/>
      <c r="RTT248" s="20"/>
      <c r="RTU248" s="35"/>
      <c r="RTV248" s="21"/>
      <c r="RTW248" s="21"/>
      <c r="RTX248" s="27"/>
      <c r="RTY248" s="28"/>
      <c r="RTZ248" s="28"/>
      <c r="RUA248" s="28"/>
      <c r="RUB248" s="28"/>
      <c r="RUC248" s="28"/>
      <c r="RUD248" s="58"/>
      <c r="RUE248" s="57"/>
      <c r="RUF248" s="23"/>
      <c r="RUG248" s="24"/>
      <c r="RUH248" s="26"/>
      <c r="RUI248" s="20"/>
      <c r="RUJ248" s="35"/>
      <c r="RUK248" s="21"/>
      <c r="RUL248" s="21"/>
      <c r="RUM248" s="27"/>
      <c r="RUN248" s="28"/>
      <c r="RUO248" s="28"/>
      <c r="RUP248" s="28"/>
      <c r="RUQ248" s="28"/>
      <c r="RUR248" s="28"/>
      <c r="RUS248" s="58"/>
      <c r="RUT248" s="57"/>
      <c r="RUU248" s="23"/>
      <c r="RUV248" s="24"/>
      <c r="RUW248" s="26"/>
      <c r="RUX248" s="20"/>
      <c r="RUY248" s="35"/>
      <c r="RUZ248" s="21"/>
      <c r="RVA248" s="21"/>
      <c r="RVB248" s="27"/>
      <c r="RVC248" s="28"/>
      <c r="RVD248" s="28"/>
      <c r="RVE248" s="28"/>
      <c r="RVF248" s="28"/>
      <c r="RVG248" s="28"/>
      <c r="RVH248" s="58"/>
      <c r="RVI248" s="57"/>
      <c r="RVJ248" s="23"/>
      <c r="RVK248" s="24"/>
      <c r="RVL248" s="26"/>
      <c r="RVM248" s="20"/>
      <c r="RVN248" s="35"/>
      <c r="RVO248" s="21"/>
      <c r="RVP248" s="21"/>
      <c r="RVQ248" s="27"/>
      <c r="RVR248" s="28"/>
      <c r="RVS248" s="28"/>
      <c r="RVT248" s="28"/>
      <c r="RVU248" s="28"/>
      <c r="RVV248" s="28"/>
      <c r="RVW248" s="58"/>
      <c r="RVX248" s="57"/>
      <c r="RVY248" s="23"/>
      <c r="RVZ248" s="24"/>
      <c r="RWA248" s="26"/>
      <c r="RWB248" s="20"/>
      <c r="RWC248" s="35"/>
      <c r="RWD248" s="21"/>
      <c r="RWE248" s="21"/>
      <c r="RWF248" s="27"/>
      <c r="RWG248" s="28"/>
      <c r="RWH248" s="28"/>
      <c r="RWI248" s="28"/>
      <c r="RWJ248" s="28"/>
      <c r="RWK248" s="28"/>
      <c r="RWL248" s="58"/>
      <c r="RWM248" s="57"/>
      <c r="RWN248" s="23"/>
      <c r="RWO248" s="24"/>
      <c r="RWP248" s="26"/>
      <c r="RWQ248" s="20"/>
      <c r="RWR248" s="35"/>
      <c r="RWS248" s="21"/>
      <c r="RWT248" s="21"/>
      <c r="RWU248" s="27"/>
      <c r="RWV248" s="28"/>
      <c r="RWW248" s="28"/>
      <c r="RWX248" s="28"/>
      <c r="RWY248" s="28"/>
      <c r="RWZ248" s="28"/>
      <c r="RXA248" s="58"/>
      <c r="RXB248" s="57"/>
      <c r="RXC248" s="23"/>
      <c r="RXD248" s="24"/>
      <c r="RXE248" s="26"/>
      <c r="RXF248" s="20"/>
      <c r="RXG248" s="35"/>
      <c r="RXH248" s="21"/>
      <c r="RXI248" s="21"/>
      <c r="RXJ248" s="27"/>
      <c r="RXK248" s="28"/>
      <c r="RXL248" s="28"/>
      <c r="RXM248" s="28"/>
      <c r="RXN248" s="28"/>
      <c r="RXO248" s="28"/>
      <c r="RXP248" s="58"/>
      <c r="RXQ248" s="57"/>
      <c r="RXR248" s="23"/>
      <c r="RXS248" s="24"/>
      <c r="RXT248" s="26"/>
      <c r="RXU248" s="20"/>
      <c r="RXV248" s="35"/>
      <c r="RXW248" s="21"/>
      <c r="RXX248" s="21"/>
      <c r="RXY248" s="27"/>
      <c r="RXZ248" s="28"/>
      <c r="RYA248" s="28"/>
      <c r="RYB248" s="28"/>
      <c r="RYC248" s="28"/>
      <c r="RYD248" s="28"/>
      <c r="RYE248" s="58"/>
      <c r="RYF248" s="57"/>
      <c r="RYG248" s="23"/>
      <c r="RYH248" s="24"/>
      <c r="RYI248" s="26"/>
      <c r="RYJ248" s="20"/>
      <c r="RYK248" s="35"/>
      <c r="RYL248" s="21"/>
      <c r="RYM248" s="21"/>
      <c r="RYN248" s="27"/>
      <c r="RYO248" s="28"/>
      <c r="RYP248" s="28"/>
      <c r="RYQ248" s="28"/>
      <c r="RYR248" s="28"/>
      <c r="RYS248" s="28"/>
      <c r="RYT248" s="58"/>
      <c r="RYU248" s="57"/>
      <c r="RYV248" s="23"/>
      <c r="RYW248" s="24"/>
      <c r="RYX248" s="26"/>
      <c r="RYY248" s="20"/>
      <c r="RYZ248" s="35"/>
      <c r="RZA248" s="21"/>
      <c r="RZB248" s="21"/>
      <c r="RZC248" s="27"/>
      <c r="RZD248" s="28"/>
      <c r="RZE248" s="28"/>
      <c r="RZF248" s="28"/>
      <c r="RZG248" s="28"/>
      <c r="RZH248" s="28"/>
      <c r="RZI248" s="58"/>
      <c r="RZJ248" s="57"/>
      <c r="RZK248" s="23"/>
      <c r="RZL248" s="24"/>
      <c r="RZM248" s="26"/>
      <c r="RZN248" s="20"/>
      <c r="RZO248" s="35"/>
      <c r="RZP248" s="21"/>
      <c r="RZQ248" s="21"/>
      <c r="RZR248" s="27"/>
      <c r="RZS248" s="28"/>
      <c r="RZT248" s="28"/>
      <c r="RZU248" s="28"/>
      <c r="RZV248" s="28"/>
      <c r="RZW248" s="28"/>
      <c r="RZX248" s="58"/>
      <c r="RZY248" s="57"/>
      <c r="RZZ248" s="23"/>
      <c r="SAA248" s="24"/>
      <c r="SAB248" s="26"/>
      <c r="SAC248" s="20"/>
      <c r="SAD248" s="35"/>
      <c r="SAE248" s="21"/>
      <c r="SAF248" s="21"/>
      <c r="SAG248" s="27"/>
      <c r="SAH248" s="28"/>
      <c r="SAI248" s="28"/>
      <c r="SAJ248" s="28"/>
      <c r="SAK248" s="28"/>
      <c r="SAL248" s="28"/>
      <c r="SAM248" s="58"/>
      <c r="SAN248" s="57"/>
      <c r="SAO248" s="23"/>
      <c r="SAP248" s="24"/>
      <c r="SAQ248" s="26"/>
      <c r="SAR248" s="20"/>
      <c r="SAS248" s="35"/>
      <c r="SAT248" s="21"/>
      <c r="SAU248" s="21"/>
      <c r="SAV248" s="27"/>
      <c r="SAW248" s="28"/>
      <c r="SAX248" s="28"/>
      <c r="SAY248" s="28"/>
      <c r="SAZ248" s="28"/>
      <c r="SBA248" s="28"/>
      <c r="SBB248" s="58"/>
      <c r="SBC248" s="57"/>
      <c r="SBD248" s="23"/>
      <c r="SBE248" s="24"/>
      <c r="SBF248" s="26"/>
      <c r="SBG248" s="20"/>
      <c r="SBH248" s="35"/>
      <c r="SBI248" s="21"/>
      <c r="SBJ248" s="21"/>
      <c r="SBK248" s="27"/>
      <c r="SBL248" s="28"/>
      <c r="SBM248" s="28"/>
      <c r="SBN248" s="28"/>
      <c r="SBO248" s="28"/>
      <c r="SBP248" s="28"/>
      <c r="SBQ248" s="58"/>
      <c r="SBR248" s="57"/>
      <c r="SBS248" s="23"/>
      <c r="SBT248" s="24"/>
      <c r="SBU248" s="26"/>
      <c r="SBV248" s="20"/>
      <c r="SBW248" s="35"/>
      <c r="SBX248" s="21"/>
      <c r="SBY248" s="21"/>
      <c r="SBZ248" s="27"/>
      <c r="SCA248" s="28"/>
      <c r="SCB248" s="28"/>
      <c r="SCC248" s="28"/>
      <c r="SCD248" s="28"/>
      <c r="SCE248" s="28"/>
      <c r="SCF248" s="58"/>
      <c r="SCG248" s="57"/>
      <c r="SCH248" s="23"/>
      <c r="SCI248" s="24"/>
      <c r="SCJ248" s="26"/>
      <c r="SCK248" s="20"/>
      <c r="SCL248" s="35"/>
      <c r="SCM248" s="21"/>
      <c r="SCN248" s="21"/>
      <c r="SCO248" s="27"/>
      <c r="SCP248" s="28"/>
      <c r="SCQ248" s="28"/>
      <c r="SCR248" s="28"/>
      <c r="SCS248" s="28"/>
      <c r="SCT248" s="28"/>
      <c r="SCU248" s="58"/>
      <c r="SCV248" s="57"/>
      <c r="SCW248" s="23"/>
      <c r="SCX248" s="24"/>
      <c r="SCY248" s="26"/>
      <c r="SCZ248" s="20"/>
      <c r="SDA248" s="35"/>
      <c r="SDB248" s="21"/>
      <c r="SDC248" s="21"/>
      <c r="SDD248" s="27"/>
      <c r="SDE248" s="28"/>
      <c r="SDF248" s="28"/>
      <c r="SDG248" s="28"/>
      <c r="SDH248" s="28"/>
      <c r="SDI248" s="28"/>
      <c r="SDJ248" s="58"/>
      <c r="SDK248" s="57"/>
      <c r="SDL248" s="23"/>
      <c r="SDM248" s="24"/>
      <c r="SDN248" s="26"/>
      <c r="SDO248" s="20"/>
      <c r="SDP248" s="35"/>
      <c r="SDQ248" s="21"/>
      <c r="SDR248" s="21"/>
      <c r="SDS248" s="27"/>
      <c r="SDT248" s="28"/>
      <c r="SDU248" s="28"/>
      <c r="SDV248" s="28"/>
      <c r="SDW248" s="28"/>
      <c r="SDX248" s="28"/>
      <c r="SDY248" s="58"/>
      <c r="SDZ248" s="57"/>
      <c r="SEA248" s="23"/>
      <c r="SEB248" s="24"/>
      <c r="SEC248" s="26"/>
      <c r="SED248" s="20"/>
      <c r="SEE248" s="35"/>
      <c r="SEF248" s="21"/>
      <c r="SEG248" s="21"/>
      <c r="SEH248" s="27"/>
      <c r="SEI248" s="28"/>
      <c r="SEJ248" s="28"/>
      <c r="SEK248" s="28"/>
      <c r="SEL248" s="28"/>
      <c r="SEM248" s="28"/>
      <c r="SEN248" s="58"/>
      <c r="SEO248" s="57"/>
      <c r="SEP248" s="23"/>
      <c r="SEQ248" s="24"/>
      <c r="SER248" s="26"/>
      <c r="SES248" s="20"/>
      <c r="SET248" s="35"/>
      <c r="SEU248" s="21"/>
      <c r="SEV248" s="21"/>
      <c r="SEW248" s="27"/>
      <c r="SEX248" s="28"/>
      <c r="SEY248" s="28"/>
      <c r="SEZ248" s="28"/>
      <c r="SFA248" s="28"/>
      <c r="SFB248" s="28"/>
      <c r="SFC248" s="58"/>
      <c r="SFD248" s="57"/>
      <c r="SFE248" s="23"/>
      <c r="SFF248" s="24"/>
      <c r="SFG248" s="26"/>
      <c r="SFH248" s="20"/>
      <c r="SFI248" s="35"/>
      <c r="SFJ248" s="21"/>
      <c r="SFK248" s="21"/>
      <c r="SFL248" s="27"/>
      <c r="SFM248" s="28"/>
      <c r="SFN248" s="28"/>
      <c r="SFO248" s="28"/>
      <c r="SFP248" s="28"/>
      <c r="SFQ248" s="28"/>
      <c r="SFR248" s="58"/>
      <c r="SFS248" s="57"/>
      <c r="SFT248" s="23"/>
      <c r="SFU248" s="24"/>
      <c r="SFV248" s="26"/>
      <c r="SFW248" s="20"/>
      <c r="SFX248" s="35"/>
      <c r="SFY248" s="21"/>
      <c r="SFZ248" s="21"/>
      <c r="SGA248" s="27"/>
      <c r="SGB248" s="28"/>
      <c r="SGC248" s="28"/>
      <c r="SGD248" s="28"/>
      <c r="SGE248" s="28"/>
      <c r="SGF248" s="28"/>
      <c r="SGG248" s="58"/>
      <c r="SGH248" s="57"/>
      <c r="SGI248" s="23"/>
      <c r="SGJ248" s="24"/>
      <c r="SGK248" s="26"/>
      <c r="SGL248" s="20"/>
      <c r="SGM248" s="35"/>
      <c r="SGN248" s="21"/>
      <c r="SGO248" s="21"/>
      <c r="SGP248" s="27"/>
      <c r="SGQ248" s="28"/>
      <c r="SGR248" s="28"/>
      <c r="SGS248" s="28"/>
      <c r="SGT248" s="28"/>
      <c r="SGU248" s="28"/>
      <c r="SGV248" s="58"/>
      <c r="SGW248" s="57"/>
      <c r="SGX248" s="23"/>
      <c r="SGY248" s="24"/>
      <c r="SGZ248" s="26"/>
      <c r="SHA248" s="20"/>
      <c r="SHB248" s="35"/>
      <c r="SHC248" s="21"/>
      <c r="SHD248" s="21"/>
      <c r="SHE248" s="27"/>
      <c r="SHF248" s="28"/>
      <c r="SHG248" s="28"/>
      <c r="SHH248" s="28"/>
      <c r="SHI248" s="28"/>
      <c r="SHJ248" s="28"/>
      <c r="SHK248" s="58"/>
      <c r="SHL248" s="57"/>
      <c r="SHM248" s="23"/>
      <c r="SHN248" s="24"/>
      <c r="SHO248" s="26"/>
      <c r="SHP248" s="20"/>
      <c r="SHQ248" s="35"/>
      <c r="SHR248" s="21"/>
      <c r="SHS248" s="21"/>
      <c r="SHT248" s="27"/>
      <c r="SHU248" s="28"/>
      <c r="SHV248" s="28"/>
      <c r="SHW248" s="28"/>
      <c r="SHX248" s="28"/>
      <c r="SHY248" s="28"/>
      <c r="SHZ248" s="58"/>
      <c r="SIA248" s="57"/>
      <c r="SIB248" s="23"/>
      <c r="SIC248" s="24"/>
      <c r="SID248" s="26"/>
      <c r="SIE248" s="20"/>
      <c r="SIF248" s="35"/>
      <c r="SIG248" s="21"/>
      <c r="SIH248" s="21"/>
      <c r="SII248" s="27"/>
      <c r="SIJ248" s="28"/>
      <c r="SIK248" s="28"/>
      <c r="SIL248" s="28"/>
      <c r="SIM248" s="28"/>
      <c r="SIN248" s="28"/>
      <c r="SIO248" s="58"/>
      <c r="SIP248" s="57"/>
      <c r="SIQ248" s="23"/>
      <c r="SIR248" s="24"/>
      <c r="SIS248" s="26"/>
      <c r="SIT248" s="20"/>
      <c r="SIU248" s="35"/>
      <c r="SIV248" s="21"/>
      <c r="SIW248" s="21"/>
      <c r="SIX248" s="27"/>
      <c r="SIY248" s="28"/>
      <c r="SIZ248" s="28"/>
      <c r="SJA248" s="28"/>
      <c r="SJB248" s="28"/>
      <c r="SJC248" s="28"/>
      <c r="SJD248" s="58"/>
      <c r="SJE248" s="57"/>
      <c r="SJF248" s="23"/>
      <c r="SJG248" s="24"/>
      <c r="SJH248" s="26"/>
      <c r="SJI248" s="20"/>
      <c r="SJJ248" s="35"/>
      <c r="SJK248" s="21"/>
      <c r="SJL248" s="21"/>
      <c r="SJM248" s="27"/>
      <c r="SJN248" s="28"/>
      <c r="SJO248" s="28"/>
      <c r="SJP248" s="28"/>
      <c r="SJQ248" s="28"/>
      <c r="SJR248" s="28"/>
      <c r="SJS248" s="58"/>
      <c r="SJT248" s="57"/>
      <c r="SJU248" s="23"/>
      <c r="SJV248" s="24"/>
      <c r="SJW248" s="26"/>
      <c r="SJX248" s="20"/>
      <c r="SJY248" s="35"/>
      <c r="SJZ248" s="21"/>
      <c r="SKA248" s="21"/>
      <c r="SKB248" s="27"/>
      <c r="SKC248" s="28"/>
      <c r="SKD248" s="28"/>
      <c r="SKE248" s="28"/>
      <c r="SKF248" s="28"/>
      <c r="SKG248" s="28"/>
      <c r="SKH248" s="58"/>
      <c r="SKI248" s="57"/>
      <c r="SKJ248" s="23"/>
      <c r="SKK248" s="24"/>
      <c r="SKL248" s="26"/>
      <c r="SKM248" s="20"/>
      <c r="SKN248" s="35"/>
      <c r="SKO248" s="21"/>
      <c r="SKP248" s="21"/>
      <c r="SKQ248" s="27"/>
      <c r="SKR248" s="28"/>
      <c r="SKS248" s="28"/>
      <c r="SKT248" s="28"/>
      <c r="SKU248" s="28"/>
      <c r="SKV248" s="28"/>
      <c r="SKW248" s="58"/>
      <c r="SKX248" s="57"/>
      <c r="SKY248" s="23"/>
      <c r="SKZ248" s="24"/>
      <c r="SLA248" s="26"/>
      <c r="SLB248" s="20"/>
      <c r="SLC248" s="35"/>
      <c r="SLD248" s="21"/>
      <c r="SLE248" s="21"/>
      <c r="SLF248" s="27"/>
      <c r="SLG248" s="28"/>
      <c r="SLH248" s="28"/>
      <c r="SLI248" s="28"/>
      <c r="SLJ248" s="28"/>
      <c r="SLK248" s="28"/>
      <c r="SLL248" s="58"/>
      <c r="SLM248" s="57"/>
      <c r="SLN248" s="23"/>
      <c r="SLO248" s="24"/>
      <c r="SLP248" s="26"/>
      <c r="SLQ248" s="20"/>
      <c r="SLR248" s="35"/>
      <c r="SLS248" s="21"/>
      <c r="SLT248" s="21"/>
      <c r="SLU248" s="27"/>
      <c r="SLV248" s="28"/>
      <c r="SLW248" s="28"/>
      <c r="SLX248" s="28"/>
      <c r="SLY248" s="28"/>
      <c r="SLZ248" s="28"/>
      <c r="SMA248" s="58"/>
      <c r="SMB248" s="57"/>
      <c r="SMC248" s="23"/>
      <c r="SMD248" s="24"/>
      <c r="SME248" s="26"/>
      <c r="SMF248" s="20"/>
      <c r="SMG248" s="35"/>
      <c r="SMH248" s="21"/>
      <c r="SMI248" s="21"/>
      <c r="SMJ248" s="27"/>
      <c r="SMK248" s="28"/>
      <c r="SML248" s="28"/>
      <c r="SMM248" s="28"/>
      <c r="SMN248" s="28"/>
      <c r="SMO248" s="28"/>
      <c r="SMP248" s="58"/>
      <c r="SMQ248" s="57"/>
      <c r="SMR248" s="23"/>
      <c r="SMS248" s="24"/>
      <c r="SMT248" s="26"/>
      <c r="SMU248" s="20"/>
      <c r="SMV248" s="35"/>
      <c r="SMW248" s="21"/>
      <c r="SMX248" s="21"/>
      <c r="SMY248" s="27"/>
      <c r="SMZ248" s="28"/>
      <c r="SNA248" s="28"/>
      <c r="SNB248" s="28"/>
      <c r="SNC248" s="28"/>
      <c r="SND248" s="28"/>
      <c r="SNE248" s="58"/>
      <c r="SNF248" s="57"/>
      <c r="SNG248" s="23"/>
      <c r="SNH248" s="24"/>
      <c r="SNI248" s="26"/>
      <c r="SNJ248" s="20"/>
      <c r="SNK248" s="35"/>
      <c r="SNL248" s="21"/>
      <c r="SNM248" s="21"/>
      <c r="SNN248" s="27"/>
      <c r="SNO248" s="28"/>
      <c r="SNP248" s="28"/>
      <c r="SNQ248" s="28"/>
      <c r="SNR248" s="28"/>
      <c r="SNS248" s="28"/>
      <c r="SNT248" s="58"/>
      <c r="SNU248" s="57"/>
      <c r="SNV248" s="23"/>
      <c r="SNW248" s="24"/>
      <c r="SNX248" s="26"/>
      <c r="SNY248" s="20"/>
      <c r="SNZ248" s="35"/>
      <c r="SOA248" s="21"/>
      <c r="SOB248" s="21"/>
      <c r="SOC248" s="27"/>
      <c r="SOD248" s="28"/>
      <c r="SOE248" s="28"/>
      <c r="SOF248" s="28"/>
      <c r="SOG248" s="28"/>
      <c r="SOH248" s="28"/>
      <c r="SOI248" s="58"/>
      <c r="SOJ248" s="57"/>
      <c r="SOK248" s="23"/>
      <c r="SOL248" s="24"/>
      <c r="SOM248" s="26"/>
      <c r="SON248" s="20"/>
      <c r="SOO248" s="35"/>
      <c r="SOP248" s="21"/>
      <c r="SOQ248" s="21"/>
      <c r="SOR248" s="27"/>
      <c r="SOS248" s="28"/>
      <c r="SOT248" s="28"/>
      <c r="SOU248" s="28"/>
      <c r="SOV248" s="28"/>
      <c r="SOW248" s="28"/>
      <c r="SOX248" s="58"/>
      <c r="SOY248" s="57"/>
      <c r="SOZ248" s="23"/>
      <c r="SPA248" s="24"/>
      <c r="SPB248" s="26"/>
      <c r="SPC248" s="20"/>
      <c r="SPD248" s="35"/>
      <c r="SPE248" s="21"/>
      <c r="SPF248" s="21"/>
      <c r="SPG248" s="27"/>
      <c r="SPH248" s="28"/>
      <c r="SPI248" s="28"/>
      <c r="SPJ248" s="28"/>
      <c r="SPK248" s="28"/>
      <c r="SPL248" s="28"/>
      <c r="SPM248" s="58"/>
      <c r="SPN248" s="57"/>
      <c r="SPO248" s="23"/>
      <c r="SPP248" s="24"/>
      <c r="SPQ248" s="26"/>
      <c r="SPR248" s="20"/>
      <c r="SPS248" s="35"/>
      <c r="SPT248" s="21"/>
      <c r="SPU248" s="21"/>
      <c r="SPV248" s="27"/>
      <c r="SPW248" s="28"/>
      <c r="SPX248" s="28"/>
      <c r="SPY248" s="28"/>
      <c r="SPZ248" s="28"/>
      <c r="SQA248" s="28"/>
      <c r="SQB248" s="58"/>
      <c r="SQC248" s="57"/>
      <c r="SQD248" s="23"/>
      <c r="SQE248" s="24"/>
      <c r="SQF248" s="26"/>
      <c r="SQG248" s="20"/>
      <c r="SQH248" s="35"/>
      <c r="SQI248" s="21"/>
      <c r="SQJ248" s="21"/>
      <c r="SQK248" s="27"/>
      <c r="SQL248" s="28"/>
      <c r="SQM248" s="28"/>
      <c r="SQN248" s="28"/>
      <c r="SQO248" s="28"/>
      <c r="SQP248" s="28"/>
      <c r="SQQ248" s="58"/>
      <c r="SQR248" s="57"/>
      <c r="SQS248" s="23"/>
      <c r="SQT248" s="24"/>
      <c r="SQU248" s="26"/>
      <c r="SQV248" s="20"/>
      <c r="SQW248" s="35"/>
      <c r="SQX248" s="21"/>
      <c r="SQY248" s="21"/>
      <c r="SQZ248" s="27"/>
      <c r="SRA248" s="28"/>
      <c r="SRB248" s="28"/>
      <c r="SRC248" s="28"/>
      <c r="SRD248" s="28"/>
      <c r="SRE248" s="28"/>
      <c r="SRF248" s="58"/>
      <c r="SRG248" s="57"/>
      <c r="SRH248" s="23"/>
      <c r="SRI248" s="24"/>
      <c r="SRJ248" s="26"/>
      <c r="SRK248" s="20"/>
      <c r="SRL248" s="35"/>
      <c r="SRM248" s="21"/>
      <c r="SRN248" s="21"/>
      <c r="SRO248" s="27"/>
      <c r="SRP248" s="28"/>
      <c r="SRQ248" s="28"/>
      <c r="SRR248" s="28"/>
      <c r="SRS248" s="28"/>
      <c r="SRT248" s="28"/>
      <c r="SRU248" s="58"/>
      <c r="SRV248" s="57"/>
      <c r="SRW248" s="23"/>
      <c r="SRX248" s="24"/>
      <c r="SRY248" s="26"/>
      <c r="SRZ248" s="20"/>
      <c r="SSA248" s="35"/>
      <c r="SSB248" s="21"/>
      <c r="SSC248" s="21"/>
      <c r="SSD248" s="27"/>
      <c r="SSE248" s="28"/>
      <c r="SSF248" s="28"/>
      <c r="SSG248" s="28"/>
      <c r="SSH248" s="28"/>
      <c r="SSI248" s="28"/>
      <c r="SSJ248" s="58"/>
      <c r="SSK248" s="57"/>
      <c r="SSL248" s="23"/>
      <c r="SSM248" s="24"/>
      <c r="SSN248" s="26"/>
      <c r="SSO248" s="20"/>
      <c r="SSP248" s="35"/>
      <c r="SSQ248" s="21"/>
      <c r="SSR248" s="21"/>
      <c r="SSS248" s="27"/>
      <c r="SST248" s="28"/>
      <c r="SSU248" s="28"/>
      <c r="SSV248" s="28"/>
      <c r="SSW248" s="28"/>
      <c r="SSX248" s="28"/>
      <c r="SSY248" s="58"/>
      <c r="SSZ248" s="57"/>
      <c r="STA248" s="23"/>
      <c r="STB248" s="24"/>
      <c r="STC248" s="26"/>
      <c r="STD248" s="20"/>
      <c r="STE248" s="35"/>
      <c r="STF248" s="21"/>
      <c r="STG248" s="21"/>
      <c r="STH248" s="27"/>
      <c r="STI248" s="28"/>
      <c r="STJ248" s="28"/>
      <c r="STK248" s="28"/>
      <c r="STL248" s="28"/>
      <c r="STM248" s="28"/>
      <c r="STN248" s="58"/>
      <c r="STO248" s="57"/>
      <c r="STP248" s="23"/>
      <c r="STQ248" s="24"/>
      <c r="STR248" s="26"/>
      <c r="STS248" s="20"/>
      <c r="STT248" s="35"/>
      <c r="STU248" s="21"/>
      <c r="STV248" s="21"/>
      <c r="STW248" s="27"/>
      <c r="STX248" s="28"/>
      <c r="STY248" s="28"/>
      <c r="STZ248" s="28"/>
      <c r="SUA248" s="28"/>
      <c r="SUB248" s="28"/>
      <c r="SUC248" s="58"/>
      <c r="SUD248" s="57"/>
      <c r="SUE248" s="23"/>
      <c r="SUF248" s="24"/>
      <c r="SUG248" s="26"/>
      <c r="SUH248" s="20"/>
      <c r="SUI248" s="35"/>
      <c r="SUJ248" s="21"/>
      <c r="SUK248" s="21"/>
      <c r="SUL248" s="27"/>
      <c r="SUM248" s="28"/>
      <c r="SUN248" s="28"/>
      <c r="SUO248" s="28"/>
      <c r="SUP248" s="28"/>
      <c r="SUQ248" s="28"/>
      <c r="SUR248" s="58"/>
      <c r="SUS248" s="57"/>
      <c r="SUT248" s="23"/>
      <c r="SUU248" s="24"/>
      <c r="SUV248" s="26"/>
      <c r="SUW248" s="20"/>
      <c r="SUX248" s="35"/>
      <c r="SUY248" s="21"/>
      <c r="SUZ248" s="21"/>
      <c r="SVA248" s="27"/>
      <c r="SVB248" s="28"/>
      <c r="SVC248" s="28"/>
      <c r="SVD248" s="28"/>
      <c r="SVE248" s="28"/>
      <c r="SVF248" s="28"/>
      <c r="SVG248" s="58"/>
      <c r="SVH248" s="57"/>
      <c r="SVI248" s="23"/>
      <c r="SVJ248" s="24"/>
      <c r="SVK248" s="26"/>
      <c r="SVL248" s="20"/>
      <c r="SVM248" s="35"/>
      <c r="SVN248" s="21"/>
      <c r="SVO248" s="21"/>
      <c r="SVP248" s="27"/>
      <c r="SVQ248" s="28"/>
      <c r="SVR248" s="28"/>
      <c r="SVS248" s="28"/>
      <c r="SVT248" s="28"/>
      <c r="SVU248" s="28"/>
      <c r="SVV248" s="58"/>
      <c r="SVW248" s="57"/>
      <c r="SVX248" s="23"/>
      <c r="SVY248" s="24"/>
      <c r="SVZ248" s="26"/>
      <c r="SWA248" s="20"/>
      <c r="SWB248" s="35"/>
      <c r="SWC248" s="21"/>
      <c r="SWD248" s="21"/>
      <c r="SWE248" s="27"/>
      <c r="SWF248" s="28"/>
      <c r="SWG248" s="28"/>
      <c r="SWH248" s="28"/>
      <c r="SWI248" s="28"/>
      <c r="SWJ248" s="28"/>
      <c r="SWK248" s="58"/>
      <c r="SWL248" s="57"/>
      <c r="SWM248" s="23"/>
      <c r="SWN248" s="24"/>
      <c r="SWO248" s="26"/>
      <c r="SWP248" s="20"/>
      <c r="SWQ248" s="35"/>
      <c r="SWR248" s="21"/>
      <c r="SWS248" s="21"/>
      <c r="SWT248" s="27"/>
      <c r="SWU248" s="28"/>
      <c r="SWV248" s="28"/>
      <c r="SWW248" s="28"/>
      <c r="SWX248" s="28"/>
      <c r="SWY248" s="28"/>
      <c r="SWZ248" s="58"/>
      <c r="SXA248" s="57"/>
      <c r="SXB248" s="23"/>
      <c r="SXC248" s="24"/>
      <c r="SXD248" s="26"/>
      <c r="SXE248" s="20"/>
      <c r="SXF248" s="35"/>
      <c r="SXG248" s="21"/>
      <c r="SXH248" s="21"/>
      <c r="SXI248" s="27"/>
      <c r="SXJ248" s="28"/>
      <c r="SXK248" s="28"/>
      <c r="SXL248" s="28"/>
      <c r="SXM248" s="28"/>
      <c r="SXN248" s="28"/>
      <c r="SXO248" s="58"/>
      <c r="SXP248" s="57"/>
      <c r="SXQ248" s="23"/>
      <c r="SXR248" s="24"/>
      <c r="SXS248" s="26"/>
      <c r="SXT248" s="20"/>
      <c r="SXU248" s="35"/>
      <c r="SXV248" s="21"/>
      <c r="SXW248" s="21"/>
      <c r="SXX248" s="27"/>
      <c r="SXY248" s="28"/>
      <c r="SXZ248" s="28"/>
      <c r="SYA248" s="28"/>
      <c r="SYB248" s="28"/>
      <c r="SYC248" s="28"/>
      <c r="SYD248" s="58"/>
      <c r="SYE248" s="57"/>
      <c r="SYF248" s="23"/>
      <c r="SYG248" s="24"/>
      <c r="SYH248" s="26"/>
      <c r="SYI248" s="20"/>
      <c r="SYJ248" s="35"/>
      <c r="SYK248" s="21"/>
      <c r="SYL248" s="21"/>
      <c r="SYM248" s="27"/>
      <c r="SYN248" s="28"/>
      <c r="SYO248" s="28"/>
      <c r="SYP248" s="28"/>
      <c r="SYQ248" s="28"/>
      <c r="SYR248" s="28"/>
      <c r="SYS248" s="58"/>
      <c r="SYT248" s="57"/>
      <c r="SYU248" s="23"/>
      <c r="SYV248" s="24"/>
      <c r="SYW248" s="26"/>
      <c r="SYX248" s="20"/>
      <c r="SYY248" s="35"/>
      <c r="SYZ248" s="21"/>
      <c r="SZA248" s="21"/>
      <c r="SZB248" s="27"/>
      <c r="SZC248" s="28"/>
      <c r="SZD248" s="28"/>
      <c r="SZE248" s="28"/>
      <c r="SZF248" s="28"/>
      <c r="SZG248" s="28"/>
      <c r="SZH248" s="58"/>
      <c r="SZI248" s="57"/>
      <c r="SZJ248" s="23"/>
      <c r="SZK248" s="24"/>
      <c r="SZL248" s="26"/>
      <c r="SZM248" s="20"/>
      <c r="SZN248" s="35"/>
      <c r="SZO248" s="21"/>
      <c r="SZP248" s="21"/>
      <c r="SZQ248" s="27"/>
      <c r="SZR248" s="28"/>
      <c r="SZS248" s="28"/>
      <c r="SZT248" s="28"/>
      <c r="SZU248" s="28"/>
      <c r="SZV248" s="28"/>
      <c r="SZW248" s="58"/>
      <c r="SZX248" s="57"/>
      <c r="SZY248" s="23"/>
      <c r="SZZ248" s="24"/>
      <c r="TAA248" s="26"/>
      <c r="TAB248" s="20"/>
      <c r="TAC248" s="35"/>
      <c r="TAD248" s="21"/>
      <c r="TAE248" s="21"/>
      <c r="TAF248" s="27"/>
      <c r="TAG248" s="28"/>
      <c r="TAH248" s="28"/>
      <c r="TAI248" s="28"/>
      <c r="TAJ248" s="28"/>
      <c r="TAK248" s="28"/>
      <c r="TAL248" s="58"/>
      <c r="TAM248" s="57"/>
      <c r="TAN248" s="23"/>
      <c r="TAO248" s="24"/>
      <c r="TAP248" s="26"/>
      <c r="TAQ248" s="20"/>
      <c r="TAR248" s="35"/>
      <c r="TAS248" s="21"/>
      <c r="TAT248" s="21"/>
      <c r="TAU248" s="27"/>
      <c r="TAV248" s="28"/>
      <c r="TAW248" s="28"/>
      <c r="TAX248" s="28"/>
      <c r="TAY248" s="28"/>
      <c r="TAZ248" s="28"/>
      <c r="TBA248" s="58"/>
      <c r="TBB248" s="57"/>
      <c r="TBC248" s="23"/>
      <c r="TBD248" s="24"/>
      <c r="TBE248" s="26"/>
      <c r="TBF248" s="20"/>
      <c r="TBG248" s="35"/>
      <c r="TBH248" s="21"/>
      <c r="TBI248" s="21"/>
      <c r="TBJ248" s="27"/>
      <c r="TBK248" s="28"/>
      <c r="TBL248" s="28"/>
      <c r="TBM248" s="28"/>
      <c r="TBN248" s="28"/>
      <c r="TBO248" s="28"/>
      <c r="TBP248" s="58"/>
      <c r="TBQ248" s="57"/>
      <c r="TBR248" s="23"/>
      <c r="TBS248" s="24"/>
      <c r="TBT248" s="26"/>
      <c r="TBU248" s="20"/>
      <c r="TBV248" s="35"/>
      <c r="TBW248" s="21"/>
      <c r="TBX248" s="21"/>
      <c r="TBY248" s="27"/>
      <c r="TBZ248" s="28"/>
      <c r="TCA248" s="28"/>
      <c r="TCB248" s="28"/>
      <c r="TCC248" s="28"/>
      <c r="TCD248" s="28"/>
      <c r="TCE248" s="58"/>
      <c r="TCF248" s="57"/>
      <c r="TCG248" s="23"/>
      <c r="TCH248" s="24"/>
      <c r="TCI248" s="26"/>
      <c r="TCJ248" s="20"/>
      <c r="TCK248" s="35"/>
      <c r="TCL248" s="21"/>
      <c r="TCM248" s="21"/>
      <c r="TCN248" s="27"/>
      <c r="TCO248" s="28"/>
      <c r="TCP248" s="28"/>
      <c r="TCQ248" s="28"/>
      <c r="TCR248" s="28"/>
      <c r="TCS248" s="28"/>
      <c r="TCT248" s="58"/>
      <c r="TCU248" s="57"/>
      <c r="TCV248" s="23"/>
      <c r="TCW248" s="24"/>
      <c r="TCX248" s="26"/>
      <c r="TCY248" s="20"/>
      <c r="TCZ248" s="35"/>
      <c r="TDA248" s="21"/>
      <c r="TDB248" s="21"/>
      <c r="TDC248" s="27"/>
      <c r="TDD248" s="28"/>
      <c r="TDE248" s="28"/>
      <c r="TDF248" s="28"/>
      <c r="TDG248" s="28"/>
      <c r="TDH248" s="28"/>
      <c r="TDI248" s="58"/>
      <c r="TDJ248" s="57"/>
      <c r="TDK248" s="23"/>
      <c r="TDL248" s="24"/>
      <c r="TDM248" s="26"/>
      <c r="TDN248" s="20"/>
      <c r="TDO248" s="35"/>
      <c r="TDP248" s="21"/>
      <c r="TDQ248" s="21"/>
      <c r="TDR248" s="27"/>
      <c r="TDS248" s="28"/>
      <c r="TDT248" s="28"/>
      <c r="TDU248" s="28"/>
      <c r="TDV248" s="28"/>
      <c r="TDW248" s="28"/>
      <c r="TDX248" s="58"/>
      <c r="TDY248" s="57"/>
      <c r="TDZ248" s="23"/>
      <c r="TEA248" s="24"/>
      <c r="TEB248" s="26"/>
      <c r="TEC248" s="20"/>
      <c r="TED248" s="35"/>
      <c r="TEE248" s="21"/>
      <c r="TEF248" s="21"/>
      <c r="TEG248" s="27"/>
      <c r="TEH248" s="28"/>
      <c r="TEI248" s="28"/>
      <c r="TEJ248" s="28"/>
      <c r="TEK248" s="28"/>
      <c r="TEL248" s="28"/>
      <c r="TEM248" s="58"/>
      <c r="TEN248" s="57"/>
      <c r="TEO248" s="23"/>
      <c r="TEP248" s="24"/>
      <c r="TEQ248" s="26"/>
      <c r="TER248" s="20"/>
      <c r="TES248" s="35"/>
      <c r="TET248" s="21"/>
      <c r="TEU248" s="21"/>
      <c r="TEV248" s="27"/>
      <c r="TEW248" s="28"/>
      <c r="TEX248" s="28"/>
      <c r="TEY248" s="28"/>
      <c r="TEZ248" s="28"/>
      <c r="TFA248" s="28"/>
      <c r="TFB248" s="58"/>
      <c r="TFC248" s="57"/>
      <c r="TFD248" s="23"/>
      <c r="TFE248" s="24"/>
      <c r="TFF248" s="26"/>
      <c r="TFG248" s="20"/>
      <c r="TFH248" s="35"/>
      <c r="TFI248" s="21"/>
      <c r="TFJ248" s="21"/>
      <c r="TFK248" s="27"/>
      <c r="TFL248" s="28"/>
      <c r="TFM248" s="28"/>
      <c r="TFN248" s="28"/>
      <c r="TFO248" s="28"/>
      <c r="TFP248" s="28"/>
      <c r="TFQ248" s="58"/>
      <c r="TFR248" s="57"/>
      <c r="TFS248" s="23"/>
      <c r="TFT248" s="24"/>
      <c r="TFU248" s="26"/>
      <c r="TFV248" s="20"/>
      <c r="TFW248" s="35"/>
      <c r="TFX248" s="21"/>
      <c r="TFY248" s="21"/>
      <c r="TFZ248" s="27"/>
      <c r="TGA248" s="28"/>
      <c r="TGB248" s="28"/>
      <c r="TGC248" s="28"/>
      <c r="TGD248" s="28"/>
      <c r="TGE248" s="28"/>
      <c r="TGF248" s="58"/>
      <c r="TGG248" s="57"/>
      <c r="TGH248" s="23"/>
      <c r="TGI248" s="24"/>
      <c r="TGJ248" s="26"/>
      <c r="TGK248" s="20"/>
      <c r="TGL248" s="35"/>
      <c r="TGM248" s="21"/>
      <c r="TGN248" s="21"/>
      <c r="TGO248" s="27"/>
      <c r="TGP248" s="28"/>
      <c r="TGQ248" s="28"/>
      <c r="TGR248" s="28"/>
      <c r="TGS248" s="28"/>
      <c r="TGT248" s="28"/>
      <c r="TGU248" s="58"/>
      <c r="TGV248" s="57"/>
      <c r="TGW248" s="23"/>
      <c r="TGX248" s="24"/>
      <c r="TGY248" s="26"/>
      <c r="TGZ248" s="20"/>
      <c r="THA248" s="35"/>
      <c r="THB248" s="21"/>
      <c r="THC248" s="21"/>
      <c r="THD248" s="27"/>
      <c r="THE248" s="28"/>
      <c r="THF248" s="28"/>
      <c r="THG248" s="28"/>
      <c r="THH248" s="28"/>
      <c r="THI248" s="28"/>
      <c r="THJ248" s="58"/>
      <c r="THK248" s="57"/>
      <c r="THL248" s="23"/>
      <c r="THM248" s="24"/>
      <c r="THN248" s="26"/>
      <c r="THO248" s="20"/>
      <c r="THP248" s="35"/>
      <c r="THQ248" s="21"/>
      <c r="THR248" s="21"/>
      <c r="THS248" s="27"/>
      <c r="THT248" s="28"/>
      <c r="THU248" s="28"/>
      <c r="THV248" s="28"/>
      <c r="THW248" s="28"/>
      <c r="THX248" s="28"/>
      <c r="THY248" s="58"/>
      <c r="THZ248" s="57"/>
      <c r="TIA248" s="23"/>
      <c r="TIB248" s="24"/>
      <c r="TIC248" s="26"/>
      <c r="TID248" s="20"/>
      <c r="TIE248" s="35"/>
      <c r="TIF248" s="21"/>
      <c r="TIG248" s="21"/>
      <c r="TIH248" s="27"/>
      <c r="TII248" s="28"/>
      <c r="TIJ248" s="28"/>
      <c r="TIK248" s="28"/>
      <c r="TIL248" s="28"/>
      <c r="TIM248" s="28"/>
      <c r="TIN248" s="58"/>
      <c r="TIO248" s="57"/>
      <c r="TIP248" s="23"/>
      <c r="TIQ248" s="24"/>
      <c r="TIR248" s="26"/>
      <c r="TIS248" s="20"/>
      <c r="TIT248" s="35"/>
      <c r="TIU248" s="21"/>
      <c r="TIV248" s="21"/>
      <c r="TIW248" s="27"/>
      <c r="TIX248" s="28"/>
      <c r="TIY248" s="28"/>
      <c r="TIZ248" s="28"/>
      <c r="TJA248" s="28"/>
      <c r="TJB248" s="28"/>
      <c r="TJC248" s="58"/>
      <c r="TJD248" s="57"/>
      <c r="TJE248" s="23"/>
      <c r="TJF248" s="24"/>
      <c r="TJG248" s="26"/>
      <c r="TJH248" s="20"/>
      <c r="TJI248" s="35"/>
      <c r="TJJ248" s="21"/>
      <c r="TJK248" s="21"/>
      <c r="TJL248" s="27"/>
      <c r="TJM248" s="28"/>
      <c r="TJN248" s="28"/>
      <c r="TJO248" s="28"/>
      <c r="TJP248" s="28"/>
      <c r="TJQ248" s="28"/>
      <c r="TJR248" s="58"/>
      <c r="TJS248" s="57"/>
      <c r="TJT248" s="23"/>
      <c r="TJU248" s="24"/>
      <c r="TJV248" s="26"/>
      <c r="TJW248" s="20"/>
      <c r="TJX248" s="35"/>
      <c r="TJY248" s="21"/>
      <c r="TJZ248" s="21"/>
      <c r="TKA248" s="27"/>
      <c r="TKB248" s="28"/>
      <c r="TKC248" s="28"/>
      <c r="TKD248" s="28"/>
      <c r="TKE248" s="28"/>
      <c r="TKF248" s="28"/>
      <c r="TKG248" s="58"/>
      <c r="TKH248" s="57"/>
      <c r="TKI248" s="23"/>
      <c r="TKJ248" s="24"/>
      <c r="TKK248" s="26"/>
      <c r="TKL248" s="20"/>
      <c r="TKM248" s="35"/>
      <c r="TKN248" s="21"/>
      <c r="TKO248" s="21"/>
      <c r="TKP248" s="27"/>
      <c r="TKQ248" s="28"/>
      <c r="TKR248" s="28"/>
      <c r="TKS248" s="28"/>
      <c r="TKT248" s="28"/>
      <c r="TKU248" s="28"/>
      <c r="TKV248" s="58"/>
      <c r="TKW248" s="57"/>
      <c r="TKX248" s="23"/>
      <c r="TKY248" s="24"/>
      <c r="TKZ248" s="26"/>
      <c r="TLA248" s="20"/>
      <c r="TLB248" s="35"/>
      <c r="TLC248" s="21"/>
      <c r="TLD248" s="21"/>
      <c r="TLE248" s="27"/>
      <c r="TLF248" s="28"/>
      <c r="TLG248" s="28"/>
      <c r="TLH248" s="28"/>
      <c r="TLI248" s="28"/>
      <c r="TLJ248" s="28"/>
      <c r="TLK248" s="58"/>
      <c r="TLL248" s="57"/>
      <c r="TLM248" s="23"/>
      <c r="TLN248" s="24"/>
      <c r="TLO248" s="26"/>
      <c r="TLP248" s="20"/>
      <c r="TLQ248" s="35"/>
      <c r="TLR248" s="21"/>
      <c r="TLS248" s="21"/>
      <c r="TLT248" s="27"/>
      <c r="TLU248" s="28"/>
      <c r="TLV248" s="28"/>
      <c r="TLW248" s="28"/>
      <c r="TLX248" s="28"/>
      <c r="TLY248" s="28"/>
      <c r="TLZ248" s="58"/>
      <c r="TMA248" s="57"/>
      <c r="TMB248" s="23"/>
      <c r="TMC248" s="24"/>
      <c r="TMD248" s="26"/>
      <c r="TME248" s="20"/>
      <c r="TMF248" s="35"/>
      <c r="TMG248" s="21"/>
      <c r="TMH248" s="21"/>
      <c r="TMI248" s="27"/>
      <c r="TMJ248" s="28"/>
      <c r="TMK248" s="28"/>
      <c r="TML248" s="28"/>
      <c r="TMM248" s="28"/>
      <c r="TMN248" s="28"/>
      <c r="TMO248" s="58"/>
      <c r="TMP248" s="57"/>
      <c r="TMQ248" s="23"/>
      <c r="TMR248" s="24"/>
      <c r="TMS248" s="26"/>
      <c r="TMT248" s="20"/>
      <c r="TMU248" s="35"/>
      <c r="TMV248" s="21"/>
      <c r="TMW248" s="21"/>
      <c r="TMX248" s="27"/>
      <c r="TMY248" s="28"/>
      <c r="TMZ248" s="28"/>
      <c r="TNA248" s="28"/>
      <c r="TNB248" s="28"/>
      <c r="TNC248" s="28"/>
      <c r="TND248" s="58"/>
      <c r="TNE248" s="57"/>
      <c r="TNF248" s="23"/>
      <c r="TNG248" s="24"/>
      <c r="TNH248" s="26"/>
      <c r="TNI248" s="20"/>
      <c r="TNJ248" s="35"/>
      <c r="TNK248" s="21"/>
      <c r="TNL248" s="21"/>
      <c r="TNM248" s="27"/>
      <c r="TNN248" s="28"/>
      <c r="TNO248" s="28"/>
      <c r="TNP248" s="28"/>
      <c r="TNQ248" s="28"/>
      <c r="TNR248" s="28"/>
      <c r="TNS248" s="58"/>
      <c r="TNT248" s="57"/>
      <c r="TNU248" s="23"/>
      <c r="TNV248" s="24"/>
      <c r="TNW248" s="26"/>
      <c r="TNX248" s="20"/>
      <c r="TNY248" s="35"/>
      <c r="TNZ248" s="21"/>
      <c r="TOA248" s="21"/>
      <c r="TOB248" s="27"/>
      <c r="TOC248" s="28"/>
      <c r="TOD248" s="28"/>
      <c r="TOE248" s="28"/>
      <c r="TOF248" s="28"/>
      <c r="TOG248" s="28"/>
      <c r="TOH248" s="58"/>
      <c r="TOI248" s="57"/>
      <c r="TOJ248" s="23"/>
      <c r="TOK248" s="24"/>
      <c r="TOL248" s="26"/>
      <c r="TOM248" s="20"/>
      <c r="TON248" s="35"/>
      <c r="TOO248" s="21"/>
      <c r="TOP248" s="21"/>
      <c r="TOQ248" s="27"/>
      <c r="TOR248" s="28"/>
      <c r="TOS248" s="28"/>
      <c r="TOT248" s="28"/>
      <c r="TOU248" s="28"/>
      <c r="TOV248" s="28"/>
      <c r="TOW248" s="58"/>
      <c r="TOX248" s="57"/>
      <c r="TOY248" s="23"/>
      <c r="TOZ248" s="24"/>
      <c r="TPA248" s="26"/>
      <c r="TPB248" s="20"/>
      <c r="TPC248" s="35"/>
      <c r="TPD248" s="21"/>
      <c r="TPE248" s="21"/>
      <c r="TPF248" s="27"/>
      <c r="TPG248" s="28"/>
      <c r="TPH248" s="28"/>
      <c r="TPI248" s="28"/>
      <c r="TPJ248" s="28"/>
      <c r="TPK248" s="28"/>
      <c r="TPL248" s="58"/>
      <c r="TPM248" s="57"/>
      <c r="TPN248" s="23"/>
      <c r="TPO248" s="24"/>
      <c r="TPP248" s="26"/>
      <c r="TPQ248" s="20"/>
      <c r="TPR248" s="35"/>
      <c r="TPS248" s="21"/>
      <c r="TPT248" s="21"/>
      <c r="TPU248" s="27"/>
      <c r="TPV248" s="28"/>
      <c r="TPW248" s="28"/>
      <c r="TPX248" s="28"/>
      <c r="TPY248" s="28"/>
      <c r="TPZ248" s="28"/>
      <c r="TQA248" s="58"/>
      <c r="TQB248" s="57"/>
      <c r="TQC248" s="23"/>
      <c r="TQD248" s="24"/>
      <c r="TQE248" s="26"/>
      <c r="TQF248" s="20"/>
      <c r="TQG248" s="35"/>
      <c r="TQH248" s="21"/>
      <c r="TQI248" s="21"/>
      <c r="TQJ248" s="27"/>
      <c r="TQK248" s="28"/>
      <c r="TQL248" s="28"/>
      <c r="TQM248" s="28"/>
      <c r="TQN248" s="28"/>
      <c r="TQO248" s="28"/>
      <c r="TQP248" s="58"/>
      <c r="TQQ248" s="57"/>
      <c r="TQR248" s="23"/>
      <c r="TQS248" s="24"/>
      <c r="TQT248" s="26"/>
      <c r="TQU248" s="20"/>
      <c r="TQV248" s="35"/>
      <c r="TQW248" s="21"/>
      <c r="TQX248" s="21"/>
      <c r="TQY248" s="27"/>
      <c r="TQZ248" s="28"/>
      <c r="TRA248" s="28"/>
      <c r="TRB248" s="28"/>
      <c r="TRC248" s="28"/>
      <c r="TRD248" s="28"/>
      <c r="TRE248" s="58"/>
      <c r="TRF248" s="57"/>
      <c r="TRG248" s="23"/>
      <c r="TRH248" s="24"/>
      <c r="TRI248" s="26"/>
      <c r="TRJ248" s="20"/>
      <c r="TRK248" s="35"/>
      <c r="TRL248" s="21"/>
      <c r="TRM248" s="21"/>
      <c r="TRN248" s="27"/>
      <c r="TRO248" s="28"/>
      <c r="TRP248" s="28"/>
      <c r="TRQ248" s="28"/>
      <c r="TRR248" s="28"/>
      <c r="TRS248" s="28"/>
      <c r="TRT248" s="58"/>
      <c r="TRU248" s="57"/>
      <c r="TRV248" s="23"/>
      <c r="TRW248" s="24"/>
      <c r="TRX248" s="26"/>
      <c r="TRY248" s="20"/>
      <c r="TRZ248" s="35"/>
      <c r="TSA248" s="21"/>
      <c r="TSB248" s="21"/>
      <c r="TSC248" s="27"/>
      <c r="TSD248" s="28"/>
      <c r="TSE248" s="28"/>
      <c r="TSF248" s="28"/>
      <c r="TSG248" s="28"/>
      <c r="TSH248" s="28"/>
      <c r="TSI248" s="58"/>
      <c r="TSJ248" s="57"/>
      <c r="TSK248" s="23"/>
      <c r="TSL248" s="24"/>
      <c r="TSM248" s="26"/>
      <c r="TSN248" s="20"/>
      <c r="TSO248" s="35"/>
      <c r="TSP248" s="21"/>
      <c r="TSQ248" s="21"/>
      <c r="TSR248" s="27"/>
      <c r="TSS248" s="28"/>
      <c r="TST248" s="28"/>
      <c r="TSU248" s="28"/>
      <c r="TSV248" s="28"/>
      <c r="TSW248" s="28"/>
      <c r="TSX248" s="58"/>
      <c r="TSY248" s="57"/>
      <c r="TSZ248" s="23"/>
      <c r="TTA248" s="24"/>
      <c r="TTB248" s="26"/>
      <c r="TTC248" s="20"/>
      <c r="TTD248" s="35"/>
      <c r="TTE248" s="21"/>
      <c r="TTF248" s="21"/>
      <c r="TTG248" s="27"/>
      <c r="TTH248" s="28"/>
      <c r="TTI248" s="28"/>
      <c r="TTJ248" s="28"/>
      <c r="TTK248" s="28"/>
      <c r="TTL248" s="28"/>
      <c r="TTM248" s="58"/>
      <c r="TTN248" s="57"/>
      <c r="TTO248" s="23"/>
      <c r="TTP248" s="24"/>
      <c r="TTQ248" s="26"/>
      <c r="TTR248" s="20"/>
      <c r="TTS248" s="35"/>
      <c r="TTT248" s="21"/>
      <c r="TTU248" s="21"/>
      <c r="TTV248" s="27"/>
      <c r="TTW248" s="28"/>
      <c r="TTX248" s="28"/>
      <c r="TTY248" s="28"/>
      <c r="TTZ248" s="28"/>
      <c r="TUA248" s="28"/>
      <c r="TUB248" s="58"/>
      <c r="TUC248" s="57"/>
      <c r="TUD248" s="23"/>
      <c r="TUE248" s="24"/>
      <c r="TUF248" s="26"/>
      <c r="TUG248" s="20"/>
      <c r="TUH248" s="35"/>
      <c r="TUI248" s="21"/>
      <c r="TUJ248" s="21"/>
      <c r="TUK248" s="27"/>
      <c r="TUL248" s="28"/>
      <c r="TUM248" s="28"/>
      <c r="TUN248" s="28"/>
      <c r="TUO248" s="28"/>
      <c r="TUP248" s="28"/>
      <c r="TUQ248" s="58"/>
      <c r="TUR248" s="57"/>
      <c r="TUS248" s="23"/>
      <c r="TUT248" s="24"/>
      <c r="TUU248" s="26"/>
      <c r="TUV248" s="20"/>
      <c r="TUW248" s="35"/>
      <c r="TUX248" s="21"/>
      <c r="TUY248" s="21"/>
      <c r="TUZ248" s="27"/>
      <c r="TVA248" s="28"/>
      <c r="TVB248" s="28"/>
      <c r="TVC248" s="28"/>
      <c r="TVD248" s="28"/>
      <c r="TVE248" s="28"/>
      <c r="TVF248" s="58"/>
      <c r="TVG248" s="57"/>
      <c r="TVH248" s="23"/>
      <c r="TVI248" s="24"/>
      <c r="TVJ248" s="26"/>
      <c r="TVK248" s="20"/>
      <c r="TVL248" s="35"/>
      <c r="TVM248" s="21"/>
      <c r="TVN248" s="21"/>
      <c r="TVO248" s="27"/>
      <c r="TVP248" s="28"/>
      <c r="TVQ248" s="28"/>
      <c r="TVR248" s="28"/>
      <c r="TVS248" s="28"/>
      <c r="TVT248" s="28"/>
      <c r="TVU248" s="58"/>
      <c r="TVV248" s="57"/>
      <c r="TVW248" s="23"/>
      <c r="TVX248" s="24"/>
      <c r="TVY248" s="26"/>
      <c r="TVZ248" s="20"/>
      <c r="TWA248" s="35"/>
      <c r="TWB248" s="21"/>
      <c r="TWC248" s="21"/>
      <c r="TWD248" s="27"/>
      <c r="TWE248" s="28"/>
      <c r="TWF248" s="28"/>
      <c r="TWG248" s="28"/>
      <c r="TWH248" s="28"/>
      <c r="TWI248" s="28"/>
      <c r="TWJ248" s="58"/>
      <c r="TWK248" s="57"/>
      <c r="TWL248" s="23"/>
      <c r="TWM248" s="24"/>
      <c r="TWN248" s="26"/>
      <c r="TWO248" s="20"/>
      <c r="TWP248" s="35"/>
      <c r="TWQ248" s="21"/>
      <c r="TWR248" s="21"/>
      <c r="TWS248" s="27"/>
      <c r="TWT248" s="28"/>
      <c r="TWU248" s="28"/>
      <c r="TWV248" s="28"/>
      <c r="TWW248" s="28"/>
      <c r="TWX248" s="28"/>
      <c r="TWY248" s="58"/>
      <c r="TWZ248" s="57"/>
      <c r="TXA248" s="23"/>
      <c r="TXB248" s="24"/>
      <c r="TXC248" s="26"/>
      <c r="TXD248" s="20"/>
      <c r="TXE248" s="35"/>
      <c r="TXF248" s="21"/>
      <c r="TXG248" s="21"/>
      <c r="TXH248" s="27"/>
      <c r="TXI248" s="28"/>
      <c r="TXJ248" s="28"/>
      <c r="TXK248" s="28"/>
      <c r="TXL248" s="28"/>
      <c r="TXM248" s="28"/>
      <c r="TXN248" s="58"/>
      <c r="TXO248" s="57"/>
      <c r="TXP248" s="23"/>
      <c r="TXQ248" s="24"/>
      <c r="TXR248" s="26"/>
      <c r="TXS248" s="20"/>
      <c r="TXT248" s="35"/>
      <c r="TXU248" s="21"/>
      <c r="TXV248" s="21"/>
      <c r="TXW248" s="27"/>
      <c r="TXX248" s="28"/>
      <c r="TXY248" s="28"/>
      <c r="TXZ248" s="28"/>
      <c r="TYA248" s="28"/>
      <c r="TYB248" s="28"/>
      <c r="TYC248" s="58"/>
      <c r="TYD248" s="57"/>
      <c r="TYE248" s="23"/>
      <c r="TYF248" s="24"/>
      <c r="TYG248" s="26"/>
      <c r="TYH248" s="20"/>
      <c r="TYI248" s="35"/>
      <c r="TYJ248" s="21"/>
      <c r="TYK248" s="21"/>
      <c r="TYL248" s="27"/>
      <c r="TYM248" s="28"/>
      <c r="TYN248" s="28"/>
      <c r="TYO248" s="28"/>
      <c r="TYP248" s="28"/>
      <c r="TYQ248" s="28"/>
      <c r="TYR248" s="58"/>
      <c r="TYS248" s="57"/>
      <c r="TYT248" s="23"/>
      <c r="TYU248" s="24"/>
      <c r="TYV248" s="26"/>
      <c r="TYW248" s="20"/>
      <c r="TYX248" s="35"/>
      <c r="TYY248" s="21"/>
      <c r="TYZ248" s="21"/>
      <c r="TZA248" s="27"/>
      <c r="TZB248" s="28"/>
      <c r="TZC248" s="28"/>
      <c r="TZD248" s="28"/>
      <c r="TZE248" s="28"/>
      <c r="TZF248" s="28"/>
      <c r="TZG248" s="58"/>
      <c r="TZH248" s="57"/>
      <c r="TZI248" s="23"/>
      <c r="TZJ248" s="24"/>
      <c r="TZK248" s="26"/>
      <c r="TZL248" s="20"/>
      <c r="TZM248" s="35"/>
      <c r="TZN248" s="21"/>
      <c r="TZO248" s="21"/>
      <c r="TZP248" s="27"/>
      <c r="TZQ248" s="28"/>
      <c r="TZR248" s="28"/>
      <c r="TZS248" s="28"/>
      <c r="TZT248" s="28"/>
      <c r="TZU248" s="28"/>
      <c r="TZV248" s="58"/>
      <c r="TZW248" s="57"/>
      <c r="TZX248" s="23"/>
      <c r="TZY248" s="24"/>
      <c r="TZZ248" s="26"/>
      <c r="UAA248" s="20"/>
      <c r="UAB248" s="35"/>
      <c r="UAC248" s="21"/>
      <c r="UAD248" s="21"/>
      <c r="UAE248" s="27"/>
      <c r="UAF248" s="28"/>
      <c r="UAG248" s="28"/>
      <c r="UAH248" s="28"/>
      <c r="UAI248" s="28"/>
      <c r="UAJ248" s="28"/>
      <c r="UAK248" s="58"/>
      <c r="UAL248" s="57"/>
      <c r="UAM248" s="23"/>
      <c r="UAN248" s="24"/>
      <c r="UAO248" s="26"/>
      <c r="UAP248" s="20"/>
      <c r="UAQ248" s="35"/>
      <c r="UAR248" s="21"/>
      <c r="UAS248" s="21"/>
      <c r="UAT248" s="27"/>
      <c r="UAU248" s="28"/>
      <c r="UAV248" s="28"/>
      <c r="UAW248" s="28"/>
      <c r="UAX248" s="28"/>
      <c r="UAY248" s="28"/>
      <c r="UAZ248" s="58"/>
      <c r="UBA248" s="57"/>
      <c r="UBB248" s="23"/>
      <c r="UBC248" s="24"/>
      <c r="UBD248" s="26"/>
      <c r="UBE248" s="20"/>
      <c r="UBF248" s="35"/>
      <c r="UBG248" s="21"/>
      <c r="UBH248" s="21"/>
      <c r="UBI248" s="27"/>
      <c r="UBJ248" s="28"/>
      <c r="UBK248" s="28"/>
      <c r="UBL248" s="28"/>
      <c r="UBM248" s="28"/>
      <c r="UBN248" s="28"/>
      <c r="UBO248" s="58"/>
      <c r="UBP248" s="57"/>
      <c r="UBQ248" s="23"/>
      <c r="UBR248" s="24"/>
      <c r="UBS248" s="26"/>
      <c r="UBT248" s="20"/>
      <c r="UBU248" s="35"/>
      <c r="UBV248" s="21"/>
      <c r="UBW248" s="21"/>
      <c r="UBX248" s="27"/>
      <c r="UBY248" s="28"/>
      <c r="UBZ248" s="28"/>
      <c r="UCA248" s="28"/>
      <c r="UCB248" s="28"/>
      <c r="UCC248" s="28"/>
      <c r="UCD248" s="58"/>
      <c r="UCE248" s="57"/>
      <c r="UCF248" s="23"/>
      <c r="UCG248" s="24"/>
      <c r="UCH248" s="26"/>
      <c r="UCI248" s="20"/>
      <c r="UCJ248" s="35"/>
      <c r="UCK248" s="21"/>
      <c r="UCL248" s="21"/>
      <c r="UCM248" s="27"/>
      <c r="UCN248" s="28"/>
      <c r="UCO248" s="28"/>
      <c r="UCP248" s="28"/>
      <c r="UCQ248" s="28"/>
      <c r="UCR248" s="28"/>
      <c r="UCS248" s="58"/>
      <c r="UCT248" s="57"/>
      <c r="UCU248" s="23"/>
      <c r="UCV248" s="24"/>
      <c r="UCW248" s="26"/>
      <c r="UCX248" s="20"/>
      <c r="UCY248" s="35"/>
      <c r="UCZ248" s="21"/>
      <c r="UDA248" s="21"/>
      <c r="UDB248" s="27"/>
      <c r="UDC248" s="28"/>
      <c r="UDD248" s="28"/>
      <c r="UDE248" s="28"/>
      <c r="UDF248" s="28"/>
      <c r="UDG248" s="28"/>
      <c r="UDH248" s="58"/>
      <c r="UDI248" s="57"/>
      <c r="UDJ248" s="23"/>
      <c r="UDK248" s="24"/>
      <c r="UDL248" s="26"/>
      <c r="UDM248" s="20"/>
      <c r="UDN248" s="35"/>
      <c r="UDO248" s="21"/>
      <c r="UDP248" s="21"/>
      <c r="UDQ248" s="27"/>
      <c r="UDR248" s="28"/>
      <c r="UDS248" s="28"/>
      <c r="UDT248" s="28"/>
      <c r="UDU248" s="28"/>
      <c r="UDV248" s="28"/>
      <c r="UDW248" s="58"/>
      <c r="UDX248" s="57"/>
      <c r="UDY248" s="23"/>
      <c r="UDZ248" s="24"/>
      <c r="UEA248" s="26"/>
      <c r="UEB248" s="20"/>
      <c r="UEC248" s="35"/>
      <c r="UED248" s="21"/>
      <c r="UEE248" s="21"/>
      <c r="UEF248" s="27"/>
      <c r="UEG248" s="28"/>
      <c r="UEH248" s="28"/>
      <c r="UEI248" s="28"/>
      <c r="UEJ248" s="28"/>
      <c r="UEK248" s="28"/>
      <c r="UEL248" s="58"/>
      <c r="UEM248" s="57"/>
      <c r="UEN248" s="23"/>
      <c r="UEO248" s="24"/>
      <c r="UEP248" s="26"/>
      <c r="UEQ248" s="20"/>
      <c r="UER248" s="35"/>
      <c r="UES248" s="21"/>
      <c r="UET248" s="21"/>
      <c r="UEU248" s="27"/>
      <c r="UEV248" s="28"/>
      <c r="UEW248" s="28"/>
      <c r="UEX248" s="28"/>
      <c r="UEY248" s="28"/>
      <c r="UEZ248" s="28"/>
      <c r="UFA248" s="58"/>
      <c r="UFB248" s="57"/>
      <c r="UFC248" s="23"/>
      <c r="UFD248" s="24"/>
      <c r="UFE248" s="26"/>
      <c r="UFF248" s="20"/>
      <c r="UFG248" s="35"/>
      <c r="UFH248" s="21"/>
      <c r="UFI248" s="21"/>
      <c r="UFJ248" s="27"/>
      <c r="UFK248" s="28"/>
      <c r="UFL248" s="28"/>
      <c r="UFM248" s="28"/>
      <c r="UFN248" s="28"/>
      <c r="UFO248" s="28"/>
      <c r="UFP248" s="58"/>
      <c r="UFQ248" s="57"/>
      <c r="UFR248" s="23"/>
      <c r="UFS248" s="24"/>
      <c r="UFT248" s="26"/>
      <c r="UFU248" s="20"/>
      <c r="UFV248" s="35"/>
      <c r="UFW248" s="21"/>
      <c r="UFX248" s="21"/>
      <c r="UFY248" s="27"/>
      <c r="UFZ248" s="28"/>
      <c r="UGA248" s="28"/>
      <c r="UGB248" s="28"/>
      <c r="UGC248" s="28"/>
      <c r="UGD248" s="28"/>
      <c r="UGE248" s="58"/>
      <c r="UGF248" s="57"/>
      <c r="UGG248" s="23"/>
      <c r="UGH248" s="24"/>
      <c r="UGI248" s="26"/>
      <c r="UGJ248" s="20"/>
      <c r="UGK248" s="35"/>
      <c r="UGL248" s="21"/>
      <c r="UGM248" s="21"/>
      <c r="UGN248" s="27"/>
      <c r="UGO248" s="28"/>
      <c r="UGP248" s="28"/>
      <c r="UGQ248" s="28"/>
      <c r="UGR248" s="28"/>
      <c r="UGS248" s="28"/>
      <c r="UGT248" s="58"/>
      <c r="UGU248" s="57"/>
      <c r="UGV248" s="23"/>
      <c r="UGW248" s="24"/>
      <c r="UGX248" s="26"/>
      <c r="UGY248" s="20"/>
      <c r="UGZ248" s="35"/>
      <c r="UHA248" s="21"/>
      <c r="UHB248" s="21"/>
      <c r="UHC248" s="27"/>
      <c r="UHD248" s="28"/>
      <c r="UHE248" s="28"/>
      <c r="UHF248" s="28"/>
      <c r="UHG248" s="28"/>
      <c r="UHH248" s="28"/>
      <c r="UHI248" s="58"/>
      <c r="UHJ248" s="57"/>
      <c r="UHK248" s="23"/>
      <c r="UHL248" s="24"/>
      <c r="UHM248" s="26"/>
      <c r="UHN248" s="20"/>
      <c r="UHO248" s="35"/>
      <c r="UHP248" s="21"/>
      <c r="UHQ248" s="21"/>
      <c r="UHR248" s="27"/>
      <c r="UHS248" s="28"/>
      <c r="UHT248" s="28"/>
      <c r="UHU248" s="28"/>
      <c r="UHV248" s="28"/>
      <c r="UHW248" s="28"/>
      <c r="UHX248" s="58"/>
      <c r="UHY248" s="57"/>
      <c r="UHZ248" s="23"/>
      <c r="UIA248" s="24"/>
      <c r="UIB248" s="26"/>
      <c r="UIC248" s="20"/>
      <c r="UID248" s="35"/>
      <c r="UIE248" s="21"/>
      <c r="UIF248" s="21"/>
      <c r="UIG248" s="27"/>
      <c r="UIH248" s="28"/>
      <c r="UII248" s="28"/>
      <c r="UIJ248" s="28"/>
      <c r="UIK248" s="28"/>
      <c r="UIL248" s="28"/>
      <c r="UIM248" s="58"/>
      <c r="UIN248" s="57"/>
      <c r="UIO248" s="23"/>
      <c r="UIP248" s="24"/>
      <c r="UIQ248" s="26"/>
      <c r="UIR248" s="20"/>
      <c r="UIS248" s="35"/>
      <c r="UIT248" s="21"/>
      <c r="UIU248" s="21"/>
      <c r="UIV248" s="27"/>
      <c r="UIW248" s="28"/>
      <c r="UIX248" s="28"/>
      <c r="UIY248" s="28"/>
      <c r="UIZ248" s="28"/>
      <c r="UJA248" s="28"/>
      <c r="UJB248" s="58"/>
      <c r="UJC248" s="57"/>
      <c r="UJD248" s="23"/>
      <c r="UJE248" s="24"/>
      <c r="UJF248" s="26"/>
      <c r="UJG248" s="20"/>
      <c r="UJH248" s="35"/>
      <c r="UJI248" s="21"/>
      <c r="UJJ248" s="21"/>
      <c r="UJK248" s="27"/>
      <c r="UJL248" s="28"/>
      <c r="UJM248" s="28"/>
      <c r="UJN248" s="28"/>
      <c r="UJO248" s="28"/>
      <c r="UJP248" s="28"/>
      <c r="UJQ248" s="58"/>
      <c r="UJR248" s="57"/>
      <c r="UJS248" s="23"/>
      <c r="UJT248" s="24"/>
      <c r="UJU248" s="26"/>
      <c r="UJV248" s="20"/>
      <c r="UJW248" s="35"/>
      <c r="UJX248" s="21"/>
      <c r="UJY248" s="21"/>
      <c r="UJZ248" s="27"/>
      <c r="UKA248" s="28"/>
      <c r="UKB248" s="28"/>
      <c r="UKC248" s="28"/>
      <c r="UKD248" s="28"/>
      <c r="UKE248" s="28"/>
      <c r="UKF248" s="58"/>
      <c r="UKG248" s="57"/>
      <c r="UKH248" s="23"/>
      <c r="UKI248" s="24"/>
      <c r="UKJ248" s="26"/>
      <c r="UKK248" s="20"/>
      <c r="UKL248" s="35"/>
      <c r="UKM248" s="21"/>
      <c r="UKN248" s="21"/>
      <c r="UKO248" s="27"/>
      <c r="UKP248" s="28"/>
      <c r="UKQ248" s="28"/>
      <c r="UKR248" s="28"/>
      <c r="UKS248" s="28"/>
      <c r="UKT248" s="28"/>
      <c r="UKU248" s="58"/>
      <c r="UKV248" s="57"/>
      <c r="UKW248" s="23"/>
      <c r="UKX248" s="24"/>
      <c r="UKY248" s="26"/>
      <c r="UKZ248" s="20"/>
      <c r="ULA248" s="35"/>
      <c r="ULB248" s="21"/>
      <c r="ULC248" s="21"/>
      <c r="ULD248" s="27"/>
      <c r="ULE248" s="28"/>
      <c r="ULF248" s="28"/>
      <c r="ULG248" s="28"/>
      <c r="ULH248" s="28"/>
      <c r="ULI248" s="28"/>
      <c r="ULJ248" s="58"/>
      <c r="ULK248" s="57"/>
      <c r="ULL248" s="23"/>
      <c r="ULM248" s="24"/>
      <c r="ULN248" s="26"/>
      <c r="ULO248" s="20"/>
      <c r="ULP248" s="35"/>
      <c r="ULQ248" s="21"/>
      <c r="ULR248" s="21"/>
      <c r="ULS248" s="27"/>
      <c r="ULT248" s="28"/>
      <c r="ULU248" s="28"/>
      <c r="ULV248" s="28"/>
      <c r="ULW248" s="28"/>
      <c r="ULX248" s="28"/>
      <c r="ULY248" s="58"/>
      <c r="ULZ248" s="57"/>
      <c r="UMA248" s="23"/>
      <c r="UMB248" s="24"/>
      <c r="UMC248" s="26"/>
      <c r="UMD248" s="20"/>
      <c r="UME248" s="35"/>
      <c r="UMF248" s="21"/>
      <c r="UMG248" s="21"/>
      <c r="UMH248" s="27"/>
      <c r="UMI248" s="28"/>
      <c r="UMJ248" s="28"/>
      <c r="UMK248" s="28"/>
      <c r="UML248" s="28"/>
      <c r="UMM248" s="28"/>
      <c r="UMN248" s="58"/>
      <c r="UMO248" s="57"/>
      <c r="UMP248" s="23"/>
      <c r="UMQ248" s="24"/>
      <c r="UMR248" s="26"/>
      <c r="UMS248" s="20"/>
      <c r="UMT248" s="35"/>
      <c r="UMU248" s="21"/>
      <c r="UMV248" s="21"/>
      <c r="UMW248" s="27"/>
      <c r="UMX248" s="28"/>
      <c r="UMY248" s="28"/>
      <c r="UMZ248" s="28"/>
      <c r="UNA248" s="28"/>
      <c r="UNB248" s="28"/>
      <c r="UNC248" s="58"/>
      <c r="UND248" s="57"/>
      <c r="UNE248" s="23"/>
      <c r="UNF248" s="24"/>
      <c r="UNG248" s="26"/>
      <c r="UNH248" s="20"/>
      <c r="UNI248" s="35"/>
      <c r="UNJ248" s="21"/>
      <c r="UNK248" s="21"/>
      <c r="UNL248" s="27"/>
      <c r="UNM248" s="28"/>
      <c r="UNN248" s="28"/>
      <c r="UNO248" s="28"/>
      <c r="UNP248" s="28"/>
      <c r="UNQ248" s="28"/>
      <c r="UNR248" s="58"/>
      <c r="UNS248" s="57"/>
      <c r="UNT248" s="23"/>
      <c r="UNU248" s="24"/>
      <c r="UNV248" s="26"/>
      <c r="UNW248" s="20"/>
      <c r="UNX248" s="35"/>
      <c r="UNY248" s="21"/>
      <c r="UNZ248" s="21"/>
      <c r="UOA248" s="27"/>
      <c r="UOB248" s="28"/>
      <c r="UOC248" s="28"/>
      <c r="UOD248" s="28"/>
      <c r="UOE248" s="28"/>
      <c r="UOF248" s="28"/>
      <c r="UOG248" s="58"/>
      <c r="UOH248" s="57"/>
      <c r="UOI248" s="23"/>
      <c r="UOJ248" s="24"/>
      <c r="UOK248" s="26"/>
      <c r="UOL248" s="20"/>
      <c r="UOM248" s="35"/>
      <c r="UON248" s="21"/>
      <c r="UOO248" s="21"/>
      <c r="UOP248" s="27"/>
      <c r="UOQ248" s="28"/>
      <c r="UOR248" s="28"/>
      <c r="UOS248" s="28"/>
      <c r="UOT248" s="28"/>
      <c r="UOU248" s="28"/>
      <c r="UOV248" s="58"/>
      <c r="UOW248" s="57"/>
      <c r="UOX248" s="23"/>
      <c r="UOY248" s="24"/>
      <c r="UOZ248" s="26"/>
      <c r="UPA248" s="20"/>
      <c r="UPB248" s="35"/>
      <c r="UPC248" s="21"/>
      <c r="UPD248" s="21"/>
      <c r="UPE248" s="27"/>
      <c r="UPF248" s="28"/>
      <c r="UPG248" s="28"/>
      <c r="UPH248" s="28"/>
      <c r="UPI248" s="28"/>
      <c r="UPJ248" s="28"/>
      <c r="UPK248" s="58"/>
      <c r="UPL248" s="57"/>
      <c r="UPM248" s="23"/>
      <c r="UPN248" s="24"/>
      <c r="UPO248" s="26"/>
      <c r="UPP248" s="20"/>
      <c r="UPQ248" s="35"/>
      <c r="UPR248" s="21"/>
      <c r="UPS248" s="21"/>
      <c r="UPT248" s="27"/>
      <c r="UPU248" s="28"/>
      <c r="UPV248" s="28"/>
      <c r="UPW248" s="28"/>
      <c r="UPX248" s="28"/>
      <c r="UPY248" s="28"/>
      <c r="UPZ248" s="58"/>
      <c r="UQA248" s="57"/>
      <c r="UQB248" s="23"/>
      <c r="UQC248" s="24"/>
      <c r="UQD248" s="26"/>
      <c r="UQE248" s="20"/>
      <c r="UQF248" s="35"/>
      <c r="UQG248" s="21"/>
      <c r="UQH248" s="21"/>
      <c r="UQI248" s="27"/>
      <c r="UQJ248" s="28"/>
      <c r="UQK248" s="28"/>
      <c r="UQL248" s="28"/>
      <c r="UQM248" s="28"/>
      <c r="UQN248" s="28"/>
      <c r="UQO248" s="58"/>
      <c r="UQP248" s="57"/>
      <c r="UQQ248" s="23"/>
      <c r="UQR248" s="24"/>
      <c r="UQS248" s="26"/>
      <c r="UQT248" s="20"/>
      <c r="UQU248" s="35"/>
      <c r="UQV248" s="21"/>
      <c r="UQW248" s="21"/>
      <c r="UQX248" s="27"/>
      <c r="UQY248" s="28"/>
      <c r="UQZ248" s="28"/>
      <c r="URA248" s="28"/>
      <c r="URB248" s="28"/>
      <c r="URC248" s="28"/>
      <c r="URD248" s="58"/>
      <c r="URE248" s="57"/>
      <c r="URF248" s="23"/>
      <c r="URG248" s="24"/>
      <c r="URH248" s="26"/>
      <c r="URI248" s="20"/>
      <c r="URJ248" s="35"/>
      <c r="URK248" s="21"/>
      <c r="URL248" s="21"/>
      <c r="URM248" s="27"/>
      <c r="URN248" s="28"/>
      <c r="URO248" s="28"/>
      <c r="URP248" s="28"/>
      <c r="URQ248" s="28"/>
      <c r="URR248" s="28"/>
      <c r="URS248" s="58"/>
      <c r="URT248" s="57"/>
      <c r="URU248" s="23"/>
      <c r="URV248" s="24"/>
      <c r="URW248" s="26"/>
      <c r="URX248" s="20"/>
      <c r="URY248" s="35"/>
      <c r="URZ248" s="21"/>
      <c r="USA248" s="21"/>
      <c r="USB248" s="27"/>
      <c r="USC248" s="28"/>
      <c r="USD248" s="28"/>
      <c r="USE248" s="28"/>
      <c r="USF248" s="28"/>
      <c r="USG248" s="28"/>
      <c r="USH248" s="58"/>
      <c r="USI248" s="57"/>
      <c r="USJ248" s="23"/>
      <c r="USK248" s="24"/>
      <c r="USL248" s="26"/>
      <c r="USM248" s="20"/>
      <c r="USN248" s="35"/>
      <c r="USO248" s="21"/>
      <c r="USP248" s="21"/>
      <c r="USQ248" s="27"/>
      <c r="USR248" s="28"/>
      <c r="USS248" s="28"/>
      <c r="UST248" s="28"/>
      <c r="USU248" s="28"/>
      <c r="USV248" s="28"/>
      <c r="USW248" s="58"/>
      <c r="USX248" s="57"/>
      <c r="USY248" s="23"/>
      <c r="USZ248" s="24"/>
      <c r="UTA248" s="26"/>
      <c r="UTB248" s="20"/>
      <c r="UTC248" s="35"/>
      <c r="UTD248" s="21"/>
      <c r="UTE248" s="21"/>
      <c r="UTF248" s="27"/>
      <c r="UTG248" s="28"/>
      <c r="UTH248" s="28"/>
      <c r="UTI248" s="28"/>
      <c r="UTJ248" s="28"/>
      <c r="UTK248" s="28"/>
      <c r="UTL248" s="58"/>
      <c r="UTM248" s="57"/>
      <c r="UTN248" s="23"/>
      <c r="UTO248" s="24"/>
      <c r="UTP248" s="26"/>
      <c r="UTQ248" s="20"/>
      <c r="UTR248" s="35"/>
      <c r="UTS248" s="21"/>
      <c r="UTT248" s="21"/>
      <c r="UTU248" s="27"/>
      <c r="UTV248" s="28"/>
      <c r="UTW248" s="28"/>
      <c r="UTX248" s="28"/>
      <c r="UTY248" s="28"/>
      <c r="UTZ248" s="28"/>
      <c r="UUA248" s="58"/>
      <c r="UUB248" s="57"/>
      <c r="UUC248" s="23"/>
      <c r="UUD248" s="24"/>
      <c r="UUE248" s="26"/>
      <c r="UUF248" s="20"/>
      <c r="UUG248" s="35"/>
      <c r="UUH248" s="21"/>
      <c r="UUI248" s="21"/>
      <c r="UUJ248" s="27"/>
      <c r="UUK248" s="28"/>
      <c r="UUL248" s="28"/>
      <c r="UUM248" s="28"/>
      <c r="UUN248" s="28"/>
      <c r="UUO248" s="28"/>
      <c r="UUP248" s="58"/>
      <c r="UUQ248" s="57"/>
      <c r="UUR248" s="23"/>
      <c r="UUS248" s="24"/>
      <c r="UUT248" s="26"/>
      <c r="UUU248" s="20"/>
      <c r="UUV248" s="35"/>
      <c r="UUW248" s="21"/>
      <c r="UUX248" s="21"/>
      <c r="UUY248" s="27"/>
      <c r="UUZ248" s="28"/>
      <c r="UVA248" s="28"/>
      <c r="UVB248" s="28"/>
      <c r="UVC248" s="28"/>
      <c r="UVD248" s="28"/>
      <c r="UVE248" s="58"/>
      <c r="UVF248" s="57"/>
      <c r="UVG248" s="23"/>
      <c r="UVH248" s="24"/>
      <c r="UVI248" s="26"/>
      <c r="UVJ248" s="20"/>
      <c r="UVK248" s="35"/>
      <c r="UVL248" s="21"/>
      <c r="UVM248" s="21"/>
      <c r="UVN248" s="27"/>
      <c r="UVO248" s="28"/>
      <c r="UVP248" s="28"/>
      <c r="UVQ248" s="28"/>
      <c r="UVR248" s="28"/>
      <c r="UVS248" s="28"/>
      <c r="UVT248" s="58"/>
      <c r="UVU248" s="57"/>
      <c r="UVV248" s="23"/>
      <c r="UVW248" s="24"/>
      <c r="UVX248" s="26"/>
      <c r="UVY248" s="20"/>
      <c r="UVZ248" s="35"/>
      <c r="UWA248" s="21"/>
      <c r="UWB248" s="21"/>
      <c r="UWC248" s="27"/>
      <c r="UWD248" s="28"/>
      <c r="UWE248" s="28"/>
      <c r="UWF248" s="28"/>
      <c r="UWG248" s="28"/>
      <c r="UWH248" s="28"/>
      <c r="UWI248" s="58"/>
      <c r="UWJ248" s="57"/>
      <c r="UWK248" s="23"/>
      <c r="UWL248" s="24"/>
      <c r="UWM248" s="26"/>
      <c r="UWN248" s="20"/>
      <c r="UWO248" s="35"/>
      <c r="UWP248" s="21"/>
      <c r="UWQ248" s="21"/>
      <c r="UWR248" s="27"/>
      <c r="UWS248" s="28"/>
      <c r="UWT248" s="28"/>
      <c r="UWU248" s="28"/>
      <c r="UWV248" s="28"/>
      <c r="UWW248" s="28"/>
      <c r="UWX248" s="58"/>
      <c r="UWY248" s="57"/>
      <c r="UWZ248" s="23"/>
      <c r="UXA248" s="24"/>
      <c r="UXB248" s="26"/>
      <c r="UXC248" s="20"/>
      <c r="UXD248" s="35"/>
      <c r="UXE248" s="21"/>
      <c r="UXF248" s="21"/>
      <c r="UXG248" s="27"/>
      <c r="UXH248" s="28"/>
      <c r="UXI248" s="28"/>
      <c r="UXJ248" s="28"/>
      <c r="UXK248" s="28"/>
      <c r="UXL248" s="28"/>
      <c r="UXM248" s="58"/>
      <c r="UXN248" s="57"/>
      <c r="UXO248" s="23"/>
      <c r="UXP248" s="24"/>
      <c r="UXQ248" s="26"/>
      <c r="UXR248" s="20"/>
      <c r="UXS248" s="35"/>
      <c r="UXT248" s="21"/>
      <c r="UXU248" s="21"/>
      <c r="UXV248" s="27"/>
      <c r="UXW248" s="28"/>
      <c r="UXX248" s="28"/>
      <c r="UXY248" s="28"/>
      <c r="UXZ248" s="28"/>
      <c r="UYA248" s="28"/>
      <c r="UYB248" s="58"/>
      <c r="UYC248" s="57"/>
      <c r="UYD248" s="23"/>
      <c r="UYE248" s="24"/>
      <c r="UYF248" s="26"/>
      <c r="UYG248" s="20"/>
      <c r="UYH248" s="35"/>
      <c r="UYI248" s="21"/>
      <c r="UYJ248" s="21"/>
      <c r="UYK248" s="27"/>
      <c r="UYL248" s="28"/>
      <c r="UYM248" s="28"/>
      <c r="UYN248" s="28"/>
      <c r="UYO248" s="28"/>
      <c r="UYP248" s="28"/>
      <c r="UYQ248" s="58"/>
      <c r="UYR248" s="57"/>
      <c r="UYS248" s="23"/>
      <c r="UYT248" s="24"/>
      <c r="UYU248" s="26"/>
      <c r="UYV248" s="20"/>
      <c r="UYW248" s="35"/>
      <c r="UYX248" s="21"/>
      <c r="UYY248" s="21"/>
      <c r="UYZ248" s="27"/>
      <c r="UZA248" s="28"/>
      <c r="UZB248" s="28"/>
      <c r="UZC248" s="28"/>
      <c r="UZD248" s="28"/>
      <c r="UZE248" s="28"/>
      <c r="UZF248" s="58"/>
      <c r="UZG248" s="57"/>
      <c r="UZH248" s="23"/>
      <c r="UZI248" s="24"/>
      <c r="UZJ248" s="26"/>
      <c r="UZK248" s="20"/>
      <c r="UZL248" s="35"/>
      <c r="UZM248" s="21"/>
      <c r="UZN248" s="21"/>
      <c r="UZO248" s="27"/>
      <c r="UZP248" s="28"/>
      <c r="UZQ248" s="28"/>
      <c r="UZR248" s="28"/>
      <c r="UZS248" s="28"/>
      <c r="UZT248" s="28"/>
      <c r="UZU248" s="58"/>
      <c r="UZV248" s="57"/>
      <c r="UZW248" s="23"/>
      <c r="UZX248" s="24"/>
      <c r="UZY248" s="26"/>
      <c r="UZZ248" s="20"/>
      <c r="VAA248" s="35"/>
      <c r="VAB248" s="21"/>
      <c r="VAC248" s="21"/>
      <c r="VAD248" s="27"/>
      <c r="VAE248" s="28"/>
      <c r="VAF248" s="28"/>
      <c r="VAG248" s="28"/>
      <c r="VAH248" s="28"/>
      <c r="VAI248" s="28"/>
      <c r="VAJ248" s="58"/>
      <c r="VAK248" s="57"/>
      <c r="VAL248" s="23"/>
      <c r="VAM248" s="24"/>
      <c r="VAN248" s="26"/>
      <c r="VAO248" s="20"/>
      <c r="VAP248" s="35"/>
      <c r="VAQ248" s="21"/>
      <c r="VAR248" s="21"/>
      <c r="VAS248" s="27"/>
      <c r="VAT248" s="28"/>
      <c r="VAU248" s="28"/>
      <c r="VAV248" s="28"/>
      <c r="VAW248" s="28"/>
      <c r="VAX248" s="28"/>
      <c r="VAY248" s="58"/>
      <c r="VAZ248" s="57"/>
      <c r="VBA248" s="23"/>
      <c r="VBB248" s="24"/>
      <c r="VBC248" s="26"/>
      <c r="VBD248" s="20"/>
      <c r="VBE248" s="35"/>
      <c r="VBF248" s="21"/>
      <c r="VBG248" s="21"/>
      <c r="VBH248" s="27"/>
      <c r="VBI248" s="28"/>
      <c r="VBJ248" s="28"/>
      <c r="VBK248" s="28"/>
      <c r="VBL248" s="28"/>
      <c r="VBM248" s="28"/>
      <c r="VBN248" s="58"/>
      <c r="VBO248" s="57"/>
      <c r="VBP248" s="23"/>
      <c r="VBQ248" s="24"/>
      <c r="VBR248" s="26"/>
      <c r="VBS248" s="20"/>
      <c r="VBT248" s="35"/>
      <c r="VBU248" s="21"/>
      <c r="VBV248" s="21"/>
      <c r="VBW248" s="27"/>
      <c r="VBX248" s="28"/>
      <c r="VBY248" s="28"/>
      <c r="VBZ248" s="28"/>
      <c r="VCA248" s="28"/>
      <c r="VCB248" s="28"/>
      <c r="VCC248" s="58"/>
      <c r="VCD248" s="57"/>
      <c r="VCE248" s="23"/>
      <c r="VCF248" s="24"/>
      <c r="VCG248" s="26"/>
      <c r="VCH248" s="20"/>
      <c r="VCI248" s="35"/>
      <c r="VCJ248" s="21"/>
      <c r="VCK248" s="21"/>
      <c r="VCL248" s="27"/>
      <c r="VCM248" s="28"/>
      <c r="VCN248" s="28"/>
      <c r="VCO248" s="28"/>
      <c r="VCP248" s="28"/>
      <c r="VCQ248" s="28"/>
      <c r="VCR248" s="58"/>
      <c r="VCS248" s="57"/>
      <c r="VCT248" s="23"/>
      <c r="VCU248" s="24"/>
      <c r="VCV248" s="26"/>
      <c r="VCW248" s="20"/>
      <c r="VCX248" s="35"/>
      <c r="VCY248" s="21"/>
      <c r="VCZ248" s="21"/>
      <c r="VDA248" s="27"/>
      <c r="VDB248" s="28"/>
      <c r="VDC248" s="28"/>
      <c r="VDD248" s="28"/>
      <c r="VDE248" s="28"/>
      <c r="VDF248" s="28"/>
      <c r="VDG248" s="58"/>
      <c r="VDH248" s="57"/>
      <c r="VDI248" s="23"/>
      <c r="VDJ248" s="24"/>
      <c r="VDK248" s="26"/>
      <c r="VDL248" s="20"/>
      <c r="VDM248" s="35"/>
      <c r="VDN248" s="21"/>
      <c r="VDO248" s="21"/>
      <c r="VDP248" s="27"/>
      <c r="VDQ248" s="28"/>
      <c r="VDR248" s="28"/>
      <c r="VDS248" s="28"/>
      <c r="VDT248" s="28"/>
      <c r="VDU248" s="28"/>
      <c r="VDV248" s="58"/>
      <c r="VDW248" s="57"/>
      <c r="VDX248" s="23"/>
      <c r="VDY248" s="24"/>
      <c r="VDZ248" s="26"/>
      <c r="VEA248" s="20"/>
      <c r="VEB248" s="35"/>
      <c r="VEC248" s="21"/>
      <c r="VED248" s="21"/>
      <c r="VEE248" s="27"/>
      <c r="VEF248" s="28"/>
      <c r="VEG248" s="28"/>
      <c r="VEH248" s="28"/>
      <c r="VEI248" s="28"/>
      <c r="VEJ248" s="28"/>
      <c r="VEK248" s="58"/>
      <c r="VEL248" s="57"/>
      <c r="VEM248" s="23"/>
      <c r="VEN248" s="24"/>
      <c r="VEO248" s="26"/>
      <c r="VEP248" s="20"/>
      <c r="VEQ248" s="35"/>
      <c r="VER248" s="21"/>
      <c r="VES248" s="21"/>
      <c r="VET248" s="27"/>
      <c r="VEU248" s="28"/>
      <c r="VEV248" s="28"/>
      <c r="VEW248" s="28"/>
      <c r="VEX248" s="28"/>
      <c r="VEY248" s="28"/>
      <c r="VEZ248" s="58"/>
      <c r="VFA248" s="57"/>
      <c r="VFB248" s="23"/>
      <c r="VFC248" s="24"/>
      <c r="VFD248" s="26"/>
      <c r="VFE248" s="20"/>
      <c r="VFF248" s="35"/>
      <c r="VFG248" s="21"/>
      <c r="VFH248" s="21"/>
      <c r="VFI248" s="27"/>
      <c r="VFJ248" s="28"/>
      <c r="VFK248" s="28"/>
      <c r="VFL248" s="28"/>
      <c r="VFM248" s="28"/>
      <c r="VFN248" s="28"/>
      <c r="VFO248" s="58"/>
      <c r="VFP248" s="57"/>
      <c r="VFQ248" s="23"/>
      <c r="VFR248" s="24"/>
      <c r="VFS248" s="26"/>
      <c r="VFT248" s="20"/>
      <c r="VFU248" s="35"/>
      <c r="VFV248" s="21"/>
      <c r="VFW248" s="21"/>
      <c r="VFX248" s="27"/>
      <c r="VFY248" s="28"/>
      <c r="VFZ248" s="28"/>
      <c r="VGA248" s="28"/>
      <c r="VGB248" s="28"/>
      <c r="VGC248" s="28"/>
      <c r="VGD248" s="58"/>
      <c r="VGE248" s="57"/>
      <c r="VGF248" s="23"/>
      <c r="VGG248" s="24"/>
      <c r="VGH248" s="26"/>
      <c r="VGI248" s="20"/>
      <c r="VGJ248" s="35"/>
      <c r="VGK248" s="21"/>
      <c r="VGL248" s="21"/>
      <c r="VGM248" s="27"/>
      <c r="VGN248" s="28"/>
      <c r="VGO248" s="28"/>
      <c r="VGP248" s="28"/>
      <c r="VGQ248" s="28"/>
      <c r="VGR248" s="28"/>
      <c r="VGS248" s="58"/>
      <c r="VGT248" s="57"/>
      <c r="VGU248" s="23"/>
      <c r="VGV248" s="24"/>
      <c r="VGW248" s="26"/>
      <c r="VGX248" s="20"/>
      <c r="VGY248" s="35"/>
      <c r="VGZ248" s="21"/>
      <c r="VHA248" s="21"/>
      <c r="VHB248" s="27"/>
      <c r="VHC248" s="28"/>
      <c r="VHD248" s="28"/>
      <c r="VHE248" s="28"/>
      <c r="VHF248" s="28"/>
      <c r="VHG248" s="28"/>
      <c r="VHH248" s="58"/>
      <c r="VHI248" s="57"/>
      <c r="VHJ248" s="23"/>
      <c r="VHK248" s="24"/>
      <c r="VHL248" s="26"/>
      <c r="VHM248" s="20"/>
      <c r="VHN248" s="35"/>
      <c r="VHO248" s="21"/>
      <c r="VHP248" s="21"/>
      <c r="VHQ248" s="27"/>
      <c r="VHR248" s="28"/>
      <c r="VHS248" s="28"/>
      <c r="VHT248" s="28"/>
      <c r="VHU248" s="28"/>
      <c r="VHV248" s="28"/>
      <c r="VHW248" s="58"/>
      <c r="VHX248" s="57"/>
      <c r="VHY248" s="23"/>
      <c r="VHZ248" s="24"/>
      <c r="VIA248" s="26"/>
      <c r="VIB248" s="20"/>
      <c r="VIC248" s="35"/>
      <c r="VID248" s="21"/>
      <c r="VIE248" s="21"/>
      <c r="VIF248" s="27"/>
      <c r="VIG248" s="28"/>
      <c r="VIH248" s="28"/>
      <c r="VII248" s="28"/>
      <c r="VIJ248" s="28"/>
      <c r="VIK248" s="28"/>
      <c r="VIL248" s="58"/>
      <c r="VIM248" s="57"/>
      <c r="VIN248" s="23"/>
      <c r="VIO248" s="24"/>
      <c r="VIP248" s="26"/>
      <c r="VIQ248" s="20"/>
      <c r="VIR248" s="35"/>
      <c r="VIS248" s="21"/>
      <c r="VIT248" s="21"/>
      <c r="VIU248" s="27"/>
      <c r="VIV248" s="28"/>
      <c r="VIW248" s="28"/>
      <c r="VIX248" s="28"/>
      <c r="VIY248" s="28"/>
      <c r="VIZ248" s="28"/>
      <c r="VJA248" s="58"/>
      <c r="VJB248" s="57"/>
      <c r="VJC248" s="23"/>
      <c r="VJD248" s="24"/>
      <c r="VJE248" s="26"/>
      <c r="VJF248" s="20"/>
      <c r="VJG248" s="35"/>
      <c r="VJH248" s="21"/>
      <c r="VJI248" s="21"/>
      <c r="VJJ248" s="27"/>
      <c r="VJK248" s="28"/>
      <c r="VJL248" s="28"/>
      <c r="VJM248" s="28"/>
      <c r="VJN248" s="28"/>
      <c r="VJO248" s="28"/>
      <c r="VJP248" s="58"/>
      <c r="VJQ248" s="57"/>
      <c r="VJR248" s="23"/>
      <c r="VJS248" s="24"/>
      <c r="VJT248" s="26"/>
      <c r="VJU248" s="20"/>
      <c r="VJV248" s="35"/>
      <c r="VJW248" s="21"/>
      <c r="VJX248" s="21"/>
      <c r="VJY248" s="27"/>
      <c r="VJZ248" s="28"/>
      <c r="VKA248" s="28"/>
      <c r="VKB248" s="28"/>
      <c r="VKC248" s="28"/>
      <c r="VKD248" s="28"/>
      <c r="VKE248" s="58"/>
      <c r="VKF248" s="57"/>
      <c r="VKG248" s="23"/>
      <c r="VKH248" s="24"/>
      <c r="VKI248" s="26"/>
      <c r="VKJ248" s="20"/>
      <c r="VKK248" s="35"/>
      <c r="VKL248" s="21"/>
      <c r="VKM248" s="21"/>
      <c r="VKN248" s="27"/>
      <c r="VKO248" s="28"/>
      <c r="VKP248" s="28"/>
      <c r="VKQ248" s="28"/>
      <c r="VKR248" s="28"/>
      <c r="VKS248" s="28"/>
      <c r="VKT248" s="58"/>
      <c r="VKU248" s="57"/>
      <c r="VKV248" s="23"/>
      <c r="VKW248" s="24"/>
      <c r="VKX248" s="26"/>
      <c r="VKY248" s="20"/>
      <c r="VKZ248" s="35"/>
      <c r="VLA248" s="21"/>
      <c r="VLB248" s="21"/>
      <c r="VLC248" s="27"/>
      <c r="VLD248" s="28"/>
      <c r="VLE248" s="28"/>
      <c r="VLF248" s="28"/>
      <c r="VLG248" s="28"/>
      <c r="VLH248" s="28"/>
      <c r="VLI248" s="58"/>
      <c r="VLJ248" s="57"/>
      <c r="VLK248" s="23"/>
      <c r="VLL248" s="24"/>
      <c r="VLM248" s="26"/>
      <c r="VLN248" s="20"/>
      <c r="VLO248" s="35"/>
      <c r="VLP248" s="21"/>
      <c r="VLQ248" s="21"/>
      <c r="VLR248" s="27"/>
      <c r="VLS248" s="28"/>
      <c r="VLT248" s="28"/>
      <c r="VLU248" s="28"/>
      <c r="VLV248" s="28"/>
      <c r="VLW248" s="28"/>
      <c r="VLX248" s="58"/>
      <c r="VLY248" s="57"/>
      <c r="VLZ248" s="23"/>
      <c r="VMA248" s="24"/>
      <c r="VMB248" s="26"/>
      <c r="VMC248" s="20"/>
      <c r="VMD248" s="35"/>
      <c r="VME248" s="21"/>
      <c r="VMF248" s="21"/>
      <c r="VMG248" s="27"/>
      <c r="VMH248" s="28"/>
      <c r="VMI248" s="28"/>
      <c r="VMJ248" s="28"/>
      <c r="VMK248" s="28"/>
      <c r="VML248" s="28"/>
      <c r="VMM248" s="58"/>
      <c r="VMN248" s="57"/>
      <c r="VMO248" s="23"/>
      <c r="VMP248" s="24"/>
      <c r="VMQ248" s="26"/>
      <c r="VMR248" s="20"/>
      <c r="VMS248" s="35"/>
      <c r="VMT248" s="21"/>
      <c r="VMU248" s="21"/>
      <c r="VMV248" s="27"/>
      <c r="VMW248" s="28"/>
      <c r="VMX248" s="28"/>
      <c r="VMY248" s="28"/>
      <c r="VMZ248" s="28"/>
      <c r="VNA248" s="28"/>
      <c r="VNB248" s="58"/>
      <c r="VNC248" s="57"/>
      <c r="VND248" s="23"/>
      <c r="VNE248" s="24"/>
      <c r="VNF248" s="26"/>
      <c r="VNG248" s="20"/>
      <c r="VNH248" s="35"/>
      <c r="VNI248" s="21"/>
      <c r="VNJ248" s="21"/>
      <c r="VNK248" s="27"/>
      <c r="VNL248" s="28"/>
      <c r="VNM248" s="28"/>
      <c r="VNN248" s="28"/>
      <c r="VNO248" s="28"/>
      <c r="VNP248" s="28"/>
      <c r="VNQ248" s="58"/>
      <c r="VNR248" s="57"/>
      <c r="VNS248" s="23"/>
      <c r="VNT248" s="24"/>
      <c r="VNU248" s="26"/>
      <c r="VNV248" s="20"/>
      <c r="VNW248" s="35"/>
      <c r="VNX248" s="21"/>
      <c r="VNY248" s="21"/>
      <c r="VNZ248" s="27"/>
      <c r="VOA248" s="28"/>
      <c r="VOB248" s="28"/>
      <c r="VOC248" s="28"/>
      <c r="VOD248" s="28"/>
      <c r="VOE248" s="28"/>
      <c r="VOF248" s="58"/>
      <c r="VOG248" s="57"/>
      <c r="VOH248" s="23"/>
      <c r="VOI248" s="24"/>
      <c r="VOJ248" s="26"/>
      <c r="VOK248" s="20"/>
      <c r="VOL248" s="35"/>
      <c r="VOM248" s="21"/>
      <c r="VON248" s="21"/>
      <c r="VOO248" s="27"/>
      <c r="VOP248" s="28"/>
      <c r="VOQ248" s="28"/>
      <c r="VOR248" s="28"/>
      <c r="VOS248" s="28"/>
      <c r="VOT248" s="28"/>
      <c r="VOU248" s="58"/>
      <c r="VOV248" s="57"/>
      <c r="VOW248" s="23"/>
      <c r="VOX248" s="24"/>
      <c r="VOY248" s="26"/>
      <c r="VOZ248" s="20"/>
      <c r="VPA248" s="35"/>
      <c r="VPB248" s="21"/>
      <c r="VPC248" s="21"/>
      <c r="VPD248" s="27"/>
      <c r="VPE248" s="28"/>
      <c r="VPF248" s="28"/>
      <c r="VPG248" s="28"/>
      <c r="VPH248" s="28"/>
      <c r="VPI248" s="28"/>
      <c r="VPJ248" s="58"/>
      <c r="VPK248" s="57"/>
      <c r="VPL248" s="23"/>
      <c r="VPM248" s="24"/>
      <c r="VPN248" s="26"/>
      <c r="VPO248" s="20"/>
      <c r="VPP248" s="35"/>
      <c r="VPQ248" s="21"/>
      <c r="VPR248" s="21"/>
      <c r="VPS248" s="27"/>
      <c r="VPT248" s="28"/>
      <c r="VPU248" s="28"/>
      <c r="VPV248" s="28"/>
      <c r="VPW248" s="28"/>
      <c r="VPX248" s="28"/>
      <c r="VPY248" s="58"/>
      <c r="VPZ248" s="57"/>
      <c r="VQA248" s="23"/>
      <c r="VQB248" s="24"/>
      <c r="VQC248" s="26"/>
      <c r="VQD248" s="20"/>
      <c r="VQE248" s="35"/>
      <c r="VQF248" s="21"/>
      <c r="VQG248" s="21"/>
      <c r="VQH248" s="27"/>
      <c r="VQI248" s="28"/>
      <c r="VQJ248" s="28"/>
      <c r="VQK248" s="28"/>
      <c r="VQL248" s="28"/>
      <c r="VQM248" s="28"/>
      <c r="VQN248" s="58"/>
      <c r="VQO248" s="57"/>
      <c r="VQP248" s="23"/>
      <c r="VQQ248" s="24"/>
      <c r="VQR248" s="26"/>
      <c r="VQS248" s="20"/>
      <c r="VQT248" s="35"/>
      <c r="VQU248" s="21"/>
      <c r="VQV248" s="21"/>
      <c r="VQW248" s="27"/>
      <c r="VQX248" s="28"/>
      <c r="VQY248" s="28"/>
      <c r="VQZ248" s="28"/>
      <c r="VRA248" s="28"/>
      <c r="VRB248" s="28"/>
      <c r="VRC248" s="58"/>
      <c r="VRD248" s="57"/>
      <c r="VRE248" s="23"/>
      <c r="VRF248" s="24"/>
      <c r="VRG248" s="26"/>
      <c r="VRH248" s="20"/>
      <c r="VRI248" s="35"/>
      <c r="VRJ248" s="21"/>
      <c r="VRK248" s="21"/>
      <c r="VRL248" s="27"/>
      <c r="VRM248" s="28"/>
      <c r="VRN248" s="28"/>
      <c r="VRO248" s="28"/>
      <c r="VRP248" s="28"/>
      <c r="VRQ248" s="28"/>
      <c r="VRR248" s="58"/>
      <c r="VRS248" s="57"/>
      <c r="VRT248" s="23"/>
      <c r="VRU248" s="24"/>
      <c r="VRV248" s="26"/>
      <c r="VRW248" s="20"/>
      <c r="VRX248" s="35"/>
      <c r="VRY248" s="21"/>
      <c r="VRZ248" s="21"/>
      <c r="VSA248" s="27"/>
      <c r="VSB248" s="28"/>
      <c r="VSC248" s="28"/>
      <c r="VSD248" s="28"/>
      <c r="VSE248" s="28"/>
      <c r="VSF248" s="28"/>
      <c r="VSG248" s="58"/>
      <c r="VSH248" s="57"/>
      <c r="VSI248" s="23"/>
      <c r="VSJ248" s="24"/>
      <c r="VSK248" s="26"/>
      <c r="VSL248" s="20"/>
      <c r="VSM248" s="35"/>
      <c r="VSN248" s="21"/>
      <c r="VSO248" s="21"/>
      <c r="VSP248" s="27"/>
      <c r="VSQ248" s="28"/>
      <c r="VSR248" s="28"/>
      <c r="VSS248" s="28"/>
      <c r="VST248" s="28"/>
      <c r="VSU248" s="28"/>
      <c r="VSV248" s="58"/>
      <c r="VSW248" s="57"/>
      <c r="VSX248" s="23"/>
      <c r="VSY248" s="24"/>
      <c r="VSZ248" s="26"/>
      <c r="VTA248" s="20"/>
      <c r="VTB248" s="35"/>
      <c r="VTC248" s="21"/>
      <c r="VTD248" s="21"/>
      <c r="VTE248" s="27"/>
      <c r="VTF248" s="28"/>
      <c r="VTG248" s="28"/>
      <c r="VTH248" s="28"/>
      <c r="VTI248" s="28"/>
      <c r="VTJ248" s="28"/>
      <c r="VTK248" s="58"/>
      <c r="VTL248" s="57"/>
      <c r="VTM248" s="23"/>
      <c r="VTN248" s="24"/>
      <c r="VTO248" s="26"/>
      <c r="VTP248" s="20"/>
      <c r="VTQ248" s="35"/>
      <c r="VTR248" s="21"/>
      <c r="VTS248" s="21"/>
      <c r="VTT248" s="27"/>
      <c r="VTU248" s="28"/>
      <c r="VTV248" s="28"/>
      <c r="VTW248" s="28"/>
      <c r="VTX248" s="28"/>
      <c r="VTY248" s="28"/>
      <c r="VTZ248" s="58"/>
      <c r="VUA248" s="57"/>
      <c r="VUB248" s="23"/>
      <c r="VUC248" s="24"/>
      <c r="VUD248" s="26"/>
      <c r="VUE248" s="20"/>
      <c r="VUF248" s="35"/>
      <c r="VUG248" s="21"/>
      <c r="VUH248" s="21"/>
      <c r="VUI248" s="27"/>
      <c r="VUJ248" s="28"/>
      <c r="VUK248" s="28"/>
      <c r="VUL248" s="28"/>
      <c r="VUM248" s="28"/>
      <c r="VUN248" s="28"/>
      <c r="VUO248" s="58"/>
      <c r="VUP248" s="57"/>
      <c r="VUQ248" s="23"/>
      <c r="VUR248" s="24"/>
      <c r="VUS248" s="26"/>
      <c r="VUT248" s="20"/>
      <c r="VUU248" s="35"/>
      <c r="VUV248" s="21"/>
      <c r="VUW248" s="21"/>
      <c r="VUX248" s="27"/>
      <c r="VUY248" s="28"/>
      <c r="VUZ248" s="28"/>
      <c r="VVA248" s="28"/>
      <c r="VVB248" s="28"/>
      <c r="VVC248" s="28"/>
      <c r="VVD248" s="58"/>
      <c r="VVE248" s="57"/>
      <c r="VVF248" s="23"/>
      <c r="VVG248" s="24"/>
      <c r="VVH248" s="26"/>
      <c r="VVI248" s="20"/>
      <c r="VVJ248" s="35"/>
      <c r="VVK248" s="21"/>
      <c r="VVL248" s="21"/>
      <c r="VVM248" s="27"/>
      <c r="VVN248" s="28"/>
      <c r="VVO248" s="28"/>
      <c r="VVP248" s="28"/>
      <c r="VVQ248" s="28"/>
      <c r="VVR248" s="28"/>
      <c r="VVS248" s="58"/>
      <c r="VVT248" s="57"/>
      <c r="VVU248" s="23"/>
      <c r="VVV248" s="24"/>
      <c r="VVW248" s="26"/>
      <c r="VVX248" s="20"/>
      <c r="VVY248" s="35"/>
      <c r="VVZ248" s="21"/>
      <c r="VWA248" s="21"/>
      <c r="VWB248" s="27"/>
      <c r="VWC248" s="28"/>
      <c r="VWD248" s="28"/>
      <c r="VWE248" s="28"/>
      <c r="VWF248" s="28"/>
      <c r="VWG248" s="28"/>
      <c r="VWH248" s="58"/>
      <c r="VWI248" s="57"/>
      <c r="VWJ248" s="23"/>
      <c r="VWK248" s="24"/>
      <c r="VWL248" s="26"/>
      <c r="VWM248" s="20"/>
      <c r="VWN248" s="35"/>
      <c r="VWO248" s="21"/>
      <c r="VWP248" s="21"/>
      <c r="VWQ248" s="27"/>
      <c r="VWR248" s="28"/>
      <c r="VWS248" s="28"/>
      <c r="VWT248" s="28"/>
      <c r="VWU248" s="28"/>
      <c r="VWV248" s="28"/>
      <c r="VWW248" s="58"/>
      <c r="VWX248" s="57"/>
      <c r="VWY248" s="23"/>
      <c r="VWZ248" s="24"/>
      <c r="VXA248" s="26"/>
      <c r="VXB248" s="20"/>
      <c r="VXC248" s="35"/>
      <c r="VXD248" s="21"/>
      <c r="VXE248" s="21"/>
      <c r="VXF248" s="27"/>
      <c r="VXG248" s="28"/>
      <c r="VXH248" s="28"/>
      <c r="VXI248" s="28"/>
      <c r="VXJ248" s="28"/>
      <c r="VXK248" s="28"/>
      <c r="VXL248" s="58"/>
      <c r="VXM248" s="57"/>
      <c r="VXN248" s="23"/>
      <c r="VXO248" s="24"/>
      <c r="VXP248" s="26"/>
      <c r="VXQ248" s="20"/>
      <c r="VXR248" s="35"/>
      <c r="VXS248" s="21"/>
      <c r="VXT248" s="21"/>
      <c r="VXU248" s="27"/>
      <c r="VXV248" s="28"/>
      <c r="VXW248" s="28"/>
      <c r="VXX248" s="28"/>
      <c r="VXY248" s="28"/>
      <c r="VXZ248" s="28"/>
      <c r="VYA248" s="58"/>
      <c r="VYB248" s="57"/>
      <c r="VYC248" s="23"/>
      <c r="VYD248" s="24"/>
      <c r="VYE248" s="26"/>
      <c r="VYF248" s="20"/>
      <c r="VYG248" s="35"/>
      <c r="VYH248" s="21"/>
      <c r="VYI248" s="21"/>
      <c r="VYJ248" s="27"/>
      <c r="VYK248" s="28"/>
      <c r="VYL248" s="28"/>
      <c r="VYM248" s="28"/>
      <c r="VYN248" s="28"/>
      <c r="VYO248" s="28"/>
      <c r="VYP248" s="58"/>
      <c r="VYQ248" s="57"/>
      <c r="VYR248" s="23"/>
      <c r="VYS248" s="24"/>
      <c r="VYT248" s="26"/>
      <c r="VYU248" s="20"/>
      <c r="VYV248" s="35"/>
      <c r="VYW248" s="21"/>
      <c r="VYX248" s="21"/>
      <c r="VYY248" s="27"/>
      <c r="VYZ248" s="28"/>
      <c r="VZA248" s="28"/>
      <c r="VZB248" s="28"/>
      <c r="VZC248" s="28"/>
      <c r="VZD248" s="28"/>
      <c r="VZE248" s="58"/>
      <c r="VZF248" s="57"/>
      <c r="VZG248" s="23"/>
      <c r="VZH248" s="24"/>
      <c r="VZI248" s="26"/>
      <c r="VZJ248" s="20"/>
      <c r="VZK248" s="35"/>
      <c r="VZL248" s="21"/>
      <c r="VZM248" s="21"/>
      <c r="VZN248" s="27"/>
      <c r="VZO248" s="28"/>
      <c r="VZP248" s="28"/>
      <c r="VZQ248" s="28"/>
      <c r="VZR248" s="28"/>
      <c r="VZS248" s="28"/>
      <c r="VZT248" s="58"/>
      <c r="VZU248" s="57"/>
      <c r="VZV248" s="23"/>
      <c r="VZW248" s="24"/>
      <c r="VZX248" s="26"/>
      <c r="VZY248" s="20"/>
      <c r="VZZ248" s="35"/>
      <c r="WAA248" s="21"/>
      <c r="WAB248" s="21"/>
      <c r="WAC248" s="27"/>
      <c r="WAD248" s="28"/>
      <c r="WAE248" s="28"/>
      <c r="WAF248" s="28"/>
      <c r="WAG248" s="28"/>
      <c r="WAH248" s="28"/>
      <c r="WAI248" s="58"/>
      <c r="WAJ248" s="57"/>
      <c r="WAK248" s="23"/>
      <c r="WAL248" s="24"/>
      <c r="WAM248" s="26"/>
      <c r="WAN248" s="20"/>
      <c r="WAO248" s="35"/>
      <c r="WAP248" s="21"/>
      <c r="WAQ248" s="21"/>
      <c r="WAR248" s="27"/>
      <c r="WAS248" s="28"/>
      <c r="WAT248" s="28"/>
      <c r="WAU248" s="28"/>
      <c r="WAV248" s="28"/>
      <c r="WAW248" s="28"/>
      <c r="WAX248" s="58"/>
      <c r="WAY248" s="57"/>
      <c r="WAZ248" s="23"/>
      <c r="WBA248" s="24"/>
      <c r="WBB248" s="26"/>
      <c r="WBC248" s="20"/>
      <c r="WBD248" s="35"/>
      <c r="WBE248" s="21"/>
      <c r="WBF248" s="21"/>
      <c r="WBG248" s="27"/>
      <c r="WBH248" s="28"/>
      <c r="WBI248" s="28"/>
      <c r="WBJ248" s="28"/>
      <c r="WBK248" s="28"/>
      <c r="WBL248" s="28"/>
      <c r="WBM248" s="58"/>
      <c r="WBN248" s="57"/>
      <c r="WBO248" s="23"/>
      <c r="WBP248" s="24"/>
      <c r="WBQ248" s="26"/>
      <c r="WBR248" s="20"/>
      <c r="WBS248" s="35"/>
      <c r="WBT248" s="21"/>
      <c r="WBU248" s="21"/>
      <c r="WBV248" s="27"/>
      <c r="WBW248" s="28"/>
      <c r="WBX248" s="28"/>
      <c r="WBY248" s="28"/>
      <c r="WBZ248" s="28"/>
      <c r="WCA248" s="28"/>
      <c r="WCB248" s="58"/>
      <c r="WCC248" s="57"/>
      <c r="WCD248" s="23"/>
      <c r="WCE248" s="24"/>
      <c r="WCF248" s="26"/>
      <c r="WCG248" s="20"/>
      <c r="WCH248" s="35"/>
      <c r="WCI248" s="21"/>
      <c r="WCJ248" s="21"/>
      <c r="WCK248" s="27"/>
      <c r="WCL248" s="28"/>
      <c r="WCM248" s="28"/>
      <c r="WCN248" s="28"/>
      <c r="WCO248" s="28"/>
      <c r="WCP248" s="28"/>
      <c r="WCQ248" s="58"/>
      <c r="WCR248" s="57"/>
      <c r="WCS248" s="23"/>
      <c r="WCT248" s="24"/>
      <c r="WCU248" s="26"/>
      <c r="WCV248" s="20"/>
      <c r="WCW248" s="35"/>
      <c r="WCX248" s="21"/>
      <c r="WCY248" s="21"/>
      <c r="WCZ248" s="27"/>
      <c r="WDA248" s="28"/>
      <c r="WDB248" s="28"/>
      <c r="WDC248" s="28"/>
      <c r="WDD248" s="28"/>
      <c r="WDE248" s="28"/>
      <c r="WDF248" s="58"/>
      <c r="WDG248" s="57"/>
      <c r="WDH248" s="23"/>
      <c r="WDI248" s="24"/>
      <c r="WDJ248" s="26"/>
      <c r="WDK248" s="20"/>
      <c r="WDL248" s="35"/>
      <c r="WDM248" s="21"/>
      <c r="WDN248" s="21"/>
      <c r="WDO248" s="27"/>
      <c r="WDP248" s="28"/>
      <c r="WDQ248" s="28"/>
      <c r="WDR248" s="28"/>
      <c r="WDS248" s="28"/>
      <c r="WDT248" s="28"/>
      <c r="WDU248" s="58"/>
      <c r="WDV248" s="57"/>
      <c r="WDW248" s="23"/>
      <c r="WDX248" s="24"/>
      <c r="WDY248" s="26"/>
      <c r="WDZ248" s="20"/>
      <c r="WEA248" s="35"/>
      <c r="WEB248" s="21"/>
      <c r="WEC248" s="21"/>
      <c r="WED248" s="27"/>
      <c r="WEE248" s="28"/>
      <c r="WEF248" s="28"/>
      <c r="WEG248" s="28"/>
      <c r="WEH248" s="28"/>
      <c r="WEI248" s="28"/>
      <c r="WEJ248" s="58"/>
      <c r="WEK248" s="57"/>
      <c r="WEL248" s="23"/>
      <c r="WEM248" s="24"/>
      <c r="WEN248" s="26"/>
      <c r="WEO248" s="20"/>
      <c r="WEP248" s="35"/>
      <c r="WEQ248" s="21"/>
      <c r="WER248" s="21"/>
      <c r="WES248" s="27"/>
      <c r="WET248" s="28"/>
      <c r="WEU248" s="28"/>
      <c r="WEV248" s="28"/>
      <c r="WEW248" s="28"/>
      <c r="WEX248" s="28"/>
      <c r="WEY248" s="58"/>
      <c r="WEZ248" s="57"/>
      <c r="WFA248" s="23"/>
      <c r="WFB248" s="24"/>
      <c r="WFC248" s="26"/>
      <c r="WFD248" s="20"/>
      <c r="WFE248" s="35"/>
      <c r="WFF248" s="21"/>
      <c r="WFG248" s="21"/>
      <c r="WFH248" s="27"/>
      <c r="WFI248" s="28"/>
      <c r="WFJ248" s="28"/>
      <c r="WFK248" s="28"/>
      <c r="WFL248" s="28"/>
      <c r="WFM248" s="28"/>
      <c r="WFN248" s="58"/>
      <c r="WFO248" s="57"/>
      <c r="WFP248" s="23"/>
      <c r="WFQ248" s="24"/>
      <c r="WFR248" s="26"/>
      <c r="WFS248" s="20"/>
      <c r="WFT248" s="35"/>
      <c r="WFU248" s="21"/>
      <c r="WFV248" s="21"/>
      <c r="WFW248" s="27"/>
      <c r="WFX248" s="28"/>
      <c r="WFY248" s="28"/>
      <c r="WFZ248" s="28"/>
      <c r="WGA248" s="28"/>
      <c r="WGB248" s="28"/>
      <c r="WGC248" s="58"/>
      <c r="WGD248" s="57"/>
      <c r="WGE248" s="23"/>
      <c r="WGF248" s="24"/>
      <c r="WGG248" s="26"/>
      <c r="WGH248" s="20"/>
      <c r="WGI248" s="35"/>
      <c r="WGJ248" s="21"/>
      <c r="WGK248" s="21"/>
      <c r="WGL248" s="27"/>
      <c r="WGM248" s="28"/>
      <c r="WGN248" s="28"/>
      <c r="WGO248" s="28"/>
      <c r="WGP248" s="28"/>
      <c r="WGQ248" s="28"/>
      <c r="WGR248" s="58"/>
      <c r="WGS248" s="57"/>
      <c r="WGT248" s="23"/>
      <c r="WGU248" s="24"/>
      <c r="WGV248" s="26"/>
      <c r="WGW248" s="20"/>
      <c r="WGX248" s="35"/>
      <c r="WGY248" s="21"/>
      <c r="WGZ248" s="21"/>
      <c r="WHA248" s="27"/>
      <c r="WHB248" s="28"/>
      <c r="WHC248" s="28"/>
      <c r="WHD248" s="28"/>
      <c r="WHE248" s="28"/>
      <c r="WHF248" s="28"/>
      <c r="WHG248" s="58"/>
      <c r="WHH248" s="57"/>
      <c r="WHI248" s="23"/>
      <c r="WHJ248" s="24"/>
      <c r="WHK248" s="26"/>
      <c r="WHL248" s="20"/>
      <c r="WHM248" s="35"/>
      <c r="WHN248" s="21"/>
      <c r="WHO248" s="21"/>
      <c r="WHP248" s="27"/>
      <c r="WHQ248" s="28"/>
      <c r="WHR248" s="28"/>
      <c r="WHS248" s="28"/>
      <c r="WHT248" s="28"/>
      <c r="WHU248" s="28"/>
      <c r="WHV248" s="58"/>
      <c r="WHW248" s="57"/>
      <c r="WHX248" s="23"/>
      <c r="WHY248" s="24"/>
      <c r="WHZ248" s="26"/>
      <c r="WIA248" s="20"/>
      <c r="WIB248" s="35"/>
      <c r="WIC248" s="21"/>
      <c r="WID248" s="21"/>
      <c r="WIE248" s="27"/>
      <c r="WIF248" s="28"/>
      <c r="WIG248" s="28"/>
      <c r="WIH248" s="28"/>
      <c r="WII248" s="28"/>
      <c r="WIJ248" s="28"/>
      <c r="WIK248" s="58"/>
      <c r="WIL248" s="57"/>
      <c r="WIM248" s="23"/>
      <c r="WIN248" s="24"/>
      <c r="WIO248" s="26"/>
      <c r="WIP248" s="20"/>
      <c r="WIQ248" s="35"/>
      <c r="WIR248" s="21"/>
      <c r="WIS248" s="21"/>
      <c r="WIT248" s="27"/>
      <c r="WIU248" s="28"/>
      <c r="WIV248" s="28"/>
      <c r="WIW248" s="28"/>
      <c r="WIX248" s="28"/>
      <c r="WIY248" s="28"/>
      <c r="WIZ248" s="58"/>
      <c r="WJA248" s="57"/>
      <c r="WJB248" s="23"/>
      <c r="WJC248" s="24"/>
      <c r="WJD248" s="26"/>
      <c r="WJE248" s="20"/>
      <c r="WJF248" s="35"/>
      <c r="WJG248" s="21"/>
      <c r="WJH248" s="21"/>
      <c r="WJI248" s="27"/>
      <c r="WJJ248" s="28"/>
      <c r="WJK248" s="28"/>
      <c r="WJL248" s="28"/>
      <c r="WJM248" s="28"/>
      <c r="WJN248" s="28"/>
      <c r="WJO248" s="58"/>
      <c r="WJP248" s="57"/>
      <c r="WJQ248" s="23"/>
      <c r="WJR248" s="24"/>
      <c r="WJS248" s="26"/>
      <c r="WJT248" s="20"/>
      <c r="WJU248" s="35"/>
      <c r="WJV248" s="21"/>
      <c r="WJW248" s="21"/>
      <c r="WJX248" s="27"/>
      <c r="WJY248" s="28"/>
      <c r="WJZ248" s="28"/>
      <c r="WKA248" s="28"/>
      <c r="WKB248" s="28"/>
      <c r="WKC248" s="28"/>
      <c r="WKD248" s="58"/>
      <c r="WKE248" s="57"/>
      <c r="WKF248" s="23"/>
      <c r="WKG248" s="24"/>
      <c r="WKH248" s="26"/>
      <c r="WKI248" s="20"/>
      <c r="WKJ248" s="35"/>
      <c r="WKK248" s="21"/>
      <c r="WKL248" s="21"/>
      <c r="WKM248" s="27"/>
      <c r="WKN248" s="28"/>
      <c r="WKO248" s="28"/>
      <c r="WKP248" s="28"/>
      <c r="WKQ248" s="28"/>
      <c r="WKR248" s="28"/>
      <c r="WKS248" s="58"/>
      <c r="WKT248" s="57"/>
      <c r="WKU248" s="23"/>
      <c r="WKV248" s="24"/>
      <c r="WKW248" s="26"/>
      <c r="WKX248" s="20"/>
      <c r="WKY248" s="35"/>
      <c r="WKZ248" s="21"/>
      <c r="WLA248" s="21"/>
      <c r="WLB248" s="27"/>
      <c r="WLC248" s="28"/>
      <c r="WLD248" s="28"/>
      <c r="WLE248" s="28"/>
      <c r="WLF248" s="28"/>
      <c r="WLG248" s="28"/>
      <c r="WLH248" s="58"/>
      <c r="WLI248" s="57"/>
      <c r="WLJ248" s="23"/>
      <c r="WLK248" s="24"/>
      <c r="WLL248" s="26"/>
      <c r="WLM248" s="20"/>
      <c r="WLN248" s="35"/>
      <c r="WLO248" s="21"/>
      <c r="WLP248" s="21"/>
      <c r="WLQ248" s="27"/>
      <c r="WLR248" s="28"/>
      <c r="WLS248" s="28"/>
      <c r="WLT248" s="28"/>
      <c r="WLU248" s="28"/>
      <c r="WLV248" s="28"/>
      <c r="WLW248" s="58"/>
      <c r="WLX248" s="57"/>
      <c r="WLY248" s="23"/>
      <c r="WLZ248" s="24"/>
      <c r="WMA248" s="26"/>
      <c r="WMB248" s="20"/>
      <c r="WMC248" s="35"/>
      <c r="WMD248" s="21"/>
      <c r="WME248" s="21"/>
      <c r="WMF248" s="27"/>
      <c r="WMG248" s="28"/>
      <c r="WMH248" s="28"/>
      <c r="WMI248" s="28"/>
      <c r="WMJ248" s="28"/>
      <c r="WMK248" s="28"/>
      <c r="WML248" s="58"/>
      <c r="WMM248" s="57"/>
      <c r="WMN248" s="23"/>
      <c r="WMO248" s="24"/>
      <c r="WMP248" s="26"/>
      <c r="WMQ248" s="20"/>
      <c r="WMR248" s="35"/>
      <c r="WMS248" s="21"/>
      <c r="WMT248" s="21"/>
      <c r="WMU248" s="27"/>
      <c r="WMV248" s="28"/>
      <c r="WMW248" s="28"/>
      <c r="WMX248" s="28"/>
      <c r="WMY248" s="28"/>
      <c r="WMZ248" s="28"/>
      <c r="WNA248" s="58"/>
      <c r="WNB248" s="57"/>
      <c r="WNC248" s="23"/>
      <c r="WND248" s="24"/>
      <c r="WNE248" s="26"/>
      <c r="WNF248" s="20"/>
      <c r="WNG248" s="35"/>
      <c r="WNH248" s="21"/>
      <c r="WNI248" s="21"/>
      <c r="WNJ248" s="27"/>
      <c r="WNK248" s="28"/>
      <c r="WNL248" s="28"/>
      <c r="WNM248" s="28"/>
      <c r="WNN248" s="28"/>
      <c r="WNO248" s="28"/>
      <c r="WNP248" s="58"/>
      <c r="WNQ248" s="57"/>
      <c r="WNR248" s="23"/>
      <c r="WNS248" s="24"/>
      <c r="WNT248" s="26"/>
      <c r="WNU248" s="20"/>
      <c r="WNV248" s="35"/>
      <c r="WNW248" s="21"/>
      <c r="WNX248" s="21"/>
      <c r="WNY248" s="27"/>
      <c r="WNZ248" s="28"/>
      <c r="WOA248" s="28"/>
      <c r="WOB248" s="28"/>
      <c r="WOC248" s="28"/>
      <c r="WOD248" s="28"/>
      <c r="WOE248" s="58"/>
      <c r="WOF248" s="57"/>
      <c r="WOG248" s="23"/>
      <c r="WOH248" s="24"/>
      <c r="WOI248" s="26"/>
      <c r="WOJ248" s="20"/>
      <c r="WOK248" s="35"/>
      <c r="WOL248" s="21"/>
      <c r="WOM248" s="21"/>
      <c r="WON248" s="27"/>
      <c r="WOO248" s="28"/>
      <c r="WOP248" s="28"/>
      <c r="WOQ248" s="28"/>
      <c r="WOR248" s="28"/>
      <c r="WOS248" s="28"/>
      <c r="WOT248" s="58"/>
      <c r="WOU248" s="57"/>
      <c r="WOV248" s="23"/>
      <c r="WOW248" s="24"/>
      <c r="WOX248" s="26"/>
      <c r="WOY248" s="20"/>
      <c r="WOZ248" s="35"/>
      <c r="WPA248" s="21"/>
      <c r="WPB248" s="21"/>
      <c r="WPC248" s="27"/>
      <c r="WPD248" s="28"/>
      <c r="WPE248" s="28"/>
      <c r="WPF248" s="28"/>
      <c r="WPG248" s="28"/>
      <c r="WPH248" s="28"/>
      <c r="WPI248" s="58"/>
      <c r="WPJ248" s="57"/>
      <c r="WPK248" s="23"/>
      <c r="WPL248" s="24"/>
      <c r="WPM248" s="26"/>
      <c r="WPN248" s="20"/>
      <c r="WPO248" s="35"/>
      <c r="WPP248" s="21"/>
      <c r="WPQ248" s="21"/>
      <c r="WPR248" s="27"/>
      <c r="WPS248" s="28"/>
      <c r="WPT248" s="28"/>
      <c r="WPU248" s="28"/>
      <c r="WPV248" s="28"/>
      <c r="WPW248" s="28"/>
      <c r="WPX248" s="58"/>
      <c r="WPY248" s="57"/>
      <c r="WPZ248" s="23"/>
      <c r="WQA248" s="24"/>
      <c r="WQB248" s="26"/>
      <c r="WQC248" s="20"/>
      <c r="WQD248" s="35"/>
      <c r="WQE248" s="21"/>
      <c r="WQF248" s="21"/>
      <c r="WQG248" s="27"/>
      <c r="WQH248" s="28"/>
      <c r="WQI248" s="28"/>
      <c r="WQJ248" s="28"/>
      <c r="WQK248" s="28"/>
      <c r="WQL248" s="28"/>
      <c r="WQM248" s="58"/>
      <c r="WQN248" s="57"/>
      <c r="WQO248" s="23"/>
      <c r="WQP248" s="24"/>
      <c r="WQQ248" s="26"/>
      <c r="WQR248" s="20"/>
      <c r="WQS248" s="35"/>
      <c r="WQT248" s="21"/>
      <c r="WQU248" s="21"/>
      <c r="WQV248" s="27"/>
      <c r="WQW248" s="28"/>
      <c r="WQX248" s="28"/>
      <c r="WQY248" s="28"/>
      <c r="WQZ248" s="28"/>
      <c r="WRA248" s="28"/>
      <c r="WRB248" s="58"/>
      <c r="WRC248" s="57"/>
      <c r="WRD248" s="23"/>
      <c r="WRE248" s="24"/>
      <c r="WRF248" s="26"/>
      <c r="WRG248" s="20"/>
      <c r="WRH248" s="35"/>
      <c r="WRI248" s="21"/>
      <c r="WRJ248" s="21"/>
      <c r="WRK248" s="27"/>
      <c r="WRL248" s="28"/>
      <c r="WRM248" s="28"/>
      <c r="WRN248" s="28"/>
      <c r="WRO248" s="28"/>
      <c r="WRP248" s="28"/>
      <c r="WRQ248" s="58"/>
      <c r="WRR248" s="57"/>
      <c r="WRS248" s="23"/>
      <c r="WRT248" s="24"/>
      <c r="WRU248" s="26"/>
      <c r="WRV248" s="20"/>
      <c r="WRW248" s="35"/>
      <c r="WRX248" s="21"/>
      <c r="WRY248" s="21"/>
      <c r="WRZ248" s="27"/>
      <c r="WSA248" s="28"/>
      <c r="WSB248" s="28"/>
      <c r="WSC248" s="28"/>
      <c r="WSD248" s="28"/>
      <c r="WSE248" s="28"/>
      <c r="WSF248" s="58"/>
      <c r="WSG248" s="57"/>
      <c r="WSH248" s="23"/>
      <c r="WSI248" s="24"/>
      <c r="WSJ248" s="26"/>
      <c r="WSK248" s="20"/>
      <c r="WSL248" s="35"/>
      <c r="WSM248" s="21"/>
      <c r="WSN248" s="21"/>
      <c r="WSO248" s="27"/>
      <c r="WSP248" s="28"/>
      <c r="WSQ248" s="28"/>
      <c r="WSR248" s="28"/>
      <c r="WSS248" s="28"/>
      <c r="WST248" s="28"/>
      <c r="WSU248" s="58"/>
      <c r="WSV248" s="57"/>
      <c r="WSW248" s="23"/>
      <c r="WSX248" s="24"/>
      <c r="WSY248" s="26"/>
      <c r="WSZ248" s="20"/>
      <c r="WTA248" s="35"/>
      <c r="WTB248" s="21"/>
      <c r="WTC248" s="21"/>
      <c r="WTD248" s="27"/>
      <c r="WTE248" s="28"/>
      <c r="WTF248" s="28"/>
      <c r="WTG248" s="28"/>
      <c r="WTH248" s="28"/>
      <c r="WTI248" s="28"/>
      <c r="WTJ248" s="58"/>
      <c r="WTK248" s="57"/>
      <c r="WTL248" s="23"/>
      <c r="WTM248" s="24"/>
      <c r="WTN248" s="26"/>
      <c r="WTO248" s="20"/>
      <c r="WTP248" s="35"/>
      <c r="WTQ248" s="21"/>
      <c r="WTR248" s="21"/>
      <c r="WTS248" s="27"/>
      <c r="WTT248" s="28"/>
      <c r="WTU248" s="28"/>
      <c r="WTV248" s="28"/>
      <c r="WTW248" s="28"/>
      <c r="WTX248" s="28"/>
      <c r="WTY248" s="58"/>
      <c r="WTZ248" s="57"/>
      <c r="WUA248" s="23"/>
      <c r="WUB248" s="24"/>
      <c r="WUC248" s="26"/>
      <c r="WUD248" s="20"/>
      <c r="WUE248" s="35"/>
      <c r="WUF248" s="21"/>
      <c r="WUG248" s="21"/>
      <c r="WUH248" s="27"/>
      <c r="WUI248" s="28"/>
      <c r="WUJ248" s="28"/>
      <c r="WUK248" s="28"/>
      <c r="WUL248" s="28"/>
      <c r="WUM248" s="28"/>
      <c r="WUN248" s="58"/>
      <c r="WUO248" s="57"/>
      <c r="WUP248" s="23"/>
      <c r="WUQ248" s="24"/>
      <c r="WUR248" s="26"/>
      <c r="WUS248" s="20"/>
      <c r="WUT248" s="35"/>
      <c r="WUU248" s="21"/>
      <c r="WUV248" s="21"/>
      <c r="WUW248" s="27"/>
      <c r="WUX248" s="28"/>
      <c r="WUY248" s="28"/>
      <c r="WUZ248" s="28"/>
      <c r="WVA248" s="28"/>
      <c r="WVB248" s="28"/>
      <c r="WVC248" s="58"/>
      <c r="WVD248" s="57"/>
      <c r="WVE248" s="23"/>
      <c r="WVF248" s="24"/>
      <c r="WVG248" s="26"/>
      <c r="WVH248" s="20"/>
      <c r="WVI248" s="35"/>
      <c r="WVJ248" s="21"/>
      <c r="WVK248" s="21"/>
      <c r="WVL248" s="27"/>
      <c r="WVM248" s="28"/>
      <c r="WVN248" s="28"/>
      <c r="WVO248" s="28"/>
      <c r="WVP248" s="28"/>
      <c r="WVQ248" s="28"/>
      <c r="WVR248" s="58"/>
      <c r="WVS248" s="57"/>
      <c r="WVT248" s="23"/>
      <c r="WVU248" s="24"/>
      <c r="WVV248" s="26"/>
      <c r="WVW248" s="20"/>
      <c r="WVX248" s="35"/>
      <c r="WVY248" s="21"/>
      <c r="WVZ248" s="21"/>
      <c r="WWA248" s="27"/>
      <c r="WWB248" s="28"/>
      <c r="WWC248" s="28"/>
      <c r="WWD248" s="28"/>
      <c r="WWE248" s="28"/>
      <c r="WWF248" s="28"/>
      <c r="WWG248" s="58"/>
      <c r="WWH248" s="57"/>
      <c r="WWI248" s="23"/>
      <c r="WWJ248" s="24"/>
      <c r="WWK248" s="26"/>
      <c r="WWL248" s="20"/>
      <c r="WWM248" s="35"/>
      <c r="WWN248" s="21"/>
      <c r="WWO248" s="21"/>
      <c r="WWP248" s="27"/>
      <c r="WWQ248" s="28"/>
      <c r="WWR248" s="28"/>
      <c r="WWS248" s="28"/>
      <c r="WWT248" s="28"/>
      <c r="WWU248" s="28"/>
      <c r="WWV248" s="58"/>
      <c r="WWW248" s="57"/>
      <c r="WWX248" s="23"/>
      <c r="WWY248" s="24"/>
      <c r="WWZ248" s="26"/>
      <c r="WXA248" s="20"/>
      <c r="WXB248" s="35"/>
      <c r="WXC248" s="21"/>
      <c r="WXD248" s="21"/>
      <c r="WXE248" s="27"/>
      <c r="WXF248" s="28"/>
      <c r="WXG248" s="28"/>
      <c r="WXH248" s="28"/>
      <c r="WXI248" s="28"/>
      <c r="WXJ248" s="28"/>
      <c r="WXK248" s="58"/>
      <c r="WXL248" s="57"/>
      <c r="WXM248" s="23"/>
      <c r="WXN248" s="24"/>
      <c r="WXO248" s="26"/>
      <c r="WXP248" s="20"/>
      <c r="WXQ248" s="35"/>
      <c r="WXR248" s="21"/>
      <c r="WXS248" s="21"/>
      <c r="WXT248" s="27"/>
      <c r="WXU248" s="28"/>
      <c r="WXV248" s="28"/>
      <c r="WXW248" s="28"/>
      <c r="WXX248" s="28"/>
      <c r="WXY248" s="28"/>
      <c r="WXZ248" s="58"/>
      <c r="WYA248" s="57"/>
      <c r="WYB248" s="23"/>
      <c r="WYC248" s="24"/>
      <c r="WYD248" s="26"/>
      <c r="WYE248" s="20"/>
      <c r="WYF248" s="35"/>
      <c r="WYG248" s="21"/>
      <c r="WYH248" s="21"/>
      <c r="WYI248" s="27"/>
      <c r="WYJ248" s="28"/>
      <c r="WYK248" s="28"/>
      <c r="WYL248" s="28"/>
      <c r="WYM248" s="28"/>
      <c r="WYN248" s="28"/>
      <c r="WYO248" s="58"/>
      <c r="WYP248" s="57"/>
      <c r="WYQ248" s="23"/>
      <c r="WYR248" s="24"/>
      <c r="WYS248" s="26"/>
      <c r="WYT248" s="20"/>
      <c r="WYU248" s="35"/>
      <c r="WYV248" s="21"/>
      <c r="WYW248" s="21"/>
      <c r="WYX248" s="27"/>
      <c r="WYY248" s="28"/>
      <c r="WYZ248" s="28"/>
      <c r="WZA248" s="28"/>
      <c r="WZB248" s="28"/>
      <c r="WZC248" s="28"/>
      <c r="WZD248" s="58"/>
      <c r="WZE248" s="57"/>
      <c r="WZF248" s="23"/>
      <c r="WZG248" s="24"/>
      <c r="WZH248" s="26"/>
      <c r="WZI248" s="20"/>
      <c r="WZJ248" s="35"/>
      <c r="WZK248" s="21"/>
      <c r="WZL248" s="21"/>
      <c r="WZM248" s="27"/>
      <c r="WZN248" s="28"/>
      <c r="WZO248" s="28"/>
      <c r="WZP248" s="28"/>
      <c r="WZQ248" s="28"/>
      <c r="WZR248" s="28"/>
      <c r="WZS248" s="58"/>
      <c r="WZT248" s="57"/>
      <c r="WZU248" s="23"/>
      <c r="WZV248" s="24"/>
      <c r="WZW248" s="26"/>
      <c r="WZX248" s="20"/>
      <c r="WZY248" s="35"/>
      <c r="WZZ248" s="21"/>
      <c r="XAA248" s="21"/>
      <c r="XAB248" s="27"/>
      <c r="XAC248" s="28"/>
      <c r="XAD248" s="28"/>
      <c r="XAE248" s="28"/>
      <c r="XAF248" s="28"/>
      <c r="XAG248" s="28"/>
      <c r="XAH248" s="58"/>
      <c r="XAI248" s="57"/>
      <c r="XAJ248" s="23"/>
      <c r="XAK248" s="24"/>
      <c r="XAL248" s="26"/>
      <c r="XAM248" s="20"/>
      <c r="XAN248" s="35"/>
      <c r="XAO248" s="21"/>
      <c r="XAP248" s="21"/>
      <c r="XAQ248" s="27"/>
      <c r="XAR248" s="28"/>
      <c r="XAS248" s="28"/>
      <c r="XAT248" s="28"/>
      <c r="XAU248" s="28"/>
      <c r="XAV248" s="28"/>
      <c r="XAW248" s="58"/>
      <c r="XAX248" s="57"/>
      <c r="XAY248" s="23"/>
      <c r="XAZ248" s="24"/>
      <c r="XBA248" s="26"/>
      <c r="XBB248" s="20"/>
      <c r="XBC248" s="35"/>
      <c r="XBD248" s="21"/>
      <c r="XBE248" s="21"/>
      <c r="XBF248" s="27"/>
      <c r="XBG248" s="28"/>
      <c r="XBH248" s="28"/>
      <c r="XBI248" s="28"/>
      <c r="XBJ248" s="28"/>
      <c r="XBK248" s="28"/>
      <c r="XBL248" s="58"/>
      <c r="XBM248" s="57"/>
      <c r="XBN248" s="23"/>
      <c r="XBO248" s="24"/>
      <c r="XBP248" s="26"/>
      <c r="XBQ248" s="20"/>
      <c r="XBR248" s="35"/>
      <c r="XBS248" s="21"/>
      <c r="XBT248" s="21"/>
      <c r="XBU248" s="27"/>
      <c r="XBV248" s="28"/>
      <c r="XBW248" s="28"/>
      <c r="XBX248" s="28"/>
      <c r="XBY248" s="28"/>
      <c r="XBZ248" s="28"/>
      <c r="XCA248" s="58"/>
      <c r="XCB248" s="57"/>
      <c r="XCC248" s="23"/>
      <c r="XCD248" s="24"/>
      <c r="XCE248" s="26"/>
      <c r="XCF248" s="20"/>
      <c r="XCG248" s="35"/>
      <c r="XCH248" s="21"/>
      <c r="XCI248" s="21"/>
      <c r="XCJ248" s="27"/>
      <c r="XCK248" s="28"/>
      <c r="XCL248" s="28"/>
      <c r="XCM248" s="28"/>
      <c r="XCN248" s="28"/>
      <c r="XCO248" s="28"/>
      <c r="XCP248" s="58"/>
      <c r="XCQ248" s="57"/>
      <c r="XCR248" s="23"/>
      <c r="XCS248" s="24"/>
      <c r="XCT248" s="26"/>
      <c r="XCU248" s="20"/>
      <c r="XCV248" s="35"/>
      <c r="XCW248" s="21"/>
      <c r="XCX248" s="21"/>
      <c r="XCY248" s="27"/>
      <c r="XCZ248" s="28"/>
      <c r="XDA248" s="28"/>
      <c r="XDB248" s="28"/>
      <c r="XDC248" s="28"/>
      <c r="XDD248" s="28"/>
      <c r="XDE248" s="58"/>
      <c r="XDF248" s="57"/>
      <c r="XDG248" s="23"/>
      <c r="XDH248" s="24"/>
      <c r="XDI248" s="26"/>
      <c r="XDJ248" s="20"/>
      <c r="XDK248" s="35"/>
      <c r="XDL248" s="21"/>
      <c r="XDM248" s="21"/>
      <c r="XDN248" s="27"/>
      <c r="XDO248" s="28"/>
      <c r="XDP248" s="28"/>
      <c r="XDQ248" s="28"/>
      <c r="XDR248" s="28"/>
      <c r="XDS248" s="28"/>
      <c r="XDT248" s="58"/>
      <c r="XDU248" s="57"/>
      <c r="XDV248" s="23"/>
      <c r="XDW248" s="24"/>
      <c r="XDX248" s="26"/>
      <c r="XDY248" s="20"/>
      <c r="XDZ248" s="35"/>
      <c r="XEA248" s="21"/>
      <c r="XEB248" s="21"/>
      <c r="XEC248" s="27"/>
      <c r="XED248" s="28"/>
      <c r="XEE248" s="28"/>
      <c r="XEF248" s="28"/>
      <c r="XEG248" s="28"/>
      <c r="XEH248" s="28"/>
      <c r="XEI248" s="58"/>
      <c r="XEJ248" s="57"/>
      <c r="XEK248" s="23"/>
      <c r="XEL248" s="24"/>
      <c r="XEM248" s="26"/>
      <c r="XEN248" s="20"/>
      <c r="XEO248" s="35"/>
      <c r="XEP248" s="21"/>
      <c r="XEQ248" s="21"/>
      <c r="XER248" s="27"/>
      <c r="XES248" s="28"/>
      <c r="XET248" s="28"/>
      <c r="XEU248" s="28"/>
      <c r="XEV248" s="28"/>
      <c r="XEW248" s="28"/>
      <c r="XEX248" s="58"/>
      <c r="XEY248" s="57"/>
      <c r="XEZ248" s="23"/>
      <c r="XFA248" s="24"/>
      <c r="XFB248" s="26"/>
    </row>
    <row r="249" spans="1:16382" ht="42.75" x14ac:dyDescent="0.2">
      <c r="A249" s="53" t="s">
        <v>519</v>
      </c>
      <c r="B249" s="41" t="s">
        <v>198</v>
      </c>
      <c r="C249" s="42" t="s">
        <v>28</v>
      </c>
      <c r="D249" s="43">
        <v>53.5</v>
      </c>
      <c r="E249" s="19"/>
      <c r="F249" s="34"/>
      <c r="G249" s="22">
        <f t="shared" si="137"/>
        <v>0</v>
      </c>
      <c r="H249" s="22">
        <f t="shared" si="138"/>
        <v>53.5</v>
      </c>
      <c r="I249" s="25">
        <v>28.68</v>
      </c>
      <c r="J249" s="17">
        <f t="shared" si="139"/>
        <v>1534.38</v>
      </c>
      <c r="K249" s="17">
        <f t="shared" si="140"/>
        <v>0</v>
      </c>
      <c r="L249" s="17">
        <f t="shared" si="141"/>
        <v>0</v>
      </c>
      <c r="M249" s="17">
        <f t="shared" si="142"/>
        <v>0</v>
      </c>
      <c r="N249" s="17">
        <f t="shared" si="143"/>
        <v>1534.38</v>
      </c>
      <c r="O249" s="54">
        <f t="shared" si="144"/>
        <v>0</v>
      </c>
    </row>
    <row r="250" spans="1:16382" ht="28.5" x14ac:dyDescent="0.2">
      <c r="A250" s="53" t="s">
        <v>520</v>
      </c>
      <c r="B250" s="41" t="s">
        <v>199</v>
      </c>
      <c r="C250" s="42" t="s">
        <v>196</v>
      </c>
      <c r="D250" s="43">
        <v>1564.9</v>
      </c>
      <c r="E250" s="19"/>
      <c r="F250" s="34"/>
      <c r="G250" s="22">
        <f t="shared" si="137"/>
        <v>0</v>
      </c>
      <c r="H250" s="22">
        <f t="shared" si="138"/>
        <v>1564.9</v>
      </c>
      <c r="I250" s="25">
        <v>0.42</v>
      </c>
      <c r="J250" s="17">
        <f t="shared" si="139"/>
        <v>657.26</v>
      </c>
      <c r="K250" s="17">
        <f t="shared" si="140"/>
        <v>0</v>
      </c>
      <c r="L250" s="17">
        <f t="shared" si="141"/>
        <v>0</v>
      </c>
      <c r="M250" s="17">
        <f t="shared" si="142"/>
        <v>0</v>
      </c>
      <c r="N250" s="17">
        <f t="shared" si="143"/>
        <v>657.26</v>
      </c>
      <c r="O250" s="54">
        <f t="shared" si="144"/>
        <v>0</v>
      </c>
    </row>
    <row r="251" spans="1:16382" ht="57" x14ac:dyDescent="0.2">
      <c r="A251" s="53" t="s">
        <v>521</v>
      </c>
      <c r="B251" s="41" t="s">
        <v>516</v>
      </c>
      <c r="C251" s="42" t="s">
        <v>74</v>
      </c>
      <c r="D251" s="43">
        <v>46.5</v>
      </c>
      <c r="E251" s="19"/>
      <c r="F251" s="34"/>
      <c r="G251" s="22">
        <f t="shared" si="137"/>
        <v>0</v>
      </c>
      <c r="H251" s="22">
        <f t="shared" si="138"/>
        <v>46.5</v>
      </c>
      <c r="I251" s="25">
        <v>13.83</v>
      </c>
      <c r="J251" s="17">
        <f t="shared" si="139"/>
        <v>643.1</v>
      </c>
      <c r="K251" s="17">
        <f t="shared" si="140"/>
        <v>0</v>
      </c>
      <c r="L251" s="17">
        <f t="shared" si="141"/>
        <v>0</v>
      </c>
      <c r="M251" s="17">
        <f t="shared" si="142"/>
        <v>0</v>
      </c>
      <c r="N251" s="17">
        <f t="shared" si="143"/>
        <v>643.1</v>
      </c>
      <c r="O251" s="54">
        <f t="shared" si="144"/>
        <v>0</v>
      </c>
    </row>
    <row r="252" spans="1:16382" ht="15" x14ac:dyDescent="0.2">
      <c r="A252" s="57" t="s">
        <v>522</v>
      </c>
      <c r="B252" s="23" t="s">
        <v>298</v>
      </c>
      <c r="C252" s="24"/>
      <c r="D252" s="26"/>
      <c r="E252" s="20"/>
      <c r="F252" s="35"/>
      <c r="G252" s="21"/>
      <c r="H252" s="21"/>
      <c r="I252" s="27"/>
      <c r="J252" s="28">
        <f>SUM(J253:J263)</f>
        <v>53303.28</v>
      </c>
      <c r="K252" s="28">
        <f t="shared" ref="K252:N252" si="149">SUM(K253:K263)</f>
        <v>0</v>
      </c>
      <c r="L252" s="28">
        <f t="shared" si="149"/>
        <v>0</v>
      </c>
      <c r="M252" s="28">
        <f t="shared" si="149"/>
        <v>0</v>
      </c>
      <c r="N252" s="28">
        <f t="shared" si="149"/>
        <v>53303.28</v>
      </c>
      <c r="O252" s="58"/>
    </row>
    <row r="253" spans="1:16382" ht="15" x14ac:dyDescent="0.2">
      <c r="A253" s="53" t="s">
        <v>523</v>
      </c>
      <c r="B253" s="41" t="s">
        <v>105</v>
      </c>
      <c r="C253" s="42" t="s">
        <v>28</v>
      </c>
      <c r="D253" s="43">
        <v>28.61</v>
      </c>
      <c r="E253" s="19"/>
      <c r="F253" s="34"/>
      <c r="G253" s="22">
        <f t="shared" si="137"/>
        <v>0</v>
      </c>
      <c r="H253" s="22">
        <f t="shared" si="138"/>
        <v>28.61</v>
      </c>
      <c r="I253" s="25">
        <v>141.16999999999999</v>
      </c>
      <c r="J253" s="17">
        <f t="shared" si="139"/>
        <v>4038.87</v>
      </c>
      <c r="K253" s="17">
        <f t="shared" si="140"/>
        <v>0</v>
      </c>
      <c r="L253" s="17">
        <f t="shared" si="141"/>
        <v>0</v>
      </c>
      <c r="M253" s="17">
        <f t="shared" si="142"/>
        <v>0</v>
      </c>
      <c r="N253" s="17">
        <f t="shared" si="143"/>
        <v>4038.87</v>
      </c>
      <c r="O253" s="54">
        <f t="shared" si="144"/>
        <v>0</v>
      </c>
    </row>
    <row r="254" spans="1:16382" ht="57" x14ac:dyDescent="0.2">
      <c r="A254" s="53" t="s">
        <v>524</v>
      </c>
      <c r="B254" s="41" t="s">
        <v>525</v>
      </c>
      <c r="C254" s="42" t="s">
        <v>74</v>
      </c>
      <c r="D254" s="43">
        <v>1.39</v>
      </c>
      <c r="E254" s="19"/>
      <c r="F254" s="34"/>
      <c r="G254" s="22">
        <f t="shared" si="137"/>
        <v>0</v>
      </c>
      <c r="H254" s="22">
        <f t="shared" si="138"/>
        <v>1.39</v>
      </c>
      <c r="I254" s="25">
        <v>218.81</v>
      </c>
      <c r="J254" s="17">
        <f t="shared" si="139"/>
        <v>304.14999999999998</v>
      </c>
      <c r="K254" s="17">
        <f t="shared" si="140"/>
        <v>0</v>
      </c>
      <c r="L254" s="17">
        <f t="shared" si="141"/>
        <v>0</v>
      </c>
      <c r="M254" s="17">
        <f t="shared" si="142"/>
        <v>0</v>
      </c>
      <c r="N254" s="17">
        <f t="shared" si="143"/>
        <v>304.14999999999998</v>
      </c>
      <c r="O254" s="54">
        <f t="shared" si="144"/>
        <v>0</v>
      </c>
    </row>
    <row r="255" spans="1:16382" ht="15" x14ac:dyDescent="0.2">
      <c r="A255" s="53" t="s">
        <v>526</v>
      </c>
      <c r="B255" s="41" t="s">
        <v>527</v>
      </c>
      <c r="C255" s="42" t="s">
        <v>74</v>
      </c>
      <c r="D255" s="43">
        <v>10.45</v>
      </c>
      <c r="E255" s="19"/>
      <c r="F255" s="34"/>
      <c r="G255" s="22">
        <f t="shared" si="137"/>
        <v>0</v>
      </c>
      <c r="H255" s="22">
        <f t="shared" si="138"/>
        <v>10.45</v>
      </c>
      <c r="I255" s="25">
        <v>299.27</v>
      </c>
      <c r="J255" s="17">
        <f t="shared" si="139"/>
        <v>3127.37</v>
      </c>
      <c r="K255" s="17">
        <f t="shared" si="140"/>
        <v>0</v>
      </c>
      <c r="L255" s="17">
        <f t="shared" si="141"/>
        <v>0</v>
      </c>
      <c r="M255" s="17">
        <f t="shared" si="142"/>
        <v>0</v>
      </c>
      <c r="N255" s="17">
        <f t="shared" si="143"/>
        <v>3127.37</v>
      </c>
      <c r="O255" s="54">
        <f t="shared" si="144"/>
        <v>0</v>
      </c>
    </row>
    <row r="256" spans="1:16382" ht="28.5" x14ac:dyDescent="0.2">
      <c r="A256" s="53" t="s">
        <v>528</v>
      </c>
      <c r="B256" s="41" t="s">
        <v>529</v>
      </c>
      <c r="C256" s="42" t="s">
        <v>6</v>
      </c>
      <c r="D256" s="43">
        <v>220.51</v>
      </c>
      <c r="E256" s="19"/>
      <c r="F256" s="34"/>
      <c r="G256" s="22">
        <f t="shared" si="137"/>
        <v>0</v>
      </c>
      <c r="H256" s="22">
        <f t="shared" si="138"/>
        <v>220.51</v>
      </c>
      <c r="I256" s="25">
        <v>46.06</v>
      </c>
      <c r="J256" s="17">
        <f t="shared" si="139"/>
        <v>10156.69</v>
      </c>
      <c r="K256" s="17">
        <f t="shared" si="140"/>
        <v>0</v>
      </c>
      <c r="L256" s="17">
        <f t="shared" si="141"/>
        <v>0</v>
      </c>
      <c r="M256" s="17">
        <f t="shared" si="142"/>
        <v>0</v>
      </c>
      <c r="N256" s="17">
        <f t="shared" si="143"/>
        <v>10156.69</v>
      </c>
      <c r="O256" s="54">
        <f t="shared" si="144"/>
        <v>0</v>
      </c>
    </row>
    <row r="257" spans="1:15" ht="57" x14ac:dyDescent="0.2">
      <c r="A257" s="53" t="s">
        <v>530</v>
      </c>
      <c r="B257" s="41" t="s">
        <v>306</v>
      </c>
      <c r="C257" s="42" t="s">
        <v>100</v>
      </c>
      <c r="D257" s="43">
        <v>1553.2</v>
      </c>
      <c r="E257" s="19"/>
      <c r="F257" s="34"/>
      <c r="G257" s="22">
        <f t="shared" si="137"/>
        <v>0</v>
      </c>
      <c r="H257" s="22">
        <f t="shared" si="138"/>
        <v>1553.2</v>
      </c>
      <c r="I257" s="25">
        <v>5.25</v>
      </c>
      <c r="J257" s="17">
        <f t="shared" si="139"/>
        <v>8154.3</v>
      </c>
      <c r="K257" s="17">
        <f t="shared" si="140"/>
        <v>0</v>
      </c>
      <c r="L257" s="17">
        <f t="shared" si="141"/>
        <v>0</v>
      </c>
      <c r="M257" s="17">
        <f t="shared" si="142"/>
        <v>0</v>
      </c>
      <c r="N257" s="17">
        <f t="shared" si="143"/>
        <v>8154.3</v>
      </c>
      <c r="O257" s="54">
        <f t="shared" si="144"/>
        <v>0</v>
      </c>
    </row>
    <row r="258" spans="1:15" ht="57" x14ac:dyDescent="0.2">
      <c r="A258" s="53" t="s">
        <v>531</v>
      </c>
      <c r="B258" s="41" t="s">
        <v>308</v>
      </c>
      <c r="C258" s="42" t="s">
        <v>100</v>
      </c>
      <c r="D258" s="43">
        <v>356.1</v>
      </c>
      <c r="E258" s="19"/>
      <c r="F258" s="34"/>
      <c r="G258" s="22">
        <f t="shared" si="137"/>
        <v>0</v>
      </c>
      <c r="H258" s="22">
        <f t="shared" si="138"/>
        <v>356.1</v>
      </c>
      <c r="I258" s="25">
        <v>5.28</v>
      </c>
      <c r="J258" s="17">
        <f t="shared" si="139"/>
        <v>1880.21</v>
      </c>
      <c r="K258" s="17">
        <f t="shared" si="140"/>
        <v>0</v>
      </c>
      <c r="L258" s="17">
        <f t="shared" si="141"/>
        <v>0</v>
      </c>
      <c r="M258" s="17">
        <f t="shared" si="142"/>
        <v>0</v>
      </c>
      <c r="N258" s="17">
        <f t="shared" si="143"/>
        <v>1880.21</v>
      </c>
      <c r="O258" s="54">
        <f t="shared" si="144"/>
        <v>0</v>
      </c>
    </row>
    <row r="259" spans="1:15" ht="28.5" x14ac:dyDescent="0.2">
      <c r="A259" s="53" t="s">
        <v>532</v>
      </c>
      <c r="B259" s="41" t="s">
        <v>533</v>
      </c>
      <c r="C259" s="42" t="s">
        <v>74</v>
      </c>
      <c r="D259" s="43">
        <v>12.52</v>
      </c>
      <c r="E259" s="19"/>
      <c r="F259" s="34"/>
      <c r="G259" s="22">
        <f t="shared" si="137"/>
        <v>0</v>
      </c>
      <c r="H259" s="22">
        <f t="shared" si="138"/>
        <v>12.52</v>
      </c>
      <c r="I259" s="25">
        <v>447.93</v>
      </c>
      <c r="J259" s="17">
        <f t="shared" si="139"/>
        <v>5608.08</v>
      </c>
      <c r="K259" s="17">
        <f t="shared" si="140"/>
        <v>0</v>
      </c>
      <c r="L259" s="17">
        <f t="shared" si="141"/>
        <v>0</v>
      </c>
      <c r="M259" s="17">
        <f t="shared" si="142"/>
        <v>0</v>
      </c>
      <c r="N259" s="17">
        <f t="shared" si="143"/>
        <v>5608.08</v>
      </c>
      <c r="O259" s="54">
        <f t="shared" si="144"/>
        <v>0</v>
      </c>
    </row>
    <row r="260" spans="1:15" ht="28.5" x14ac:dyDescent="0.2">
      <c r="A260" s="53" t="s">
        <v>534</v>
      </c>
      <c r="B260" s="41" t="s">
        <v>302</v>
      </c>
      <c r="C260" s="42" t="s">
        <v>74</v>
      </c>
      <c r="D260" s="43">
        <v>10.199999999999999</v>
      </c>
      <c r="E260" s="19"/>
      <c r="F260" s="34"/>
      <c r="G260" s="22">
        <f t="shared" si="137"/>
        <v>0</v>
      </c>
      <c r="H260" s="22">
        <f t="shared" si="138"/>
        <v>10.199999999999999</v>
      </c>
      <c r="I260" s="25">
        <v>476.04</v>
      </c>
      <c r="J260" s="17">
        <f t="shared" si="139"/>
        <v>4855.6099999999997</v>
      </c>
      <c r="K260" s="17">
        <f t="shared" si="140"/>
        <v>0</v>
      </c>
      <c r="L260" s="17">
        <f t="shared" si="141"/>
        <v>0</v>
      </c>
      <c r="M260" s="17">
        <f t="shared" si="142"/>
        <v>0</v>
      </c>
      <c r="N260" s="17">
        <f t="shared" si="143"/>
        <v>4855.6099999999997</v>
      </c>
      <c r="O260" s="54">
        <f t="shared" si="144"/>
        <v>0</v>
      </c>
    </row>
    <row r="261" spans="1:15" ht="42.75" x14ac:dyDescent="0.2">
      <c r="A261" s="53" t="s">
        <v>535</v>
      </c>
      <c r="B261" s="41" t="s">
        <v>536</v>
      </c>
      <c r="C261" s="42" t="s">
        <v>73</v>
      </c>
      <c r="D261" s="43">
        <v>312.98</v>
      </c>
      <c r="E261" s="19"/>
      <c r="F261" s="34"/>
      <c r="G261" s="22">
        <f t="shared" si="137"/>
        <v>0</v>
      </c>
      <c r="H261" s="22">
        <f t="shared" si="138"/>
        <v>312.98</v>
      </c>
      <c r="I261" s="25">
        <v>5.96</v>
      </c>
      <c r="J261" s="17">
        <f t="shared" si="139"/>
        <v>1865.36</v>
      </c>
      <c r="K261" s="17">
        <f t="shared" si="140"/>
        <v>0</v>
      </c>
      <c r="L261" s="17">
        <f t="shared" si="141"/>
        <v>0</v>
      </c>
      <c r="M261" s="17">
        <f t="shared" si="142"/>
        <v>0</v>
      </c>
      <c r="N261" s="17">
        <f t="shared" si="143"/>
        <v>1865.36</v>
      </c>
      <c r="O261" s="54">
        <f t="shared" si="144"/>
        <v>0</v>
      </c>
    </row>
    <row r="262" spans="1:15" ht="15" x14ac:dyDescent="0.2">
      <c r="A262" s="53" t="s">
        <v>537</v>
      </c>
      <c r="B262" s="41" t="s">
        <v>538</v>
      </c>
      <c r="C262" s="42" t="s">
        <v>72</v>
      </c>
      <c r="D262" s="43">
        <v>453</v>
      </c>
      <c r="E262" s="19"/>
      <c r="F262" s="34"/>
      <c r="G262" s="22">
        <f t="shared" si="137"/>
        <v>0</v>
      </c>
      <c r="H262" s="22">
        <f t="shared" si="138"/>
        <v>453</v>
      </c>
      <c r="I262" s="25">
        <v>2.8</v>
      </c>
      <c r="J262" s="17">
        <f t="shared" si="139"/>
        <v>1268.4000000000001</v>
      </c>
      <c r="K262" s="17">
        <f t="shared" si="140"/>
        <v>0</v>
      </c>
      <c r="L262" s="17">
        <f t="shared" si="141"/>
        <v>0</v>
      </c>
      <c r="M262" s="17">
        <f t="shared" si="142"/>
        <v>0</v>
      </c>
      <c r="N262" s="17">
        <f t="shared" si="143"/>
        <v>1268.4000000000001</v>
      </c>
      <c r="O262" s="54">
        <f t="shared" si="144"/>
        <v>0</v>
      </c>
    </row>
    <row r="263" spans="1:15" ht="28.5" x14ac:dyDescent="0.2">
      <c r="A263" s="53" t="s">
        <v>539</v>
      </c>
      <c r="B263" s="41" t="s">
        <v>540</v>
      </c>
      <c r="C263" s="42" t="s">
        <v>73</v>
      </c>
      <c r="D263" s="43">
        <v>341.1</v>
      </c>
      <c r="E263" s="19"/>
      <c r="F263" s="34"/>
      <c r="G263" s="22">
        <f t="shared" si="137"/>
        <v>0</v>
      </c>
      <c r="H263" s="22">
        <f t="shared" si="138"/>
        <v>341.1</v>
      </c>
      <c r="I263" s="25">
        <v>35.31</v>
      </c>
      <c r="J263" s="17">
        <f t="shared" si="139"/>
        <v>12044.24</v>
      </c>
      <c r="K263" s="17">
        <f t="shared" si="140"/>
        <v>0</v>
      </c>
      <c r="L263" s="17">
        <f t="shared" si="141"/>
        <v>0</v>
      </c>
      <c r="M263" s="17">
        <f t="shared" si="142"/>
        <v>0</v>
      </c>
      <c r="N263" s="17">
        <f t="shared" si="143"/>
        <v>12044.24</v>
      </c>
      <c r="O263" s="54">
        <f t="shared" si="144"/>
        <v>0</v>
      </c>
    </row>
    <row r="264" spans="1:15" ht="15" x14ac:dyDescent="0.2">
      <c r="A264" s="57" t="s">
        <v>51</v>
      </c>
      <c r="B264" s="23" t="s">
        <v>541</v>
      </c>
      <c r="C264" s="24"/>
      <c r="D264" s="26"/>
      <c r="E264" s="20"/>
      <c r="F264" s="35"/>
      <c r="G264" s="21"/>
      <c r="H264" s="21"/>
      <c r="I264" s="27"/>
      <c r="J264" s="28">
        <f>SUM(J265,J270,J275,J284)</f>
        <v>93894.9</v>
      </c>
      <c r="K264" s="28">
        <f t="shared" ref="K264:N264" si="150">SUM(K265,K270,K275,K284)</f>
        <v>0</v>
      </c>
      <c r="L264" s="28">
        <f t="shared" si="150"/>
        <v>0</v>
      </c>
      <c r="M264" s="28">
        <f t="shared" si="150"/>
        <v>0</v>
      </c>
      <c r="N264" s="28">
        <f t="shared" si="150"/>
        <v>93894.9</v>
      </c>
      <c r="O264" s="58"/>
    </row>
    <row r="265" spans="1:15" ht="15" x14ac:dyDescent="0.2">
      <c r="A265" s="57" t="s">
        <v>542</v>
      </c>
      <c r="B265" s="23" t="s">
        <v>543</v>
      </c>
      <c r="C265" s="24"/>
      <c r="D265" s="26"/>
      <c r="E265" s="20"/>
      <c r="F265" s="35"/>
      <c r="G265" s="21"/>
      <c r="H265" s="21"/>
      <c r="I265" s="27"/>
      <c r="J265" s="28">
        <f>SUM(J266:J269)</f>
        <v>14559.11</v>
      </c>
      <c r="K265" s="28">
        <f t="shared" ref="K265:N265" si="151">SUM(K266:K269)</f>
        <v>0</v>
      </c>
      <c r="L265" s="28">
        <f t="shared" si="151"/>
        <v>0</v>
      </c>
      <c r="M265" s="28">
        <f t="shared" si="151"/>
        <v>0</v>
      </c>
      <c r="N265" s="28">
        <f t="shared" si="151"/>
        <v>14559.11</v>
      </c>
      <c r="O265" s="58"/>
    </row>
    <row r="266" spans="1:15" ht="28.5" x14ac:dyDescent="0.2">
      <c r="A266" s="53" t="s">
        <v>544</v>
      </c>
      <c r="B266" s="41" t="s">
        <v>545</v>
      </c>
      <c r="C266" s="42" t="s">
        <v>6</v>
      </c>
      <c r="D266" s="43">
        <v>146.19999999999999</v>
      </c>
      <c r="E266" s="19"/>
      <c r="F266" s="34"/>
      <c r="G266" s="22">
        <f t="shared" si="137"/>
        <v>0</v>
      </c>
      <c r="H266" s="22">
        <f t="shared" si="138"/>
        <v>146.19999999999999</v>
      </c>
      <c r="I266" s="25">
        <v>54.37</v>
      </c>
      <c r="J266" s="17">
        <f t="shared" si="139"/>
        <v>7948.89</v>
      </c>
      <c r="K266" s="17">
        <f t="shared" si="140"/>
        <v>0</v>
      </c>
      <c r="L266" s="17">
        <f t="shared" si="141"/>
        <v>0</v>
      </c>
      <c r="M266" s="17">
        <f t="shared" si="142"/>
        <v>0</v>
      </c>
      <c r="N266" s="17">
        <f t="shared" si="143"/>
        <v>7948.89</v>
      </c>
      <c r="O266" s="54">
        <f t="shared" si="144"/>
        <v>0</v>
      </c>
    </row>
    <row r="267" spans="1:15" ht="28.5" x14ac:dyDescent="0.2">
      <c r="A267" s="53" t="s">
        <v>546</v>
      </c>
      <c r="B267" s="41" t="s">
        <v>302</v>
      </c>
      <c r="C267" s="42" t="s">
        <v>74</v>
      </c>
      <c r="D267" s="43">
        <v>5.75</v>
      </c>
      <c r="E267" s="19"/>
      <c r="F267" s="34"/>
      <c r="G267" s="22">
        <f t="shared" si="137"/>
        <v>0</v>
      </c>
      <c r="H267" s="22">
        <f t="shared" si="138"/>
        <v>5.75</v>
      </c>
      <c r="I267" s="25">
        <v>476.04</v>
      </c>
      <c r="J267" s="17">
        <f t="shared" si="139"/>
        <v>2737.23</v>
      </c>
      <c r="K267" s="17">
        <f t="shared" si="140"/>
        <v>0</v>
      </c>
      <c r="L267" s="17">
        <f t="shared" si="141"/>
        <v>0</v>
      </c>
      <c r="M267" s="17">
        <f t="shared" si="142"/>
        <v>0</v>
      </c>
      <c r="N267" s="17">
        <f t="shared" si="143"/>
        <v>2737.23</v>
      </c>
      <c r="O267" s="54">
        <f t="shared" si="144"/>
        <v>0</v>
      </c>
    </row>
    <row r="268" spans="1:15" ht="57" x14ac:dyDescent="0.2">
      <c r="A268" s="53" t="s">
        <v>547</v>
      </c>
      <c r="B268" s="41" t="s">
        <v>306</v>
      </c>
      <c r="C268" s="42" t="s">
        <v>100</v>
      </c>
      <c r="D268" s="43">
        <v>554.25</v>
      </c>
      <c r="E268" s="19"/>
      <c r="F268" s="34"/>
      <c r="G268" s="22">
        <f t="shared" si="137"/>
        <v>0</v>
      </c>
      <c r="H268" s="22">
        <f t="shared" si="138"/>
        <v>554.25</v>
      </c>
      <c r="I268" s="25">
        <v>5.25</v>
      </c>
      <c r="J268" s="17">
        <f t="shared" si="139"/>
        <v>2909.81</v>
      </c>
      <c r="K268" s="17">
        <f t="shared" si="140"/>
        <v>0</v>
      </c>
      <c r="L268" s="17">
        <f t="shared" si="141"/>
        <v>0</v>
      </c>
      <c r="M268" s="17">
        <f t="shared" si="142"/>
        <v>0</v>
      </c>
      <c r="N268" s="17">
        <f t="shared" si="143"/>
        <v>2909.81</v>
      </c>
      <c r="O268" s="54">
        <f t="shared" si="144"/>
        <v>0</v>
      </c>
    </row>
    <row r="269" spans="1:15" ht="57" x14ac:dyDescent="0.2">
      <c r="A269" s="53" t="s">
        <v>548</v>
      </c>
      <c r="B269" s="41" t="s">
        <v>308</v>
      </c>
      <c r="C269" s="42" t="s">
        <v>100</v>
      </c>
      <c r="D269" s="43">
        <v>182.42</v>
      </c>
      <c r="E269" s="19"/>
      <c r="F269" s="34"/>
      <c r="G269" s="22">
        <f t="shared" si="137"/>
        <v>0</v>
      </c>
      <c r="H269" s="22">
        <f t="shared" si="138"/>
        <v>182.42</v>
      </c>
      <c r="I269" s="25">
        <v>5.28</v>
      </c>
      <c r="J269" s="17">
        <f t="shared" si="139"/>
        <v>963.18</v>
      </c>
      <c r="K269" s="17">
        <f t="shared" si="140"/>
        <v>0</v>
      </c>
      <c r="L269" s="17">
        <f t="shared" si="141"/>
        <v>0</v>
      </c>
      <c r="M269" s="17">
        <f t="shared" si="142"/>
        <v>0</v>
      </c>
      <c r="N269" s="17">
        <f t="shared" si="143"/>
        <v>963.18</v>
      </c>
      <c r="O269" s="54">
        <f t="shared" si="144"/>
        <v>0</v>
      </c>
    </row>
    <row r="270" spans="1:15" ht="15" x14ac:dyDescent="0.2">
      <c r="A270" s="57" t="s">
        <v>549</v>
      </c>
      <c r="B270" s="23" t="s">
        <v>550</v>
      </c>
      <c r="C270" s="24"/>
      <c r="D270" s="26"/>
      <c r="E270" s="20"/>
      <c r="F270" s="35"/>
      <c r="G270" s="21"/>
      <c r="H270" s="21"/>
      <c r="I270" s="27"/>
      <c r="J270" s="28">
        <f>SUM(J271:J274)</f>
        <v>21233.1</v>
      </c>
      <c r="K270" s="28">
        <f t="shared" ref="K270:N270" si="152">SUM(K271:K274)</f>
        <v>0</v>
      </c>
      <c r="L270" s="28">
        <f t="shared" si="152"/>
        <v>0</v>
      </c>
      <c r="M270" s="28">
        <f t="shared" si="152"/>
        <v>0</v>
      </c>
      <c r="N270" s="28">
        <f t="shared" si="152"/>
        <v>21233.1</v>
      </c>
      <c r="O270" s="58"/>
    </row>
    <row r="271" spans="1:15" ht="28.5" x14ac:dyDescent="0.2">
      <c r="A271" s="53" t="s">
        <v>551</v>
      </c>
      <c r="B271" s="41" t="s">
        <v>552</v>
      </c>
      <c r="C271" s="42" t="s">
        <v>6</v>
      </c>
      <c r="D271" s="43">
        <v>193.83</v>
      </c>
      <c r="E271" s="19"/>
      <c r="F271" s="34"/>
      <c r="G271" s="22">
        <f t="shared" si="137"/>
        <v>0</v>
      </c>
      <c r="H271" s="22">
        <f t="shared" si="138"/>
        <v>193.83</v>
      </c>
      <c r="I271" s="25">
        <v>52.63</v>
      </c>
      <c r="J271" s="17">
        <f t="shared" si="139"/>
        <v>10201.27</v>
      </c>
      <c r="K271" s="17">
        <f t="shared" si="140"/>
        <v>0</v>
      </c>
      <c r="L271" s="17">
        <f t="shared" si="141"/>
        <v>0</v>
      </c>
      <c r="M271" s="17">
        <f t="shared" si="142"/>
        <v>0</v>
      </c>
      <c r="N271" s="17">
        <f t="shared" si="143"/>
        <v>10201.27</v>
      </c>
      <c r="O271" s="54">
        <f t="shared" si="144"/>
        <v>0</v>
      </c>
    </row>
    <row r="272" spans="1:15" ht="28.5" x14ac:dyDescent="0.2">
      <c r="A272" s="53" t="s">
        <v>553</v>
      </c>
      <c r="B272" s="41" t="s">
        <v>302</v>
      </c>
      <c r="C272" s="42" t="s">
        <v>74</v>
      </c>
      <c r="D272" s="43">
        <v>10</v>
      </c>
      <c r="E272" s="19"/>
      <c r="F272" s="34"/>
      <c r="G272" s="22">
        <f t="shared" si="137"/>
        <v>0</v>
      </c>
      <c r="H272" s="22">
        <f t="shared" si="138"/>
        <v>10</v>
      </c>
      <c r="I272" s="25">
        <v>476.04</v>
      </c>
      <c r="J272" s="17">
        <f t="shared" si="139"/>
        <v>4760.3999999999996</v>
      </c>
      <c r="K272" s="17">
        <f t="shared" si="140"/>
        <v>0</v>
      </c>
      <c r="L272" s="17">
        <f t="shared" si="141"/>
        <v>0</v>
      </c>
      <c r="M272" s="17">
        <f t="shared" si="142"/>
        <v>0</v>
      </c>
      <c r="N272" s="17">
        <f t="shared" si="143"/>
        <v>4760.3999999999996</v>
      </c>
      <c r="O272" s="54">
        <f t="shared" si="144"/>
        <v>0</v>
      </c>
    </row>
    <row r="273" spans="1:15" ht="57" x14ac:dyDescent="0.2">
      <c r="A273" s="53" t="s">
        <v>554</v>
      </c>
      <c r="B273" s="41" t="s">
        <v>306</v>
      </c>
      <c r="C273" s="42" t="s">
        <v>100</v>
      </c>
      <c r="D273" s="43">
        <v>973.2</v>
      </c>
      <c r="E273" s="19"/>
      <c r="F273" s="34"/>
      <c r="G273" s="22">
        <f t="shared" si="137"/>
        <v>0</v>
      </c>
      <c r="H273" s="22">
        <f t="shared" si="138"/>
        <v>973.2</v>
      </c>
      <c r="I273" s="25">
        <v>5.25</v>
      </c>
      <c r="J273" s="17">
        <f t="shared" si="139"/>
        <v>5109.3</v>
      </c>
      <c r="K273" s="17">
        <f t="shared" si="140"/>
        <v>0</v>
      </c>
      <c r="L273" s="17">
        <f t="shared" si="141"/>
        <v>0</v>
      </c>
      <c r="M273" s="17">
        <f t="shared" si="142"/>
        <v>0</v>
      </c>
      <c r="N273" s="17">
        <f t="shared" si="143"/>
        <v>5109.3</v>
      </c>
      <c r="O273" s="54">
        <f t="shared" si="144"/>
        <v>0</v>
      </c>
    </row>
    <row r="274" spans="1:15" ht="57" x14ac:dyDescent="0.2">
      <c r="A274" s="53" t="s">
        <v>555</v>
      </c>
      <c r="B274" s="41" t="s">
        <v>308</v>
      </c>
      <c r="C274" s="42" t="s">
        <v>100</v>
      </c>
      <c r="D274" s="43">
        <v>220.1</v>
      </c>
      <c r="E274" s="19"/>
      <c r="F274" s="34"/>
      <c r="G274" s="22">
        <f t="shared" si="137"/>
        <v>0</v>
      </c>
      <c r="H274" s="22">
        <f t="shared" si="138"/>
        <v>220.1</v>
      </c>
      <c r="I274" s="25">
        <v>5.28</v>
      </c>
      <c r="J274" s="17">
        <f t="shared" si="139"/>
        <v>1162.1300000000001</v>
      </c>
      <c r="K274" s="17">
        <f t="shared" si="140"/>
        <v>0</v>
      </c>
      <c r="L274" s="17">
        <f t="shared" si="141"/>
        <v>0</v>
      </c>
      <c r="M274" s="17">
        <f t="shared" si="142"/>
        <v>0</v>
      </c>
      <c r="N274" s="17">
        <f t="shared" si="143"/>
        <v>1162.1300000000001</v>
      </c>
      <c r="O274" s="54">
        <f t="shared" si="144"/>
        <v>0</v>
      </c>
    </row>
    <row r="275" spans="1:15" ht="15" x14ac:dyDescent="0.2">
      <c r="A275" s="57" t="s">
        <v>556</v>
      </c>
      <c r="B275" s="23" t="s">
        <v>557</v>
      </c>
      <c r="C275" s="24"/>
      <c r="D275" s="26"/>
      <c r="E275" s="20"/>
      <c r="F275" s="35"/>
      <c r="G275" s="21"/>
      <c r="H275" s="21"/>
      <c r="I275" s="27"/>
      <c r="J275" s="28">
        <f>SUM(J276:J283)</f>
        <v>55045.54</v>
      </c>
      <c r="K275" s="28">
        <f t="shared" ref="K275:N275" si="153">SUM(K276:K283)</f>
        <v>0</v>
      </c>
      <c r="L275" s="28">
        <f t="shared" si="153"/>
        <v>0</v>
      </c>
      <c r="M275" s="28">
        <f t="shared" si="153"/>
        <v>0</v>
      </c>
      <c r="N275" s="28">
        <f t="shared" si="153"/>
        <v>55045.54</v>
      </c>
      <c r="O275" s="58"/>
    </row>
    <row r="276" spans="1:15" ht="57" x14ac:dyDescent="0.2">
      <c r="A276" s="53" t="s">
        <v>558</v>
      </c>
      <c r="B276" s="41" t="s">
        <v>308</v>
      </c>
      <c r="C276" s="42" t="s">
        <v>100</v>
      </c>
      <c r="D276" s="43">
        <v>1216.54</v>
      </c>
      <c r="E276" s="19"/>
      <c r="F276" s="34"/>
      <c r="G276" s="22">
        <f t="shared" si="137"/>
        <v>0</v>
      </c>
      <c r="H276" s="22">
        <f t="shared" si="138"/>
        <v>1216.54</v>
      </c>
      <c r="I276" s="25">
        <v>5.28</v>
      </c>
      <c r="J276" s="17">
        <f t="shared" si="139"/>
        <v>6423.33</v>
      </c>
      <c r="K276" s="17">
        <f t="shared" si="140"/>
        <v>0</v>
      </c>
      <c r="L276" s="17">
        <f t="shared" si="141"/>
        <v>0</v>
      </c>
      <c r="M276" s="17">
        <f t="shared" si="142"/>
        <v>0</v>
      </c>
      <c r="N276" s="17">
        <f t="shared" si="143"/>
        <v>6423.33</v>
      </c>
      <c r="O276" s="54">
        <f t="shared" si="144"/>
        <v>0</v>
      </c>
    </row>
    <row r="277" spans="1:15" ht="57" x14ac:dyDescent="0.2">
      <c r="A277" s="53" t="s">
        <v>559</v>
      </c>
      <c r="B277" s="41" t="s">
        <v>560</v>
      </c>
      <c r="C277" s="42" t="s">
        <v>6</v>
      </c>
      <c r="D277" s="43">
        <v>308</v>
      </c>
      <c r="E277" s="19"/>
      <c r="F277" s="34"/>
      <c r="G277" s="22">
        <f t="shared" si="137"/>
        <v>0</v>
      </c>
      <c r="H277" s="22">
        <f t="shared" si="138"/>
        <v>308</v>
      </c>
      <c r="I277" s="25">
        <v>58.79</v>
      </c>
      <c r="J277" s="17">
        <f t="shared" si="139"/>
        <v>18107.32</v>
      </c>
      <c r="K277" s="17">
        <f t="shared" si="140"/>
        <v>0</v>
      </c>
      <c r="L277" s="17">
        <f t="shared" si="141"/>
        <v>0</v>
      </c>
      <c r="M277" s="17">
        <f t="shared" si="142"/>
        <v>0</v>
      </c>
      <c r="N277" s="17">
        <f t="shared" si="143"/>
        <v>18107.32</v>
      </c>
      <c r="O277" s="54">
        <f t="shared" si="144"/>
        <v>0</v>
      </c>
    </row>
    <row r="278" spans="1:15" ht="28.5" x14ac:dyDescent="0.2">
      <c r="A278" s="53" t="s">
        <v>561</v>
      </c>
      <c r="B278" s="41" t="s">
        <v>562</v>
      </c>
      <c r="C278" s="42" t="s">
        <v>6</v>
      </c>
      <c r="D278" s="43">
        <v>308</v>
      </c>
      <c r="E278" s="19"/>
      <c r="F278" s="34"/>
      <c r="G278" s="22">
        <f t="shared" si="137"/>
        <v>0</v>
      </c>
      <c r="H278" s="22">
        <f t="shared" si="138"/>
        <v>308</v>
      </c>
      <c r="I278" s="25">
        <v>12.47</v>
      </c>
      <c r="J278" s="17">
        <f t="shared" si="139"/>
        <v>3840.76</v>
      </c>
      <c r="K278" s="17">
        <f t="shared" si="140"/>
        <v>0</v>
      </c>
      <c r="L278" s="17">
        <f t="shared" si="141"/>
        <v>0</v>
      </c>
      <c r="M278" s="17">
        <f t="shared" si="142"/>
        <v>0</v>
      </c>
      <c r="N278" s="17">
        <f t="shared" si="143"/>
        <v>3840.76</v>
      </c>
      <c r="O278" s="54">
        <f t="shared" si="144"/>
        <v>0</v>
      </c>
    </row>
    <row r="279" spans="1:15" ht="28.5" x14ac:dyDescent="0.2">
      <c r="A279" s="53" t="s">
        <v>563</v>
      </c>
      <c r="B279" s="41" t="s">
        <v>564</v>
      </c>
      <c r="C279" s="42" t="s">
        <v>6</v>
      </c>
      <c r="D279" s="43">
        <v>140</v>
      </c>
      <c r="E279" s="19"/>
      <c r="F279" s="34"/>
      <c r="G279" s="22">
        <f t="shared" si="137"/>
        <v>0</v>
      </c>
      <c r="H279" s="22">
        <f t="shared" si="138"/>
        <v>140</v>
      </c>
      <c r="I279" s="25">
        <v>33.97</v>
      </c>
      <c r="J279" s="17">
        <f t="shared" si="139"/>
        <v>4755.8</v>
      </c>
      <c r="K279" s="17">
        <f t="shared" si="140"/>
        <v>0</v>
      </c>
      <c r="L279" s="17">
        <f t="shared" si="141"/>
        <v>0</v>
      </c>
      <c r="M279" s="17">
        <f t="shared" si="142"/>
        <v>0</v>
      </c>
      <c r="N279" s="17">
        <f t="shared" si="143"/>
        <v>4755.8</v>
      </c>
      <c r="O279" s="54">
        <f t="shared" si="144"/>
        <v>0</v>
      </c>
    </row>
    <row r="280" spans="1:15" ht="28.5" x14ac:dyDescent="0.2">
      <c r="A280" s="53" t="s">
        <v>565</v>
      </c>
      <c r="B280" s="41" t="s">
        <v>302</v>
      </c>
      <c r="C280" s="42" t="s">
        <v>74</v>
      </c>
      <c r="D280" s="43">
        <v>15.65</v>
      </c>
      <c r="E280" s="19"/>
      <c r="F280" s="34"/>
      <c r="G280" s="22">
        <f t="shared" si="137"/>
        <v>0</v>
      </c>
      <c r="H280" s="22">
        <f t="shared" si="138"/>
        <v>15.65</v>
      </c>
      <c r="I280" s="25">
        <v>476.04</v>
      </c>
      <c r="J280" s="17">
        <f t="shared" si="139"/>
        <v>7450.03</v>
      </c>
      <c r="K280" s="17">
        <f t="shared" si="140"/>
        <v>0</v>
      </c>
      <c r="L280" s="17">
        <f t="shared" si="141"/>
        <v>0</v>
      </c>
      <c r="M280" s="17">
        <f t="shared" si="142"/>
        <v>0</v>
      </c>
      <c r="N280" s="17">
        <f t="shared" si="143"/>
        <v>7450.03</v>
      </c>
      <c r="O280" s="54">
        <f t="shared" si="144"/>
        <v>0</v>
      </c>
    </row>
    <row r="281" spans="1:15" ht="28.5" x14ac:dyDescent="0.2">
      <c r="A281" s="53" t="s">
        <v>566</v>
      </c>
      <c r="B281" s="41" t="s">
        <v>304</v>
      </c>
      <c r="C281" s="42" t="s">
        <v>6</v>
      </c>
      <c r="D281" s="43">
        <v>161.15</v>
      </c>
      <c r="E281" s="19"/>
      <c r="F281" s="34"/>
      <c r="G281" s="22">
        <f t="shared" si="137"/>
        <v>0</v>
      </c>
      <c r="H281" s="22">
        <f t="shared" si="138"/>
        <v>161.15</v>
      </c>
      <c r="I281" s="25">
        <v>51.3</v>
      </c>
      <c r="J281" s="17">
        <f t="shared" si="139"/>
        <v>8267</v>
      </c>
      <c r="K281" s="17">
        <f t="shared" si="140"/>
        <v>0</v>
      </c>
      <c r="L281" s="17">
        <f t="shared" si="141"/>
        <v>0</v>
      </c>
      <c r="M281" s="17">
        <f t="shared" si="142"/>
        <v>0</v>
      </c>
      <c r="N281" s="17">
        <f t="shared" si="143"/>
        <v>8267</v>
      </c>
      <c r="O281" s="54">
        <f t="shared" si="144"/>
        <v>0</v>
      </c>
    </row>
    <row r="282" spans="1:15" ht="57" x14ac:dyDescent="0.2">
      <c r="A282" s="53" t="s">
        <v>567</v>
      </c>
      <c r="B282" s="41" t="s">
        <v>306</v>
      </c>
      <c r="C282" s="42" t="s">
        <v>100</v>
      </c>
      <c r="D282" s="43">
        <v>590.6</v>
      </c>
      <c r="E282" s="19"/>
      <c r="F282" s="34"/>
      <c r="G282" s="22">
        <f t="shared" si="137"/>
        <v>0</v>
      </c>
      <c r="H282" s="22">
        <f t="shared" si="138"/>
        <v>590.6</v>
      </c>
      <c r="I282" s="25">
        <v>5.25</v>
      </c>
      <c r="J282" s="17">
        <f t="shared" si="139"/>
        <v>3100.65</v>
      </c>
      <c r="K282" s="17">
        <f t="shared" si="140"/>
        <v>0</v>
      </c>
      <c r="L282" s="17">
        <f t="shared" si="141"/>
        <v>0</v>
      </c>
      <c r="M282" s="17">
        <f t="shared" si="142"/>
        <v>0</v>
      </c>
      <c r="N282" s="17">
        <f t="shared" si="143"/>
        <v>3100.65</v>
      </c>
      <c r="O282" s="54">
        <f t="shared" si="144"/>
        <v>0</v>
      </c>
    </row>
    <row r="283" spans="1:15" ht="57" x14ac:dyDescent="0.2">
      <c r="A283" s="53" t="s">
        <v>568</v>
      </c>
      <c r="B283" s="41" t="s">
        <v>306</v>
      </c>
      <c r="C283" s="42" t="s">
        <v>100</v>
      </c>
      <c r="D283" s="43">
        <v>590.6</v>
      </c>
      <c r="E283" s="19"/>
      <c r="F283" s="34"/>
      <c r="G283" s="22">
        <f t="shared" si="137"/>
        <v>0</v>
      </c>
      <c r="H283" s="22">
        <f t="shared" si="138"/>
        <v>590.6</v>
      </c>
      <c r="I283" s="25">
        <v>5.25</v>
      </c>
      <c r="J283" s="17">
        <f t="shared" si="139"/>
        <v>3100.65</v>
      </c>
      <c r="K283" s="17">
        <f t="shared" si="140"/>
        <v>0</v>
      </c>
      <c r="L283" s="17">
        <f t="shared" si="141"/>
        <v>0</v>
      </c>
      <c r="M283" s="17">
        <f t="shared" si="142"/>
        <v>0</v>
      </c>
      <c r="N283" s="17">
        <f t="shared" si="143"/>
        <v>3100.65</v>
      </c>
      <c r="O283" s="54">
        <f t="shared" si="144"/>
        <v>0</v>
      </c>
    </row>
    <row r="284" spans="1:15" ht="15" x14ac:dyDescent="0.2">
      <c r="A284" s="57" t="s">
        <v>569</v>
      </c>
      <c r="B284" s="23" t="s">
        <v>570</v>
      </c>
      <c r="C284" s="24"/>
      <c r="D284" s="26"/>
      <c r="E284" s="20"/>
      <c r="F284" s="35"/>
      <c r="G284" s="21"/>
      <c r="H284" s="21"/>
      <c r="I284" s="27"/>
      <c r="J284" s="28">
        <f>SUM(J285:J288)</f>
        <v>3057.15</v>
      </c>
      <c r="K284" s="28">
        <f t="shared" ref="K284:N284" si="154">SUM(K285:K288)</f>
        <v>0</v>
      </c>
      <c r="L284" s="28">
        <f t="shared" si="154"/>
        <v>0</v>
      </c>
      <c r="M284" s="28">
        <f t="shared" si="154"/>
        <v>0</v>
      </c>
      <c r="N284" s="28">
        <f t="shared" si="154"/>
        <v>3057.15</v>
      </c>
      <c r="O284" s="58"/>
    </row>
    <row r="285" spans="1:15" ht="57" x14ac:dyDescent="0.2">
      <c r="A285" s="53" t="s">
        <v>571</v>
      </c>
      <c r="B285" s="41" t="s">
        <v>306</v>
      </c>
      <c r="C285" s="42" t="s">
        <v>100</v>
      </c>
      <c r="D285" s="43">
        <v>143.80000000000001</v>
      </c>
      <c r="E285" s="19"/>
      <c r="F285" s="34"/>
      <c r="G285" s="22">
        <f t="shared" si="137"/>
        <v>0</v>
      </c>
      <c r="H285" s="22">
        <f t="shared" si="138"/>
        <v>143.80000000000001</v>
      </c>
      <c r="I285" s="25">
        <v>5.25</v>
      </c>
      <c r="J285" s="17">
        <f t="shared" si="139"/>
        <v>754.95</v>
      </c>
      <c r="K285" s="17">
        <f t="shared" si="140"/>
        <v>0</v>
      </c>
      <c r="L285" s="17">
        <f t="shared" si="141"/>
        <v>0</v>
      </c>
      <c r="M285" s="17">
        <f t="shared" si="142"/>
        <v>0</v>
      </c>
      <c r="N285" s="17">
        <f t="shared" si="143"/>
        <v>754.95</v>
      </c>
      <c r="O285" s="54">
        <f t="shared" si="144"/>
        <v>0</v>
      </c>
    </row>
    <row r="286" spans="1:15" ht="57" x14ac:dyDescent="0.2">
      <c r="A286" s="53" t="s">
        <v>572</v>
      </c>
      <c r="B286" s="41" t="s">
        <v>308</v>
      </c>
      <c r="C286" s="42" t="s">
        <v>100</v>
      </c>
      <c r="D286" s="43">
        <v>54.1</v>
      </c>
      <c r="E286" s="19"/>
      <c r="F286" s="34"/>
      <c r="G286" s="22">
        <f t="shared" si="137"/>
        <v>0</v>
      </c>
      <c r="H286" s="22">
        <f t="shared" si="138"/>
        <v>54.1</v>
      </c>
      <c r="I286" s="25">
        <v>5.28</v>
      </c>
      <c r="J286" s="17">
        <f t="shared" si="139"/>
        <v>285.64999999999998</v>
      </c>
      <c r="K286" s="17">
        <f t="shared" si="140"/>
        <v>0</v>
      </c>
      <c r="L286" s="17">
        <f t="shared" si="141"/>
        <v>0</v>
      </c>
      <c r="M286" s="17">
        <f t="shared" si="142"/>
        <v>0</v>
      </c>
      <c r="N286" s="17">
        <f t="shared" si="143"/>
        <v>285.64999999999998</v>
      </c>
      <c r="O286" s="54">
        <f t="shared" si="144"/>
        <v>0</v>
      </c>
    </row>
    <row r="287" spans="1:15" ht="28.5" x14ac:dyDescent="0.2">
      <c r="A287" s="53" t="s">
        <v>573</v>
      </c>
      <c r="B287" s="41" t="s">
        <v>574</v>
      </c>
      <c r="C287" s="42" t="s">
        <v>6</v>
      </c>
      <c r="D287" s="43">
        <v>44.46</v>
      </c>
      <c r="E287" s="19"/>
      <c r="F287" s="34"/>
      <c r="G287" s="22">
        <f t="shared" si="137"/>
        <v>0</v>
      </c>
      <c r="H287" s="22">
        <f t="shared" si="138"/>
        <v>44.46</v>
      </c>
      <c r="I287" s="25">
        <v>29.51</v>
      </c>
      <c r="J287" s="17">
        <f t="shared" si="139"/>
        <v>1312.01</v>
      </c>
      <c r="K287" s="17">
        <f t="shared" si="140"/>
        <v>0</v>
      </c>
      <c r="L287" s="17">
        <f t="shared" si="141"/>
        <v>0</v>
      </c>
      <c r="M287" s="17">
        <f t="shared" si="142"/>
        <v>0</v>
      </c>
      <c r="N287" s="17">
        <f t="shared" si="143"/>
        <v>1312.01</v>
      </c>
      <c r="O287" s="54">
        <f t="shared" si="144"/>
        <v>0</v>
      </c>
    </row>
    <row r="288" spans="1:15" ht="28.5" x14ac:dyDescent="0.2">
      <c r="A288" s="53" t="s">
        <v>575</v>
      </c>
      <c r="B288" s="41" t="s">
        <v>302</v>
      </c>
      <c r="C288" s="42" t="s">
        <v>74</v>
      </c>
      <c r="D288" s="43">
        <v>1.48</v>
      </c>
      <c r="E288" s="19"/>
      <c r="F288" s="34"/>
      <c r="G288" s="22">
        <f t="shared" si="137"/>
        <v>0</v>
      </c>
      <c r="H288" s="22">
        <f t="shared" si="138"/>
        <v>1.48</v>
      </c>
      <c r="I288" s="25">
        <v>476.04</v>
      </c>
      <c r="J288" s="17">
        <f t="shared" si="139"/>
        <v>704.54</v>
      </c>
      <c r="K288" s="17">
        <f t="shared" si="140"/>
        <v>0</v>
      </c>
      <c r="L288" s="17">
        <f t="shared" si="141"/>
        <v>0</v>
      </c>
      <c r="M288" s="17">
        <f t="shared" si="142"/>
        <v>0</v>
      </c>
      <c r="N288" s="17">
        <f t="shared" si="143"/>
        <v>704.54</v>
      </c>
      <c r="O288" s="54">
        <f t="shared" si="144"/>
        <v>0</v>
      </c>
    </row>
    <row r="289" spans="1:15" ht="15" x14ac:dyDescent="0.2">
      <c r="A289" s="57" t="s">
        <v>52</v>
      </c>
      <c r="B289" s="23" t="s">
        <v>113</v>
      </c>
      <c r="C289" s="24"/>
      <c r="D289" s="26"/>
      <c r="E289" s="20"/>
      <c r="F289" s="35"/>
      <c r="G289" s="21"/>
      <c r="H289" s="21"/>
      <c r="I289" s="27"/>
      <c r="J289" s="28">
        <f>SUM(J290:J291)</f>
        <v>18232.189999999999</v>
      </c>
      <c r="K289" s="28">
        <f t="shared" ref="K289:N289" si="155">SUM(K290:K291)</f>
        <v>0</v>
      </c>
      <c r="L289" s="28">
        <f t="shared" si="155"/>
        <v>0</v>
      </c>
      <c r="M289" s="28">
        <f t="shared" si="155"/>
        <v>0</v>
      </c>
      <c r="N289" s="28">
        <f t="shared" si="155"/>
        <v>18232.189999999999</v>
      </c>
      <c r="O289" s="58"/>
    </row>
    <row r="290" spans="1:15" ht="42.75" x14ac:dyDescent="0.2">
      <c r="A290" s="53" t="s">
        <v>53</v>
      </c>
      <c r="B290" s="41" t="s">
        <v>576</v>
      </c>
      <c r="C290" s="42" t="s">
        <v>6</v>
      </c>
      <c r="D290" s="43">
        <v>653.54999999999995</v>
      </c>
      <c r="E290" s="19"/>
      <c r="F290" s="34"/>
      <c r="G290" s="22">
        <f t="shared" si="137"/>
        <v>0</v>
      </c>
      <c r="H290" s="22">
        <f t="shared" si="138"/>
        <v>653.54999999999995</v>
      </c>
      <c r="I290" s="25">
        <v>21.6</v>
      </c>
      <c r="J290" s="17">
        <f t="shared" si="139"/>
        <v>14116.68</v>
      </c>
      <c r="K290" s="17">
        <f t="shared" si="140"/>
        <v>0</v>
      </c>
      <c r="L290" s="17">
        <f t="shared" si="141"/>
        <v>0</v>
      </c>
      <c r="M290" s="17">
        <f t="shared" si="142"/>
        <v>0</v>
      </c>
      <c r="N290" s="17">
        <f t="shared" si="143"/>
        <v>14116.68</v>
      </c>
      <c r="O290" s="54">
        <f t="shared" si="144"/>
        <v>0</v>
      </c>
    </row>
    <row r="291" spans="1:15" ht="28.5" x14ac:dyDescent="0.2">
      <c r="A291" s="53" t="s">
        <v>54</v>
      </c>
      <c r="B291" s="41" t="s">
        <v>577</v>
      </c>
      <c r="C291" s="42" t="s">
        <v>6</v>
      </c>
      <c r="D291" s="43">
        <v>50.79</v>
      </c>
      <c r="E291" s="19"/>
      <c r="F291" s="34"/>
      <c r="G291" s="22">
        <f t="shared" si="137"/>
        <v>0</v>
      </c>
      <c r="H291" s="22">
        <f t="shared" si="138"/>
        <v>50.79</v>
      </c>
      <c r="I291" s="25">
        <v>81.03</v>
      </c>
      <c r="J291" s="17">
        <f t="shared" si="139"/>
        <v>4115.51</v>
      </c>
      <c r="K291" s="17">
        <f t="shared" si="140"/>
        <v>0</v>
      </c>
      <c r="L291" s="17">
        <f t="shared" si="141"/>
        <v>0</v>
      </c>
      <c r="M291" s="17">
        <f t="shared" si="142"/>
        <v>0</v>
      </c>
      <c r="N291" s="17">
        <f t="shared" si="143"/>
        <v>4115.51</v>
      </c>
      <c r="O291" s="54">
        <f t="shared" si="144"/>
        <v>0</v>
      </c>
    </row>
    <row r="292" spans="1:15" ht="15" x14ac:dyDescent="0.2">
      <c r="A292" s="57" t="s">
        <v>55</v>
      </c>
      <c r="B292" s="23" t="s">
        <v>578</v>
      </c>
      <c r="C292" s="24"/>
      <c r="D292" s="26"/>
      <c r="E292" s="20"/>
      <c r="F292" s="35"/>
      <c r="G292" s="21"/>
      <c r="H292" s="21"/>
      <c r="I292" s="27"/>
      <c r="J292" s="28">
        <f>SUM(J293:J297,J302)</f>
        <v>31530.75</v>
      </c>
      <c r="K292" s="28">
        <f t="shared" ref="K292:N292" si="156">SUM(K293:K297,K302)</f>
        <v>0</v>
      </c>
      <c r="L292" s="28">
        <f t="shared" si="156"/>
        <v>0</v>
      </c>
      <c r="M292" s="28">
        <f t="shared" si="156"/>
        <v>0</v>
      </c>
      <c r="N292" s="28">
        <f t="shared" si="156"/>
        <v>31530.75</v>
      </c>
      <c r="O292" s="58"/>
    </row>
    <row r="293" spans="1:15" ht="42.75" x14ac:dyDescent="0.2">
      <c r="A293" s="53" t="s">
        <v>56</v>
      </c>
      <c r="B293" s="41" t="s">
        <v>579</v>
      </c>
      <c r="C293" s="42" t="s">
        <v>6</v>
      </c>
      <c r="D293" s="43">
        <v>368.08</v>
      </c>
      <c r="E293" s="19"/>
      <c r="F293" s="34"/>
      <c r="G293" s="22">
        <f t="shared" si="137"/>
        <v>0</v>
      </c>
      <c r="H293" s="22">
        <f t="shared" si="138"/>
        <v>368.08</v>
      </c>
      <c r="I293" s="25">
        <v>20.77</v>
      </c>
      <c r="J293" s="17">
        <f t="shared" si="139"/>
        <v>7645.02</v>
      </c>
      <c r="K293" s="17">
        <f t="shared" si="140"/>
        <v>0</v>
      </c>
      <c r="L293" s="17">
        <f t="shared" si="141"/>
        <v>0</v>
      </c>
      <c r="M293" s="17">
        <f t="shared" si="142"/>
        <v>0</v>
      </c>
      <c r="N293" s="17">
        <f t="shared" si="143"/>
        <v>7645.02</v>
      </c>
      <c r="O293" s="54">
        <f t="shared" si="144"/>
        <v>0</v>
      </c>
    </row>
    <row r="294" spans="1:15" ht="28.5" x14ac:dyDescent="0.2">
      <c r="A294" s="53" t="s">
        <v>57</v>
      </c>
      <c r="B294" s="41" t="s">
        <v>580</v>
      </c>
      <c r="C294" s="42" t="s">
        <v>6</v>
      </c>
      <c r="D294" s="43">
        <v>368.08</v>
      </c>
      <c r="E294" s="19"/>
      <c r="F294" s="34"/>
      <c r="G294" s="22">
        <f t="shared" si="137"/>
        <v>0</v>
      </c>
      <c r="H294" s="22">
        <f t="shared" si="138"/>
        <v>368.08</v>
      </c>
      <c r="I294" s="25">
        <v>48.12</v>
      </c>
      <c r="J294" s="17">
        <f t="shared" si="139"/>
        <v>17712.009999999998</v>
      </c>
      <c r="K294" s="17">
        <f t="shared" si="140"/>
        <v>0</v>
      </c>
      <c r="L294" s="17">
        <f t="shared" si="141"/>
        <v>0</v>
      </c>
      <c r="M294" s="17">
        <f t="shared" si="142"/>
        <v>0</v>
      </c>
      <c r="N294" s="17">
        <f t="shared" si="143"/>
        <v>17712.009999999998</v>
      </c>
      <c r="O294" s="54">
        <f t="shared" si="144"/>
        <v>0</v>
      </c>
    </row>
    <row r="295" spans="1:15" ht="15" x14ac:dyDescent="0.2">
      <c r="A295" s="53" t="s">
        <v>106</v>
      </c>
      <c r="B295" s="41" t="s">
        <v>581</v>
      </c>
      <c r="C295" s="42" t="s">
        <v>30</v>
      </c>
      <c r="D295" s="43">
        <v>12.5</v>
      </c>
      <c r="E295" s="19"/>
      <c r="F295" s="34"/>
      <c r="G295" s="22">
        <f t="shared" si="137"/>
        <v>0</v>
      </c>
      <c r="H295" s="22">
        <f t="shared" si="138"/>
        <v>12.5</v>
      </c>
      <c r="I295" s="25">
        <v>32.93</v>
      </c>
      <c r="J295" s="17">
        <f t="shared" si="139"/>
        <v>411.63</v>
      </c>
      <c r="K295" s="17">
        <f t="shared" si="140"/>
        <v>0</v>
      </c>
      <c r="L295" s="17">
        <f t="shared" si="141"/>
        <v>0</v>
      </c>
      <c r="M295" s="17">
        <f t="shared" si="142"/>
        <v>0</v>
      </c>
      <c r="N295" s="17">
        <f t="shared" si="143"/>
        <v>411.63</v>
      </c>
      <c r="O295" s="54">
        <f t="shared" si="144"/>
        <v>0</v>
      </c>
    </row>
    <row r="296" spans="1:15" ht="28.5" x14ac:dyDescent="0.2">
      <c r="A296" s="53" t="s">
        <v>107</v>
      </c>
      <c r="B296" s="41" t="s">
        <v>582</v>
      </c>
      <c r="C296" s="42" t="s">
        <v>30</v>
      </c>
      <c r="D296" s="43">
        <v>114</v>
      </c>
      <c r="E296" s="19"/>
      <c r="F296" s="34"/>
      <c r="G296" s="22">
        <f t="shared" si="137"/>
        <v>0</v>
      </c>
      <c r="H296" s="22">
        <f t="shared" si="138"/>
        <v>114</v>
      </c>
      <c r="I296" s="25">
        <v>18.3</v>
      </c>
      <c r="J296" s="17">
        <f t="shared" si="139"/>
        <v>2086.1999999999998</v>
      </c>
      <c r="K296" s="17">
        <f t="shared" si="140"/>
        <v>0</v>
      </c>
      <c r="L296" s="17">
        <f t="shared" si="141"/>
        <v>0</v>
      </c>
      <c r="M296" s="17">
        <f t="shared" si="142"/>
        <v>0</v>
      </c>
      <c r="N296" s="17">
        <f t="shared" si="143"/>
        <v>2086.1999999999998</v>
      </c>
      <c r="O296" s="54">
        <f t="shared" si="144"/>
        <v>0</v>
      </c>
    </row>
    <row r="297" spans="1:15" ht="15" x14ac:dyDescent="0.2">
      <c r="A297" s="57" t="s">
        <v>108</v>
      </c>
      <c r="B297" s="23" t="s">
        <v>583</v>
      </c>
      <c r="C297" s="24"/>
      <c r="D297" s="26"/>
      <c r="E297" s="20"/>
      <c r="F297" s="35"/>
      <c r="G297" s="21"/>
      <c r="H297" s="21"/>
      <c r="I297" s="27"/>
      <c r="J297" s="28">
        <f>SUM(J298:J301)</f>
        <v>2732.96</v>
      </c>
      <c r="K297" s="28">
        <f t="shared" ref="K297:N297" si="157">SUM(K298:K301)</f>
        <v>0</v>
      </c>
      <c r="L297" s="28">
        <f t="shared" si="157"/>
        <v>0</v>
      </c>
      <c r="M297" s="28">
        <f t="shared" si="157"/>
        <v>0</v>
      </c>
      <c r="N297" s="28">
        <f t="shared" si="157"/>
        <v>2732.96</v>
      </c>
      <c r="O297" s="58"/>
    </row>
    <row r="298" spans="1:15" ht="42.75" x14ac:dyDescent="0.2">
      <c r="A298" s="53" t="s">
        <v>109</v>
      </c>
      <c r="B298" s="41" t="s">
        <v>320</v>
      </c>
      <c r="C298" s="42" t="s">
        <v>72</v>
      </c>
      <c r="D298" s="43">
        <v>15.75</v>
      </c>
      <c r="E298" s="19"/>
      <c r="F298" s="34"/>
      <c r="G298" s="22">
        <f t="shared" si="137"/>
        <v>0</v>
      </c>
      <c r="H298" s="22">
        <f t="shared" si="138"/>
        <v>15.75</v>
      </c>
      <c r="I298" s="25">
        <v>59.91</v>
      </c>
      <c r="J298" s="17">
        <f t="shared" si="139"/>
        <v>943.58</v>
      </c>
      <c r="K298" s="17">
        <f t="shared" si="140"/>
        <v>0</v>
      </c>
      <c r="L298" s="17">
        <f t="shared" si="141"/>
        <v>0</v>
      </c>
      <c r="M298" s="17">
        <f t="shared" si="142"/>
        <v>0</v>
      </c>
      <c r="N298" s="17">
        <f t="shared" si="143"/>
        <v>943.58</v>
      </c>
      <c r="O298" s="54">
        <f t="shared" si="144"/>
        <v>0</v>
      </c>
    </row>
    <row r="299" spans="1:15" ht="28.5" x14ac:dyDescent="0.2">
      <c r="A299" s="53" t="s">
        <v>584</v>
      </c>
      <c r="B299" s="41" t="s">
        <v>322</v>
      </c>
      <c r="C299" s="42" t="s">
        <v>72</v>
      </c>
      <c r="D299" s="43">
        <v>31.25</v>
      </c>
      <c r="E299" s="19"/>
      <c r="F299" s="34"/>
      <c r="G299" s="22">
        <f t="shared" si="137"/>
        <v>0</v>
      </c>
      <c r="H299" s="22">
        <f t="shared" si="138"/>
        <v>31.25</v>
      </c>
      <c r="I299" s="25">
        <v>3.02</v>
      </c>
      <c r="J299" s="17">
        <f t="shared" si="139"/>
        <v>94.38</v>
      </c>
      <c r="K299" s="17">
        <f t="shared" si="140"/>
        <v>0</v>
      </c>
      <c r="L299" s="17">
        <f t="shared" si="141"/>
        <v>0</v>
      </c>
      <c r="M299" s="17">
        <f t="shared" si="142"/>
        <v>0</v>
      </c>
      <c r="N299" s="17">
        <f t="shared" si="143"/>
        <v>94.38</v>
      </c>
      <c r="O299" s="54">
        <f t="shared" si="144"/>
        <v>0</v>
      </c>
    </row>
    <row r="300" spans="1:15" ht="42.75" x14ac:dyDescent="0.2">
      <c r="A300" s="53" t="s">
        <v>585</v>
      </c>
      <c r="B300" s="41" t="s">
        <v>586</v>
      </c>
      <c r="C300" s="42" t="s">
        <v>72</v>
      </c>
      <c r="D300" s="43">
        <v>31.25</v>
      </c>
      <c r="E300" s="19"/>
      <c r="F300" s="34"/>
      <c r="G300" s="22">
        <f t="shared" si="137"/>
        <v>0</v>
      </c>
      <c r="H300" s="22">
        <f t="shared" si="138"/>
        <v>31.25</v>
      </c>
      <c r="I300" s="25">
        <v>18.649999999999999</v>
      </c>
      <c r="J300" s="17">
        <f t="shared" si="139"/>
        <v>582.80999999999995</v>
      </c>
      <c r="K300" s="17">
        <f t="shared" si="140"/>
        <v>0</v>
      </c>
      <c r="L300" s="17">
        <f t="shared" si="141"/>
        <v>0</v>
      </c>
      <c r="M300" s="17">
        <f t="shared" si="142"/>
        <v>0</v>
      </c>
      <c r="N300" s="17">
        <f t="shared" si="143"/>
        <v>582.80999999999995</v>
      </c>
      <c r="O300" s="54">
        <f t="shared" si="144"/>
        <v>0</v>
      </c>
    </row>
    <row r="301" spans="1:15" ht="42.75" x14ac:dyDescent="0.2">
      <c r="A301" s="53" t="s">
        <v>587</v>
      </c>
      <c r="B301" s="41" t="s">
        <v>588</v>
      </c>
      <c r="C301" s="42" t="s">
        <v>72</v>
      </c>
      <c r="D301" s="43">
        <v>31.25</v>
      </c>
      <c r="E301" s="19"/>
      <c r="F301" s="34"/>
      <c r="G301" s="22">
        <f t="shared" ref="G301:G363" si="158">E301+F301</f>
        <v>0</v>
      </c>
      <c r="H301" s="22">
        <f t="shared" ref="H301:H363" si="159">D301-G301</f>
        <v>31.25</v>
      </c>
      <c r="I301" s="25">
        <v>35.590000000000003</v>
      </c>
      <c r="J301" s="17">
        <f t="shared" ref="J301:J363" si="160">ROUND(D301*I301,2)</f>
        <v>1112.19</v>
      </c>
      <c r="K301" s="17">
        <f t="shared" ref="K301:K363" si="161">ROUND(E301*I301,2)</f>
        <v>0</v>
      </c>
      <c r="L301" s="17">
        <f t="shared" ref="L301:L363" si="162">ROUND(F301*I301,2)</f>
        <v>0</v>
      </c>
      <c r="M301" s="17">
        <f t="shared" ref="M301:M363" si="163">ROUND(G301*I301,2)</f>
        <v>0</v>
      </c>
      <c r="N301" s="17">
        <f t="shared" ref="N301:N363" si="164">ROUND(H301*I301,2)</f>
        <v>1112.19</v>
      </c>
      <c r="O301" s="54">
        <f t="shared" ref="O301:O363" si="165">G301/D301*100</f>
        <v>0</v>
      </c>
    </row>
    <row r="302" spans="1:15" ht="15" x14ac:dyDescent="0.2">
      <c r="A302" s="57" t="s">
        <v>110</v>
      </c>
      <c r="B302" s="23" t="s">
        <v>589</v>
      </c>
      <c r="C302" s="24"/>
      <c r="D302" s="26"/>
      <c r="E302" s="20"/>
      <c r="F302" s="35"/>
      <c r="G302" s="21"/>
      <c r="H302" s="21"/>
      <c r="I302" s="27"/>
      <c r="J302" s="28">
        <f>SUM(J303:J305)</f>
        <v>942.93</v>
      </c>
      <c r="K302" s="28">
        <f t="shared" ref="K302:N302" si="166">SUM(K303:K305)</f>
        <v>0</v>
      </c>
      <c r="L302" s="28">
        <f t="shared" si="166"/>
        <v>0</v>
      </c>
      <c r="M302" s="28">
        <f t="shared" si="166"/>
        <v>0</v>
      </c>
      <c r="N302" s="28">
        <f t="shared" si="166"/>
        <v>942.93</v>
      </c>
      <c r="O302" s="58"/>
    </row>
    <row r="303" spans="1:15" ht="57" x14ac:dyDescent="0.2">
      <c r="A303" s="53" t="s">
        <v>590</v>
      </c>
      <c r="B303" s="41" t="s">
        <v>308</v>
      </c>
      <c r="C303" s="42" t="s">
        <v>100</v>
      </c>
      <c r="D303" s="43">
        <v>24</v>
      </c>
      <c r="E303" s="19"/>
      <c r="F303" s="34"/>
      <c r="G303" s="22">
        <f t="shared" si="158"/>
        <v>0</v>
      </c>
      <c r="H303" s="22">
        <f t="shared" si="159"/>
        <v>24</v>
      </c>
      <c r="I303" s="25">
        <v>5.28</v>
      </c>
      <c r="J303" s="17">
        <f t="shared" si="160"/>
        <v>126.72</v>
      </c>
      <c r="K303" s="17">
        <f t="shared" si="161"/>
        <v>0</v>
      </c>
      <c r="L303" s="17">
        <f t="shared" si="162"/>
        <v>0</v>
      </c>
      <c r="M303" s="17">
        <f t="shared" si="163"/>
        <v>0</v>
      </c>
      <c r="N303" s="17">
        <f t="shared" si="164"/>
        <v>126.72</v>
      </c>
      <c r="O303" s="54">
        <f t="shared" si="165"/>
        <v>0</v>
      </c>
    </row>
    <row r="304" spans="1:15" ht="28.5" x14ac:dyDescent="0.2">
      <c r="A304" s="53" t="s">
        <v>591</v>
      </c>
      <c r="B304" s="41" t="s">
        <v>574</v>
      </c>
      <c r="C304" s="42" t="s">
        <v>6</v>
      </c>
      <c r="D304" s="43">
        <v>17.98</v>
      </c>
      <c r="E304" s="19"/>
      <c r="F304" s="34"/>
      <c r="G304" s="22">
        <f t="shared" si="158"/>
        <v>0</v>
      </c>
      <c r="H304" s="22">
        <f t="shared" si="159"/>
        <v>17.98</v>
      </c>
      <c r="I304" s="25">
        <v>29.51</v>
      </c>
      <c r="J304" s="17">
        <f t="shared" si="160"/>
        <v>530.59</v>
      </c>
      <c r="K304" s="17">
        <f t="shared" si="161"/>
        <v>0</v>
      </c>
      <c r="L304" s="17">
        <f t="shared" si="162"/>
        <v>0</v>
      </c>
      <c r="M304" s="17">
        <f t="shared" si="163"/>
        <v>0</v>
      </c>
      <c r="N304" s="17">
        <f t="shared" si="164"/>
        <v>530.59</v>
      </c>
      <c r="O304" s="54">
        <f t="shared" si="165"/>
        <v>0</v>
      </c>
    </row>
    <row r="305" spans="1:15" ht="28.5" x14ac:dyDescent="0.2">
      <c r="A305" s="53" t="s">
        <v>592</v>
      </c>
      <c r="B305" s="41" t="s">
        <v>302</v>
      </c>
      <c r="C305" s="42" t="s">
        <v>74</v>
      </c>
      <c r="D305" s="43">
        <v>0.6</v>
      </c>
      <c r="E305" s="19"/>
      <c r="F305" s="34"/>
      <c r="G305" s="22">
        <f t="shared" si="158"/>
        <v>0</v>
      </c>
      <c r="H305" s="22">
        <f t="shared" si="159"/>
        <v>0.6</v>
      </c>
      <c r="I305" s="25">
        <v>476.04</v>
      </c>
      <c r="J305" s="17">
        <f t="shared" si="160"/>
        <v>285.62</v>
      </c>
      <c r="K305" s="17">
        <f t="shared" si="161"/>
        <v>0</v>
      </c>
      <c r="L305" s="17">
        <f t="shared" si="162"/>
        <v>0</v>
      </c>
      <c r="M305" s="17">
        <f t="shared" si="163"/>
        <v>0</v>
      </c>
      <c r="N305" s="17">
        <f t="shared" si="164"/>
        <v>285.62</v>
      </c>
      <c r="O305" s="54">
        <f t="shared" si="165"/>
        <v>0</v>
      </c>
    </row>
    <row r="306" spans="1:15" ht="15" x14ac:dyDescent="0.2">
      <c r="A306" s="57" t="s">
        <v>58</v>
      </c>
      <c r="B306" s="23" t="s">
        <v>593</v>
      </c>
      <c r="C306" s="24"/>
      <c r="D306" s="26"/>
      <c r="E306" s="20"/>
      <c r="F306" s="35"/>
      <c r="G306" s="21"/>
      <c r="H306" s="21"/>
      <c r="I306" s="27"/>
      <c r="J306" s="28">
        <f>SUM(J307,J313,J324,J341,J362)</f>
        <v>25537.22</v>
      </c>
      <c r="K306" s="28">
        <f t="shared" ref="K306:N306" si="167">SUM(K307,K313,K324,K341,K362)</f>
        <v>0</v>
      </c>
      <c r="L306" s="28">
        <f t="shared" si="167"/>
        <v>0</v>
      </c>
      <c r="M306" s="28">
        <f t="shared" si="167"/>
        <v>0</v>
      </c>
      <c r="N306" s="28">
        <f t="shared" si="167"/>
        <v>25537.22</v>
      </c>
      <c r="O306" s="58"/>
    </row>
    <row r="307" spans="1:15" ht="15" x14ac:dyDescent="0.2">
      <c r="A307" s="57" t="s">
        <v>59</v>
      </c>
      <c r="B307" s="23" t="s">
        <v>594</v>
      </c>
      <c r="C307" s="24"/>
      <c r="D307" s="26"/>
      <c r="E307" s="20"/>
      <c r="F307" s="35"/>
      <c r="G307" s="21"/>
      <c r="H307" s="21"/>
      <c r="I307" s="27"/>
      <c r="J307" s="28">
        <f>SUM(J308:J312)</f>
        <v>2187.36</v>
      </c>
      <c r="K307" s="28">
        <f t="shared" ref="K307:N307" si="168">SUM(K308:K312)</f>
        <v>0</v>
      </c>
      <c r="L307" s="28">
        <f t="shared" si="168"/>
        <v>0</v>
      </c>
      <c r="M307" s="28">
        <f t="shared" si="168"/>
        <v>0</v>
      </c>
      <c r="N307" s="28">
        <f t="shared" si="168"/>
        <v>2187.36</v>
      </c>
      <c r="O307" s="58"/>
    </row>
    <row r="308" spans="1:15" ht="42.75" x14ac:dyDescent="0.2">
      <c r="A308" s="53" t="s">
        <v>595</v>
      </c>
      <c r="B308" s="41" t="s">
        <v>596</v>
      </c>
      <c r="C308" s="42" t="s">
        <v>74</v>
      </c>
      <c r="D308" s="43">
        <v>33.6</v>
      </c>
      <c r="E308" s="19"/>
      <c r="F308" s="34"/>
      <c r="G308" s="22">
        <f t="shared" si="158"/>
        <v>0</v>
      </c>
      <c r="H308" s="22">
        <f t="shared" si="159"/>
        <v>33.6</v>
      </c>
      <c r="I308" s="25">
        <v>33.92</v>
      </c>
      <c r="J308" s="17">
        <f t="shared" si="160"/>
        <v>1139.71</v>
      </c>
      <c r="K308" s="17">
        <f t="shared" si="161"/>
        <v>0</v>
      </c>
      <c r="L308" s="17">
        <f t="shared" si="162"/>
        <v>0</v>
      </c>
      <c r="M308" s="17">
        <f t="shared" si="163"/>
        <v>0</v>
      </c>
      <c r="N308" s="17">
        <f t="shared" si="164"/>
        <v>1139.71</v>
      </c>
      <c r="O308" s="54">
        <f t="shared" si="165"/>
        <v>0</v>
      </c>
    </row>
    <row r="309" spans="1:15" ht="57" x14ac:dyDescent="0.2">
      <c r="A309" s="53" t="s">
        <v>597</v>
      </c>
      <c r="B309" s="41" t="s">
        <v>598</v>
      </c>
      <c r="C309" s="42" t="s">
        <v>74</v>
      </c>
      <c r="D309" s="43">
        <v>8.4</v>
      </c>
      <c r="E309" s="19"/>
      <c r="F309" s="34"/>
      <c r="G309" s="22">
        <f t="shared" si="158"/>
        <v>0</v>
      </c>
      <c r="H309" s="22">
        <f t="shared" si="159"/>
        <v>8.4</v>
      </c>
      <c r="I309" s="25">
        <v>13.83</v>
      </c>
      <c r="J309" s="17">
        <f t="shared" si="160"/>
        <v>116.17</v>
      </c>
      <c r="K309" s="17">
        <f t="shared" si="161"/>
        <v>0</v>
      </c>
      <c r="L309" s="17">
        <f t="shared" si="162"/>
        <v>0</v>
      </c>
      <c r="M309" s="17">
        <f t="shared" si="163"/>
        <v>0</v>
      </c>
      <c r="N309" s="17">
        <f t="shared" si="164"/>
        <v>116.17</v>
      </c>
      <c r="O309" s="54">
        <f t="shared" si="165"/>
        <v>0</v>
      </c>
    </row>
    <row r="310" spans="1:15" ht="28.5" x14ac:dyDescent="0.2">
      <c r="A310" s="53" t="s">
        <v>599</v>
      </c>
      <c r="B310" s="41" t="s">
        <v>600</v>
      </c>
      <c r="C310" s="42" t="s">
        <v>30</v>
      </c>
      <c r="D310" s="43">
        <v>149</v>
      </c>
      <c r="E310" s="19"/>
      <c r="F310" s="34"/>
      <c r="G310" s="22">
        <f t="shared" si="158"/>
        <v>0</v>
      </c>
      <c r="H310" s="22">
        <f t="shared" si="159"/>
        <v>149</v>
      </c>
      <c r="I310" s="25">
        <v>2.63</v>
      </c>
      <c r="J310" s="17">
        <f t="shared" si="160"/>
        <v>391.87</v>
      </c>
      <c r="K310" s="17">
        <f t="shared" si="161"/>
        <v>0</v>
      </c>
      <c r="L310" s="17">
        <f t="shared" si="162"/>
        <v>0</v>
      </c>
      <c r="M310" s="17">
        <f t="shared" si="163"/>
        <v>0</v>
      </c>
      <c r="N310" s="17">
        <f t="shared" si="164"/>
        <v>391.87</v>
      </c>
      <c r="O310" s="54">
        <f t="shared" si="165"/>
        <v>0</v>
      </c>
    </row>
    <row r="311" spans="1:15" ht="15" x14ac:dyDescent="0.2">
      <c r="A311" s="53" t="s">
        <v>601</v>
      </c>
      <c r="B311" s="41" t="s">
        <v>602</v>
      </c>
      <c r="C311" s="42" t="s">
        <v>28</v>
      </c>
      <c r="D311" s="43">
        <v>38.71</v>
      </c>
      <c r="E311" s="19"/>
      <c r="F311" s="34"/>
      <c r="G311" s="22">
        <f t="shared" si="158"/>
        <v>0</v>
      </c>
      <c r="H311" s="22">
        <f t="shared" si="159"/>
        <v>38.71</v>
      </c>
      <c r="I311" s="25">
        <v>7.54</v>
      </c>
      <c r="J311" s="17">
        <f t="shared" si="160"/>
        <v>291.87</v>
      </c>
      <c r="K311" s="17">
        <f t="shared" si="161"/>
        <v>0</v>
      </c>
      <c r="L311" s="17">
        <f t="shared" si="162"/>
        <v>0</v>
      </c>
      <c r="M311" s="17">
        <f t="shared" si="163"/>
        <v>0</v>
      </c>
      <c r="N311" s="17">
        <f t="shared" si="164"/>
        <v>291.87</v>
      </c>
      <c r="O311" s="54">
        <f t="shared" si="165"/>
        <v>0</v>
      </c>
    </row>
    <row r="312" spans="1:15" ht="42.75" x14ac:dyDescent="0.2">
      <c r="A312" s="53" t="s">
        <v>603</v>
      </c>
      <c r="B312" s="41" t="s">
        <v>195</v>
      </c>
      <c r="C312" s="42" t="s">
        <v>196</v>
      </c>
      <c r="D312" s="43">
        <v>387.1</v>
      </c>
      <c r="E312" s="19"/>
      <c r="F312" s="34"/>
      <c r="G312" s="22">
        <f t="shared" si="158"/>
        <v>0</v>
      </c>
      <c r="H312" s="22">
        <f t="shared" si="159"/>
        <v>387.1</v>
      </c>
      <c r="I312" s="25">
        <v>0.64</v>
      </c>
      <c r="J312" s="17">
        <f t="shared" si="160"/>
        <v>247.74</v>
      </c>
      <c r="K312" s="17">
        <f t="shared" si="161"/>
        <v>0</v>
      </c>
      <c r="L312" s="17">
        <f t="shared" si="162"/>
        <v>0</v>
      </c>
      <c r="M312" s="17">
        <f t="shared" si="163"/>
        <v>0</v>
      </c>
      <c r="N312" s="17">
        <f t="shared" si="164"/>
        <v>247.74</v>
      </c>
      <c r="O312" s="54">
        <f t="shared" si="165"/>
        <v>0</v>
      </c>
    </row>
    <row r="313" spans="1:15" ht="15" x14ac:dyDescent="0.2">
      <c r="A313" s="57" t="s">
        <v>60</v>
      </c>
      <c r="B313" s="23" t="s">
        <v>604</v>
      </c>
      <c r="C313" s="24"/>
      <c r="D313" s="26"/>
      <c r="E313" s="20"/>
      <c r="F313" s="35"/>
      <c r="G313" s="21"/>
      <c r="H313" s="21"/>
      <c r="I313" s="27"/>
      <c r="J313" s="28">
        <f>SUM(J314:J323)</f>
        <v>1333.64</v>
      </c>
      <c r="K313" s="28">
        <f t="shared" ref="K313:N313" si="169">SUM(K314:K323)</f>
        <v>0</v>
      </c>
      <c r="L313" s="28">
        <f t="shared" si="169"/>
        <v>0</v>
      </c>
      <c r="M313" s="28">
        <f t="shared" si="169"/>
        <v>0</v>
      </c>
      <c r="N313" s="28">
        <f t="shared" si="169"/>
        <v>1333.64</v>
      </c>
      <c r="O313" s="58"/>
    </row>
    <row r="314" spans="1:15" ht="15" x14ac:dyDescent="0.2">
      <c r="A314" s="53" t="s">
        <v>605</v>
      </c>
      <c r="B314" s="41" t="s">
        <v>606</v>
      </c>
      <c r="C314" s="42" t="s">
        <v>7</v>
      </c>
      <c r="D314" s="43">
        <v>1</v>
      </c>
      <c r="E314" s="19"/>
      <c r="F314" s="34"/>
      <c r="G314" s="22">
        <f t="shared" si="158"/>
        <v>0</v>
      </c>
      <c r="H314" s="22">
        <f t="shared" si="159"/>
        <v>1</v>
      </c>
      <c r="I314" s="25">
        <v>71.59</v>
      </c>
      <c r="J314" s="17">
        <f t="shared" si="160"/>
        <v>71.59</v>
      </c>
      <c r="K314" s="17">
        <f t="shared" si="161"/>
        <v>0</v>
      </c>
      <c r="L314" s="17">
        <f t="shared" si="162"/>
        <v>0</v>
      </c>
      <c r="M314" s="17">
        <f t="shared" si="163"/>
        <v>0</v>
      </c>
      <c r="N314" s="17">
        <f t="shared" si="164"/>
        <v>71.59</v>
      </c>
      <c r="O314" s="54">
        <f t="shared" si="165"/>
        <v>0</v>
      </c>
    </row>
    <row r="315" spans="1:15" ht="42.75" x14ac:dyDescent="0.2">
      <c r="A315" s="53" t="s">
        <v>607</v>
      </c>
      <c r="B315" s="41" t="s">
        <v>608</v>
      </c>
      <c r="C315" s="42" t="s">
        <v>71</v>
      </c>
      <c r="D315" s="43">
        <v>1</v>
      </c>
      <c r="E315" s="19"/>
      <c r="F315" s="34"/>
      <c r="G315" s="22">
        <f t="shared" si="158"/>
        <v>0</v>
      </c>
      <c r="H315" s="22">
        <f t="shared" si="159"/>
        <v>1</v>
      </c>
      <c r="I315" s="25">
        <v>23.69</v>
      </c>
      <c r="J315" s="17">
        <f t="shared" si="160"/>
        <v>23.69</v>
      </c>
      <c r="K315" s="17">
        <f t="shared" si="161"/>
        <v>0</v>
      </c>
      <c r="L315" s="17">
        <f t="shared" si="162"/>
        <v>0</v>
      </c>
      <c r="M315" s="17">
        <f t="shared" si="163"/>
        <v>0</v>
      </c>
      <c r="N315" s="17">
        <f t="shared" si="164"/>
        <v>23.69</v>
      </c>
      <c r="O315" s="54">
        <f t="shared" si="165"/>
        <v>0</v>
      </c>
    </row>
    <row r="316" spans="1:15" ht="28.5" x14ac:dyDescent="0.2">
      <c r="A316" s="53" t="s">
        <v>609</v>
      </c>
      <c r="B316" s="41" t="s">
        <v>610</v>
      </c>
      <c r="C316" s="42" t="s">
        <v>7</v>
      </c>
      <c r="D316" s="43">
        <v>1</v>
      </c>
      <c r="E316" s="19"/>
      <c r="F316" s="34"/>
      <c r="G316" s="22">
        <f t="shared" si="158"/>
        <v>0</v>
      </c>
      <c r="H316" s="22">
        <f t="shared" si="159"/>
        <v>1</v>
      </c>
      <c r="I316" s="25">
        <v>268.5</v>
      </c>
      <c r="J316" s="17">
        <f t="shared" si="160"/>
        <v>268.5</v>
      </c>
      <c r="K316" s="17">
        <f t="shared" si="161"/>
        <v>0</v>
      </c>
      <c r="L316" s="17">
        <f t="shared" si="162"/>
        <v>0</v>
      </c>
      <c r="M316" s="17">
        <f t="shared" si="163"/>
        <v>0</v>
      </c>
      <c r="N316" s="17">
        <f t="shared" si="164"/>
        <v>268.5</v>
      </c>
      <c r="O316" s="54">
        <f t="shared" si="165"/>
        <v>0</v>
      </c>
    </row>
    <row r="317" spans="1:15" ht="28.5" x14ac:dyDescent="0.2">
      <c r="A317" s="53" t="s">
        <v>611</v>
      </c>
      <c r="B317" s="41" t="s">
        <v>612</v>
      </c>
      <c r="C317" s="42" t="s">
        <v>7</v>
      </c>
      <c r="D317" s="43">
        <v>1</v>
      </c>
      <c r="E317" s="19"/>
      <c r="F317" s="34"/>
      <c r="G317" s="22">
        <f t="shared" si="158"/>
        <v>0</v>
      </c>
      <c r="H317" s="22">
        <f t="shared" si="159"/>
        <v>1</v>
      </c>
      <c r="I317" s="25">
        <v>178.59</v>
      </c>
      <c r="J317" s="17">
        <f t="shared" si="160"/>
        <v>178.59</v>
      </c>
      <c r="K317" s="17">
        <f t="shared" si="161"/>
        <v>0</v>
      </c>
      <c r="L317" s="17">
        <f t="shared" si="162"/>
        <v>0</v>
      </c>
      <c r="M317" s="17">
        <f t="shared" si="163"/>
        <v>0</v>
      </c>
      <c r="N317" s="17">
        <f t="shared" si="164"/>
        <v>178.59</v>
      </c>
      <c r="O317" s="54">
        <f t="shared" si="165"/>
        <v>0</v>
      </c>
    </row>
    <row r="318" spans="1:15" ht="15" x14ac:dyDescent="0.2">
      <c r="A318" s="53" t="s">
        <v>613</v>
      </c>
      <c r="B318" s="41" t="s">
        <v>614</v>
      </c>
      <c r="C318" s="42" t="s">
        <v>71</v>
      </c>
      <c r="D318" s="43">
        <v>11</v>
      </c>
      <c r="E318" s="19"/>
      <c r="F318" s="34"/>
      <c r="G318" s="22">
        <f t="shared" si="158"/>
        <v>0</v>
      </c>
      <c r="H318" s="22">
        <f t="shared" si="159"/>
        <v>11</v>
      </c>
      <c r="I318" s="25">
        <v>10.54</v>
      </c>
      <c r="J318" s="17">
        <f t="shared" si="160"/>
        <v>115.94</v>
      </c>
      <c r="K318" s="17">
        <f t="shared" si="161"/>
        <v>0</v>
      </c>
      <c r="L318" s="17">
        <f t="shared" si="162"/>
        <v>0</v>
      </c>
      <c r="M318" s="17">
        <f t="shared" si="163"/>
        <v>0</v>
      </c>
      <c r="N318" s="17">
        <f t="shared" si="164"/>
        <v>115.94</v>
      </c>
      <c r="O318" s="54">
        <f t="shared" si="165"/>
        <v>0</v>
      </c>
    </row>
    <row r="319" spans="1:15" ht="28.5" x14ac:dyDescent="0.2">
      <c r="A319" s="53" t="s">
        <v>615</v>
      </c>
      <c r="B319" s="41" t="s">
        <v>616</v>
      </c>
      <c r="C319" s="42" t="s">
        <v>71</v>
      </c>
      <c r="D319" s="43">
        <v>2</v>
      </c>
      <c r="E319" s="19"/>
      <c r="F319" s="34"/>
      <c r="G319" s="22">
        <f t="shared" si="158"/>
        <v>0</v>
      </c>
      <c r="H319" s="22">
        <f t="shared" si="159"/>
        <v>2</v>
      </c>
      <c r="I319" s="25">
        <v>95.77</v>
      </c>
      <c r="J319" s="17">
        <f t="shared" si="160"/>
        <v>191.54</v>
      </c>
      <c r="K319" s="17">
        <f t="shared" si="161"/>
        <v>0</v>
      </c>
      <c r="L319" s="17">
        <f t="shared" si="162"/>
        <v>0</v>
      </c>
      <c r="M319" s="17">
        <f t="shared" si="163"/>
        <v>0</v>
      </c>
      <c r="N319" s="17">
        <f t="shared" si="164"/>
        <v>191.54</v>
      </c>
      <c r="O319" s="54">
        <f t="shared" si="165"/>
        <v>0</v>
      </c>
    </row>
    <row r="320" spans="1:15" ht="15" x14ac:dyDescent="0.2">
      <c r="A320" s="53" t="s">
        <v>617</v>
      </c>
      <c r="B320" s="41" t="s">
        <v>618</v>
      </c>
      <c r="C320" s="42" t="s">
        <v>71</v>
      </c>
      <c r="D320" s="43">
        <v>8</v>
      </c>
      <c r="E320" s="19"/>
      <c r="F320" s="34"/>
      <c r="G320" s="22">
        <f t="shared" si="158"/>
        <v>0</v>
      </c>
      <c r="H320" s="22">
        <f t="shared" si="159"/>
        <v>8</v>
      </c>
      <c r="I320" s="25">
        <v>53.33</v>
      </c>
      <c r="J320" s="17">
        <f t="shared" si="160"/>
        <v>426.64</v>
      </c>
      <c r="K320" s="17">
        <f t="shared" si="161"/>
        <v>0</v>
      </c>
      <c r="L320" s="17">
        <f t="shared" si="162"/>
        <v>0</v>
      </c>
      <c r="M320" s="17">
        <f t="shared" si="163"/>
        <v>0</v>
      </c>
      <c r="N320" s="17">
        <f t="shared" si="164"/>
        <v>426.64</v>
      </c>
      <c r="O320" s="54">
        <f t="shared" si="165"/>
        <v>0</v>
      </c>
    </row>
    <row r="321" spans="1:15" ht="28.5" x14ac:dyDescent="0.2">
      <c r="A321" s="53" t="s">
        <v>619</v>
      </c>
      <c r="B321" s="41" t="s">
        <v>476</v>
      </c>
      <c r="C321" s="42" t="s">
        <v>30</v>
      </c>
      <c r="D321" s="43">
        <v>11</v>
      </c>
      <c r="E321" s="19"/>
      <c r="F321" s="34"/>
      <c r="G321" s="22">
        <f t="shared" si="158"/>
        <v>0</v>
      </c>
      <c r="H321" s="22">
        <f t="shared" si="159"/>
        <v>11</v>
      </c>
      <c r="I321" s="25">
        <v>2.21</v>
      </c>
      <c r="J321" s="17">
        <f t="shared" si="160"/>
        <v>24.31</v>
      </c>
      <c r="K321" s="17">
        <f t="shared" si="161"/>
        <v>0</v>
      </c>
      <c r="L321" s="17">
        <f t="shared" si="162"/>
        <v>0</v>
      </c>
      <c r="M321" s="17">
        <f t="shared" si="163"/>
        <v>0</v>
      </c>
      <c r="N321" s="17">
        <f t="shared" si="164"/>
        <v>24.31</v>
      </c>
      <c r="O321" s="54">
        <f t="shared" si="165"/>
        <v>0</v>
      </c>
    </row>
    <row r="322" spans="1:15" ht="28.5" x14ac:dyDescent="0.2">
      <c r="A322" s="53" t="s">
        <v>620</v>
      </c>
      <c r="B322" s="41" t="s">
        <v>621</v>
      </c>
      <c r="C322" s="42" t="s">
        <v>30</v>
      </c>
      <c r="D322" s="43">
        <v>4</v>
      </c>
      <c r="E322" s="19"/>
      <c r="F322" s="34"/>
      <c r="G322" s="22">
        <f t="shared" si="158"/>
        <v>0</v>
      </c>
      <c r="H322" s="22">
        <f t="shared" si="159"/>
        <v>4</v>
      </c>
      <c r="I322" s="25">
        <v>3.95</v>
      </c>
      <c r="J322" s="17">
        <f t="shared" si="160"/>
        <v>15.8</v>
      </c>
      <c r="K322" s="17">
        <f t="shared" si="161"/>
        <v>0</v>
      </c>
      <c r="L322" s="17">
        <f t="shared" si="162"/>
        <v>0</v>
      </c>
      <c r="M322" s="17">
        <f t="shared" si="163"/>
        <v>0</v>
      </c>
      <c r="N322" s="17">
        <f t="shared" si="164"/>
        <v>15.8</v>
      </c>
      <c r="O322" s="54">
        <f t="shared" si="165"/>
        <v>0</v>
      </c>
    </row>
    <row r="323" spans="1:15" ht="15" x14ac:dyDescent="0.2">
      <c r="A323" s="53" t="s">
        <v>622</v>
      </c>
      <c r="B323" s="41" t="s">
        <v>623</v>
      </c>
      <c r="C323" s="42" t="s">
        <v>30</v>
      </c>
      <c r="D323" s="43">
        <v>4</v>
      </c>
      <c r="E323" s="19"/>
      <c r="F323" s="34"/>
      <c r="G323" s="22">
        <f t="shared" si="158"/>
        <v>0</v>
      </c>
      <c r="H323" s="22">
        <f t="shared" si="159"/>
        <v>4</v>
      </c>
      <c r="I323" s="25">
        <v>4.26</v>
      </c>
      <c r="J323" s="17">
        <f t="shared" si="160"/>
        <v>17.04</v>
      </c>
      <c r="K323" s="17">
        <f t="shared" si="161"/>
        <v>0</v>
      </c>
      <c r="L323" s="17">
        <f t="shared" si="162"/>
        <v>0</v>
      </c>
      <c r="M323" s="17">
        <f t="shared" si="163"/>
        <v>0</v>
      </c>
      <c r="N323" s="17">
        <f t="shared" si="164"/>
        <v>17.04</v>
      </c>
      <c r="O323" s="54">
        <f t="shared" si="165"/>
        <v>0</v>
      </c>
    </row>
    <row r="324" spans="1:15" ht="15" x14ac:dyDescent="0.2">
      <c r="A324" s="57" t="s">
        <v>111</v>
      </c>
      <c r="B324" s="23" t="s">
        <v>624</v>
      </c>
      <c r="C324" s="24"/>
      <c r="D324" s="26"/>
      <c r="E324" s="20"/>
      <c r="F324" s="35"/>
      <c r="G324" s="21"/>
      <c r="H324" s="21"/>
      <c r="I324" s="27"/>
      <c r="J324" s="28">
        <f>SUM(J325:J340)</f>
        <v>5230.93</v>
      </c>
      <c r="K324" s="28">
        <f t="shared" ref="K324:M324" si="170">SUM(K325:K340)</f>
        <v>0</v>
      </c>
      <c r="L324" s="28">
        <f t="shared" si="170"/>
        <v>0</v>
      </c>
      <c r="M324" s="28">
        <f t="shared" si="170"/>
        <v>0</v>
      </c>
      <c r="N324" s="28">
        <f>SUM(N325:N340)</f>
        <v>5230.93</v>
      </c>
      <c r="O324" s="58"/>
    </row>
    <row r="325" spans="1:15" ht="28.5" x14ac:dyDescent="0.2">
      <c r="A325" s="53" t="s">
        <v>625</v>
      </c>
      <c r="B325" s="41" t="s">
        <v>476</v>
      </c>
      <c r="C325" s="42" t="s">
        <v>30</v>
      </c>
      <c r="D325" s="43">
        <v>500</v>
      </c>
      <c r="E325" s="19"/>
      <c r="F325" s="34"/>
      <c r="G325" s="22">
        <f t="shared" si="158"/>
        <v>0</v>
      </c>
      <c r="H325" s="22">
        <f t="shared" si="159"/>
        <v>500</v>
      </c>
      <c r="I325" s="25">
        <v>2.21</v>
      </c>
      <c r="J325" s="17">
        <f t="shared" si="160"/>
        <v>1105</v>
      </c>
      <c r="K325" s="17">
        <f t="shared" si="161"/>
        <v>0</v>
      </c>
      <c r="L325" s="17">
        <f t="shared" si="162"/>
        <v>0</v>
      </c>
      <c r="M325" s="17">
        <f t="shared" si="163"/>
        <v>0</v>
      </c>
      <c r="N325" s="17">
        <f t="shared" si="164"/>
        <v>1105</v>
      </c>
      <c r="O325" s="54">
        <f t="shared" si="165"/>
        <v>0</v>
      </c>
    </row>
    <row r="326" spans="1:15" ht="28.5" x14ac:dyDescent="0.2">
      <c r="A326" s="53" t="s">
        <v>626</v>
      </c>
      <c r="B326" s="41" t="s">
        <v>621</v>
      </c>
      <c r="C326" s="42" t="s">
        <v>30</v>
      </c>
      <c r="D326" s="43">
        <v>200</v>
      </c>
      <c r="E326" s="19"/>
      <c r="F326" s="34"/>
      <c r="G326" s="22">
        <f t="shared" si="158"/>
        <v>0</v>
      </c>
      <c r="H326" s="22">
        <f t="shared" si="159"/>
        <v>200</v>
      </c>
      <c r="I326" s="25">
        <v>3.95</v>
      </c>
      <c r="J326" s="17">
        <f t="shared" si="160"/>
        <v>790</v>
      </c>
      <c r="K326" s="17">
        <f t="shared" si="161"/>
        <v>0</v>
      </c>
      <c r="L326" s="17">
        <f t="shared" si="162"/>
        <v>0</v>
      </c>
      <c r="M326" s="17">
        <f t="shared" si="163"/>
        <v>0</v>
      </c>
      <c r="N326" s="17">
        <f t="shared" si="164"/>
        <v>790</v>
      </c>
      <c r="O326" s="54">
        <f t="shared" si="165"/>
        <v>0</v>
      </c>
    </row>
    <row r="327" spans="1:15" ht="15" x14ac:dyDescent="0.2">
      <c r="A327" s="53" t="s">
        <v>627</v>
      </c>
      <c r="B327" s="41" t="s">
        <v>69</v>
      </c>
      <c r="C327" s="42" t="s">
        <v>30</v>
      </c>
      <c r="D327" s="43">
        <v>27.71</v>
      </c>
      <c r="E327" s="19"/>
      <c r="F327" s="34"/>
      <c r="G327" s="22">
        <f t="shared" si="158"/>
        <v>0</v>
      </c>
      <c r="H327" s="22">
        <f t="shared" si="159"/>
        <v>27.71</v>
      </c>
      <c r="I327" s="25">
        <v>7.66</v>
      </c>
      <c r="J327" s="17">
        <f t="shared" si="160"/>
        <v>212.26</v>
      </c>
      <c r="K327" s="17">
        <f t="shared" si="161"/>
        <v>0</v>
      </c>
      <c r="L327" s="17">
        <f t="shared" si="162"/>
        <v>0</v>
      </c>
      <c r="M327" s="17">
        <f t="shared" si="163"/>
        <v>0</v>
      </c>
      <c r="N327" s="17">
        <f t="shared" si="164"/>
        <v>212.26</v>
      </c>
      <c r="O327" s="54">
        <f t="shared" si="165"/>
        <v>0</v>
      </c>
    </row>
    <row r="328" spans="1:15" ht="28.5" x14ac:dyDescent="0.2">
      <c r="A328" s="53" t="s">
        <v>628</v>
      </c>
      <c r="B328" s="41" t="s">
        <v>132</v>
      </c>
      <c r="C328" s="42" t="s">
        <v>30</v>
      </c>
      <c r="D328" s="43">
        <v>123.54</v>
      </c>
      <c r="E328" s="19"/>
      <c r="F328" s="34"/>
      <c r="G328" s="22">
        <f t="shared" si="158"/>
        <v>0</v>
      </c>
      <c r="H328" s="22">
        <f t="shared" si="159"/>
        <v>123.54</v>
      </c>
      <c r="I328" s="25">
        <v>5.64</v>
      </c>
      <c r="J328" s="17">
        <f t="shared" si="160"/>
        <v>696.77</v>
      </c>
      <c r="K328" s="17">
        <f t="shared" si="161"/>
        <v>0</v>
      </c>
      <c r="L328" s="17">
        <f t="shared" si="162"/>
        <v>0</v>
      </c>
      <c r="M328" s="17">
        <f t="shared" si="163"/>
        <v>0</v>
      </c>
      <c r="N328" s="17">
        <f t="shared" si="164"/>
        <v>696.77</v>
      </c>
      <c r="O328" s="54">
        <f t="shared" si="165"/>
        <v>0</v>
      </c>
    </row>
    <row r="329" spans="1:15" ht="15" x14ac:dyDescent="0.2">
      <c r="A329" s="53" t="s">
        <v>629</v>
      </c>
      <c r="B329" s="41" t="s">
        <v>623</v>
      </c>
      <c r="C329" s="42" t="s">
        <v>30</v>
      </c>
      <c r="D329" s="43">
        <v>115.23</v>
      </c>
      <c r="E329" s="19"/>
      <c r="F329" s="34"/>
      <c r="G329" s="22">
        <f t="shared" si="158"/>
        <v>0</v>
      </c>
      <c r="H329" s="22">
        <f t="shared" si="159"/>
        <v>115.23</v>
      </c>
      <c r="I329" s="25">
        <v>4.26</v>
      </c>
      <c r="J329" s="17">
        <f t="shared" si="160"/>
        <v>490.88</v>
      </c>
      <c r="K329" s="17">
        <f t="shared" si="161"/>
        <v>0</v>
      </c>
      <c r="L329" s="17">
        <f t="shared" si="162"/>
        <v>0</v>
      </c>
      <c r="M329" s="17">
        <f t="shared" si="163"/>
        <v>0</v>
      </c>
      <c r="N329" s="17">
        <f t="shared" si="164"/>
        <v>490.88</v>
      </c>
      <c r="O329" s="54">
        <f t="shared" si="165"/>
        <v>0</v>
      </c>
    </row>
    <row r="330" spans="1:15" ht="28.5" x14ac:dyDescent="0.2">
      <c r="A330" s="53" t="s">
        <v>630</v>
      </c>
      <c r="B330" s="41" t="s">
        <v>491</v>
      </c>
      <c r="C330" s="42" t="s">
        <v>71</v>
      </c>
      <c r="D330" s="43">
        <v>34</v>
      </c>
      <c r="E330" s="19"/>
      <c r="F330" s="34"/>
      <c r="G330" s="22">
        <f t="shared" si="158"/>
        <v>0</v>
      </c>
      <c r="H330" s="22">
        <f t="shared" si="159"/>
        <v>34</v>
      </c>
      <c r="I330" s="25">
        <v>4.68</v>
      </c>
      <c r="J330" s="17">
        <f t="shared" si="160"/>
        <v>159.12</v>
      </c>
      <c r="K330" s="17">
        <f t="shared" si="161"/>
        <v>0</v>
      </c>
      <c r="L330" s="17">
        <f t="shared" si="162"/>
        <v>0</v>
      </c>
      <c r="M330" s="17">
        <f t="shared" si="163"/>
        <v>0</v>
      </c>
      <c r="N330" s="17">
        <f t="shared" si="164"/>
        <v>159.12</v>
      </c>
      <c r="O330" s="54">
        <f t="shared" si="165"/>
        <v>0</v>
      </c>
    </row>
    <row r="331" spans="1:15" ht="15" x14ac:dyDescent="0.2">
      <c r="A331" s="53" t="s">
        <v>631</v>
      </c>
      <c r="B331" s="41" t="s">
        <v>632</v>
      </c>
      <c r="C331" s="42" t="s">
        <v>7</v>
      </c>
      <c r="D331" s="43">
        <v>4</v>
      </c>
      <c r="E331" s="19"/>
      <c r="F331" s="34"/>
      <c r="G331" s="22">
        <f t="shared" si="158"/>
        <v>0</v>
      </c>
      <c r="H331" s="22">
        <f t="shared" si="159"/>
        <v>4</v>
      </c>
      <c r="I331" s="25">
        <v>9.9700000000000006</v>
      </c>
      <c r="J331" s="17">
        <f t="shared" si="160"/>
        <v>39.880000000000003</v>
      </c>
      <c r="K331" s="17">
        <f t="shared" si="161"/>
        <v>0</v>
      </c>
      <c r="L331" s="17">
        <f t="shared" si="162"/>
        <v>0</v>
      </c>
      <c r="M331" s="17">
        <f t="shared" si="163"/>
        <v>0</v>
      </c>
      <c r="N331" s="17">
        <f t="shared" si="164"/>
        <v>39.880000000000003</v>
      </c>
      <c r="O331" s="54">
        <f t="shared" si="165"/>
        <v>0</v>
      </c>
    </row>
    <row r="332" spans="1:15" ht="15" x14ac:dyDescent="0.2">
      <c r="A332" s="53" t="s">
        <v>633</v>
      </c>
      <c r="B332" s="41" t="s">
        <v>634</v>
      </c>
      <c r="C332" s="42" t="s">
        <v>7</v>
      </c>
      <c r="D332" s="43">
        <v>42</v>
      </c>
      <c r="E332" s="19"/>
      <c r="F332" s="34"/>
      <c r="G332" s="22">
        <f t="shared" si="158"/>
        <v>0</v>
      </c>
      <c r="H332" s="22">
        <f t="shared" si="159"/>
        <v>42</v>
      </c>
      <c r="I332" s="25">
        <v>7.36</v>
      </c>
      <c r="J332" s="17">
        <f t="shared" si="160"/>
        <v>309.12</v>
      </c>
      <c r="K332" s="17">
        <f t="shared" si="161"/>
        <v>0</v>
      </c>
      <c r="L332" s="17">
        <f t="shared" si="162"/>
        <v>0</v>
      </c>
      <c r="M332" s="17">
        <f t="shared" si="163"/>
        <v>0</v>
      </c>
      <c r="N332" s="17">
        <f t="shared" si="164"/>
        <v>309.12</v>
      </c>
      <c r="O332" s="54">
        <f t="shared" si="165"/>
        <v>0</v>
      </c>
    </row>
    <row r="333" spans="1:15" ht="28.5" x14ac:dyDescent="0.2">
      <c r="A333" s="53" t="s">
        <v>635</v>
      </c>
      <c r="B333" s="41" t="s">
        <v>131</v>
      </c>
      <c r="C333" s="42" t="s">
        <v>7</v>
      </c>
      <c r="D333" s="43">
        <v>13</v>
      </c>
      <c r="E333" s="19"/>
      <c r="F333" s="34"/>
      <c r="G333" s="22">
        <f t="shared" si="158"/>
        <v>0</v>
      </c>
      <c r="H333" s="22">
        <f t="shared" si="159"/>
        <v>13</v>
      </c>
      <c r="I333" s="25">
        <v>2.75</v>
      </c>
      <c r="J333" s="17">
        <f t="shared" si="160"/>
        <v>35.75</v>
      </c>
      <c r="K333" s="17">
        <f t="shared" si="161"/>
        <v>0</v>
      </c>
      <c r="L333" s="17">
        <f t="shared" si="162"/>
        <v>0</v>
      </c>
      <c r="M333" s="17">
        <f t="shared" si="163"/>
        <v>0</v>
      </c>
      <c r="N333" s="17">
        <f t="shared" si="164"/>
        <v>35.75</v>
      </c>
      <c r="O333" s="54">
        <f t="shared" si="165"/>
        <v>0</v>
      </c>
    </row>
    <row r="334" spans="1:15" ht="28.5" x14ac:dyDescent="0.2">
      <c r="A334" s="53" t="s">
        <v>636</v>
      </c>
      <c r="B334" s="41" t="s">
        <v>130</v>
      </c>
      <c r="C334" s="42" t="s">
        <v>7</v>
      </c>
      <c r="D334" s="43">
        <v>105</v>
      </c>
      <c r="E334" s="19"/>
      <c r="F334" s="34"/>
      <c r="G334" s="22">
        <f t="shared" si="158"/>
        <v>0</v>
      </c>
      <c r="H334" s="22">
        <f t="shared" si="159"/>
        <v>105</v>
      </c>
      <c r="I334" s="25">
        <v>1.99</v>
      </c>
      <c r="J334" s="17">
        <f t="shared" si="160"/>
        <v>208.95</v>
      </c>
      <c r="K334" s="17">
        <f t="shared" si="161"/>
        <v>0</v>
      </c>
      <c r="L334" s="17">
        <f t="shared" si="162"/>
        <v>0</v>
      </c>
      <c r="M334" s="17">
        <f t="shared" si="163"/>
        <v>0</v>
      </c>
      <c r="N334" s="17">
        <f t="shared" si="164"/>
        <v>208.95</v>
      </c>
      <c r="O334" s="54">
        <f t="shared" si="165"/>
        <v>0</v>
      </c>
    </row>
    <row r="335" spans="1:15" ht="28.5" x14ac:dyDescent="0.2">
      <c r="A335" s="53" t="s">
        <v>637</v>
      </c>
      <c r="B335" s="41" t="s">
        <v>638</v>
      </c>
      <c r="C335" s="42" t="s">
        <v>71</v>
      </c>
      <c r="D335" s="43">
        <v>23</v>
      </c>
      <c r="E335" s="19"/>
      <c r="F335" s="34"/>
      <c r="G335" s="22">
        <f t="shared" si="158"/>
        <v>0</v>
      </c>
      <c r="H335" s="22">
        <f t="shared" si="159"/>
        <v>23</v>
      </c>
      <c r="I335" s="25">
        <v>10.19</v>
      </c>
      <c r="J335" s="17">
        <f t="shared" si="160"/>
        <v>234.37</v>
      </c>
      <c r="K335" s="17">
        <f t="shared" si="161"/>
        <v>0</v>
      </c>
      <c r="L335" s="17">
        <f t="shared" si="162"/>
        <v>0</v>
      </c>
      <c r="M335" s="17">
        <f t="shared" si="163"/>
        <v>0</v>
      </c>
      <c r="N335" s="17">
        <f t="shared" si="164"/>
        <v>234.37</v>
      </c>
      <c r="O335" s="54">
        <f t="shared" si="165"/>
        <v>0</v>
      </c>
    </row>
    <row r="336" spans="1:15" ht="28.5" x14ac:dyDescent="0.2">
      <c r="A336" s="53" t="s">
        <v>639</v>
      </c>
      <c r="B336" s="41" t="s">
        <v>640</v>
      </c>
      <c r="C336" s="42" t="s">
        <v>71</v>
      </c>
      <c r="D336" s="43">
        <v>8</v>
      </c>
      <c r="E336" s="19"/>
      <c r="F336" s="34"/>
      <c r="G336" s="22">
        <f t="shared" si="158"/>
        <v>0</v>
      </c>
      <c r="H336" s="22">
        <f t="shared" si="159"/>
        <v>8</v>
      </c>
      <c r="I336" s="25">
        <v>17.28</v>
      </c>
      <c r="J336" s="17">
        <f t="shared" si="160"/>
        <v>138.24</v>
      </c>
      <c r="K336" s="17">
        <f t="shared" si="161"/>
        <v>0</v>
      </c>
      <c r="L336" s="17">
        <f t="shared" si="162"/>
        <v>0</v>
      </c>
      <c r="M336" s="17">
        <f t="shared" si="163"/>
        <v>0</v>
      </c>
      <c r="N336" s="17">
        <f t="shared" si="164"/>
        <v>138.24</v>
      </c>
      <c r="O336" s="54">
        <f t="shared" si="165"/>
        <v>0</v>
      </c>
    </row>
    <row r="337" spans="1:15" ht="28.5" x14ac:dyDescent="0.2">
      <c r="A337" s="53" t="s">
        <v>641</v>
      </c>
      <c r="B337" s="41" t="s">
        <v>642</v>
      </c>
      <c r="C337" s="42" t="s">
        <v>7</v>
      </c>
      <c r="D337" s="43">
        <v>4</v>
      </c>
      <c r="E337" s="19"/>
      <c r="F337" s="34"/>
      <c r="G337" s="22">
        <f t="shared" si="158"/>
        <v>0</v>
      </c>
      <c r="H337" s="22">
        <f t="shared" si="159"/>
        <v>4</v>
      </c>
      <c r="I337" s="25">
        <v>102.56</v>
      </c>
      <c r="J337" s="17">
        <f t="shared" si="160"/>
        <v>410.24</v>
      </c>
      <c r="K337" s="17">
        <f t="shared" si="161"/>
        <v>0</v>
      </c>
      <c r="L337" s="17">
        <f t="shared" si="162"/>
        <v>0</v>
      </c>
      <c r="M337" s="17">
        <f t="shared" si="163"/>
        <v>0</v>
      </c>
      <c r="N337" s="17">
        <f t="shared" si="164"/>
        <v>410.24</v>
      </c>
      <c r="O337" s="54">
        <f t="shared" si="165"/>
        <v>0</v>
      </c>
    </row>
    <row r="338" spans="1:15" ht="28.5" x14ac:dyDescent="0.2">
      <c r="A338" s="53" t="s">
        <v>643</v>
      </c>
      <c r="B338" s="41" t="s">
        <v>644</v>
      </c>
      <c r="C338" s="42" t="s">
        <v>7</v>
      </c>
      <c r="D338" s="43">
        <v>5</v>
      </c>
      <c r="E338" s="19"/>
      <c r="F338" s="34"/>
      <c r="G338" s="22">
        <f t="shared" si="158"/>
        <v>0</v>
      </c>
      <c r="H338" s="22">
        <f t="shared" si="159"/>
        <v>5</v>
      </c>
      <c r="I338" s="25">
        <v>6.59</v>
      </c>
      <c r="J338" s="17">
        <f t="shared" si="160"/>
        <v>32.950000000000003</v>
      </c>
      <c r="K338" s="17">
        <f t="shared" si="161"/>
        <v>0</v>
      </c>
      <c r="L338" s="17">
        <f t="shared" si="162"/>
        <v>0</v>
      </c>
      <c r="M338" s="17">
        <f t="shared" si="163"/>
        <v>0</v>
      </c>
      <c r="N338" s="17">
        <f t="shared" si="164"/>
        <v>32.950000000000003</v>
      </c>
      <c r="O338" s="54">
        <f t="shared" si="165"/>
        <v>0</v>
      </c>
    </row>
    <row r="339" spans="1:15" ht="15" x14ac:dyDescent="0.2">
      <c r="A339" s="53" t="s">
        <v>645</v>
      </c>
      <c r="B339" s="41" t="s">
        <v>646</v>
      </c>
      <c r="C339" s="42" t="s">
        <v>7</v>
      </c>
      <c r="D339" s="43">
        <v>10</v>
      </c>
      <c r="E339" s="19"/>
      <c r="F339" s="34"/>
      <c r="G339" s="22">
        <f t="shared" si="158"/>
        <v>0</v>
      </c>
      <c r="H339" s="22">
        <f t="shared" si="159"/>
        <v>10</v>
      </c>
      <c r="I339" s="25">
        <v>14.06</v>
      </c>
      <c r="J339" s="17">
        <f t="shared" si="160"/>
        <v>140.6</v>
      </c>
      <c r="K339" s="17">
        <f t="shared" si="161"/>
        <v>0</v>
      </c>
      <c r="L339" s="17">
        <f t="shared" si="162"/>
        <v>0</v>
      </c>
      <c r="M339" s="17">
        <f t="shared" si="163"/>
        <v>0</v>
      </c>
      <c r="N339" s="17">
        <f t="shared" si="164"/>
        <v>140.6</v>
      </c>
      <c r="O339" s="54">
        <f t="shared" si="165"/>
        <v>0</v>
      </c>
    </row>
    <row r="340" spans="1:15" ht="28.5" x14ac:dyDescent="0.2">
      <c r="A340" s="53" t="s">
        <v>647</v>
      </c>
      <c r="B340" s="41" t="s">
        <v>648</v>
      </c>
      <c r="C340" s="42" t="s">
        <v>649</v>
      </c>
      <c r="D340" s="43">
        <v>35</v>
      </c>
      <c r="E340" s="19"/>
      <c r="F340" s="34"/>
      <c r="G340" s="22">
        <f t="shared" si="158"/>
        <v>0</v>
      </c>
      <c r="H340" s="22">
        <f t="shared" si="159"/>
        <v>35</v>
      </c>
      <c r="I340" s="25">
        <v>6.48</v>
      </c>
      <c r="J340" s="17">
        <f t="shared" si="160"/>
        <v>226.8</v>
      </c>
      <c r="K340" s="17">
        <f t="shared" si="161"/>
        <v>0</v>
      </c>
      <c r="L340" s="17">
        <f t="shared" si="162"/>
        <v>0</v>
      </c>
      <c r="M340" s="17">
        <f t="shared" si="163"/>
        <v>0</v>
      </c>
      <c r="N340" s="17">
        <f t="shared" si="164"/>
        <v>226.8</v>
      </c>
      <c r="O340" s="54">
        <f t="shared" si="165"/>
        <v>0</v>
      </c>
    </row>
    <row r="341" spans="1:15" ht="15" x14ac:dyDescent="0.2">
      <c r="A341" s="57" t="s">
        <v>650</v>
      </c>
      <c r="B341" s="23" t="s">
        <v>651</v>
      </c>
      <c r="C341" s="24"/>
      <c r="D341" s="26"/>
      <c r="E341" s="20"/>
      <c r="F341" s="35"/>
      <c r="G341" s="21"/>
      <c r="H341" s="21"/>
      <c r="I341" s="27"/>
      <c r="J341" s="28">
        <f>SUM(J342:J361)</f>
        <v>16414.28</v>
      </c>
      <c r="K341" s="28">
        <f t="shared" ref="K341:N341" si="171">SUM(K342:K361)</f>
        <v>0</v>
      </c>
      <c r="L341" s="28">
        <f t="shared" si="171"/>
        <v>0</v>
      </c>
      <c r="M341" s="28">
        <f t="shared" si="171"/>
        <v>0</v>
      </c>
      <c r="N341" s="28">
        <f t="shared" si="171"/>
        <v>16414.28</v>
      </c>
      <c r="O341" s="58"/>
    </row>
    <row r="342" spans="1:15" ht="15" x14ac:dyDescent="0.2">
      <c r="A342" s="53" t="s">
        <v>652</v>
      </c>
      <c r="B342" s="41" t="s">
        <v>69</v>
      </c>
      <c r="C342" s="42" t="s">
        <v>30</v>
      </c>
      <c r="D342" s="43">
        <v>30</v>
      </c>
      <c r="E342" s="19"/>
      <c r="F342" s="34"/>
      <c r="G342" s="22">
        <f t="shared" si="158"/>
        <v>0</v>
      </c>
      <c r="H342" s="22">
        <f t="shared" si="159"/>
        <v>30</v>
      </c>
      <c r="I342" s="25">
        <v>7.66</v>
      </c>
      <c r="J342" s="17">
        <f t="shared" si="160"/>
        <v>229.8</v>
      </c>
      <c r="K342" s="17">
        <f t="shared" si="161"/>
        <v>0</v>
      </c>
      <c r="L342" s="17">
        <f t="shared" si="162"/>
        <v>0</v>
      </c>
      <c r="M342" s="17">
        <f t="shared" si="163"/>
        <v>0</v>
      </c>
      <c r="N342" s="17">
        <f t="shared" si="164"/>
        <v>229.8</v>
      </c>
      <c r="O342" s="54">
        <f t="shared" si="165"/>
        <v>0</v>
      </c>
    </row>
    <row r="343" spans="1:15" ht="28.5" x14ac:dyDescent="0.2">
      <c r="A343" s="53" t="s">
        <v>653</v>
      </c>
      <c r="B343" s="41" t="s">
        <v>132</v>
      </c>
      <c r="C343" s="42" t="s">
        <v>30</v>
      </c>
      <c r="D343" s="43">
        <v>347.69</v>
      </c>
      <c r="E343" s="19"/>
      <c r="F343" s="34"/>
      <c r="G343" s="22">
        <f t="shared" si="158"/>
        <v>0</v>
      </c>
      <c r="H343" s="22">
        <f t="shared" si="159"/>
        <v>347.69</v>
      </c>
      <c r="I343" s="25">
        <v>5.64</v>
      </c>
      <c r="J343" s="17">
        <f t="shared" si="160"/>
        <v>1960.97</v>
      </c>
      <c r="K343" s="17">
        <f t="shared" si="161"/>
        <v>0</v>
      </c>
      <c r="L343" s="17">
        <f t="shared" si="162"/>
        <v>0</v>
      </c>
      <c r="M343" s="17">
        <f t="shared" si="163"/>
        <v>0</v>
      </c>
      <c r="N343" s="17">
        <f t="shared" si="164"/>
        <v>1960.97</v>
      </c>
      <c r="O343" s="54">
        <f t="shared" si="165"/>
        <v>0</v>
      </c>
    </row>
    <row r="344" spans="1:15" ht="28.5" x14ac:dyDescent="0.2">
      <c r="A344" s="53" t="s">
        <v>654</v>
      </c>
      <c r="B344" s="41" t="s">
        <v>131</v>
      </c>
      <c r="C344" s="42" t="s">
        <v>7</v>
      </c>
      <c r="D344" s="43">
        <v>17</v>
      </c>
      <c r="E344" s="19"/>
      <c r="F344" s="34"/>
      <c r="G344" s="22">
        <f t="shared" si="158"/>
        <v>0</v>
      </c>
      <c r="H344" s="22">
        <f t="shared" si="159"/>
        <v>17</v>
      </c>
      <c r="I344" s="25">
        <v>2.75</v>
      </c>
      <c r="J344" s="17">
        <f t="shared" si="160"/>
        <v>46.75</v>
      </c>
      <c r="K344" s="17">
        <f t="shared" si="161"/>
        <v>0</v>
      </c>
      <c r="L344" s="17">
        <f t="shared" si="162"/>
        <v>0</v>
      </c>
      <c r="M344" s="17">
        <f t="shared" si="163"/>
        <v>0</v>
      </c>
      <c r="N344" s="17">
        <f t="shared" si="164"/>
        <v>46.75</v>
      </c>
      <c r="O344" s="54">
        <f t="shared" si="165"/>
        <v>0</v>
      </c>
    </row>
    <row r="345" spans="1:15" ht="28.5" x14ac:dyDescent="0.2">
      <c r="A345" s="53" t="s">
        <v>655</v>
      </c>
      <c r="B345" s="41" t="s">
        <v>130</v>
      </c>
      <c r="C345" s="42" t="s">
        <v>7</v>
      </c>
      <c r="D345" s="43">
        <v>73</v>
      </c>
      <c r="E345" s="19"/>
      <c r="F345" s="34"/>
      <c r="G345" s="22">
        <f t="shared" si="158"/>
        <v>0</v>
      </c>
      <c r="H345" s="22">
        <f t="shared" si="159"/>
        <v>73</v>
      </c>
      <c r="I345" s="25">
        <v>1.99</v>
      </c>
      <c r="J345" s="17">
        <f t="shared" si="160"/>
        <v>145.27000000000001</v>
      </c>
      <c r="K345" s="17">
        <f t="shared" si="161"/>
        <v>0</v>
      </c>
      <c r="L345" s="17">
        <f t="shared" si="162"/>
        <v>0</v>
      </c>
      <c r="M345" s="17">
        <f t="shared" si="163"/>
        <v>0</v>
      </c>
      <c r="N345" s="17">
        <f t="shared" si="164"/>
        <v>145.27000000000001</v>
      </c>
      <c r="O345" s="54">
        <f t="shared" si="165"/>
        <v>0</v>
      </c>
    </row>
    <row r="346" spans="1:15" ht="28.5" x14ac:dyDescent="0.2">
      <c r="A346" s="53" t="s">
        <v>656</v>
      </c>
      <c r="B346" s="41" t="s">
        <v>128</v>
      </c>
      <c r="C346" s="42" t="s">
        <v>7</v>
      </c>
      <c r="D346" s="43">
        <v>6</v>
      </c>
      <c r="E346" s="19"/>
      <c r="F346" s="34"/>
      <c r="G346" s="22">
        <f t="shared" si="158"/>
        <v>0</v>
      </c>
      <c r="H346" s="22">
        <f t="shared" si="159"/>
        <v>6</v>
      </c>
      <c r="I346" s="25">
        <v>6.28</v>
      </c>
      <c r="J346" s="17">
        <f t="shared" si="160"/>
        <v>37.68</v>
      </c>
      <c r="K346" s="17">
        <f t="shared" si="161"/>
        <v>0</v>
      </c>
      <c r="L346" s="17">
        <f t="shared" si="162"/>
        <v>0</v>
      </c>
      <c r="M346" s="17">
        <f t="shared" si="163"/>
        <v>0</v>
      </c>
      <c r="N346" s="17">
        <f t="shared" si="164"/>
        <v>37.68</v>
      </c>
      <c r="O346" s="54">
        <f t="shared" si="165"/>
        <v>0</v>
      </c>
    </row>
    <row r="347" spans="1:15" ht="28.5" x14ac:dyDescent="0.2">
      <c r="A347" s="53" t="s">
        <v>657</v>
      </c>
      <c r="B347" s="41" t="s">
        <v>129</v>
      </c>
      <c r="C347" s="42" t="s">
        <v>7</v>
      </c>
      <c r="D347" s="43">
        <v>97</v>
      </c>
      <c r="E347" s="19"/>
      <c r="F347" s="34"/>
      <c r="G347" s="22">
        <f t="shared" si="158"/>
        <v>0</v>
      </c>
      <c r="H347" s="22">
        <f t="shared" si="159"/>
        <v>97</v>
      </c>
      <c r="I347" s="25">
        <v>4.17</v>
      </c>
      <c r="J347" s="17">
        <f t="shared" si="160"/>
        <v>404.49</v>
      </c>
      <c r="K347" s="17">
        <f t="shared" si="161"/>
        <v>0</v>
      </c>
      <c r="L347" s="17">
        <f t="shared" si="162"/>
        <v>0</v>
      </c>
      <c r="M347" s="17">
        <f t="shared" si="163"/>
        <v>0</v>
      </c>
      <c r="N347" s="17">
        <f t="shared" si="164"/>
        <v>404.49</v>
      </c>
      <c r="O347" s="54">
        <f t="shared" si="165"/>
        <v>0</v>
      </c>
    </row>
    <row r="348" spans="1:15" ht="15" x14ac:dyDescent="0.2">
      <c r="A348" s="53" t="s">
        <v>658</v>
      </c>
      <c r="B348" s="41" t="s">
        <v>659</v>
      </c>
      <c r="C348" s="42" t="s">
        <v>30</v>
      </c>
      <c r="D348" s="43">
        <v>400</v>
      </c>
      <c r="E348" s="19"/>
      <c r="F348" s="34"/>
      <c r="G348" s="22">
        <f t="shared" si="158"/>
        <v>0</v>
      </c>
      <c r="H348" s="22">
        <f t="shared" si="159"/>
        <v>400</v>
      </c>
      <c r="I348" s="25">
        <v>2.4500000000000002</v>
      </c>
      <c r="J348" s="17">
        <f t="shared" si="160"/>
        <v>980</v>
      </c>
      <c r="K348" s="17">
        <f t="shared" si="161"/>
        <v>0</v>
      </c>
      <c r="L348" s="17">
        <f t="shared" si="162"/>
        <v>0</v>
      </c>
      <c r="M348" s="17">
        <f t="shared" si="163"/>
        <v>0</v>
      </c>
      <c r="N348" s="17">
        <f t="shared" si="164"/>
        <v>980</v>
      </c>
      <c r="O348" s="54">
        <f t="shared" si="165"/>
        <v>0</v>
      </c>
    </row>
    <row r="349" spans="1:15" ht="28.5" x14ac:dyDescent="0.2">
      <c r="A349" s="53" t="s">
        <v>660</v>
      </c>
      <c r="B349" s="41" t="s">
        <v>476</v>
      </c>
      <c r="C349" s="42" t="s">
        <v>30</v>
      </c>
      <c r="D349" s="43">
        <v>1094.3499999999999</v>
      </c>
      <c r="E349" s="19"/>
      <c r="F349" s="34"/>
      <c r="G349" s="22">
        <f t="shared" si="158"/>
        <v>0</v>
      </c>
      <c r="H349" s="22">
        <f t="shared" si="159"/>
        <v>1094.3499999999999</v>
      </c>
      <c r="I349" s="25">
        <v>2.21</v>
      </c>
      <c r="J349" s="17">
        <f t="shared" si="160"/>
        <v>2418.5100000000002</v>
      </c>
      <c r="K349" s="17">
        <f t="shared" si="161"/>
        <v>0</v>
      </c>
      <c r="L349" s="17">
        <f t="shared" si="162"/>
        <v>0</v>
      </c>
      <c r="M349" s="17">
        <f t="shared" si="163"/>
        <v>0</v>
      </c>
      <c r="N349" s="17">
        <f t="shared" si="164"/>
        <v>2418.5100000000002</v>
      </c>
      <c r="O349" s="54">
        <f t="shared" si="165"/>
        <v>0</v>
      </c>
    </row>
    <row r="350" spans="1:15" ht="28.5" x14ac:dyDescent="0.2">
      <c r="A350" s="53" t="s">
        <v>661</v>
      </c>
      <c r="B350" s="41" t="s">
        <v>662</v>
      </c>
      <c r="C350" s="42" t="s">
        <v>7</v>
      </c>
      <c r="D350" s="43">
        <v>52</v>
      </c>
      <c r="E350" s="19"/>
      <c r="F350" s="34"/>
      <c r="G350" s="22">
        <f t="shared" si="158"/>
        <v>0</v>
      </c>
      <c r="H350" s="22">
        <f t="shared" si="159"/>
        <v>52</v>
      </c>
      <c r="I350" s="25">
        <v>6.33</v>
      </c>
      <c r="J350" s="17">
        <f t="shared" si="160"/>
        <v>329.16</v>
      </c>
      <c r="K350" s="17">
        <f t="shared" si="161"/>
        <v>0</v>
      </c>
      <c r="L350" s="17">
        <f t="shared" si="162"/>
        <v>0</v>
      </c>
      <c r="M350" s="17">
        <f t="shared" si="163"/>
        <v>0</v>
      </c>
      <c r="N350" s="17">
        <f t="shared" si="164"/>
        <v>329.16</v>
      </c>
      <c r="O350" s="54">
        <f t="shared" si="165"/>
        <v>0</v>
      </c>
    </row>
    <row r="351" spans="1:15" ht="28.5" x14ac:dyDescent="0.2">
      <c r="A351" s="53" t="s">
        <v>663</v>
      </c>
      <c r="B351" s="41" t="s">
        <v>493</v>
      </c>
      <c r="C351" s="42" t="s">
        <v>7</v>
      </c>
      <c r="D351" s="43">
        <v>4</v>
      </c>
      <c r="E351" s="19"/>
      <c r="F351" s="34"/>
      <c r="G351" s="22">
        <f t="shared" si="158"/>
        <v>0</v>
      </c>
      <c r="H351" s="22">
        <f t="shared" si="159"/>
        <v>4</v>
      </c>
      <c r="I351" s="25">
        <v>95.82</v>
      </c>
      <c r="J351" s="17">
        <f t="shared" si="160"/>
        <v>383.28</v>
      </c>
      <c r="K351" s="17">
        <f t="shared" si="161"/>
        <v>0</v>
      </c>
      <c r="L351" s="17">
        <f t="shared" si="162"/>
        <v>0</v>
      </c>
      <c r="M351" s="17">
        <f t="shared" si="163"/>
        <v>0</v>
      </c>
      <c r="N351" s="17">
        <f t="shared" si="164"/>
        <v>383.28</v>
      </c>
      <c r="O351" s="54">
        <f t="shared" si="165"/>
        <v>0</v>
      </c>
    </row>
    <row r="352" spans="1:15" ht="28.5" x14ac:dyDescent="0.2">
      <c r="A352" s="53" t="s">
        <v>664</v>
      </c>
      <c r="B352" s="41" t="s">
        <v>665</v>
      </c>
      <c r="C352" s="42" t="s">
        <v>7</v>
      </c>
      <c r="D352" s="43">
        <v>9</v>
      </c>
      <c r="E352" s="19"/>
      <c r="F352" s="34"/>
      <c r="G352" s="22">
        <f t="shared" si="158"/>
        <v>0</v>
      </c>
      <c r="H352" s="22">
        <f t="shared" si="159"/>
        <v>9</v>
      </c>
      <c r="I352" s="25">
        <v>76.72</v>
      </c>
      <c r="J352" s="17">
        <f t="shared" si="160"/>
        <v>690.48</v>
      </c>
      <c r="K352" s="17">
        <f t="shared" si="161"/>
        <v>0</v>
      </c>
      <c r="L352" s="17">
        <f t="shared" si="162"/>
        <v>0</v>
      </c>
      <c r="M352" s="17">
        <f t="shared" si="163"/>
        <v>0</v>
      </c>
      <c r="N352" s="17">
        <f t="shared" si="164"/>
        <v>690.48</v>
      </c>
      <c r="O352" s="54">
        <f t="shared" si="165"/>
        <v>0</v>
      </c>
    </row>
    <row r="353" spans="1:15" ht="28.5" x14ac:dyDescent="0.2">
      <c r="A353" s="53" t="s">
        <v>666</v>
      </c>
      <c r="B353" s="41" t="s">
        <v>667</v>
      </c>
      <c r="C353" s="42" t="s">
        <v>7</v>
      </c>
      <c r="D353" s="43">
        <v>2</v>
      </c>
      <c r="E353" s="19"/>
      <c r="F353" s="34"/>
      <c r="G353" s="22">
        <f t="shared" si="158"/>
        <v>0</v>
      </c>
      <c r="H353" s="22">
        <f t="shared" si="159"/>
        <v>2</v>
      </c>
      <c r="I353" s="25">
        <v>126.87</v>
      </c>
      <c r="J353" s="17">
        <f t="shared" si="160"/>
        <v>253.74</v>
      </c>
      <c r="K353" s="17">
        <f t="shared" si="161"/>
        <v>0</v>
      </c>
      <c r="L353" s="17">
        <f t="shared" si="162"/>
        <v>0</v>
      </c>
      <c r="M353" s="17">
        <f t="shared" si="163"/>
        <v>0</v>
      </c>
      <c r="N353" s="17">
        <f t="shared" si="164"/>
        <v>253.74</v>
      </c>
      <c r="O353" s="54">
        <f t="shared" si="165"/>
        <v>0</v>
      </c>
    </row>
    <row r="354" spans="1:15" ht="42.75" x14ac:dyDescent="0.2">
      <c r="A354" s="53" t="s">
        <v>668</v>
      </c>
      <c r="B354" s="41" t="s">
        <v>669</v>
      </c>
      <c r="C354" s="42" t="s">
        <v>7</v>
      </c>
      <c r="D354" s="43">
        <v>15</v>
      </c>
      <c r="E354" s="19"/>
      <c r="F354" s="34"/>
      <c r="G354" s="22">
        <f t="shared" si="158"/>
        <v>0</v>
      </c>
      <c r="H354" s="22">
        <f t="shared" si="159"/>
        <v>15</v>
      </c>
      <c r="I354" s="25">
        <v>268.64999999999998</v>
      </c>
      <c r="J354" s="17">
        <f t="shared" si="160"/>
        <v>4029.75</v>
      </c>
      <c r="K354" s="17">
        <f t="shared" si="161"/>
        <v>0</v>
      </c>
      <c r="L354" s="17">
        <f t="shared" si="162"/>
        <v>0</v>
      </c>
      <c r="M354" s="17">
        <f t="shared" si="163"/>
        <v>0</v>
      </c>
      <c r="N354" s="17">
        <f t="shared" si="164"/>
        <v>4029.75</v>
      </c>
      <c r="O354" s="54">
        <f t="shared" si="165"/>
        <v>0</v>
      </c>
    </row>
    <row r="355" spans="1:15" ht="42.75" x14ac:dyDescent="0.2">
      <c r="A355" s="53" t="s">
        <v>670</v>
      </c>
      <c r="B355" s="41" t="s">
        <v>671</v>
      </c>
      <c r="C355" s="42" t="s">
        <v>7</v>
      </c>
      <c r="D355" s="43">
        <v>16</v>
      </c>
      <c r="E355" s="19"/>
      <c r="F355" s="34"/>
      <c r="G355" s="22">
        <f t="shared" si="158"/>
        <v>0</v>
      </c>
      <c r="H355" s="22">
        <f t="shared" si="159"/>
        <v>16</v>
      </c>
      <c r="I355" s="25">
        <v>149.36000000000001</v>
      </c>
      <c r="J355" s="17">
        <f t="shared" si="160"/>
        <v>2389.7600000000002</v>
      </c>
      <c r="K355" s="17">
        <f t="shared" si="161"/>
        <v>0</v>
      </c>
      <c r="L355" s="17">
        <f t="shared" si="162"/>
        <v>0</v>
      </c>
      <c r="M355" s="17">
        <f t="shared" si="163"/>
        <v>0</v>
      </c>
      <c r="N355" s="17">
        <f t="shared" si="164"/>
        <v>2389.7600000000002</v>
      </c>
      <c r="O355" s="54">
        <f t="shared" si="165"/>
        <v>0</v>
      </c>
    </row>
    <row r="356" spans="1:15" ht="42.75" x14ac:dyDescent="0.2">
      <c r="A356" s="53" t="s">
        <v>672</v>
      </c>
      <c r="B356" s="41" t="s">
        <v>673</v>
      </c>
      <c r="C356" s="42" t="s">
        <v>7</v>
      </c>
      <c r="D356" s="43">
        <v>7</v>
      </c>
      <c r="E356" s="19"/>
      <c r="F356" s="34"/>
      <c r="G356" s="22">
        <f t="shared" si="158"/>
        <v>0</v>
      </c>
      <c r="H356" s="22">
        <f t="shared" si="159"/>
        <v>7</v>
      </c>
      <c r="I356" s="25">
        <v>180.1</v>
      </c>
      <c r="J356" s="17">
        <f t="shared" si="160"/>
        <v>1260.7</v>
      </c>
      <c r="K356" s="17">
        <f t="shared" si="161"/>
        <v>0</v>
      </c>
      <c r="L356" s="17">
        <f t="shared" si="162"/>
        <v>0</v>
      </c>
      <c r="M356" s="17">
        <f t="shared" si="163"/>
        <v>0</v>
      </c>
      <c r="N356" s="17">
        <f t="shared" si="164"/>
        <v>1260.7</v>
      </c>
      <c r="O356" s="54">
        <f t="shared" si="165"/>
        <v>0</v>
      </c>
    </row>
    <row r="357" spans="1:15" ht="15" x14ac:dyDescent="0.2">
      <c r="A357" s="53" t="s">
        <v>674</v>
      </c>
      <c r="B357" s="41" t="s">
        <v>675</v>
      </c>
      <c r="C357" s="42" t="s">
        <v>7</v>
      </c>
      <c r="D357" s="43">
        <v>3</v>
      </c>
      <c r="E357" s="19"/>
      <c r="F357" s="34"/>
      <c r="G357" s="22">
        <f t="shared" si="158"/>
        <v>0</v>
      </c>
      <c r="H357" s="22">
        <f t="shared" si="159"/>
        <v>3</v>
      </c>
      <c r="I357" s="25">
        <v>109.23</v>
      </c>
      <c r="J357" s="17">
        <f t="shared" si="160"/>
        <v>327.69</v>
      </c>
      <c r="K357" s="17">
        <f t="shared" si="161"/>
        <v>0</v>
      </c>
      <c r="L357" s="17">
        <f t="shared" si="162"/>
        <v>0</v>
      </c>
      <c r="M357" s="17">
        <f t="shared" si="163"/>
        <v>0</v>
      </c>
      <c r="N357" s="17">
        <f t="shared" si="164"/>
        <v>327.69</v>
      </c>
      <c r="O357" s="54">
        <f t="shared" si="165"/>
        <v>0</v>
      </c>
    </row>
    <row r="358" spans="1:15" ht="28.5" x14ac:dyDescent="0.2">
      <c r="A358" s="53" t="s">
        <v>676</v>
      </c>
      <c r="B358" s="41" t="s">
        <v>677</v>
      </c>
      <c r="C358" s="42" t="s">
        <v>71</v>
      </c>
      <c r="D358" s="43">
        <v>14</v>
      </c>
      <c r="E358" s="19"/>
      <c r="F358" s="34"/>
      <c r="G358" s="22">
        <f t="shared" si="158"/>
        <v>0</v>
      </c>
      <c r="H358" s="22">
        <f t="shared" si="159"/>
        <v>14</v>
      </c>
      <c r="I358" s="25">
        <v>9.8800000000000008</v>
      </c>
      <c r="J358" s="17">
        <f t="shared" si="160"/>
        <v>138.32</v>
      </c>
      <c r="K358" s="17">
        <f t="shared" si="161"/>
        <v>0</v>
      </c>
      <c r="L358" s="17">
        <f t="shared" si="162"/>
        <v>0</v>
      </c>
      <c r="M358" s="17">
        <f t="shared" si="163"/>
        <v>0</v>
      </c>
      <c r="N358" s="17">
        <f t="shared" si="164"/>
        <v>138.32</v>
      </c>
      <c r="O358" s="54">
        <f t="shared" si="165"/>
        <v>0</v>
      </c>
    </row>
    <row r="359" spans="1:15" ht="28.5" x14ac:dyDescent="0.2">
      <c r="A359" s="53" t="s">
        <v>678</v>
      </c>
      <c r="B359" s="41" t="s">
        <v>679</v>
      </c>
      <c r="C359" s="42" t="s">
        <v>71</v>
      </c>
      <c r="D359" s="43">
        <v>11</v>
      </c>
      <c r="E359" s="19"/>
      <c r="F359" s="34"/>
      <c r="G359" s="22">
        <f t="shared" si="158"/>
        <v>0</v>
      </c>
      <c r="H359" s="22">
        <f t="shared" si="159"/>
        <v>11</v>
      </c>
      <c r="I359" s="25">
        <v>15.21</v>
      </c>
      <c r="J359" s="17">
        <f t="shared" si="160"/>
        <v>167.31</v>
      </c>
      <c r="K359" s="17">
        <f t="shared" si="161"/>
        <v>0</v>
      </c>
      <c r="L359" s="17">
        <f t="shared" si="162"/>
        <v>0</v>
      </c>
      <c r="M359" s="17">
        <f t="shared" si="163"/>
        <v>0</v>
      </c>
      <c r="N359" s="17">
        <f t="shared" si="164"/>
        <v>167.31</v>
      </c>
      <c r="O359" s="54">
        <f t="shared" si="165"/>
        <v>0</v>
      </c>
    </row>
    <row r="360" spans="1:15" ht="28.5" x14ac:dyDescent="0.2">
      <c r="A360" s="53" t="s">
        <v>680</v>
      </c>
      <c r="B360" s="41" t="s">
        <v>681</v>
      </c>
      <c r="C360" s="42" t="s">
        <v>71</v>
      </c>
      <c r="D360" s="43">
        <v>5</v>
      </c>
      <c r="E360" s="19"/>
      <c r="F360" s="34"/>
      <c r="G360" s="22">
        <f t="shared" si="158"/>
        <v>0</v>
      </c>
      <c r="H360" s="22">
        <f t="shared" si="159"/>
        <v>5</v>
      </c>
      <c r="I360" s="25">
        <v>22.44</v>
      </c>
      <c r="J360" s="17">
        <f t="shared" si="160"/>
        <v>112.2</v>
      </c>
      <c r="K360" s="17">
        <f t="shared" si="161"/>
        <v>0</v>
      </c>
      <c r="L360" s="17">
        <f t="shared" si="162"/>
        <v>0</v>
      </c>
      <c r="M360" s="17">
        <f t="shared" si="163"/>
        <v>0</v>
      </c>
      <c r="N360" s="17">
        <f t="shared" si="164"/>
        <v>112.2</v>
      </c>
      <c r="O360" s="54">
        <f t="shared" si="165"/>
        <v>0</v>
      </c>
    </row>
    <row r="361" spans="1:15" ht="28.5" x14ac:dyDescent="0.2">
      <c r="A361" s="53" t="s">
        <v>682</v>
      </c>
      <c r="B361" s="41" t="s">
        <v>683</v>
      </c>
      <c r="C361" s="42" t="s">
        <v>71</v>
      </c>
      <c r="D361" s="43">
        <v>6</v>
      </c>
      <c r="E361" s="19"/>
      <c r="F361" s="34"/>
      <c r="G361" s="22">
        <f t="shared" si="158"/>
        <v>0</v>
      </c>
      <c r="H361" s="22">
        <f t="shared" si="159"/>
        <v>6</v>
      </c>
      <c r="I361" s="25">
        <v>18.07</v>
      </c>
      <c r="J361" s="17">
        <f t="shared" si="160"/>
        <v>108.42</v>
      </c>
      <c r="K361" s="17">
        <f t="shared" si="161"/>
        <v>0</v>
      </c>
      <c r="L361" s="17">
        <f t="shared" si="162"/>
        <v>0</v>
      </c>
      <c r="M361" s="17">
        <f t="shared" si="163"/>
        <v>0</v>
      </c>
      <c r="N361" s="17">
        <f t="shared" si="164"/>
        <v>108.42</v>
      </c>
      <c r="O361" s="54">
        <f t="shared" si="165"/>
        <v>0</v>
      </c>
    </row>
    <row r="362" spans="1:15" ht="15" x14ac:dyDescent="0.2">
      <c r="A362" s="57" t="s">
        <v>684</v>
      </c>
      <c r="B362" s="23" t="s">
        <v>40</v>
      </c>
      <c r="C362" s="24"/>
      <c r="D362" s="26"/>
      <c r="E362" s="20"/>
      <c r="F362" s="35"/>
      <c r="G362" s="21"/>
      <c r="H362" s="21"/>
      <c r="I362" s="27"/>
      <c r="J362" s="28">
        <f>SUM(J363)</f>
        <v>371.01</v>
      </c>
      <c r="K362" s="28">
        <f t="shared" ref="K362:N362" si="172">SUM(K363)</f>
        <v>0</v>
      </c>
      <c r="L362" s="28">
        <f t="shared" si="172"/>
        <v>0</v>
      </c>
      <c r="M362" s="28">
        <f t="shared" si="172"/>
        <v>0</v>
      </c>
      <c r="N362" s="28">
        <f t="shared" si="172"/>
        <v>371.01</v>
      </c>
      <c r="O362" s="58"/>
    </row>
    <row r="363" spans="1:15" ht="28.5" x14ac:dyDescent="0.2">
      <c r="A363" s="53" t="s">
        <v>685</v>
      </c>
      <c r="B363" s="41" t="s">
        <v>686</v>
      </c>
      <c r="C363" s="42" t="s">
        <v>75</v>
      </c>
      <c r="D363" s="43">
        <v>149</v>
      </c>
      <c r="E363" s="19"/>
      <c r="F363" s="34"/>
      <c r="G363" s="22">
        <f t="shared" si="158"/>
        <v>0</v>
      </c>
      <c r="H363" s="22">
        <f t="shared" si="159"/>
        <v>149</v>
      </c>
      <c r="I363" s="25">
        <v>2.4900000000000002</v>
      </c>
      <c r="J363" s="17">
        <f t="shared" si="160"/>
        <v>371.01</v>
      </c>
      <c r="K363" s="17">
        <f t="shared" si="161"/>
        <v>0</v>
      </c>
      <c r="L363" s="17">
        <f t="shared" si="162"/>
        <v>0</v>
      </c>
      <c r="M363" s="17">
        <f t="shared" si="163"/>
        <v>0</v>
      </c>
      <c r="N363" s="17">
        <f t="shared" si="164"/>
        <v>371.01</v>
      </c>
      <c r="O363" s="54">
        <f t="shared" si="165"/>
        <v>0</v>
      </c>
    </row>
    <row r="364" spans="1:15" ht="15" x14ac:dyDescent="0.2">
      <c r="A364" s="57" t="s">
        <v>112</v>
      </c>
      <c r="B364" s="23" t="s">
        <v>687</v>
      </c>
      <c r="C364" s="24"/>
      <c r="D364" s="26"/>
      <c r="E364" s="20"/>
      <c r="F364" s="35"/>
      <c r="G364" s="21"/>
      <c r="H364" s="21"/>
      <c r="I364" s="27"/>
      <c r="J364" s="28">
        <f>SUM(J365,J370)</f>
        <v>7171.44</v>
      </c>
      <c r="K364" s="28">
        <f t="shared" ref="K364:N364" si="173">SUM(K365,K370)</f>
        <v>0</v>
      </c>
      <c r="L364" s="28">
        <f t="shared" si="173"/>
        <v>0</v>
      </c>
      <c r="M364" s="28">
        <f t="shared" si="173"/>
        <v>0</v>
      </c>
      <c r="N364" s="28">
        <f t="shared" si="173"/>
        <v>7171.44</v>
      </c>
      <c r="O364" s="58"/>
    </row>
    <row r="365" spans="1:15" ht="15" x14ac:dyDescent="0.2">
      <c r="A365" s="57" t="s">
        <v>114</v>
      </c>
      <c r="B365" s="23" t="s">
        <v>594</v>
      </c>
      <c r="C365" s="24"/>
      <c r="D365" s="26"/>
      <c r="E365" s="20"/>
      <c r="F365" s="35"/>
      <c r="G365" s="21"/>
      <c r="H365" s="21"/>
      <c r="I365" s="27"/>
      <c r="J365" s="28">
        <f>SUM(J366:J369)</f>
        <v>557.33000000000004</v>
      </c>
      <c r="K365" s="28">
        <f t="shared" ref="K365:N365" si="174">SUM(K366:K369)</f>
        <v>0</v>
      </c>
      <c r="L365" s="28">
        <f t="shared" si="174"/>
        <v>0</v>
      </c>
      <c r="M365" s="28">
        <f t="shared" si="174"/>
        <v>0</v>
      </c>
      <c r="N365" s="28">
        <f t="shared" si="174"/>
        <v>557.33000000000004</v>
      </c>
      <c r="O365" s="58"/>
    </row>
    <row r="366" spans="1:15" ht="42.75" x14ac:dyDescent="0.2">
      <c r="A366" s="53" t="s">
        <v>688</v>
      </c>
      <c r="B366" s="41" t="s">
        <v>209</v>
      </c>
      <c r="C366" s="42" t="s">
        <v>74</v>
      </c>
      <c r="D366" s="43">
        <v>14.36</v>
      </c>
      <c r="E366" s="19"/>
      <c r="F366" s="34"/>
      <c r="G366" s="22">
        <f t="shared" ref="G366:G428" si="175">E366+F366</f>
        <v>0</v>
      </c>
      <c r="H366" s="22">
        <f t="shared" ref="H366:H428" si="176">D366-G366</f>
        <v>14.36</v>
      </c>
      <c r="I366" s="25">
        <v>18.850000000000001</v>
      </c>
      <c r="J366" s="17">
        <f t="shared" ref="J366:J428" si="177">ROUND(D366*I366,2)</f>
        <v>270.69</v>
      </c>
      <c r="K366" s="17">
        <f t="shared" ref="K366:K428" si="178">ROUND(E366*I366,2)</f>
        <v>0</v>
      </c>
      <c r="L366" s="17">
        <f t="shared" ref="L366:L428" si="179">ROUND(F366*I366,2)</f>
        <v>0</v>
      </c>
      <c r="M366" s="17">
        <f t="shared" ref="M366:M428" si="180">ROUND(G366*I366,2)</f>
        <v>0</v>
      </c>
      <c r="N366" s="17">
        <f t="shared" ref="N366:N428" si="181">ROUND(H366*I366,2)</f>
        <v>270.69</v>
      </c>
      <c r="O366" s="54">
        <f t="shared" ref="O366:O428" si="182">G366/D366*100</f>
        <v>0</v>
      </c>
    </row>
    <row r="367" spans="1:15" ht="42.75" x14ac:dyDescent="0.2">
      <c r="A367" s="53" t="s">
        <v>689</v>
      </c>
      <c r="B367" s="41" t="s">
        <v>243</v>
      </c>
      <c r="C367" s="42" t="s">
        <v>74</v>
      </c>
      <c r="D367" s="43">
        <v>9.9600000000000009</v>
      </c>
      <c r="E367" s="19"/>
      <c r="F367" s="34"/>
      <c r="G367" s="22">
        <f t="shared" si="175"/>
        <v>0</v>
      </c>
      <c r="H367" s="22">
        <f t="shared" si="176"/>
        <v>9.9600000000000009</v>
      </c>
      <c r="I367" s="25">
        <v>22.62</v>
      </c>
      <c r="J367" s="17">
        <f t="shared" si="177"/>
        <v>225.3</v>
      </c>
      <c r="K367" s="17">
        <f t="shared" si="178"/>
        <v>0</v>
      </c>
      <c r="L367" s="17">
        <f t="shared" si="179"/>
        <v>0</v>
      </c>
      <c r="M367" s="17">
        <f t="shared" si="180"/>
        <v>0</v>
      </c>
      <c r="N367" s="17">
        <f t="shared" si="181"/>
        <v>225.3</v>
      </c>
      <c r="O367" s="54">
        <f t="shared" si="182"/>
        <v>0</v>
      </c>
    </row>
    <row r="368" spans="1:15" ht="15" x14ac:dyDescent="0.2">
      <c r="A368" s="53" t="s">
        <v>690</v>
      </c>
      <c r="B368" s="41" t="s">
        <v>602</v>
      </c>
      <c r="C368" s="42" t="s">
        <v>28</v>
      </c>
      <c r="D368" s="43">
        <v>4.4000000000000004</v>
      </c>
      <c r="E368" s="19"/>
      <c r="F368" s="34"/>
      <c r="G368" s="22">
        <f t="shared" si="175"/>
        <v>0</v>
      </c>
      <c r="H368" s="22">
        <f t="shared" si="176"/>
        <v>4.4000000000000004</v>
      </c>
      <c r="I368" s="25">
        <v>7.54</v>
      </c>
      <c r="J368" s="17">
        <f t="shared" si="177"/>
        <v>33.18</v>
      </c>
      <c r="K368" s="17">
        <f t="shared" si="178"/>
        <v>0</v>
      </c>
      <c r="L368" s="17">
        <f t="shared" si="179"/>
        <v>0</v>
      </c>
      <c r="M368" s="17">
        <f t="shared" si="180"/>
        <v>0</v>
      </c>
      <c r="N368" s="17">
        <f t="shared" si="181"/>
        <v>33.18</v>
      </c>
      <c r="O368" s="54">
        <f t="shared" si="182"/>
        <v>0</v>
      </c>
    </row>
    <row r="369" spans="1:15" ht="42.75" x14ac:dyDescent="0.2">
      <c r="A369" s="53" t="s">
        <v>691</v>
      </c>
      <c r="B369" s="41" t="s">
        <v>195</v>
      </c>
      <c r="C369" s="42" t="s">
        <v>196</v>
      </c>
      <c r="D369" s="43">
        <v>44</v>
      </c>
      <c r="E369" s="19"/>
      <c r="F369" s="34"/>
      <c r="G369" s="22">
        <f t="shared" si="175"/>
        <v>0</v>
      </c>
      <c r="H369" s="22">
        <f t="shared" si="176"/>
        <v>44</v>
      </c>
      <c r="I369" s="25">
        <v>0.64</v>
      </c>
      <c r="J369" s="17">
        <f t="shared" si="177"/>
        <v>28.16</v>
      </c>
      <c r="K369" s="17">
        <f t="shared" si="178"/>
        <v>0</v>
      </c>
      <c r="L369" s="17">
        <f t="shared" si="179"/>
        <v>0</v>
      </c>
      <c r="M369" s="17">
        <f t="shared" si="180"/>
        <v>0</v>
      </c>
      <c r="N369" s="17">
        <f t="shared" si="181"/>
        <v>28.16</v>
      </c>
      <c r="O369" s="54">
        <f t="shared" si="182"/>
        <v>0</v>
      </c>
    </row>
    <row r="370" spans="1:15" ht="15" x14ac:dyDescent="0.2">
      <c r="A370" s="57" t="s">
        <v>115</v>
      </c>
      <c r="B370" s="23" t="s">
        <v>687</v>
      </c>
      <c r="C370" s="24"/>
      <c r="D370" s="26"/>
      <c r="E370" s="20"/>
      <c r="F370" s="35"/>
      <c r="G370" s="21"/>
      <c r="H370" s="21"/>
      <c r="I370" s="27"/>
      <c r="J370" s="28">
        <f>SUM(J371:J396)</f>
        <v>6614.11</v>
      </c>
      <c r="K370" s="28">
        <f t="shared" ref="K370:N370" si="183">SUM(K371:K396)</f>
        <v>0</v>
      </c>
      <c r="L370" s="28">
        <f t="shared" si="183"/>
        <v>0</v>
      </c>
      <c r="M370" s="28">
        <f t="shared" si="183"/>
        <v>0</v>
      </c>
      <c r="N370" s="28">
        <f t="shared" si="183"/>
        <v>6614.11</v>
      </c>
      <c r="O370" s="58"/>
    </row>
    <row r="371" spans="1:15" ht="15" x14ac:dyDescent="0.2">
      <c r="A371" s="53" t="s">
        <v>692</v>
      </c>
      <c r="B371" s="41" t="s">
        <v>483</v>
      </c>
      <c r="C371" s="42" t="s">
        <v>30</v>
      </c>
      <c r="D371" s="43">
        <v>6</v>
      </c>
      <c r="E371" s="19"/>
      <c r="F371" s="34"/>
      <c r="G371" s="22">
        <f t="shared" si="175"/>
        <v>0</v>
      </c>
      <c r="H371" s="22">
        <f t="shared" si="176"/>
        <v>6</v>
      </c>
      <c r="I371" s="25">
        <v>12.88</v>
      </c>
      <c r="J371" s="17">
        <f t="shared" si="177"/>
        <v>77.28</v>
      </c>
      <c r="K371" s="17">
        <f t="shared" si="178"/>
        <v>0</v>
      </c>
      <c r="L371" s="17">
        <f t="shared" si="179"/>
        <v>0</v>
      </c>
      <c r="M371" s="17">
        <f t="shared" si="180"/>
        <v>0</v>
      </c>
      <c r="N371" s="17">
        <f t="shared" si="181"/>
        <v>77.28</v>
      </c>
      <c r="O371" s="54">
        <f t="shared" si="182"/>
        <v>0</v>
      </c>
    </row>
    <row r="372" spans="1:15" ht="15" x14ac:dyDescent="0.2">
      <c r="A372" s="53" t="s">
        <v>693</v>
      </c>
      <c r="B372" s="41" t="s">
        <v>69</v>
      </c>
      <c r="C372" s="42" t="s">
        <v>30</v>
      </c>
      <c r="D372" s="43">
        <v>62</v>
      </c>
      <c r="E372" s="19"/>
      <c r="F372" s="34"/>
      <c r="G372" s="22">
        <f t="shared" si="175"/>
        <v>0</v>
      </c>
      <c r="H372" s="22">
        <f t="shared" si="176"/>
        <v>62</v>
      </c>
      <c r="I372" s="25">
        <v>7.66</v>
      </c>
      <c r="J372" s="17">
        <f t="shared" si="177"/>
        <v>474.92</v>
      </c>
      <c r="K372" s="17">
        <f t="shared" si="178"/>
        <v>0</v>
      </c>
      <c r="L372" s="17">
        <f t="shared" si="179"/>
        <v>0</v>
      </c>
      <c r="M372" s="17">
        <f t="shared" si="180"/>
        <v>0</v>
      </c>
      <c r="N372" s="17">
        <f t="shared" si="181"/>
        <v>474.92</v>
      </c>
      <c r="O372" s="54">
        <f t="shared" si="182"/>
        <v>0</v>
      </c>
    </row>
    <row r="373" spans="1:15" ht="28.5" x14ac:dyDescent="0.2">
      <c r="A373" s="53" t="s">
        <v>694</v>
      </c>
      <c r="B373" s="41" t="s">
        <v>132</v>
      </c>
      <c r="C373" s="42" t="s">
        <v>30</v>
      </c>
      <c r="D373" s="43">
        <v>37</v>
      </c>
      <c r="E373" s="19"/>
      <c r="F373" s="34"/>
      <c r="G373" s="22">
        <f t="shared" si="175"/>
        <v>0</v>
      </c>
      <c r="H373" s="22">
        <f t="shared" si="176"/>
        <v>37</v>
      </c>
      <c r="I373" s="25">
        <v>5.64</v>
      </c>
      <c r="J373" s="17">
        <f t="shared" si="177"/>
        <v>208.68</v>
      </c>
      <c r="K373" s="17">
        <f t="shared" si="178"/>
        <v>0</v>
      </c>
      <c r="L373" s="17">
        <f t="shared" si="179"/>
        <v>0</v>
      </c>
      <c r="M373" s="17">
        <f t="shared" si="180"/>
        <v>0</v>
      </c>
      <c r="N373" s="17">
        <f t="shared" si="181"/>
        <v>208.68</v>
      </c>
      <c r="O373" s="54">
        <f t="shared" si="182"/>
        <v>0</v>
      </c>
    </row>
    <row r="374" spans="1:15" ht="15" x14ac:dyDescent="0.2">
      <c r="A374" s="53" t="s">
        <v>695</v>
      </c>
      <c r="B374" s="41" t="s">
        <v>696</v>
      </c>
      <c r="C374" s="42" t="s">
        <v>7</v>
      </c>
      <c r="D374" s="43">
        <v>1</v>
      </c>
      <c r="E374" s="19"/>
      <c r="F374" s="34"/>
      <c r="G374" s="22">
        <f t="shared" si="175"/>
        <v>0</v>
      </c>
      <c r="H374" s="22">
        <f t="shared" si="176"/>
        <v>1</v>
      </c>
      <c r="I374" s="25">
        <v>26.4</v>
      </c>
      <c r="J374" s="17">
        <f t="shared" si="177"/>
        <v>26.4</v>
      </c>
      <c r="K374" s="17">
        <f t="shared" si="178"/>
        <v>0</v>
      </c>
      <c r="L374" s="17">
        <f t="shared" si="179"/>
        <v>0</v>
      </c>
      <c r="M374" s="17">
        <f t="shared" si="180"/>
        <v>0</v>
      </c>
      <c r="N374" s="17">
        <f t="shared" si="181"/>
        <v>26.4</v>
      </c>
      <c r="O374" s="54">
        <f t="shared" si="182"/>
        <v>0</v>
      </c>
    </row>
    <row r="375" spans="1:15" ht="15" x14ac:dyDescent="0.2">
      <c r="A375" s="53" t="s">
        <v>697</v>
      </c>
      <c r="B375" s="41" t="s">
        <v>632</v>
      </c>
      <c r="C375" s="42" t="s">
        <v>7</v>
      </c>
      <c r="D375" s="43">
        <v>20</v>
      </c>
      <c r="E375" s="19"/>
      <c r="F375" s="34"/>
      <c r="G375" s="22">
        <f t="shared" si="175"/>
        <v>0</v>
      </c>
      <c r="H375" s="22">
        <f t="shared" si="176"/>
        <v>20</v>
      </c>
      <c r="I375" s="25">
        <v>9.9700000000000006</v>
      </c>
      <c r="J375" s="17">
        <f t="shared" si="177"/>
        <v>199.4</v>
      </c>
      <c r="K375" s="17">
        <f t="shared" si="178"/>
        <v>0</v>
      </c>
      <c r="L375" s="17">
        <f t="shared" si="179"/>
        <v>0</v>
      </c>
      <c r="M375" s="17">
        <f t="shared" si="180"/>
        <v>0</v>
      </c>
      <c r="N375" s="17">
        <f t="shared" si="181"/>
        <v>199.4</v>
      </c>
      <c r="O375" s="54">
        <f t="shared" si="182"/>
        <v>0</v>
      </c>
    </row>
    <row r="376" spans="1:15" ht="15" x14ac:dyDescent="0.2">
      <c r="A376" s="53" t="s">
        <v>698</v>
      </c>
      <c r="B376" s="41" t="s">
        <v>634</v>
      </c>
      <c r="C376" s="42" t="s">
        <v>7</v>
      </c>
      <c r="D376" s="43">
        <v>9</v>
      </c>
      <c r="E376" s="19"/>
      <c r="F376" s="34"/>
      <c r="G376" s="22">
        <f t="shared" si="175"/>
        <v>0</v>
      </c>
      <c r="H376" s="22">
        <f t="shared" si="176"/>
        <v>9</v>
      </c>
      <c r="I376" s="25">
        <v>7.36</v>
      </c>
      <c r="J376" s="17">
        <f t="shared" si="177"/>
        <v>66.239999999999995</v>
      </c>
      <c r="K376" s="17">
        <f t="shared" si="178"/>
        <v>0</v>
      </c>
      <c r="L376" s="17">
        <f t="shared" si="179"/>
        <v>0</v>
      </c>
      <c r="M376" s="17">
        <f t="shared" si="180"/>
        <v>0</v>
      </c>
      <c r="N376" s="17">
        <f t="shared" si="181"/>
        <v>66.239999999999995</v>
      </c>
      <c r="O376" s="54">
        <f t="shared" si="182"/>
        <v>0</v>
      </c>
    </row>
    <row r="377" spans="1:15" ht="28.5" x14ac:dyDescent="0.2">
      <c r="A377" s="53" t="s">
        <v>699</v>
      </c>
      <c r="B377" s="41" t="s">
        <v>700</v>
      </c>
      <c r="C377" s="42" t="s">
        <v>71</v>
      </c>
      <c r="D377" s="43">
        <v>8</v>
      </c>
      <c r="E377" s="19"/>
      <c r="F377" s="34"/>
      <c r="G377" s="22">
        <f t="shared" si="175"/>
        <v>0</v>
      </c>
      <c r="H377" s="22">
        <f t="shared" si="176"/>
        <v>8</v>
      </c>
      <c r="I377" s="25">
        <v>11.35</v>
      </c>
      <c r="J377" s="17">
        <f t="shared" si="177"/>
        <v>90.8</v>
      </c>
      <c r="K377" s="17">
        <f t="shared" si="178"/>
        <v>0</v>
      </c>
      <c r="L377" s="17">
        <f t="shared" si="179"/>
        <v>0</v>
      </c>
      <c r="M377" s="17">
        <f t="shared" si="180"/>
        <v>0</v>
      </c>
      <c r="N377" s="17">
        <f t="shared" si="181"/>
        <v>90.8</v>
      </c>
      <c r="O377" s="54">
        <f t="shared" si="182"/>
        <v>0</v>
      </c>
    </row>
    <row r="378" spans="1:15" ht="28.5" x14ac:dyDescent="0.2">
      <c r="A378" s="53" t="s">
        <v>701</v>
      </c>
      <c r="B378" s="41" t="s">
        <v>702</v>
      </c>
      <c r="C378" s="42" t="s">
        <v>71</v>
      </c>
      <c r="D378" s="43">
        <v>50</v>
      </c>
      <c r="E378" s="19"/>
      <c r="F378" s="34"/>
      <c r="G378" s="22">
        <f t="shared" si="175"/>
        <v>0</v>
      </c>
      <c r="H378" s="22">
        <f t="shared" si="176"/>
        <v>50</v>
      </c>
      <c r="I378" s="25">
        <v>4.3099999999999996</v>
      </c>
      <c r="J378" s="17">
        <f t="shared" si="177"/>
        <v>215.5</v>
      </c>
      <c r="K378" s="17">
        <f t="shared" si="178"/>
        <v>0</v>
      </c>
      <c r="L378" s="17">
        <f t="shared" si="179"/>
        <v>0</v>
      </c>
      <c r="M378" s="17">
        <f t="shared" si="180"/>
        <v>0</v>
      </c>
      <c r="N378" s="17">
        <f t="shared" si="181"/>
        <v>215.5</v>
      </c>
      <c r="O378" s="54">
        <f t="shared" si="182"/>
        <v>0</v>
      </c>
    </row>
    <row r="379" spans="1:15" ht="28.5" x14ac:dyDescent="0.2">
      <c r="A379" s="53" t="s">
        <v>703</v>
      </c>
      <c r="B379" s="41" t="s">
        <v>704</v>
      </c>
      <c r="C379" s="42" t="s">
        <v>71</v>
      </c>
      <c r="D379" s="43">
        <v>25</v>
      </c>
      <c r="E379" s="19"/>
      <c r="F379" s="34"/>
      <c r="G379" s="22">
        <f t="shared" si="175"/>
        <v>0</v>
      </c>
      <c r="H379" s="22">
        <f t="shared" si="176"/>
        <v>25</v>
      </c>
      <c r="I379" s="25">
        <v>3.2</v>
      </c>
      <c r="J379" s="17">
        <f t="shared" si="177"/>
        <v>80</v>
      </c>
      <c r="K379" s="17">
        <f t="shared" si="178"/>
        <v>0</v>
      </c>
      <c r="L379" s="17">
        <f t="shared" si="179"/>
        <v>0</v>
      </c>
      <c r="M379" s="17">
        <f t="shared" si="180"/>
        <v>0</v>
      </c>
      <c r="N379" s="17">
        <f t="shared" si="181"/>
        <v>80</v>
      </c>
      <c r="O379" s="54">
        <f t="shared" si="182"/>
        <v>0</v>
      </c>
    </row>
    <row r="380" spans="1:15" ht="15" x14ac:dyDescent="0.2">
      <c r="A380" s="53" t="s">
        <v>705</v>
      </c>
      <c r="B380" s="41" t="s">
        <v>266</v>
      </c>
      <c r="C380" s="42" t="s">
        <v>7</v>
      </c>
      <c r="D380" s="43">
        <v>1</v>
      </c>
      <c r="E380" s="19"/>
      <c r="F380" s="34"/>
      <c r="G380" s="22">
        <f t="shared" si="175"/>
        <v>0</v>
      </c>
      <c r="H380" s="22">
        <f t="shared" si="176"/>
        <v>1</v>
      </c>
      <c r="I380" s="25">
        <v>170.68</v>
      </c>
      <c r="J380" s="17">
        <f t="shared" si="177"/>
        <v>170.68</v>
      </c>
      <c r="K380" s="17">
        <f t="shared" si="178"/>
        <v>0</v>
      </c>
      <c r="L380" s="17">
        <f t="shared" si="179"/>
        <v>0</v>
      </c>
      <c r="M380" s="17">
        <f t="shared" si="180"/>
        <v>0</v>
      </c>
      <c r="N380" s="17">
        <f t="shared" si="181"/>
        <v>170.68</v>
      </c>
      <c r="O380" s="54">
        <f t="shared" si="182"/>
        <v>0</v>
      </c>
    </row>
    <row r="381" spans="1:15" ht="28.5" x14ac:dyDescent="0.2">
      <c r="A381" s="53" t="s">
        <v>706</v>
      </c>
      <c r="B381" s="41" t="s">
        <v>707</v>
      </c>
      <c r="C381" s="42" t="s">
        <v>71</v>
      </c>
      <c r="D381" s="43">
        <v>8</v>
      </c>
      <c r="E381" s="19"/>
      <c r="F381" s="34"/>
      <c r="G381" s="22">
        <f t="shared" si="175"/>
        <v>0</v>
      </c>
      <c r="H381" s="22">
        <f t="shared" si="176"/>
        <v>8</v>
      </c>
      <c r="I381" s="25">
        <v>5.39</v>
      </c>
      <c r="J381" s="17">
        <f t="shared" si="177"/>
        <v>43.12</v>
      </c>
      <c r="K381" s="17">
        <f t="shared" si="178"/>
        <v>0</v>
      </c>
      <c r="L381" s="17">
        <f t="shared" si="179"/>
        <v>0</v>
      </c>
      <c r="M381" s="17">
        <f t="shared" si="180"/>
        <v>0</v>
      </c>
      <c r="N381" s="17">
        <f t="shared" si="181"/>
        <v>43.12</v>
      </c>
      <c r="O381" s="54">
        <f t="shared" si="182"/>
        <v>0</v>
      </c>
    </row>
    <row r="382" spans="1:15" ht="28.5" x14ac:dyDescent="0.2">
      <c r="A382" s="53" t="s">
        <v>708</v>
      </c>
      <c r="B382" s="41" t="s">
        <v>709</v>
      </c>
      <c r="C382" s="42" t="s">
        <v>30</v>
      </c>
      <c r="D382" s="43">
        <v>196.5</v>
      </c>
      <c r="E382" s="19"/>
      <c r="F382" s="34"/>
      <c r="G382" s="22">
        <f t="shared" si="175"/>
        <v>0</v>
      </c>
      <c r="H382" s="22">
        <f t="shared" si="176"/>
        <v>196.5</v>
      </c>
      <c r="I382" s="25">
        <v>5.0999999999999996</v>
      </c>
      <c r="J382" s="17">
        <f t="shared" si="177"/>
        <v>1002.15</v>
      </c>
      <c r="K382" s="17">
        <f t="shared" si="178"/>
        <v>0</v>
      </c>
      <c r="L382" s="17">
        <f t="shared" si="179"/>
        <v>0</v>
      </c>
      <c r="M382" s="17">
        <f t="shared" si="180"/>
        <v>0</v>
      </c>
      <c r="N382" s="17">
        <f t="shared" si="181"/>
        <v>1002.15</v>
      </c>
      <c r="O382" s="54">
        <f t="shared" si="182"/>
        <v>0</v>
      </c>
    </row>
    <row r="383" spans="1:15" ht="28.5" x14ac:dyDescent="0.2">
      <c r="A383" s="53" t="s">
        <v>710</v>
      </c>
      <c r="B383" s="41" t="s">
        <v>711</v>
      </c>
      <c r="C383" s="42" t="s">
        <v>71</v>
      </c>
      <c r="D383" s="43">
        <v>3</v>
      </c>
      <c r="E383" s="19"/>
      <c r="F383" s="34"/>
      <c r="G383" s="22">
        <f t="shared" si="175"/>
        <v>0</v>
      </c>
      <c r="H383" s="22">
        <f t="shared" si="176"/>
        <v>3</v>
      </c>
      <c r="I383" s="25">
        <v>14.68</v>
      </c>
      <c r="J383" s="17">
        <f t="shared" si="177"/>
        <v>44.04</v>
      </c>
      <c r="K383" s="17">
        <f t="shared" si="178"/>
        <v>0</v>
      </c>
      <c r="L383" s="17">
        <f t="shared" si="179"/>
        <v>0</v>
      </c>
      <c r="M383" s="17">
        <f t="shared" si="180"/>
        <v>0</v>
      </c>
      <c r="N383" s="17">
        <f t="shared" si="181"/>
        <v>44.04</v>
      </c>
      <c r="O383" s="54">
        <f t="shared" si="182"/>
        <v>0</v>
      </c>
    </row>
    <row r="384" spans="1:15" ht="15" x14ac:dyDescent="0.2">
      <c r="A384" s="53" t="s">
        <v>712</v>
      </c>
      <c r="B384" s="41" t="s">
        <v>713</v>
      </c>
      <c r="C384" s="42" t="s">
        <v>71</v>
      </c>
      <c r="D384" s="43">
        <v>1</v>
      </c>
      <c r="E384" s="19"/>
      <c r="F384" s="34"/>
      <c r="G384" s="22">
        <f t="shared" si="175"/>
        <v>0</v>
      </c>
      <c r="H384" s="22">
        <f t="shared" si="176"/>
        <v>1</v>
      </c>
      <c r="I384" s="25">
        <v>1637.44</v>
      </c>
      <c r="J384" s="17">
        <f t="shared" si="177"/>
        <v>1637.44</v>
      </c>
      <c r="K384" s="17">
        <f t="shared" si="178"/>
        <v>0</v>
      </c>
      <c r="L384" s="17">
        <f t="shared" si="179"/>
        <v>0</v>
      </c>
      <c r="M384" s="17">
        <f t="shared" si="180"/>
        <v>0</v>
      </c>
      <c r="N384" s="17">
        <f t="shared" si="181"/>
        <v>1637.44</v>
      </c>
      <c r="O384" s="54">
        <f t="shared" si="182"/>
        <v>0</v>
      </c>
    </row>
    <row r="385" spans="1:15" ht="28.5" x14ac:dyDescent="0.2">
      <c r="A385" s="53" t="s">
        <v>714</v>
      </c>
      <c r="B385" s="41" t="s">
        <v>715</v>
      </c>
      <c r="C385" s="42" t="s">
        <v>7</v>
      </c>
      <c r="D385" s="43">
        <v>1</v>
      </c>
      <c r="E385" s="19"/>
      <c r="F385" s="34"/>
      <c r="G385" s="22">
        <f t="shared" si="175"/>
        <v>0</v>
      </c>
      <c r="H385" s="22">
        <f t="shared" si="176"/>
        <v>1</v>
      </c>
      <c r="I385" s="25">
        <v>67.36</v>
      </c>
      <c r="J385" s="17">
        <f t="shared" si="177"/>
        <v>67.36</v>
      </c>
      <c r="K385" s="17">
        <f t="shared" si="178"/>
        <v>0</v>
      </c>
      <c r="L385" s="17">
        <f t="shared" si="179"/>
        <v>0</v>
      </c>
      <c r="M385" s="17">
        <f t="shared" si="180"/>
        <v>0</v>
      </c>
      <c r="N385" s="17">
        <f t="shared" si="181"/>
        <v>67.36</v>
      </c>
      <c r="O385" s="54">
        <f t="shared" si="182"/>
        <v>0</v>
      </c>
    </row>
    <row r="386" spans="1:15" ht="28.5" x14ac:dyDescent="0.2">
      <c r="A386" s="53" t="s">
        <v>716</v>
      </c>
      <c r="B386" s="41" t="s">
        <v>717</v>
      </c>
      <c r="C386" s="42" t="s">
        <v>7</v>
      </c>
      <c r="D386" s="43">
        <v>1</v>
      </c>
      <c r="E386" s="19"/>
      <c r="F386" s="34"/>
      <c r="G386" s="22">
        <f t="shared" si="175"/>
        <v>0</v>
      </c>
      <c r="H386" s="22">
        <f t="shared" si="176"/>
        <v>1</v>
      </c>
      <c r="I386" s="25">
        <v>69.569999999999993</v>
      </c>
      <c r="J386" s="17">
        <f t="shared" si="177"/>
        <v>69.569999999999993</v>
      </c>
      <c r="K386" s="17">
        <f t="shared" si="178"/>
        <v>0</v>
      </c>
      <c r="L386" s="17">
        <f t="shared" si="179"/>
        <v>0</v>
      </c>
      <c r="M386" s="17">
        <f t="shared" si="180"/>
        <v>0</v>
      </c>
      <c r="N386" s="17">
        <f t="shared" si="181"/>
        <v>69.569999999999993</v>
      </c>
      <c r="O386" s="54">
        <f t="shared" si="182"/>
        <v>0</v>
      </c>
    </row>
    <row r="387" spans="1:15" ht="28.5" x14ac:dyDescent="0.2">
      <c r="A387" s="53" t="s">
        <v>718</v>
      </c>
      <c r="B387" s="41" t="s">
        <v>719</v>
      </c>
      <c r="C387" s="42" t="s">
        <v>7</v>
      </c>
      <c r="D387" s="43">
        <v>1</v>
      </c>
      <c r="E387" s="19"/>
      <c r="F387" s="34"/>
      <c r="G387" s="22">
        <f t="shared" si="175"/>
        <v>0</v>
      </c>
      <c r="H387" s="22">
        <f t="shared" si="176"/>
        <v>1</v>
      </c>
      <c r="I387" s="25">
        <v>996.1</v>
      </c>
      <c r="J387" s="17">
        <f t="shared" si="177"/>
        <v>996.1</v>
      </c>
      <c r="K387" s="17">
        <f t="shared" si="178"/>
        <v>0</v>
      </c>
      <c r="L387" s="17">
        <f t="shared" si="179"/>
        <v>0</v>
      </c>
      <c r="M387" s="17">
        <f t="shared" si="180"/>
        <v>0</v>
      </c>
      <c r="N387" s="17">
        <f t="shared" si="181"/>
        <v>996.1</v>
      </c>
      <c r="O387" s="54">
        <f t="shared" si="182"/>
        <v>0</v>
      </c>
    </row>
    <row r="388" spans="1:15" ht="15" x14ac:dyDescent="0.2">
      <c r="A388" s="53" t="s">
        <v>720</v>
      </c>
      <c r="B388" s="41" t="s">
        <v>721</v>
      </c>
      <c r="C388" s="42" t="s">
        <v>7</v>
      </c>
      <c r="D388" s="43">
        <v>1</v>
      </c>
      <c r="E388" s="19"/>
      <c r="F388" s="34"/>
      <c r="G388" s="22">
        <f t="shared" si="175"/>
        <v>0</v>
      </c>
      <c r="H388" s="22">
        <f t="shared" si="176"/>
        <v>1</v>
      </c>
      <c r="I388" s="25">
        <v>15.8</v>
      </c>
      <c r="J388" s="17">
        <f t="shared" si="177"/>
        <v>15.8</v>
      </c>
      <c r="K388" s="17">
        <f t="shared" si="178"/>
        <v>0</v>
      </c>
      <c r="L388" s="17">
        <f t="shared" si="179"/>
        <v>0</v>
      </c>
      <c r="M388" s="17">
        <f t="shared" si="180"/>
        <v>0</v>
      </c>
      <c r="N388" s="17">
        <f t="shared" si="181"/>
        <v>15.8</v>
      </c>
      <c r="O388" s="54">
        <f t="shared" si="182"/>
        <v>0</v>
      </c>
    </row>
    <row r="389" spans="1:15" ht="28.5" x14ac:dyDescent="0.2">
      <c r="A389" s="53" t="s">
        <v>722</v>
      </c>
      <c r="B389" s="41" t="s">
        <v>723</v>
      </c>
      <c r="C389" s="42" t="s">
        <v>75</v>
      </c>
      <c r="D389" s="43">
        <v>25</v>
      </c>
      <c r="E389" s="19"/>
      <c r="F389" s="34"/>
      <c r="G389" s="22">
        <f t="shared" si="175"/>
        <v>0</v>
      </c>
      <c r="H389" s="22">
        <f t="shared" si="176"/>
        <v>25</v>
      </c>
      <c r="I389" s="25">
        <v>0.81</v>
      </c>
      <c r="J389" s="17">
        <f t="shared" si="177"/>
        <v>20.25</v>
      </c>
      <c r="K389" s="17">
        <f t="shared" si="178"/>
        <v>0</v>
      </c>
      <c r="L389" s="17">
        <f t="shared" si="179"/>
        <v>0</v>
      </c>
      <c r="M389" s="17">
        <f t="shared" si="180"/>
        <v>0</v>
      </c>
      <c r="N389" s="17">
        <f t="shared" si="181"/>
        <v>20.25</v>
      </c>
      <c r="O389" s="54">
        <f t="shared" si="182"/>
        <v>0</v>
      </c>
    </row>
    <row r="390" spans="1:15" ht="28.5" x14ac:dyDescent="0.2">
      <c r="A390" s="53" t="s">
        <v>724</v>
      </c>
      <c r="B390" s="41" t="s">
        <v>491</v>
      </c>
      <c r="C390" s="42" t="s">
        <v>71</v>
      </c>
      <c r="D390" s="43">
        <v>1</v>
      </c>
      <c r="E390" s="19"/>
      <c r="F390" s="34"/>
      <c r="G390" s="22">
        <f t="shared" si="175"/>
        <v>0</v>
      </c>
      <c r="H390" s="22">
        <f t="shared" si="176"/>
        <v>1</v>
      </c>
      <c r="I390" s="25">
        <v>4.68</v>
      </c>
      <c r="J390" s="17">
        <f t="shared" si="177"/>
        <v>4.68</v>
      </c>
      <c r="K390" s="17">
        <f t="shared" si="178"/>
        <v>0</v>
      </c>
      <c r="L390" s="17">
        <f t="shared" si="179"/>
        <v>0</v>
      </c>
      <c r="M390" s="17">
        <f t="shared" si="180"/>
        <v>0</v>
      </c>
      <c r="N390" s="17">
        <f t="shared" si="181"/>
        <v>4.68</v>
      </c>
      <c r="O390" s="54">
        <f t="shared" si="182"/>
        <v>0</v>
      </c>
    </row>
    <row r="391" spans="1:15" ht="28.5" x14ac:dyDescent="0.2">
      <c r="A391" s="53" t="s">
        <v>725</v>
      </c>
      <c r="B391" s="41" t="s">
        <v>726</v>
      </c>
      <c r="C391" s="42" t="s">
        <v>7</v>
      </c>
      <c r="D391" s="43">
        <v>1</v>
      </c>
      <c r="E391" s="19"/>
      <c r="F391" s="34"/>
      <c r="G391" s="22">
        <f t="shared" si="175"/>
        <v>0</v>
      </c>
      <c r="H391" s="22">
        <f t="shared" si="176"/>
        <v>1</v>
      </c>
      <c r="I391" s="25">
        <v>89.91</v>
      </c>
      <c r="J391" s="17">
        <f t="shared" si="177"/>
        <v>89.91</v>
      </c>
      <c r="K391" s="17">
        <f t="shared" si="178"/>
        <v>0</v>
      </c>
      <c r="L391" s="17">
        <f t="shared" si="179"/>
        <v>0</v>
      </c>
      <c r="M391" s="17">
        <f t="shared" si="180"/>
        <v>0</v>
      </c>
      <c r="N391" s="17">
        <f t="shared" si="181"/>
        <v>89.91</v>
      </c>
      <c r="O391" s="54">
        <f t="shared" si="182"/>
        <v>0</v>
      </c>
    </row>
    <row r="392" spans="1:15" ht="28.5" x14ac:dyDescent="0.2">
      <c r="A392" s="53" t="s">
        <v>727</v>
      </c>
      <c r="B392" s="41" t="s">
        <v>728</v>
      </c>
      <c r="C392" s="42" t="s">
        <v>7</v>
      </c>
      <c r="D392" s="43">
        <v>1</v>
      </c>
      <c r="E392" s="19"/>
      <c r="F392" s="34"/>
      <c r="G392" s="22">
        <f t="shared" si="175"/>
        <v>0</v>
      </c>
      <c r="H392" s="22">
        <f t="shared" si="176"/>
        <v>1</v>
      </c>
      <c r="I392" s="25">
        <v>412.51</v>
      </c>
      <c r="J392" s="17">
        <f t="shared" si="177"/>
        <v>412.51</v>
      </c>
      <c r="K392" s="17">
        <f t="shared" si="178"/>
        <v>0</v>
      </c>
      <c r="L392" s="17">
        <f t="shared" si="179"/>
        <v>0</v>
      </c>
      <c r="M392" s="17">
        <f t="shared" si="180"/>
        <v>0</v>
      </c>
      <c r="N392" s="17">
        <f t="shared" si="181"/>
        <v>412.51</v>
      </c>
      <c r="O392" s="54">
        <f t="shared" si="182"/>
        <v>0</v>
      </c>
    </row>
    <row r="393" spans="1:15" ht="42.75" x14ac:dyDescent="0.2">
      <c r="A393" s="53" t="s">
        <v>729</v>
      </c>
      <c r="B393" s="41" t="s">
        <v>730</v>
      </c>
      <c r="C393" s="42" t="s">
        <v>71</v>
      </c>
      <c r="D393" s="43">
        <v>20</v>
      </c>
      <c r="E393" s="19"/>
      <c r="F393" s="34"/>
      <c r="G393" s="22">
        <f t="shared" si="175"/>
        <v>0</v>
      </c>
      <c r="H393" s="22">
        <f t="shared" si="176"/>
        <v>20</v>
      </c>
      <c r="I393" s="25">
        <v>4.95</v>
      </c>
      <c r="J393" s="17">
        <f t="shared" si="177"/>
        <v>99</v>
      </c>
      <c r="K393" s="17">
        <f t="shared" si="178"/>
        <v>0</v>
      </c>
      <c r="L393" s="17">
        <f t="shared" si="179"/>
        <v>0</v>
      </c>
      <c r="M393" s="17">
        <f t="shared" si="180"/>
        <v>0</v>
      </c>
      <c r="N393" s="17">
        <f t="shared" si="181"/>
        <v>99</v>
      </c>
      <c r="O393" s="54">
        <f t="shared" si="182"/>
        <v>0</v>
      </c>
    </row>
    <row r="394" spans="1:15" ht="28.5" x14ac:dyDescent="0.2">
      <c r="A394" s="53" t="s">
        <v>731</v>
      </c>
      <c r="B394" s="41" t="s">
        <v>732</v>
      </c>
      <c r="C394" s="42" t="s">
        <v>7</v>
      </c>
      <c r="D394" s="43">
        <v>20</v>
      </c>
      <c r="E394" s="19"/>
      <c r="F394" s="34"/>
      <c r="G394" s="22">
        <f t="shared" si="175"/>
        <v>0</v>
      </c>
      <c r="H394" s="22">
        <f t="shared" si="176"/>
        <v>20</v>
      </c>
      <c r="I394" s="25">
        <v>11.59</v>
      </c>
      <c r="J394" s="17">
        <f t="shared" si="177"/>
        <v>231.8</v>
      </c>
      <c r="K394" s="17">
        <f t="shared" si="178"/>
        <v>0</v>
      </c>
      <c r="L394" s="17">
        <f t="shared" si="179"/>
        <v>0</v>
      </c>
      <c r="M394" s="17">
        <f t="shared" si="180"/>
        <v>0</v>
      </c>
      <c r="N394" s="17">
        <f t="shared" si="181"/>
        <v>231.8</v>
      </c>
      <c r="O394" s="54">
        <f t="shared" si="182"/>
        <v>0</v>
      </c>
    </row>
    <row r="395" spans="1:15" ht="42.75" x14ac:dyDescent="0.2">
      <c r="A395" s="53" t="s">
        <v>733</v>
      </c>
      <c r="B395" s="41" t="s">
        <v>734</v>
      </c>
      <c r="C395" s="42" t="s">
        <v>735</v>
      </c>
      <c r="D395" s="43">
        <v>2</v>
      </c>
      <c r="E395" s="19"/>
      <c r="F395" s="34"/>
      <c r="G395" s="22">
        <f t="shared" si="175"/>
        <v>0</v>
      </c>
      <c r="H395" s="22">
        <f t="shared" si="176"/>
        <v>2</v>
      </c>
      <c r="I395" s="25">
        <v>125.05</v>
      </c>
      <c r="J395" s="17">
        <f t="shared" si="177"/>
        <v>250.1</v>
      </c>
      <c r="K395" s="17">
        <f t="shared" si="178"/>
        <v>0</v>
      </c>
      <c r="L395" s="17">
        <f t="shared" si="179"/>
        <v>0</v>
      </c>
      <c r="M395" s="17">
        <f t="shared" si="180"/>
        <v>0</v>
      </c>
      <c r="N395" s="17">
        <f t="shared" si="181"/>
        <v>250.1</v>
      </c>
      <c r="O395" s="54">
        <f t="shared" si="182"/>
        <v>0</v>
      </c>
    </row>
    <row r="396" spans="1:15" ht="28.5" x14ac:dyDescent="0.2">
      <c r="A396" s="53" t="s">
        <v>736</v>
      </c>
      <c r="B396" s="41" t="s">
        <v>638</v>
      </c>
      <c r="C396" s="42" t="s">
        <v>71</v>
      </c>
      <c r="D396" s="43">
        <v>2</v>
      </c>
      <c r="E396" s="19"/>
      <c r="F396" s="34"/>
      <c r="G396" s="22">
        <f t="shared" si="175"/>
        <v>0</v>
      </c>
      <c r="H396" s="22">
        <f t="shared" si="176"/>
        <v>2</v>
      </c>
      <c r="I396" s="25">
        <v>10.19</v>
      </c>
      <c r="J396" s="17">
        <f t="shared" si="177"/>
        <v>20.38</v>
      </c>
      <c r="K396" s="17">
        <f t="shared" si="178"/>
        <v>0</v>
      </c>
      <c r="L396" s="17">
        <f t="shared" si="179"/>
        <v>0</v>
      </c>
      <c r="M396" s="17">
        <f t="shared" si="180"/>
        <v>0</v>
      </c>
      <c r="N396" s="17">
        <f t="shared" si="181"/>
        <v>20.38</v>
      </c>
      <c r="O396" s="54">
        <f t="shared" si="182"/>
        <v>0</v>
      </c>
    </row>
    <row r="397" spans="1:15" ht="15" x14ac:dyDescent="0.2">
      <c r="A397" s="57" t="s">
        <v>116</v>
      </c>
      <c r="B397" s="23" t="s">
        <v>737</v>
      </c>
      <c r="C397" s="24"/>
      <c r="D397" s="26"/>
      <c r="E397" s="20"/>
      <c r="F397" s="35"/>
      <c r="G397" s="21"/>
      <c r="H397" s="21"/>
      <c r="I397" s="27"/>
      <c r="J397" s="28">
        <f>SUM(J398)</f>
        <v>27565.58</v>
      </c>
      <c r="K397" s="28">
        <f t="shared" ref="K397:N397" si="184">SUM(K398)</f>
        <v>0</v>
      </c>
      <c r="L397" s="28">
        <f t="shared" si="184"/>
        <v>0</v>
      </c>
      <c r="M397" s="28">
        <f t="shared" si="184"/>
        <v>0</v>
      </c>
      <c r="N397" s="28">
        <f t="shared" si="184"/>
        <v>27565.58</v>
      </c>
      <c r="O397" s="58"/>
    </row>
    <row r="398" spans="1:15" ht="15" x14ac:dyDescent="0.2">
      <c r="A398" s="57" t="s">
        <v>118</v>
      </c>
      <c r="B398" s="23" t="s">
        <v>738</v>
      </c>
      <c r="C398" s="24"/>
      <c r="D398" s="26"/>
      <c r="E398" s="20"/>
      <c r="F398" s="35"/>
      <c r="G398" s="21"/>
      <c r="H398" s="21"/>
      <c r="I398" s="27"/>
      <c r="J398" s="28">
        <f>SUM(J399:J404)</f>
        <v>27565.58</v>
      </c>
      <c r="K398" s="28">
        <f t="shared" ref="K398:N398" si="185">SUM(K399:K404)</f>
        <v>0</v>
      </c>
      <c r="L398" s="28">
        <f t="shared" si="185"/>
        <v>0</v>
      </c>
      <c r="M398" s="28">
        <f t="shared" si="185"/>
        <v>0</v>
      </c>
      <c r="N398" s="28">
        <f t="shared" si="185"/>
        <v>27565.58</v>
      </c>
      <c r="O398" s="58"/>
    </row>
    <row r="399" spans="1:15" ht="28.5" x14ac:dyDescent="0.2">
      <c r="A399" s="53" t="s">
        <v>119</v>
      </c>
      <c r="B399" s="41" t="s">
        <v>132</v>
      </c>
      <c r="C399" s="42" t="s">
        <v>30</v>
      </c>
      <c r="D399" s="43">
        <v>64</v>
      </c>
      <c r="E399" s="19"/>
      <c r="F399" s="34"/>
      <c r="G399" s="22">
        <f t="shared" si="175"/>
        <v>0</v>
      </c>
      <c r="H399" s="22">
        <f t="shared" si="176"/>
        <v>64</v>
      </c>
      <c r="I399" s="25">
        <v>5.64</v>
      </c>
      <c r="J399" s="17">
        <f t="shared" si="177"/>
        <v>360.96</v>
      </c>
      <c r="K399" s="17">
        <f t="shared" si="178"/>
        <v>0</v>
      </c>
      <c r="L399" s="17">
        <f t="shared" si="179"/>
        <v>0</v>
      </c>
      <c r="M399" s="17">
        <f t="shared" si="180"/>
        <v>0</v>
      </c>
      <c r="N399" s="17">
        <f t="shared" si="181"/>
        <v>360.96</v>
      </c>
      <c r="O399" s="54">
        <f t="shared" si="182"/>
        <v>0</v>
      </c>
    </row>
    <row r="400" spans="1:15" ht="15" x14ac:dyDescent="0.2">
      <c r="A400" s="53" t="s">
        <v>739</v>
      </c>
      <c r="B400" s="41" t="s">
        <v>69</v>
      </c>
      <c r="C400" s="42" t="s">
        <v>30</v>
      </c>
      <c r="D400" s="43">
        <v>45</v>
      </c>
      <c r="E400" s="19"/>
      <c r="F400" s="34"/>
      <c r="G400" s="22">
        <f t="shared" si="175"/>
        <v>0</v>
      </c>
      <c r="H400" s="22">
        <f t="shared" si="176"/>
        <v>45</v>
      </c>
      <c r="I400" s="25">
        <v>7.66</v>
      </c>
      <c r="J400" s="17">
        <f t="shared" si="177"/>
        <v>344.7</v>
      </c>
      <c r="K400" s="17">
        <f t="shared" si="178"/>
        <v>0</v>
      </c>
      <c r="L400" s="17">
        <f t="shared" si="179"/>
        <v>0</v>
      </c>
      <c r="M400" s="17">
        <f t="shared" si="180"/>
        <v>0</v>
      </c>
      <c r="N400" s="17">
        <f t="shared" si="181"/>
        <v>344.7</v>
      </c>
      <c r="O400" s="54">
        <f t="shared" si="182"/>
        <v>0</v>
      </c>
    </row>
    <row r="401" spans="1:15" ht="28.5" x14ac:dyDescent="0.2">
      <c r="A401" s="53" t="s">
        <v>740</v>
      </c>
      <c r="B401" s="41" t="s">
        <v>741</v>
      </c>
      <c r="C401" s="42" t="s">
        <v>7</v>
      </c>
      <c r="D401" s="43">
        <v>10</v>
      </c>
      <c r="E401" s="19"/>
      <c r="F401" s="34"/>
      <c r="G401" s="22">
        <f t="shared" si="175"/>
        <v>0</v>
      </c>
      <c r="H401" s="22">
        <f t="shared" si="176"/>
        <v>10</v>
      </c>
      <c r="I401" s="25">
        <v>96.26</v>
      </c>
      <c r="J401" s="17">
        <f t="shared" si="177"/>
        <v>962.6</v>
      </c>
      <c r="K401" s="17">
        <f t="shared" si="178"/>
        <v>0</v>
      </c>
      <c r="L401" s="17">
        <f t="shared" si="179"/>
        <v>0</v>
      </c>
      <c r="M401" s="17">
        <f t="shared" si="180"/>
        <v>0</v>
      </c>
      <c r="N401" s="17">
        <f t="shared" si="181"/>
        <v>962.6</v>
      </c>
      <c r="O401" s="54">
        <f t="shared" si="182"/>
        <v>0</v>
      </c>
    </row>
    <row r="402" spans="1:15" ht="28.5" x14ac:dyDescent="0.2">
      <c r="A402" s="53" t="s">
        <v>742</v>
      </c>
      <c r="B402" s="41" t="s">
        <v>502</v>
      </c>
      <c r="C402" s="42" t="s">
        <v>7</v>
      </c>
      <c r="D402" s="43">
        <v>3</v>
      </c>
      <c r="E402" s="19"/>
      <c r="F402" s="34"/>
      <c r="G402" s="22">
        <f t="shared" si="175"/>
        <v>0</v>
      </c>
      <c r="H402" s="22">
        <f t="shared" si="176"/>
        <v>3</v>
      </c>
      <c r="I402" s="25">
        <v>12.97</v>
      </c>
      <c r="J402" s="17">
        <f t="shared" si="177"/>
        <v>38.909999999999997</v>
      </c>
      <c r="K402" s="17">
        <f t="shared" si="178"/>
        <v>0</v>
      </c>
      <c r="L402" s="17">
        <f t="shared" si="179"/>
        <v>0</v>
      </c>
      <c r="M402" s="17">
        <f t="shared" si="180"/>
        <v>0</v>
      </c>
      <c r="N402" s="17">
        <f t="shared" si="181"/>
        <v>38.909999999999997</v>
      </c>
      <c r="O402" s="54">
        <f t="shared" si="182"/>
        <v>0</v>
      </c>
    </row>
    <row r="403" spans="1:15" ht="28.5" x14ac:dyDescent="0.2">
      <c r="A403" s="53" t="s">
        <v>743</v>
      </c>
      <c r="B403" s="41" t="s">
        <v>133</v>
      </c>
      <c r="C403" s="42" t="s">
        <v>7</v>
      </c>
      <c r="D403" s="43">
        <v>1</v>
      </c>
      <c r="E403" s="19"/>
      <c r="F403" s="34"/>
      <c r="G403" s="22">
        <f t="shared" si="175"/>
        <v>0</v>
      </c>
      <c r="H403" s="22">
        <f t="shared" si="176"/>
        <v>1</v>
      </c>
      <c r="I403" s="25">
        <v>32.33</v>
      </c>
      <c r="J403" s="17">
        <f t="shared" si="177"/>
        <v>32.33</v>
      </c>
      <c r="K403" s="17">
        <f t="shared" si="178"/>
        <v>0</v>
      </c>
      <c r="L403" s="17">
        <f t="shared" si="179"/>
        <v>0</v>
      </c>
      <c r="M403" s="17">
        <f t="shared" si="180"/>
        <v>0</v>
      </c>
      <c r="N403" s="17">
        <f t="shared" si="181"/>
        <v>32.33</v>
      </c>
      <c r="O403" s="54">
        <f t="shared" si="182"/>
        <v>0</v>
      </c>
    </row>
    <row r="404" spans="1:15" ht="28.5" x14ac:dyDescent="0.2">
      <c r="A404" s="53" t="s">
        <v>744</v>
      </c>
      <c r="B404" s="41" t="s">
        <v>745</v>
      </c>
      <c r="C404" s="42" t="s">
        <v>71</v>
      </c>
      <c r="D404" s="43">
        <v>2</v>
      </c>
      <c r="E404" s="19"/>
      <c r="F404" s="34"/>
      <c r="G404" s="22">
        <f t="shared" si="175"/>
        <v>0</v>
      </c>
      <c r="H404" s="22">
        <f t="shared" si="176"/>
        <v>2</v>
      </c>
      <c r="I404" s="25">
        <v>12913.04</v>
      </c>
      <c r="J404" s="17">
        <f t="shared" si="177"/>
        <v>25826.080000000002</v>
      </c>
      <c r="K404" s="17">
        <f t="shared" si="178"/>
        <v>0</v>
      </c>
      <c r="L404" s="17">
        <f t="shared" si="179"/>
        <v>0</v>
      </c>
      <c r="M404" s="17">
        <f t="shared" si="180"/>
        <v>0</v>
      </c>
      <c r="N404" s="17">
        <f t="shared" si="181"/>
        <v>25826.080000000002</v>
      </c>
      <c r="O404" s="54">
        <f t="shared" si="182"/>
        <v>0</v>
      </c>
    </row>
    <row r="405" spans="1:15" ht="15" x14ac:dyDescent="0.2">
      <c r="A405" s="57" t="s">
        <v>121</v>
      </c>
      <c r="B405" s="23" t="s">
        <v>746</v>
      </c>
      <c r="C405" s="24"/>
      <c r="D405" s="26"/>
      <c r="E405" s="20"/>
      <c r="F405" s="35"/>
      <c r="G405" s="21"/>
      <c r="H405" s="21"/>
      <c r="I405" s="27"/>
      <c r="J405" s="28">
        <f>SUM(J406,J412,J473)</f>
        <v>8740.7099999999991</v>
      </c>
      <c r="K405" s="28">
        <f t="shared" ref="K405:N405" si="186">SUM(K406,K412,K473)</f>
        <v>0</v>
      </c>
      <c r="L405" s="28">
        <f t="shared" si="186"/>
        <v>0</v>
      </c>
      <c r="M405" s="28">
        <f t="shared" si="186"/>
        <v>0</v>
      </c>
      <c r="N405" s="28">
        <f t="shared" si="186"/>
        <v>8740.7099999999991</v>
      </c>
      <c r="O405" s="58"/>
    </row>
    <row r="406" spans="1:15" ht="15" x14ac:dyDescent="0.2">
      <c r="A406" s="57" t="s">
        <v>122</v>
      </c>
      <c r="B406" s="23" t="s">
        <v>8</v>
      </c>
      <c r="C406" s="24"/>
      <c r="D406" s="26"/>
      <c r="E406" s="20"/>
      <c r="F406" s="35"/>
      <c r="G406" s="21"/>
      <c r="H406" s="21"/>
      <c r="I406" s="27"/>
      <c r="J406" s="28">
        <f>SUM(J407:J411)</f>
        <v>918.76</v>
      </c>
      <c r="K406" s="28">
        <f t="shared" ref="K406:N406" si="187">SUM(K407:K411)</f>
        <v>0</v>
      </c>
      <c r="L406" s="28">
        <f t="shared" si="187"/>
        <v>0</v>
      </c>
      <c r="M406" s="28">
        <f t="shared" si="187"/>
        <v>0</v>
      </c>
      <c r="N406" s="28">
        <f t="shared" si="187"/>
        <v>918.76</v>
      </c>
      <c r="O406" s="58"/>
    </row>
    <row r="407" spans="1:15" ht="42.75" x14ac:dyDescent="0.2">
      <c r="A407" s="53" t="s">
        <v>747</v>
      </c>
      <c r="B407" s="41" t="s">
        <v>209</v>
      </c>
      <c r="C407" s="42" t="s">
        <v>74</v>
      </c>
      <c r="D407" s="43">
        <v>20.54</v>
      </c>
      <c r="E407" s="19"/>
      <c r="F407" s="34"/>
      <c r="G407" s="22">
        <f t="shared" si="175"/>
        <v>0</v>
      </c>
      <c r="H407" s="22">
        <f t="shared" si="176"/>
        <v>20.54</v>
      </c>
      <c r="I407" s="25">
        <v>18.850000000000001</v>
      </c>
      <c r="J407" s="17">
        <f t="shared" si="177"/>
        <v>387.18</v>
      </c>
      <c r="K407" s="17">
        <f t="shared" si="178"/>
        <v>0</v>
      </c>
      <c r="L407" s="17">
        <f t="shared" si="179"/>
        <v>0</v>
      </c>
      <c r="M407" s="17">
        <f t="shared" si="180"/>
        <v>0</v>
      </c>
      <c r="N407" s="17">
        <f t="shared" si="181"/>
        <v>387.18</v>
      </c>
      <c r="O407" s="54">
        <f t="shared" si="182"/>
        <v>0</v>
      </c>
    </row>
    <row r="408" spans="1:15" ht="42.75" x14ac:dyDescent="0.2">
      <c r="A408" s="53" t="s">
        <v>748</v>
      </c>
      <c r="B408" s="41" t="s">
        <v>243</v>
      </c>
      <c r="C408" s="42" t="s">
        <v>74</v>
      </c>
      <c r="D408" s="43">
        <v>16.399999999999999</v>
      </c>
      <c r="E408" s="19"/>
      <c r="F408" s="34"/>
      <c r="G408" s="22">
        <f t="shared" si="175"/>
        <v>0</v>
      </c>
      <c r="H408" s="22">
        <f t="shared" si="176"/>
        <v>16.399999999999999</v>
      </c>
      <c r="I408" s="25">
        <v>22.62</v>
      </c>
      <c r="J408" s="17">
        <f t="shared" si="177"/>
        <v>370.97</v>
      </c>
      <c r="K408" s="17">
        <f t="shared" si="178"/>
        <v>0</v>
      </c>
      <c r="L408" s="17">
        <f t="shared" si="179"/>
        <v>0</v>
      </c>
      <c r="M408" s="17">
        <f t="shared" si="180"/>
        <v>0</v>
      </c>
      <c r="N408" s="17">
        <f t="shared" si="181"/>
        <v>370.97</v>
      </c>
      <c r="O408" s="54">
        <f t="shared" si="182"/>
        <v>0</v>
      </c>
    </row>
    <row r="409" spans="1:15" ht="28.5" x14ac:dyDescent="0.2">
      <c r="A409" s="53" t="s">
        <v>749</v>
      </c>
      <c r="B409" s="41" t="s">
        <v>600</v>
      </c>
      <c r="C409" s="42" t="s">
        <v>30</v>
      </c>
      <c r="D409" s="43">
        <v>39.119999999999997</v>
      </c>
      <c r="E409" s="19"/>
      <c r="F409" s="34"/>
      <c r="G409" s="22">
        <f t="shared" si="175"/>
        <v>0</v>
      </c>
      <c r="H409" s="22">
        <f t="shared" si="176"/>
        <v>39.119999999999997</v>
      </c>
      <c r="I409" s="25">
        <v>2.63</v>
      </c>
      <c r="J409" s="17">
        <f t="shared" si="177"/>
        <v>102.89</v>
      </c>
      <c r="K409" s="17">
        <f t="shared" si="178"/>
        <v>0</v>
      </c>
      <c r="L409" s="17">
        <f t="shared" si="179"/>
        <v>0</v>
      </c>
      <c r="M409" s="17">
        <f t="shared" si="180"/>
        <v>0</v>
      </c>
      <c r="N409" s="17">
        <f t="shared" si="181"/>
        <v>102.89</v>
      </c>
      <c r="O409" s="54">
        <f t="shared" si="182"/>
        <v>0</v>
      </c>
    </row>
    <row r="410" spans="1:15" ht="15" x14ac:dyDescent="0.2">
      <c r="A410" s="53" t="s">
        <v>750</v>
      </c>
      <c r="B410" s="41" t="s">
        <v>602</v>
      </c>
      <c r="C410" s="42" t="s">
        <v>28</v>
      </c>
      <c r="D410" s="43">
        <v>4.1399999999999997</v>
      </c>
      <c r="E410" s="19"/>
      <c r="F410" s="34"/>
      <c r="G410" s="22">
        <f t="shared" si="175"/>
        <v>0</v>
      </c>
      <c r="H410" s="22">
        <f t="shared" si="176"/>
        <v>4.1399999999999997</v>
      </c>
      <c r="I410" s="25">
        <v>7.54</v>
      </c>
      <c r="J410" s="17">
        <f t="shared" si="177"/>
        <v>31.22</v>
      </c>
      <c r="K410" s="17">
        <f t="shared" si="178"/>
        <v>0</v>
      </c>
      <c r="L410" s="17">
        <f t="shared" si="179"/>
        <v>0</v>
      </c>
      <c r="M410" s="17">
        <f t="shared" si="180"/>
        <v>0</v>
      </c>
      <c r="N410" s="17">
        <f t="shared" si="181"/>
        <v>31.22</v>
      </c>
      <c r="O410" s="54">
        <f t="shared" si="182"/>
        <v>0</v>
      </c>
    </row>
    <row r="411" spans="1:15" ht="42.75" x14ac:dyDescent="0.2">
      <c r="A411" s="53" t="s">
        <v>751</v>
      </c>
      <c r="B411" s="41" t="s">
        <v>195</v>
      </c>
      <c r="C411" s="42" t="s">
        <v>196</v>
      </c>
      <c r="D411" s="43">
        <v>41.4</v>
      </c>
      <c r="E411" s="19"/>
      <c r="F411" s="34"/>
      <c r="G411" s="22">
        <f t="shared" si="175"/>
        <v>0</v>
      </c>
      <c r="H411" s="22">
        <f t="shared" si="176"/>
        <v>41.4</v>
      </c>
      <c r="I411" s="25">
        <v>0.64</v>
      </c>
      <c r="J411" s="17">
        <f t="shared" si="177"/>
        <v>26.5</v>
      </c>
      <c r="K411" s="17">
        <f t="shared" si="178"/>
        <v>0</v>
      </c>
      <c r="L411" s="17">
        <f t="shared" si="179"/>
        <v>0</v>
      </c>
      <c r="M411" s="17">
        <f t="shared" si="180"/>
        <v>0</v>
      </c>
      <c r="N411" s="17">
        <f t="shared" si="181"/>
        <v>26.5</v>
      </c>
      <c r="O411" s="54">
        <f t="shared" si="182"/>
        <v>0</v>
      </c>
    </row>
    <row r="412" spans="1:15" ht="15" x14ac:dyDescent="0.2">
      <c r="A412" s="57" t="s">
        <v>123</v>
      </c>
      <c r="B412" s="23" t="s">
        <v>752</v>
      </c>
      <c r="C412" s="24"/>
      <c r="D412" s="26"/>
      <c r="E412" s="20"/>
      <c r="F412" s="35"/>
      <c r="G412" s="21"/>
      <c r="H412" s="21"/>
      <c r="I412" s="27"/>
      <c r="J412" s="28">
        <f>SUM(J413:J472)</f>
        <v>7679.72</v>
      </c>
      <c r="K412" s="28">
        <f t="shared" ref="K412:N412" si="188">SUM(K413:K472)</f>
        <v>0</v>
      </c>
      <c r="L412" s="28">
        <f t="shared" si="188"/>
        <v>0</v>
      </c>
      <c r="M412" s="28">
        <f t="shared" si="188"/>
        <v>0</v>
      </c>
      <c r="N412" s="28">
        <f t="shared" si="188"/>
        <v>7679.72</v>
      </c>
      <c r="O412" s="58"/>
    </row>
    <row r="413" spans="1:15" ht="28.5" x14ac:dyDescent="0.2">
      <c r="A413" s="53" t="s">
        <v>753</v>
      </c>
      <c r="B413" s="41" t="s">
        <v>754</v>
      </c>
      <c r="C413" s="42" t="s">
        <v>7</v>
      </c>
      <c r="D413" s="43">
        <v>3</v>
      </c>
      <c r="E413" s="19"/>
      <c r="F413" s="34"/>
      <c r="G413" s="22">
        <f t="shared" si="175"/>
        <v>0</v>
      </c>
      <c r="H413" s="22">
        <f t="shared" si="176"/>
        <v>3</v>
      </c>
      <c r="I413" s="25">
        <v>4.18</v>
      </c>
      <c r="J413" s="17">
        <f t="shared" si="177"/>
        <v>12.54</v>
      </c>
      <c r="K413" s="17">
        <f t="shared" si="178"/>
        <v>0</v>
      </c>
      <c r="L413" s="17">
        <f t="shared" si="179"/>
        <v>0</v>
      </c>
      <c r="M413" s="17">
        <f t="shared" si="180"/>
        <v>0</v>
      </c>
      <c r="N413" s="17">
        <f t="shared" si="181"/>
        <v>12.54</v>
      </c>
      <c r="O413" s="54">
        <f t="shared" si="182"/>
        <v>0</v>
      </c>
    </row>
    <row r="414" spans="1:15" ht="28.5" x14ac:dyDescent="0.2">
      <c r="A414" s="53" t="s">
        <v>755</v>
      </c>
      <c r="B414" s="41" t="s">
        <v>756</v>
      </c>
      <c r="C414" s="42" t="s">
        <v>7</v>
      </c>
      <c r="D414" s="43">
        <v>18</v>
      </c>
      <c r="E414" s="19"/>
      <c r="F414" s="34"/>
      <c r="G414" s="22">
        <f t="shared" si="175"/>
        <v>0</v>
      </c>
      <c r="H414" s="22">
        <f t="shared" si="176"/>
        <v>18</v>
      </c>
      <c r="I414" s="25">
        <v>4.3600000000000003</v>
      </c>
      <c r="J414" s="17">
        <f t="shared" si="177"/>
        <v>78.48</v>
      </c>
      <c r="K414" s="17">
        <f t="shared" si="178"/>
        <v>0</v>
      </c>
      <c r="L414" s="17">
        <f t="shared" si="179"/>
        <v>0</v>
      </c>
      <c r="M414" s="17">
        <f t="shared" si="180"/>
        <v>0</v>
      </c>
      <c r="N414" s="17">
        <f t="shared" si="181"/>
        <v>78.48</v>
      </c>
      <c r="O414" s="54">
        <f t="shared" si="182"/>
        <v>0</v>
      </c>
    </row>
    <row r="415" spans="1:15" ht="28.5" x14ac:dyDescent="0.2">
      <c r="A415" s="53" t="s">
        <v>757</v>
      </c>
      <c r="B415" s="41" t="s">
        <v>758</v>
      </c>
      <c r="C415" s="42" t="s">
        <v>7</v>
      </c>
      <c r="D415" s="43">
        <v>2</v>
      </c>
      <c r="E415" s="19"/>
      <c r="F415" s="34"/>
      <c r="G415" s="22">
        <f t="shared" si="175"/>
        <v>0</v>
      </c>
      <c r="H415" s="22">
        <f t="shared" si="176"/>
        <v>2</v>
      </c>
      <c r="I415" s="25">
        <v>5.2</v>
      </c>
      <c r="J415" s="17">
        <f t="shared" si="177"/>
        <v>10.4</v>
      </c>
      <c r="K415" s="17">
        <f t="shared" si="178"/>
        <v>0</v>
      </c>
      <c r="L415" s="17">
        <f t="shared" si="179"/>
        <v>0</v>
      </c>
      <c r="M415" s="17">
        <f t="shared" si="180"/>
        <v>0</v>
      </c>
      <c r="N415" s="17">
        <f t="shared" si="181"/>
        <v>10.4</v>
      </c>
      <c r="O415" s="54">
        <f t="shared" si="182"/>
        <v>0</v>
      </c>
    </row>
    <row r="416" spans="1:15" ht="28.5" x14ac:dyDescent="0.2">
      <c r="A416" s="53" t="s">
        <v>759</v>
      </c>
      <c r="B416" s="41" t="s">
        <v>760</v>
      </c>
      <c r="C416" s="42" t="s">
        <v>7</v>
      </c>
      <c r="D416" s="43">
        <v>14</v>
      </c>
      <c r="E416" s="19"/>
      <c r="F416" s="34"/>
      <c r="G416" s="22">
        <f t="shared" si="175"/>
        <v>0</v>
      </c>
      <c r="H416" s="22">
        <f t="shared" si="176"/>
        <v>14</v>
      </c>
      <c r="I416" s="25">
        <v>8.84</v>
      </c>
      <c r="J416" s="17">
        <f t="shared" si="177"/>
        <v>123.76</v>
      </c>
      <c r="K416" s="17">
        <f t="shared" si="178"/>
        <v>0</v>
      </c>
      <c r="L416" s="17">
        <f t="shared" si="179"/>
        <v>0</v>
      </c>
      <c r="M416" s="17">
        <f t="shared" si="180"/>
        <v>0</v>
      </c>
      <c r="N416" s="17">
        <f t="shared" si="181"/>
        <v>123.76</v>
      </c>
      <c r="O416" s="54">
        <f t="shared" si="182"/>
        <v>0</v>
      </c>
    </row>
    <row r="417" spans="1:15" ht="28.5" x14ac:dyDescent="0.2">
      <c r="A417" s="53" t="s">
        <v>761</v>
      </c>
      <c r="B417" s="41" t="s">
        <v>762</v>
      </c>
      <c r="C417" s="42" t="s">
        <v>7</v>
      </c>
      <c r="D417" s="43">
        <v>2</v>
      </c>
      <c r="E417" s="19"/>
      <c r="F417" s="34"/>
      <c r="G417" s="22">
        <f t="shared" si="175"/>
        <v>0</v>
      </c>
      <c r="H417" s="22">
        <f t="shared" si="176"/>
        <v>2</v>
      </c>
      <c r="I417" s="25">
        <v>16.059999999999999</v>
      </c>
      <c r="J417" s="17">
        <f t="shared" si="177"/>
        <v>32.119999999999997</v>
      </c>
      <c r="K417" s="17">
        <f t="shared" si="178"/>
        <v>0</v>
      </c>
      <c r="L417" s="17">
        <f t="shared" si="179"/>
        <v>0</v>
      </c>
      <c r="M417" s="17">
        <f t="shared" si="180"/>
        <v>0</v>
      </c>
      <c r="N417" s="17">
        <f t="shared" si="181"/>
        <v>32.119999999999997</v>
      </c>
      <c r="O417" s="54">
        <f t="shared" si="182"/>
        <v>0</v>
      </c>
    </row>
    <row r="418" spans="1:15" ht="42.75" x14ac:dyDescent="0.2">
      <c r="A418" s="53" t="s">
        <v>763</v>
      </c>
      <c r="B418" s="41" t="s">
        <v>764</v>
      </c>
      <c r="C418" s="42" t="s">
        <v>71</v>
      </c>
      <c r="D418" s="43">
        <v>1</v>
      </c>
      <c r="E418" s="19"/>
      <c r="F418" s="34"/>
      <c r="G418" s="22">
        <f t="shared" si="175"/>
        <v>0</v>
      </c>
      <c r="H418" s="22">
        <f t="shared" si="176"/>
        <v>1</v>
      </c>
      <c r="I418" s="25">
        <v>9.65</v>
      </c>
      <c r="J418" s="17">
        <f t="shared" si="177"/>
        <v>9.65</v>
      </c>
      <c r="K418" s="17">
        <f t="shared" si="178"/>
        <v>0</v>
      </c>
      <c r="L418" s="17">
        <f t="shared" si="179"/>
        <v>0</v>
      </c>
      <c r="M418" s="17">
        <f t="shared" si="180"/>
        <v>0</v>
      </c>
      <c r="N418" s="17">
        <f t="shared" si="181"/>
        <v>9.65</v>
      </c>
      <c r="O418" s="54">
        <f t="shared" si="182"/>
        <v>0</v>
      </c>
    </row>
    <row r="419" spans="1:15" ht="28.5" x14ac:dyDescent="0.2">
      <c r="A419" s="53" t="s">
        <v>765</v>
      </c>
      <c r="B419" s="41" t="s">
        <v>766</v>
      </c>
      <c r="C419" s="42" t="s">
        <v>71</v>
      </c>
      <c r="D419" s="43">
        <v>2</v>
      </c>
      <c r="E419" s="19"/>
      <c r="F419" s="34"/>
      <c r="G419" s="22">
        <f t="shared" si="175"/>
        <v>0</v>
      </c>
      <c r="H419" s="22">
        <f t="shared" si="176"/>
        <v>2</v>
      </c>
      <c r="I419" s="25">
        <v>12.96</v>
      </c>
      <c r="J419" s="17">
        <f t="shared" si="177"/>
        <v>25.92</v>
      </c>
      <c r="K419" s="17">
        <f t="shared" si="178"/>
        <v>0</v>
      </c>
      <c r="L419" s="17">
        <f t="shared" si="179"/>
        <v>0</v>
      </c>
      <c r="M419" s="17">
        <f t="shared" si="180"/>
        <v>0</v>
      </c>
      <c r="N419" s="17">
        <f t="shared" si="181"/>
        <v>25.92</v>
      </c>
      <c r="O419" s="54">
        <f t="shared" si="182"/>
        <v>0</v>
      </c>
    </row>
    <row r="420" spans="1:15" ht="28.5" x14ac:dyDescent="0.2">
      <c r="A420" s="53" t="s">
        <v>767</v>
      </c>
      <c r="B420" s="41" t="s">
        <v>768</v>
      </c>
      <c r="C420" s="42" t="s">
        <v>71</v>
      </c>
      <c r="D420" s="43">
        <v>1</v>
      </c>
      <c r="E420" s="19"/>
      <c r="F420" s="34"/>
      <c r="G420" s="22">
        <f t="shared" si="175"/>
        <v>0</v>
      </c>
      <c r="H420" s="22">
        <f t="shared" si="176"/>
        <v>1</v>
      </c>
      <c r="I420" s="25">
        <v>49.62</v>
      </c>
      <c r="J420" s="17">
        <f t="shared" si="177"/>
        <v>49.62</v>
      </c>
      <c r="K420" s="17">
        <f t="shared" si="178"/>
        <v>0</v>
      </c>
      <c r="L420" s="17">
        <f t="shared" si="179"/>
        <v>0</v>
      </c>
      <c r="M420" s="17">
        <f t="shared" si="180"/>
        <v>0</v>
      </c>
      <c r="N420" s="17">
        <f t="shared" si="181"/>
        <v>49.62</v>
      </c>
      <c r="O420" s="54">
        <f t="shared" si="182"/>
        <v>0</v>
      </c>
    </row>
    <row r="421" spans="1:15" ht="28.5" x14ac:dyDescent="0.2">
      <c r="A421" s="53" t="s">
        <v>769</v>
      </c>
      <c r="B421" s="41" t="s">
        <v>770</v>
      </c>
      <c r="C421" s="42" t="s">
        <v>7</v>
      </c>
      <c r="D421" s="43">
        <v>4</v>
      </c>
      <c r="E421" s="19"/>
      <c r="F421" s="34"/>
      <c r="G421" s="22">
        <f t="shared" si="175"/>
        <v>0</v>
      </c>
      <c r="H421" s="22">
        <f t="shared" si="176"/>
        <v>4</v>
      </c>
      <c r="I421" s="25">
        <v>2.4700000000000002</v>
      </c>
      <c r="J421" s="17">
        <f t="shared" si="177"/>
        <v>9.8800000000000008</v>
      </c>
      <c r="K421" s="17">
        <f t="shared" si="178"/>
        <v>0</v>
      </c>
      <c r="L421" s="17">
        <f t="shared" si="179"/>
        <v>0</v>
      </c>
      <c r="M421" s="17">
        <f t="shared" si="180"/>
        <v>0</v>
      </c>
      <c r="N421" s="17">
        <f t="shared" si="181"/>
        <v>9.8800000000000008</v>
      </c>
      <c r="O421" s="54">
        <f t="shared" si="182"/>
        <v>0</v>
      </c>
    </row>
    <row r="422" spans="1:15" ht="28.5" x14ac:dyDescent="0.2">
      <c r="A422" s="53" t="s">
        <v>771</v>
      </c>
      <c r="B422" s="41" t="s">
        <v>772</v>
      </c>
      <c r="C422" s="42" t="s">
        <v>7</v>
      </c>
      <c r="D422" s="43">
        <v>1</v>
      </c>
      <c r="E422" s="19"/>
      <c r="F422" s="34"/>
      <c r="G422" s="22">
        <f t="shared" si="175"/>
        <v>0</v>
      </c>
      <c r="H422" s="22">
        <f t="shared" si="176"/>
        <v>1</v>
      </c>
      <c r="I422" s="25">
        <v>2.8</v>
      </c>
      <c r="J422" s="17">
        <f t="shared" si="177"/>
        <v>2.8</v>
      </c>
      <c r="K422" s="17">
        <f t="shared" si="178"/>
        <v>0</v>
      </c>
      <c r="L422" s="17">
        <f t="shared" si="179"/>
        <v>0</v>
      </c>
      <c r="M422" s="17">
        <f t="shared" si="180"/>
        <v>0</v>
      </c>
      <c r="N422" s="17">
        <f t="shared" si="181"/>
        <v>2.8</v>
      </c>
      <c r="O422" s="54">
        <f t="shared" si="182"/>
        <v>0</v>
      </c>
    </row>
    <row r="423" spans="1:15" ht="28.5" x14ac:dyDescent="0.2">
      <c r="A423" s="53" t="s">
        <v>773</v>
      </c>
      <c r="B423" s="41" t="s">
        <v>774</v>
      </c>
      <c r="C423" s="42" t="s">
        <v>7</v>
      </c>
      <c r="D423" s="43">
        <v>3</v>
      </c>
      <c r="E423" s="19"/>
      <c r="F423" s="34"/>
      <c r="G423" s="22">
        <f t="shared" si="175"/>
        <v>0</v>
      </c>
      <c r="H423" s="22">
        <f t="shared" si="176"/>
        <v>3</v>
      </c>
      <c r="I423" s="25">
        <v>5.9</v>
      </c>
      <c r="J423" s="17">
        <f t="shared" si="177"/>
        <v>17.7</v>
      </c>
      <c r="K423" s="17">
        <f t="shared" si="178"/>
        <v>0</v>
      </c>
      <c r="L423" s="17">
        <f t="shared" si="179"/>
        <v>0</v>
      </c>
      <c r="M423" s="17">
        <f t="shared" si="180"/>
        <v>0</v>
      </c>
      <c r="N423" s="17">
        <f t="shared" si="181"/>
        <v>17.7</v>
      </c>
      <c r="O423" s="54">
        <f t="shared" si="182"/>
        <v>0</v>
      </c>
    </row>
    <row r="424" spans="1:15" ht="28.5" x14ac:dyDescent="0.2">
      <c r="A424" s="53" t="s">
        <v>775</v>
      </c>
      <c r="B424" s="41" t="s">
        <v>776</v>
      </c>
      <c r="C424" s="42" t="s">
        <v>71</v>
      </c>
      <c r="D424" s="43">
        <v>2</v>
      </c>
      <c r="E424" s="19"/>
      <c r="F424" s="34"/>
      <c r="G424" s="22">
        <f t="shared" si="175"/>
        <v>0</v>
      </c>
      <c r="H424" s="22">
        <f t="shared" si="176"/>
        <v>2</v>
      </c>
      <c r="I424" s="25">
        <v>5.55</v>
      </c>
      <c r="J424" s="17">
        <f t="shared" si="177"/>
        <v>11.1</v>
      </c>
      <c r="K424" s="17">
        <f t="shared" si="178"/>
        <v>0</v>
      </c>
      <c r="L424" s="17">
        <f t="shared" si="179"/>
        <v>0</v>
      </c>
      <c r="M424" s="17">
        <f t="shared" si="180"/>
        <v>0</v>
      </c>
      <c r="N424" s="17">
        <f t="shared" si="181"/>
        <v>11.1</v>
      </c>
      <c r="O424" s="54">
        <f t="shared" si="182"/>
        <v>0</v>
      </c>
    </row>
    <row r="425" spans="1:15" ht="28.5" x14ac:dyDescent="0.2">
      <c r="A425" s="53" t="s">
        <v>777</v>
      </c>
      <c r="B425" s="41" t="s">
        <v>778</v>
      </c>
      <c r="C425" s="42" t="s">
        <v>71</v>
      </c>
      <c r="D425" s="43">
        <v>5</v>
      </c>
      <c r="E425" s="19"/>
      <c r="F425" s="34"/>
      <c r="G425" s="22">
        <f t="shared" si="175"/>
        <v>0</v>
      </c>
      <c r="H425" s="22">
        <f t="shared" si="176"/>
        <v>5</v>
      </c>
      <c r="I425" s="25">
        <v>11.08</v>
      </c>
      <c r="J425" s="17">
        <f t="shared" si="177"/>
        <v>55.4</v>
      </c>
      <c r="K425" s="17">
        <f t="shared" si="178"/>
        <v>0</v>
      </c>
      <c r="L425" s="17">
        <f t="shared" si="179"/>
        <v>0</v>
      </c>
      <c r="M425" s="17">
        <f t="shared" si="180"/>
        <v>0</v>
      </c>
      <c r="N425" s="17">
        <f t="shared" si="181"/>
        <v>55.4</v>
      </c>
      <c r="O425" s="54">
        <f t="shared" si="182"/>
        <v>0</v>
      </c>
    </row>
    <row r="426" spans="1:15" ht="28.5" x14ac:dyDescent="0.2">
      <c r="A426" s="53" t="s">
        <v>779</v>
      </c>
      <c r="B426" s="41" t="s">
        <v>780</v>
      </c>
      <c r="C426" s="42" t="s">
        <v>7</v>
      </c>
      <c r="D426" s="43">
        <v>7</v>
      </c>
      <c r="E426" s="19"/>
      <c r="F426" s="34"/>
      <c r="G426" s="22">
        <f t="shared" si="175"/>
        <v>0</v>
      </c>
      <c r="H426" s="22">
        <f t="shared" si="176"/>
        <v>7</v>
      </c>
      <c r="I426" s="25">
        <v>8.1300000000000008</v>
      </c>
      <c r="J426" s="17">
        <f t="shared" si="177"/>
        <v>56.91</v>
      </c>
      <c r="K426" s="17">
        <f t="shared" si="178"/>
        <v>0</v>
      </c>
      <c r="L426" s="17">
        <f t="shared" si="179"/>
        <v>0</v>
      </c>
      <c r="M426" s="17">
        <f t="shared" si="180"/>
        <v>0</v>
      </c>
      <c r="N426" s="17">
        <f t="shared" si="181"/>
        <v>56.91</v>
      </c>
      <c r="O426" s="54">
        <f t="shared" si="182"/>
        <v>0</v>
      </c>
    </row>
    <row r="427" spans="1:15" ht="28.5" x14ac:dyDescent="0.2">
      <c r="A427" s="53" t="s">
        <v>781</v>
      </c>
      <c r="B427" s="41" t="s">
        <v>782</v>
      </c>
      <c r="C427" s="42" t="s">
        <v>71</v>
      </c>
      <c r="D427" s="43">
        <v>1</v>
      </c>
      <c r="E427" s="19"/>
      <c r="F427" s="34"/>
      <c r="G427" s="22">
        <f t="shared" si="175"/>
        <v>0</v>
      </c>
      <c r="H427" s="22">
        <f t="shared" si="176"/>
        <v>1</v>
      </c>
      <c r="I427" s="25">
        <v>12.23</v>
      </c>
      <c r="J427" s="17">
        <f t="shared" si="177"/>
        <v>12.23</v>
      </c>
      <c r="K427" s="17">
        <f t="shared" si="178"/>
        <v>0</v>
      </c>
      <c r="L427" s="17">
        <f t="shared" si="179"/>
        <v>0</v>
      </c>
      <c r="M427" s="17">
        <f t="shared" si="180"/>
        <v>0</v>
      </c>
      <c r="N427" s="17">
        <f t="shared" si="181"/>
        <v>12.23</v>
      </c>
      <c r="O427" s="54">
        <f t="shared" si="182"/>
        <v>0</v>
      </c>
    </row>
    <row r="428" spans="1:15" ht="28.5" x14ac:dyDescent="0.2">
      <c r="A428" s="53" t="s">
        <v>783</v>
      </c>
      <c r="B428" s="41" t="s">
        <v>784</v>
      </c>
      <c r="C428" s="42" t="s">
        <v>71</v>
      </c>
      <c r="D428" s="43">
        <v>9</v>
      </c>
      <c r="E428" s="19"/>
      <c r="F428" s="34"/>
      <c r="G428" s="22">
        <f t="shared" si="175"/>
        <v>0</v>
      </c>
      <c r="H428" s="22">
        <f t="shared" si="176"/>
        <v>9</v>
      </c>
      <c r="I428" s="25">
        <v>6.22</v>
      </c>
      <c r="J428" s="17">
        <f t="shared" si="177"/>
        <v>55.98</v>
      </c>
      <c r="K428" s="17">
        <f t="shared" si="178"/>
        <v>0</v>
      </c>
      <c r="L428" s="17">
        <f t="shared" si="179"/>
        <v>0</v>
      </c>
      <c r="M428" s="17">
        <f t="shared" si="180"/>
        <v>0</v>
      </c>
      <c r="N428" s="17">
        <f t="shared" si="181"/>
        <v>55.98</v>
      </c>
      <c r="O428" s="54">
        <f t="shared" si="182"/>
        <v>0</v>
      </c>
    </row>
    <row r="429" spans="1:15" ht="28.5" x14ac:dyDescent="0.2">
      <c r="A429" s="53" t="s">
        <v>785</v>
      </c>
      <c r="B429" s="41" t="s">
        <v>786</v>
      </c>
      <c r="C429" s="42" t="s">
        <v>7</v>
      </c>
      <c r="D429" s="43">
        <v>2</v>
      </c>
      <c r="E429" s="19"/>
      <c r="F429" s="34"/>
      <c r="G429" s="22">
        <f t="shared" ref="G429:G492" si="189">E429+F429</f>
        <v>0</v>
      </c>
      <c r="H429" s="22">
        <f t="shared" ref="H429:H492" si="190">D429-G429</f>
        <v>2</v>
      </c>
      <c r="I429" s="25">
        <v>9.85</v>
      </c>
      <c r="J429" s="17">
        <f t="shared" ref="J429:J492" si="191">ROUND(D429*I429,2)</f>
        <v>19.7</v>
      </c>
      <c r="K429" s="17">
        <f t="shared" ref="K429:K492" si="192">ROUND(E429*I429,2)</f>
        <v>0</v>
      </c>
      <c r="L429" s="17">
        <f t="shared" ref="L429:L492" si="193">ROUND(F429*I429,2)</f>
        <v>0</v>
      </c>
      <c r="M429" s="17">
        <f t="shared" ref="M429:M492" si="194">ROUND(G429*I429,2)</f>
        <v>0</v>
      </c>
      <c r="N429" s="17">
        <f t="shared" ref="N429:N492" si="195">ROUND(H429*I429,2)</f>
        <v>19.7</v>
      </c>
      <c r="O429" s="54">
        <f t="shared" ref="O429:O492" si="196">G429/D429*100</f>
        <v>0</v>
      </c>
    </row>
    <row r="430" spans="1:15" ht="28.5" x14ac:dyDescent="0.2">
      <c r="A430" s="53" t="s">
        <v>787</v>
      </c>
      <c r="B430" s="41" t="s">
        <v>788</v>
      </c>
      <c r="C430" s="42" t="s">
        <v>71</v>
      </c>
      <c r="D430" s="43">
        <v>3</v>
      </c>
      <c r="E430" s="19"/>
      <c r="F430" s="34"/>
      <c r="G430" s="22">
        <f t="shared" si="189"/>
        <v>0</v>
      </c>
      <c r="H430" s="22">
        <f t="shared" si="190"/>
        <v>3</v>
      </c>
      <c r="I430" s="25">
        <v>38.39</v>
      </c>
      <c r="J430" s="17">
        <f t="shared" si="191"/>
        <v>115.17</v>
      </c>
      <c r="K430" s="17">
        <f t="shared" si="192"/>
        <v>0</v>
      </c>
      <c r="L430" s="17">
        <f t="shared" si="193"/>
        <v>0</v>
      </c>
      <c r="M430" s="17">
        <f t="shared" si="194"/>
        <v>0</v>
      </c>
      <c r="N430" s="17">
        <f t="shared" si="195"/>
        <v>115.17</v>
      </c>
      <c r="O430" s="54">
        <f t="shared" si="196"/>
        <v>0</v>
      </c>
    </row>
    <row r="431" spans="1:15" ht="28.5" x14ac:dyDescent="0.2">
      <c r="A431" s="53" t="s">
        <v>789</v>
      </c>
      <c r="B431" s="41" t="s">
        <v>790</v>
      </c>
      <c r="C431" s="42" t="s">
        <v>71</v>
      </c>
      <c r="D431" s="43">
        <v>2</v>
      </c>
      <c r="E431" s="19"/>
      <c r="F431" s="34"/>
      <c r="G431" s="22">
        <f t="shared" si="189"/>
        <v>0</v>
      </c>
      <c r="H431" s="22">
        <f t="shared" si="190"/>
        <v>2</v>
      </c>
      <c r="I431" s="25">
        <v>4.49</v>
      </c>
      <c r="J431" s="17">
        <f t="shared" si="191"/>
        <v>8.98</v>
      </c>
      <c r="K431" s="17">
        <f t="shared" si="192"/>
        <v>0</v>
      </c>
      <c r="L431" s="17">
        <f t="shared" si="193"/>
        <v>0</v>
      </c>
      <c r="M431" s="17">
        <f t="shared" si="194"/>
        <v>0</v>
      </c>
      <c r="N431" s="17">
        <f t="shared" si="195"/>
        <v>8.98</v>
      </c>
      <c r="O431" s="54">
        <f t="shared" si="196"/>
        <v>0</v>
      </c>
    </row>
    <row r="432" spans="1:15" ht="28.5" x14ac:dyDescent="0.2">
      <c r="A432" s="53" t="s">
        <v>791</v>
      </c>
      <c r="B432" s="41" t="s">
        <v>792</v>
      </c>
      <c r="C432" s="42" t="s">
        <v>71</v>
      </c>
      <c r="D432" s="43">
        <v>1</v>
      </c>
      <c r="E432" s="19"/>
      <c r="F432" s="34"/>
      <c r="G432" s="22">
        <f t="shared" si="189"/>
        <v>0</v>
      </c>
      <c r="H432" s="22">
        <f t="shared" si="190"/>
        <v>1</v>
      </c>
      <c r="I432" s="25">
        <v>22.7</v>
      </c>
      <c r="J432" s="17">
        <f t="shared" si="191"/>
        <v>22.7</v>
      </c>
      <c r="K432" s="17">
        <f t="shared" si="192"/>
        <v>0</v>
      </c>
      <c r="L432" s="17">
        <f t="shared" si="193"/>
        <v>0</v>
      </c>
      <c r="M432" s="17">
        <f t="shared" si="194"/>
        <v>0</v>
      </c>
      <c r="N432" s="17">
        <f t="shared" si="195"/>
        <v>22.7</v>
      </c>
      <c r="O432" s="54">
        <f t="shared" si="196"/>
        <v>0</v>
      </c>
    </row>
    <row r="433" spans="1:15" ht="28.5" x14ac:dyDescent="0.2">
      <c r="A433" s="53" t="s">
        <v>793</v>
      </c>
      <c r="B433" s="41" t="s">
        <v>794</v>
      </c>
      <c r="C433" s="42" t="s">
        <v>71</v>
      </c>
      <c r="D433" s="43">
        <v>1</v>
      </c>
      <c r="E433" s="19"/>
      <c r="F433" s="34"/>
      <c r="G433" s="22">
        <f t="shared" si="189"/>
        <v>0</v>
      </c>
      <c r="H433" s="22">
        <f t="shared" si="190"/>
        <v>1</v>
      </c>
      <c r="I433" s="25">
        <v>7.41</v>
      </c>
      <c r="J433" s="17">
        <f t="shared" si="191"/>
        <v>7.41</v>
      </c>
      <c r="K433" s="17">
        <f t="shared" si="192"/>
        <v>0</v>
      </c>
      <c r="L433" s="17">
        <f t="shared" si="193"/>
        <v>0</v>
      </c>
      <c r="M433" s="17">
        <f t="shared" si="194"/>
        <v>0</v>
      </c>
      <c r="N433" s="17">
        <f t="shared" si="195"/>
        <v>7.41</v>
      </c>
      <c r="O433" s="54">
        <f t="shared" si="196"/>
        <v>0</v>
      </c>
    </row>
    <row r="434" spans="1:15" ht="28.5" x14ac:dyDescent="0.2">
      <c r="A434" s="53" t="s">
        <v>795</v>
      </c>
      <c r="B434" s="41" t="s">
        <v>796</v>
      </c>
      <c r="C434" s="42" t="s">
        <v>71</v>
      </c>
      <c r="D434" s="43">
        <v>1</v>
      </c>
      <c r="E434" s="19"/>
      <c r="F434" s="34"/>
      <c r="G434" s="22">
        <f t="shared" si="189"/>
        <v>0</v>
      </c>
      <c r="H434" s="22">
        <f t="shared" si="190"/>
        <v>1</v>
      </c>
      <c r="I434" s="25">
        <v>17.7</v>
      </c>
      <c r="J434" s="17">
        <f t="shared" si="191"/>
        <v>17.7</v>
      </c>
      <c r="K434" s="17">
        <f t="shared" si="192"/>
        <v>0</v>
      </c>
      <c r="L434" s="17">
        <f t="shared" si="193"/>
        <v>0</v>
      </c>
      <c r="M434" s="17">
        <f t="shared" si="194"/>
        <v>0</v>
      </c>
      <c r="N434" s="17">
        <f t="shared" si="195"/>
        <v>17.7</v>
      </c>
      <c r="O434" s="54">
        <f t="shared" si="196"/>
        <v>0</v>
      </c>
    </row>
    <row r="435" spans="1:15" ht="28.5" x14ac:dyDescent="0.2">
      <c r="A435" s="53" t="s">
        <v>797</v>
      </c>
      <c r="B435" s="41" t="s">
        <v>798</v>
      </c>
      <c r="C435" s="42" t="s">
        <v>71</v>
      </c>
      <c r="D435" s="43">
        <v>28</v>
      </c>
      <c r="E435" s="19"/>
      <c r="F435" s="34"/>
      <c r="G435" s="22">
        <f t="shared" si="189"/>
        <v>0</v>
      </c>
      <c r="H435" s="22">
        <f t="shared" si="190"/>
        <v>28</v>
      </c>
      <c r="I435" s="25">
        <v>3.68</v>
      </c>
      <c r="J435" s="17">
        <f t="shared" si="191"/>
        <v>103.04</v>
      </c>
      <c r="K435" s="17">
        <f t="shared" si="192"/>
        <v>0</v>
      </c>
      <c r="L435" s="17">
        <f t="shared" si="193"/>
        <v>0</v>
      </c>
      <c r="M435" s="17">
        <f t="shared" si="194"/>
        <v>0</v>
      </c>
      <c r="N435" s="17">
        <f t="shared" si="195"/>
        <v>103.04</v>
      </c>
      <c r="O435" s="54">
        <f t="shared" si="196"/>
        <v>0</v>
      </c>
    </row>
    <row r="436" spans="1:15" ht="28.5" x14ac:dyDescent="0.2">
      <c r="A436" s="53" t="s">
        <v>799</v>
      </c>
      <c r="B436" s="41" t="s">
        <v>800</v>
      </c>
      <c r="C436" s="42" t="s">
        <v>71</v>
      </c>
      <c r="D436" s="43">
        <v>18</v>
      </c>
      <c r="E436" s="19"/>
      <c r="F436" s="34"/>
      <c r="G436" s="22">
        <f t="shared" si="189"/>
        <v>0</v>
      </c>
      <c r="H436" s="22">
        <f t="shared" si="190"/>
        <v>18</v>
      </c>
      <c r="I436" s="25">
        <v>4.01</v>
      </c>
      <c r="J436" s="17">
        <f t="shared" si="191"/>
        <v>72.180000000000007</v>
      </c>
      <c r="K436" s="17">
        <f t="shared" si="192"/>
        <v>0</v>
      </c>
      <c r="L436" s="17">
        <f t="shared" si="193"/>
        <v>0</v>
      </c>
      <c r="M436" s="17">
        <f t="shared" si="194"/>
        <v>0</v>
      </c>
      <c r="N436" s="17">
        <f t="shared" si="195"/>
        <v>72.180000000000007</v>
      </c>
      <c r="O436" s="54">
        <f t="shared" si="196"/>
        <v>0</v>
      </c>
    </row>
    <row r="437" spans="1:15" ht="28.5" x14ac:dyDescent="0.2">
      <c r="A437" s="53" t="s">
        <v>801</v>
      </c>
      <c r="B437" s="41" t="s">
        <v>802</v>
      </c>
      <c r="C437" s="42" t="s">
        <v>71</v>
      </c>
      <c r="D437" s="43">
        <v>2</v>
      </c>
      <c r="E437" s="19"/>
      <c r="F437" s="34"/>
      <c r="G437" s="22">
        <f t="shared" si="189"/>
        <v>0</v>
      </c>
      <c r="H437" s="22">
        <f t="shared" si="190"/>
        <v>2</v>
      </c>
      <c r="I437" s="25">
        <v>4.6500000000000004</v>
      </c>
      <c r="J437" s="17">
        <f t="shared" si="191"/>
        <v>9.3000000000000007</v>
      </c>
      <c r="K437" s="17">
        <f t="shared" si="192"/>
        <v>0</v>
      </c>
      <c r="L437" s="17">
        <f t="shared" si="193"/>
        <v>0</v>
      </c>
      <c r="M437" s="17">
        <f t="shared" si="194"/>
        <v>0</v>
      </c>
      <c r="N437" s="17">
        <f t="shared" si="195"/>
        <v>9.3000000000000007</v>
      </c>
      <c r="O437" s="54">
        <f t="shared" si="196"/>
        <v>0</v>
      </c>
    </row>
    <row r="438" spans="1:15" ht="28.5" x14ac:dyDescent="0.2">
      <c r="A438" s="53" t="s">
        <v>803</v>
      </c>
      <c r="B438" s="41" t="s">
        <v>804</v>
      </c>
      <c r="C438" s="42" t="s">
        <v>71</v>
      </c>
      <c r="D438" s="43">
        <v>12</v>
      </c>
      <c r="E438" s="19"/>
      <c r="F438" s="34"/>
      <c r="G438" s="22">
        <f t="shared" si="189"/>
        <v>0</v>
      </c>
      <c r="H438" s="22">
        <f t="shared" si="190"/>
        <v>12</v>
      </c>
      <c r="I438" s="25">
        <v>6.98</v>
      </c>
      <c r="J438" s="17">
        <f t="shared" si="191"/>
        <v>83.76</v>
      </c>
      <c r="K438" s="17">
        <f t="shared" si="192"/>
        <v>0</v>
      </c>
      <c r="L438" s="17">
        <f t="shared" si="193"/>
        <v>0</v>
      </c>
      <c r="M438" s="17">
        <f t="shared" si="194"/>
        <v>0</v>
      </c>
      <c r="N438" s="17">
        <f t="shared" si="195"/>
        <v>83.76</v>
      </c>
      <c r="O438" s="54">
        <f t="shared" si="196"/>
        <v>0</v>
      </c>
    </row>
    <row r="439" spans="1:15" ht="28.5" x14ac:dyDescent="0.2">
      <c r="A439" s="53" t="s">
        <v>805</v>
      </c>
      <c r="B439" s="41" t="s">
        <v>796</v>
      </c>
      <c r="C439" s="42" t="s">
        <v>71</v>
      </c>
      <c r="D439" s="43">
        <v>1</v>
      </c>
      <c r="E439" s="19"/>
      <c r="F439" s="34"/>
      <c r="G439" s="22">
        <f t="shared" si="189"/>
        <v>0</v>
      </c>
      <c r="H439" s="22">
        <f t="shared" si="190"/>
        <v>1</v>
      </c>
      <c r="I439" s="25">
        <v>17.7</v>
      </c>
      <c r="J439" s="17">
        <f t="shared" si="191"/>
        <v>17.7</v>
      </c>
      <c r="K439" s="17">
        <f t="shared" si="192"/>
        <v>0</v>
      </c>
      <c r="L439" s="17">
        <f t="shared" si="193"/>
        <v>0</v>
      </c>
      <c r="M439" s="17">
        <f t="shared" si="194"/>
        <v>0</v>
      </c>
      <c r="N439" s="17">
        <f t="shared" si="195"/>
        <v>17.7</v>
      </c>
      <c r="O439" s="54">
        <f t="shared" si="196"/>
        <v>0</v>
      </c>
    </row>
    <row r="440" spans="1:15" ht="28.5" x14ac:dyDescent="0.2">
      <c r="A440" s="53" t="s">
        <v>806</v>
      </c>
      <c r="B440" s="41" t="s">
        <v>807</v>
      </c>
      <c r="C440" s="42" t="s">
        <v>71</v>
      </c>
      <c r="D440" s="43">
        <v>23</v>
      </c>
      <c r="E440" s="19"/>
      <c r="F440" s="34"/>
      <c r="G440" s="22">
        <f t="shared" si="189"/>
        <v>0</v>
      </c>
      <c r="H440" s="22">
        <f t="shared" si="190"/>
        <v>23</v>
      </c>
      <c r="I440" s="25">
        <v>5.93</v>
      </c>
      <c r="J440" s="17">
        <f t="shared" si="191"/>
        <v>136.38999999999999</v>
      </c>
      <c r="K440" s="17">
        <f t="shared" si="192"/>
        <v>0</v>
      </c>
      <c r="L440" s="17">
        <f t="shared" si="193"/>
        <v>0</v>
      </c>
      <c r="M440" s="17">
        <f t="shared" si="194"/>
        <v>0</v>
      </c>
      <c r="N440" s="17">
        <f t="shared" si="195"/>
        <v>136.38999999999999</v>
      </c>
      <c r="O440" s="54">
        <f t="shared" si="196"/>
        <v>0</v>
      </c>
    </row>
    <row r="441" spans="1:15" ht="28.5" x14ac:dyDescent="0.2">
      <c r="A441" s="53" t="s">
        <v>808</v>
      </c>
      <c r="B441" s="41" t="s">
        <v>809</v>
      </c>
      <c r="C441" s="42" t="s">
        <v>71</v>
      </c>
      <c r="D441" s="43">
        <v>1</v>
      </c>
      <c r="E441" s="19"/>
      <c r="F441" s="34"/>
      <c r="G441" s="22">
        <f t="shared" si="189"/>
        <v>0</v>
      </c>
      <c r="H441" s="22">
        <f t="shared" si="190"/>
        <v>1</v>
      </c>
      <c r="I441" s="25">
        <v>6.7</v>
      </c>
      <c r="J441" s="17">
        <f t="shared" si="191"/>
        <v>6.7</v>
      </c>
      <c r="K441" s="17">
        <f t="shared" si="192"/>
        <v>0</v>
      </c>
      <c r="L441" s="17">
        <f t="shared" si="193"/>
        <v>0</v>
      </c>
      <c r="M441" s="17">
        <f t="shared" si="194"/>
        <v>0</v>
      </c>
      <c r="N441" s="17">
        <f t="shared" si="195"/>
        <v>6.7</v>
      </c>
      <c r="O441" s="54">
        <f t="shared" si="196"/>
        <v>0</v>
      </c>
    </row>
    <row r="442" spans="1:15" ht="28.5" x14ac:dyDescent="0.2">
      <c r="A442" s="53" t="s">
        <v>810</v>
      </c>
      <c r="B442" s="41" t="s">
        <v>811</v>
      </c>
      <c r="C442" s="42" t="s">
        <v>71</v>
      </c>
      <c r="D442" s="43">
        <v>4</v>
      </c>
      <c r="E442" s="19"/>
      <c r="F442" s="34"/>
      <c r="G442" s="22">
        <f t="shared" si="189"/>
        <v>0</v>
      </c>
      <c r="H442" s="22">
        <f t="shared" si="190"/>
        <v>4</v>
      </c>
      <c r="I442" s="25">
        <v>5.99</v>
      </c>
      <c r="J442" s="17">
        <f t="shared" si="191"/>
        <v>23.96</v>
      </c>
      <c r="K442" s="17">
        <f t="shared" si="192"/>
        <v>0</v>
      </c>
      <c r="L442" s="17">
        <f t="shared" si="193"/>
        <v>0</v>
      </c>
      <c r="M442" s="17">
        <f t="shared" si="194"/>
        <v>0</v>
      </c>
      <c r="N442" s="17">
        <f t="shared" si="195"/>
        <v>23.96</v>
      </c>
      <c r="O442" s="54">
        <f t="shared" si="196"/>
        <v>0</v>
      </c>
    </row>
    <row r="443" spans="1:15" ht="28.5" x14ac:dyDescent="0.2">
      <c r="A443" s="53" t="s">
        <v>812</v>
      </c>
      <c r="B443" s="41" t="s">
        <v>813</v>
      </c>
      <c r="C443" s="42" t="s">
        <v>71</v>
      </c>
      <c r="D443" s="43">
        <v>1</v>
      </c>
      <c r="E443" s="19"/>
      <c r="F443" s="34"/>
      <c r="G443" s="22">
        <f t="shared" si="189"/>
        <v>0</v>
      </c>
      <c r="H443" s="22">
        <f t="shared" si="190"/>
        <v>1</v>
      </c>
      <c r="I443" s="25">
        <v>2.66</v>
      </c>
      <c r="J443" s="17">
        <f t="shared" si="191"/>
        <v>2.66</v>
      </c>
      <c r="K443" s="17">
        <f t="shared" si="192"/>
        <v>0</v>
      </c>
      <c r="L443" s="17">
        <f t="shared" si="193"/>
        <v>0</v>
      </c>
      <c r="M443" s="17">
        <f t="shared" si="194"/>
        <v>0</v>
      </c>
      <c r="N443" s="17">
        <f t="shared" si="195"/>
        <v>2.66</v>
      </c>
      <c r="O443" s="54">
        <f t="shared" si="196"/>
        <v>0</v>
      </c>
    </row>
    <row r="444" spans="1:15" ht="28.5" x14ac:dyDescent="0.2">
      <c r="A444" s="53" t="s">
        <v>814</v>
      </c>
      <c r="B444" s="41" t="s">
        <v>815</v>
      </c>
      <c r="C444" s="42" t="s">
        <v>7</v>
      </c>
      <c r="D444" s="43">
        <v>1</v>
      </c>
      <c r="E444" s="19"/>
      <c r="F444" s="34"/>
      <c r="G444" s="22">
        <f t="shared" si="189"/>
        <v>0</v>
      </c>
      <c r="H444" s="22">
        <f t="shared" si="190"/>
        <v>1</v>
      </c>
      <c r="I444" s="25">
        <v>5.99</v>
      </c>
      <c r="J444" s="17">
        <f t="shared" si="191"/>
        <v>5.99</v>
      </c>
      <c r="K444" s="17">
        <f t="shared" si="192"/>
        <v>0</v>
      </c>
      <c r="L444" s="17">
        <f t="shared" si="193"/>
        <v>0</v>
      </c>
      <c r="M444" s="17">
        <f t="shared" si="194"/>
        <v>0</v>
      </c>
      <c r="N444" s="17">
        <f t="shared" si="195"/>
        <v>5.99</v>
      </c>
      <c r="O444" s="54">
        <f t="shared" si="196"/>
        <v>0</v>
      </c>
    </row>
    <row r="445" spans="1:15" ht="28.5" x14ac:dyDescent="0.2">
      <c r="A445" s="53" t="s">
        <v>816</v>
      </c>
      <c r="B445" s="41" t="s">
        <v>817</v>
      </c>
      <c r="C445" s="42" t="s">
        <v>7</v>
      </c>
      <c r="D445" s="43">
        <v>4</v>
      </c>
      <c r="E445" s="19"/>
      <c r="F445" s="34"/>
      <c r="G445" s="22">
        <f t="shared" si="189"/>
        <v>0</v>
      </c>
      <c r="H445" s="22">
        <f t="shared" si="190"/>
        <v>4</v>
      </c>
      <c r="I445" s="25">
        <v>7.26</v>
      </c>
      <c r="J445" s="17">
        <f t="shared" si="191"/>
        <v>29.04</v>
      </c>
      <c r="K445" s="17">
        <f t="shared" si="192"/>
        <v>0</v>
      </c>
      <c r="L445" s="17">
        <f t="shared" si="193"/>
        <v>0</v>
      </c>
      <c r="M445" s="17">
        <f t="shared" si="194"/>
        <v>0</v>
      </c>
      <c r="N445" s="17">
        <f t="shared" si="195"/>
        <v>29.04</v>
      </c>
      <c r="O445" s="54">
        <f t="shared" si="196"/>
        <v>0</v>
      </c>
    </row>
    <row r="446" spans="1:15" ht="28.5" x14ac:dyDescent="0.2">
      <c r="A446" s="53" t="s">
        <v>818</v>
      </c>
      <c r="B446" s="41" t="s">
        <v>819</v>
      </c>
      <c r="C446" s="42" t="s">
        <v>71</v>
      </c>
      <c r="D446" s="43">
        <v>3</v>
      </c>
      <c r="E446" s="19"/>
      <c r="F446" s="34"/>
      <c r="G446" s="22">
        <f t="shared" si="189"/>
        <v>0</v>
      </c>
      <c r="H446" s="22">
        <f t="shared" si="190"/>
        <v>3</v>
      </c>
      <c r="I446" s="25">
        <v>27.89</v>
      </c>
      <c r="J446" s="17">
        <f t="shared" si="191"/>
        <v>83.67</v>
      </c>
      <c r="K446" s="17">
        <f t="shared" si="192"/>
        <v>0</v>
      </c>
      <c r="L446" s="17">
        <f t="shared" si="193"/>
        <v>0</v>
      </c>
      <c r="M446" s="17">
        <f t="shared" si="194"/>
        <v>0</v>
      </c>
      <c r="N446" s="17">
        <f t="shared" si="195"/>
        <v>83.67</v>
      </c>
      <c r="O446" s="54">
        <f t="shared" si="196"/>
        <v>0</v>
      </c>
    </row>
    <row r="447" spans="1:15" ht="42.75" x14ac:dyDescent="0.2">
      <c r="A447" s="53" t="s">
        <v>820</v>
      </c>
      <c r="B447" s="41" t="s">
        <v>821</v>
      </c>
      <c r="C447" s="42" t="s">
        <v>71</v>
      </c>
      <c r="D447" s="43">
        <v>8</v>
      </c>
      <c r="E447" s="19"/>
      <c r="F447" s="34"/>
      <c r="G447" s="22">
        <f t="shared" si="189"/>
        <v>0</v>
      </c>
      <c r="H447" s="22">
        <f t="shared" si="190"/>
        <v>8</v>
      </c>
      <c r="I447" s="25">
        <v>79.36</v>
      </c>
      <c r="J447" s="17">
        <f t="shared" si="191"/>
        <v>634.88</v>
      </c>
      <c r="K447" s="17">
        <f t="shared" si="192"/>
        <v>0</v>
      </c>
      <c r="L447" s="17">
        <f t="shared" si="193"/>
        <v>0</v>
      </c>
      <c r="M447" s="17">
        <f t="shared" si="194"/>
        <v>0</v>
      </c>
      <c r="N447" s="17">
        <f t="shared" si="195"/>
        <v>634.88</v>
      </c>
      <c r="O447" s="54">
        <f t="shared" si="196"/>
        <v>0</v>
      </c>
    </row>
    <row r="448" spans="1:15" ht="28.5" x14ac:dyDescent="0.2">
      <c r="A448" s="53" t="s">
        <v>822</v>
      </c>
      <c r="B448" s="41" t="s">
        <v>823</v>
      </c>
      <c r="C448" s="42" t="s">
        <v>71</v>
      </c>
      <c r="D448" s="43">
        <v>1</v>
      </c>
      <c r="E448" s="19"/>
      <c r="F448" s="34"/>
      <c r="G448" s="22">
        <f t="shared" si="189"/>
        <v>0</v>
      </c>
      <c r="H448" s="22">
        <f t="shared" si="190"/>
        <v>1</v>
      </c>
      <c r="I448" s="25">
        <v>92.69</v>
      </c>
      <c r="J448" s="17">
        <f t="shared" si="191"/>
        <v>92.69</v>
      </c>
      <c r="K448" s="17">
        <f t="shared" si="192"/>
        <v>0</v>
      </c>
      <c r="L448" s="17">
        <f t="shared" si="193"/>
        <v>0</v>
      </c>
      <c r="M448" s="17">
        <f t="shared" si="194"/>
        <v>0</v>
      </c>
      <c r="N448" s="17">
        <f t="shared" si="195"/>
        <v>92.69</v>
      </c>
      <c r="O448" s="54">
        <f t="shared" si="196"/>
        <v>0</v>
      </c>
    </row>
    <row r="449" spans="1:15" ht="28.5" x14ac:dyDescent="0.2">
      <c r="A449" s="53" t="s">
        <v>824</v>
      </c>
      <c r="B449" s="41" t="s">
        <v>825</v>
      </c>
      <c r="C449" s="42" t="s">
        <v>7</v>
      </c>
      <c r="D449" s="43">
        <v>2</v>
      </c>
      <c r="E449" s="19"/>
      <c r="F449" s="34"/>
      <c r="G449" s="22">
        <f t="shared" si="189"/>
        <v>0</v>
      </c>
      <c r="H449" s="22">
        <f t="shared" si="190"/>
        <v>2</v>
      </c>
      <c r="I449" s="25">
        <v>50.35</v>
      </c>
      <c r="J449" s="17">
        <f t="shared" si="191"/>
        <v>100.7</v>
      </c>
      <c r="K449" s="17">
        <f t="shared" si="192"/>
        <v>0</v>
      </c>
      <c r="L449" s="17">
        <f t="shared" si="193"/>
        <v>0</v>
      </c>
      <c r="M449" s="17">
        <f t="shared" si="194"/>
        <v>0</v>
      </c>
      <c r="N449" s="17">
        <f t="shared" si="195"/>
        <v>100.7</v>
      </c>
      <c r="O449" s="54">
        <f t="shared" si="196"/>
        <v>0</v>
      </c>
    </row>
    <row r="450" spans="1:15" ht="28.5" x14ac:dyDescent="0.2">
      <c r="A450" s="53" t="s">
        <v>826</v>
      </c>
      <c r="B450" s="41" t="s">
        <v>827</v>
      </c>
      <c r="C450" s="42" t="s">
        <v>71</v>
      </c>
      <c r="D450" s="43">
        <v>1</v>
      </c>
      <c r="E450" s="19"/>
      <c r="F450" s="34"/>
      <c r="G450" s="22">
        <f t="shared" si="189"/>
        <v>0</v>
      </c>
      <c r="H450" s="22">
        <f t="shared" si="190"/>
        <v>1</v>
      </c>
      <c r="I450" s="25">
        <v>112.09</v>
      </c>
      <c r="J450" s="17">
        <f t="shared" si="191"/>
        <v>112.09</v>
      </c>
      <c r="K450" s="17">
        <f t="shared" si="192"/>
        <v>0</v>
      </c>
      <c r="L450" s="17">
        <f t="shared" si="193"/>
        <v>0</v>
      </c>
      <c r="M450" s="17">
        <f t="shared" si="194"/>
        <v>0</v>
      </c>
      <c r="N450" s="17">
        <f t="shared" si="195"/>
        <v>112.09</v>
      </c>
      <c r="O450" s="54">
        <f t="shared" si="196"/>
        <v>0</v>
      </c>
    </row>
    <row r="451" spans="1:15" ht="42.75" x14ac:dyDescent="0.2">
      <c r="A451" s="53" t="s">
        <v>828</v>
      </c>
      <c r="B451" s="41" t="s">
        <v>829</v>
      </c>
      <c r="C451" s="42" t="s">
        <v>71</v>
      </c>
      <c r="D451" s="43">
        <v>1</v>
      </c>
      <c r="E451" s="19"/>
      <c r="F451" s="34"/>
      <c r="G451" s="22">
        <f t="shared" si="189"/>
        <v>0</v>
      </c>
      <c r="H451" s="22">
        <f t="shared" si="190"/>
        <v>1</v>
      </c>
      <c r="I451" s="25">
        <v>71.44</v>
      </c>
      <c r="J451" s="17">
        <f t="shared" si="191"/>
        <v>71.44</v>
      </c>
      <c r="K451" s="17">
        <f t="shared" si="192"/>
        <v>0</v>
      </c>
      <c r="L451" s="17">
        <f t="shared" si="193"/>
        <v>0</v>
      </c>
      <c r="M451" s="17">
        <f t="shared" si="194"/>
        <v>0</v>
      </c>
      <c r="N451" s="17">
        <f t="shared" si="195"/>
        <v>71.44</v>
      </c>
      <c r="O451" s="54">
        <f t="shared" si="196"/>
        <v>0</v>
      </c>
    </row>
    <row r="452" spans="1:15" ht="42.75" x14ac:dyDescent="0.2">
      <c r="A452" s="53" t="s">
        <v>830</v>
      </c>
      <c r="B452" s="41" t="s">
        <v>831</v>
      </c>
      <c r="C452" s="42" t="s">
        <v>71</v>
      </c>
      <c r="D452" s="43">
        <v>4</v>
      </c>
      <c r="E452" s="19"/>
      <c r="F452" s="34"/>
      <c r="G452" s="22">
        <f t="shared" si="189"/>
        <v>0</v>
      </c>
      <c r="H452" s="22">
        <f t="shared" si="190"/>
        <v>4</v>
      </c>
      <c r="I452" s="25">
        <v>78.55</v>
      </c>
      <c r="J452" s="17">
        <f t="shared" si="191"/>
        <v>314.2</v>
      </c>
      <c r="K452" s="17">
        <f t="shared" si="192"/>
        <v>0</v>
      </c>
      <c r="L452" s="17">
        <f t="shared" si="193"/>
        <v>0</v>
      </c>
      <c r="M452" s="17">
        <f t="shared" si="194"/>
        <v>0</v>
      </c>
      <c r="N452" s="17">
        <f t="shared" si="195"/>
        <v>314.2</v>
      </c>
      <c r="O452" s="54">
        <f t="shared" si="196"/>
        <v>0</v>
      </c>
    </row>
    <row r="453" spans="1:15" ht="15" x14ac:dyDescent="0.2">
      <c r="A453" s="53" t="s">
        <v>832</v>
      </c>
      <c r="B453" s="41" t="s">
        <v>833</v>
      </c>
      <c r="C453" s="42" t="s">
        <v>7</v>
      </c>
      <c r="D453" s="43">
        <v>1</v>
      </c>
      <c r="E453" s="19"/>
      <c r="F453" s="34"/>
      <c r="G453" s="22">
        <f t="shared" si="189"/>
        <v>0</v>
      </c>
      <c r="H453" s="22">
        <f t="shared" si="190"/>
        <v>1</v>
      </c>
      <c r="I453" s="25">
        <v>22.65</v>
      </c>
      <c r="J453" s="17">
        <f t="shared" si="191"/>
        <v>22.65</v>
      </c>
      <c r="K453" s="17">
        <f t="shared" si="192"/>
        <v>0</v>
      </c>
      <c r="L453" s="17">
        <f t="shared" si="193"/>
        <v>0</v>
      </c>
      <c r="M453" s="17">
        <f t="shared" si="194"/>
        <v>0</v>
      </c>
      <c r="N453" s="17">
        <f t="shared" si="195"/>
        <v>22.65</v>
      </c>
      <c r="O453" s="54">
        <f t="shared" si="196"/>
        <v>0</v>
      </c>
    </row>
    <row r="454" spans="1:15" ht="28.5" x14ac:dyDescent="0.2">
      <c r="A454" s="53" t="s">
        <v>834</v>
      </c>
      <c r="B454" s="41" t="s">
        <v>835</v>
      </c>
      <c r="C454" s="42" t="s">
        <v>71</v>
      </c>
      <c r="D454" s="43">
        <v>8</v>
      </c>
      <c r="E454" s="19"/>
      <c r="F454" s="34"/>
      <c r="G454" s="22">
        <f t="shared" si="189"/>
        <v>0</v>
      </c>
      <c r="H454" s="22">
        <f t="shared" si="190"/>
        <v>8</v>
      </c>
      <c r="I454" s="25">
        <v>4.33</v>
      </c>
      <c r="J454" s="17">
        <f t="shared" si="191"/>
        <v>34.64</v>
      </c>
      <c r="K454" s="17">
        <f t="shared" si="192"/>
        <v>0</v>
      </c>
      <c r="L454" s="17">
        <f t="shared" si="193"/>
        <v>0</v>
      </c>
      <c r="M454" s="17">
        <f t="shared" si="194"/>
        <v>0</v>
      </c>
      <c r="N454" s="17">
        <f t="shared" si="195"/>
        <v>34.64</v>
      </c>
      <c r="O454" s="54">
        <f t="shared" si="196"/>
        <v>0</v>
      </c>
    </row>
    <row r="455" spans="1:15" ht="28.5" x14ac:dyDescent="0.2">
      <c r="A455" s="53" t="s">
        <v>836</v>
      </c>
      <c r="B455" s="41" t="s">
        <v>837</v>
      </c>
      <c r="C455" s="42" t="s">
        <v>71</v>
      </c>
      <c r="D455" s="43">
        <v>3</v>
      </c>
      <c r="E455" s="19"/>
      <c r="F455" s="34"/>
      <c r="G455" s="22">
        <f t="shared" si="189"/>
        <v>0</v>
      </c>
      <c r="H455" s="22">
        <f t="shared" si="190"/>
        <v>3</v>
      </c>
      <c r="I455" s="25">
        <v>4.8600000000000003</v>
      </c>
      <c r="J455" s="17">
        <f t="shared" si="191"/>
        <v>14.58</v>
      </c>
      <c r="K455" s="17">
        <f t="shared" si="192"/>
        <v>0</v>
      </c>
      <c r="L455" s="17">
        <f t="shared" si="193"/>
        <v>0</v>
      </c>
      <c r="M455" s="17">
        <f t="shared" si="194"/>
        <v>0</v>
      </c>
      <c r="N455" s="17">
        <f t="shared" si="195"/>
        <v>14.58</v>
      </c>
      <c r="O455" s="54">
        <f t="shared" si="196"/>
        <v>0</v>
      </c>
    </row>
    <row r="456" spans="1:15" ht="28.5" x14ac:dyDescent="0.2">
      <c r="A456" s="53" t="s">
        <v>838</v>
      </c>
      <c r="B456" s="41" t="s">
        <v>839</v>
      </c>
      <c r="C456" s="42" t="s">
        <v>71</v>
      </c>
      <c r="D456" s="43">
        <v>2</v>
      </c>
      <c r="E456" s="19"/>
      <c r="F456" s="34"/>
      <c r="G456" s="22">
        <f t="shared" si="189"/>
        <v>0</v>
      </c>
      <c r="H456" s="22">
        <f t="shared" si="190"/>
        <v>2</v>
      </c>
      <c r="I456" s="25">
        <v>10.06</v>
      </c>
      <c r="J456" s="17">
        <f t="shared" si="191"/>
        <v>20.12</v>
      </c>
      <c r="K456" s="17">
        <f t="shared" si="192"/>
        <v>0</v>
      </c>
      <c r="L456" s="17">
        <f t="shared" si="193"/>
        <v>0</v>
      </c>
      <c r="M456" s="17">
        <f t="shared" si="194"/>
        <v>0</v>
      </c>
      <c r="N456" s="17">
        <f t="shared" si="195"/>
        <v>20.12</v>
      </c>
      <c r="O456" s="54">
        <f t="shared" si="196"/>
        <v>0</v>
      </c>
    </row>
    <row r="457" spans="1:15" ht="28.5" x14ac:dyDescent="0.2">
      <c r="A457" s="53" t="s">
        <v>840</v>
      </c>
      <c r="B457" s="41" t="s">
        <v>788</v>
      </c>
      <c r="C457" s="42" t="s">
        <v>71</v>
      </c>
      <c r="D457" s="43">
        <v>7</v>
      </c>
      <c r="E457" s="19"/>
      <c r="F457" s="34"/>
      <c r="G457" s="22">
        <f t="shared" si="189"/>
        <v>0</v>
      </c>
      <c r="H457" s="22">
        <f t="shared" si="190"/>
        <v>7</v>
      </c>
      <c r="I457" s="25">
        <v>38.39</v>
      </c>
      <c r="J457" s="17">
        <f t="shared" si="191"/>
        <v>268.73</v>
      </c>
      <c r="K457" s="17">
        <f t="shared" si="192"/>
        <v>0</v>
      </c>
      <c r="L457" s="17">
        <f t="shared" si="193"/>
        <v>0</v>
      </c>
      <c r="M457" s="17">
        <f t="shared" si="194"/>
        <v>0</v>
      </c>
      <c r="N457" s="17">
        <f t="shared" si="195"/>
        <v>268.73</v>
      </c>
      <c r="O457" s="54">
        <f t="shared" si="196"/>
        <v>0</v>
      </c>
    </row>
    <row r="458" spans="1:15" ht="28.5" x14ac:dyDescent="0.2">
      <c r="A458" s="53" t="s">
        <v>841</v>
      </c>
      <c r="B458" s="41" t="s">
        <v>842</v>
      </c>
      <c r="C458" s="42" t="s">
        <v>71</v>
      </c>
      <c r="D458" s="43">
        <v>7</v>
      </c>
      <c r="E458" s="19"/>
      <c r="F458" s="34"/>
      <c r="G458" s="22">
        <f t="shared" si="189"/>
        <v>0</v>
      </c>
      <c r="H458" s="22">
        <f t="shared" si="190"/>
        <v>7</v>
      </c>
      <c r="I458" s="25">
        <v>11.85</v>
      </c>
      <c r="J458" s="17">
        <f t="shared" si="191"/>
        <v>82.95</v>
      </c>
      <c r="K458" s="17">
        <f t="shared" si="192"/>
        <v>0</v>
      </c>
      <c r="L458" s="17">
        <f t="shared" si="193"/>
        <v>0</v>
      </c>
      <c r="M458" s="17">
        <f t="shared" si="194"/>
        <v>0</v>
      </c>
      <c r="N458" s="17">
        <f t="shared" si="195"/>
        <v>82.95</v>
      </c>
      <c r="O458" s="54">
        <f t="shared" si="196"/>
        <v>0</v>
      </c>
    </row>
    <row r="459" spans="1:15" ht="28.5" x14ac:dyDescent="0.2">
      <c r="A459" s="53" t="s">
        <v>843</v>
      </c>
      <c r="B459" s="41" t="s">
        <v>844</v>
      </c>
      <c r="C459" s="42" t="s">
        <v>75</v>
      </c>
      <c r="D459" s="43">
        <v>113.6</v>
      </c>
      <c r="E459" s="19"/>
      <c r="F459" s="34"/>
      <c r="G459" s="22">
        <f t="shared" si="189"/>
        <v>0</v>
      </c>
      <c r="H459" s="22">
        <f t="shared" si="190"/>
        <v>113.6</v>
      </c>
      <c r="I459" s="25">
        <v>3.86</v>
      </c>
      <c r="J459" s="17">
        <f t="shared" si="191"/>
        <v>438.5</v>
      </c>
      <c r="K459" s="17">
        <f t="shared" si="192"/>
        <v>0</v>
      </c>
      <c r="L459" s="17">
        <f t="shared" si="193"/>
        <v>0</v>
      </c>
      <c r="M459" s="17">
        <f t="shared" si="194"/>
        <v>0</v>
      </c>
      <c r="N459" s="17">
        <f t="shared" si="195"/>
        <v>438.5</v>
      </c>
      <c r="O459" s="54">
        <f t="shared" si="196"/>
        <v>0</v>
      </c>
    </row>
    <row r="460" spans="1:15" ht="28.5" x14ac:dyDescent="0.2">
      <c r="A460" s="53" t="s">
        <v>845</v>
      </c>
      <c r="B460" s="41" t="s">
        <v>396</v>
      </c>
      <c r="C460" s="42" t="s">
        <v>75</v>
      </c>
      <c r="D460" s="43">
        <v>67</v>
      </c>
      <c r="E460" s="19"/>
      <c r="F460" s="34"/>
      <c r="G460" s="22">
        <f t="shared" si="189"/>
        <v>0</v>
      </c>
      <c r="H460" s="22">
        <f t="shared" si="190"/>
        <v>67</v>
      </c>
      <c r="I460" s="25">
        <v>5.0599999999999996</v>
      </c>
      <c r="J460" s="17">
        <f t="shared" si="191"/>
        <v>339.02</v>
      </c>
      <c r="K460" s="17">
        <f t="shared" si="192"/>
        <v>0</v>
      </c>
      <c r="L460" s="17">
        <f t="shared" si="193"/>
        <v>0</v>
      </c>
      <c r="M460" s="17">
        <f t="shared" si="194"/>
        <v>0</v>
      </c>
      <c r="N460" s="17">
        <f t="shared" si="195"/>
        <v>339.02</v>
      </c>
      <c r="O460" s="54">
        <f t="shared" si="196"/>
        <v>0</v>
      </c>
    </row>
    <row r="461" spans="1:15" ht="28.5" x14ac:dyDescent="0.2">
      <c r="A461" s="53" t="s">
        <v>846</v>
      </c>
      <c r="B461" s="41" t="s">
        <v>847</v>
      </c>
      <c r="C461" s="42" t="s">
        <v>75</v>
      </c>
      <c r="D461" s="43">
        <v>6</v>
      </c>
      <c r="E461" s="19"/>
      <c r="F461" s="34"/>
      <c r="G461" s="22">
        <f t="shared" si="189"/>
        <v>0</v>
      </c>
      <c r="H461" s="22">
        <f t="shared" si="190"/>
        <v>6</v>
      </c>
      <c r="I461" s="25">
        <v>8.59</v>
      </c>
      <c r="J461" s="17">
        <f t="shared" si="191"/>
        <v>51.54</v>
      </c>
      <c r="K461" s="17">
        <f t="shared" si="192"/>
        <v>0</v>
      </c>
      <c r="L461" s="17">
        <f t="shared" si="193"/>
        <v>0</v>
      </c>
      <c r="M461" s="17">
        <f t="shared" si="194"/>
        <v>0</v>
      </c>
      <c r="N461" s="17">
        <f t="shared" si="195"/>
        <v>51.54</v>
      </c>
      <c r="O461" s="54">
        <f t="shared" si="196"/>
        <v>0</v>
      </c>
    </row>
    <row r="462" spans="1:15" ht="28.5" x14ac:dyDescent="0.2">
      <c r="A462" s="53" t="s">
        <v>848</v>
      </c>
      <c r="B462" s="41" t="s">
        <v>849</v>
      </c>
      <c r="C462" s="42" t="s">
        <v>75</v>
      </c>
      <c r="D462" s="43">
        <v>40</v>
      </c>
      <c r="E462" s="19"/>
      <c r="F462" s="34"/>
      <c r="G462" s="22">
        <f t="shared" si="189"/>
        <v>0</v>
      </c>
      <c r="H462" s="22">
        <f t="shared" si="190"/>
        <v>40</v>
      </c>
      <c r="I462" s="25">
        <v>12.6</v>
      </c>
      <c r="J462" s="17">
        <f t="shared" si="191"/>
        <v>504</v>
      </c>
      <c r="K462" s="17">
        <f t="shared" si="192"/>
        <v>0</v>
      </c>
      <c r="L462" s="17">
        <f t="shared" si="193"/>
        <v>0</v>
      </c>
      <c r="M462" s="17">
        <f t="shared" si="194"/>
        <v>0</v>
      </c>
      <c r="N462" s="17">
        <f t="shared" si="195"/>
        <v>504</v>
      </c>
      <c r="O462" s="54">
        <f t="shared" si="196"/>
        <v>0</v>
      </c>
    </row>
    <row r="463" spans="1:15" ht="28.5" x14ac:dyDescent="0.2">
      <c r="A463" s="53" t="s">
        <v>850</v>
      </c>
      <c r="B463" s="41" t="s">
        <v>851</v>
      </c>
      <c r="C463" s="42" t="s">
        <v>75</v>
      </c>
      <c r="D463" s="43">
        <v>6</v>
      </c>
      <c r="E463" s="19"/>
      <c r="F463" s="34"/>
      <c r="G463" s="22">
        <f t="shared" si="189"/>
        <v>0</v>
      </c>
      <c r="H463" s="22">
        <f t="shared" si="190"/>
        <v>6</v>
      </c>
      <c r="I463" s="25">
        <v>14.94</v>
      </c>
      <c r="J463" s="17">
        <f t="shared" si="191"/>
        <v>89.64</v>
      </c>
      <c r="K463" s="17">
        <f t="shared" si="192"/>
        <v>0</v>
      </c>
      <c r="L463" s="17">
        <f t="shared" si="193"/>
        <v>0</v>
      </c>
      <c r="M463" s="17">
        <f t="shared" si="194"/>
        <v>0</v>
      </c>
      <c r="N463" s="17">
        <f t="shared" si="195"/>
        <v>89.64</v>
      </c>
      <c r="O463" s="54">
        <f t="shared" si="196"/>
        <v>0</v>
      </c>
    </row>
    <row r="464" spans="1:15" ht="28.5" x14ac:dyDescent="0.2">
      <c r="A464" s="53" t="s">
        <v>852</v>
      </c>
      <c r="B464" s="41" t="s">
        <v>853</v>
      </c>
      <c r="C464" s="42" t="s">
        <v>75</v>
      </c>
      <c r="D464" s="43">
        <v>30</v>
      </c>
      <c r="E464" s="19"/>
      <c r="F464" s="34"/>
      <c r="G464" s="22">
        <f t="shared" si="189"/>
        <v>0</v>
      </c>
      <c r="H464" s="22">
        <f t="shared" si="190"/>
        <v>30</v>
      </c>
      <c r="I464" s="25">
        <v>25.16</v>
      </c>
      <c r="J464" s="17">
        <f t="shared" si="191"/>
        <v>754.8</v>
      </c>
      <c r="K464" s="17">
        <f t="shared" si="192"/>
        <v>0</v>
      </c>
      <c r="L464" s="17">
        <f t="shared" si="193"/>
        <v>0</v>
      </c>
      <c r="M464" s="17">
        <f t="shared" si="194"/>
        <v>0</v>
      </c>
      <c r="N464" s="17">
        <f t="shared" si="195"/>
        <v>754.8</v>
      </c>
      <c r="O464" s="54">
        <f t="shared" si="196"/>
        <v>0</v>
      </c>
    </row>
    <row r="465" spans="1:15" ht="28.5" x14ac:dyDescent="0.2">
      <c r="A465" s="53" t="s">
        <v>854</v>
      </c>
      <c r="B465" s="41" t="s">
        <v>855</v>
      </c>
      <c r="C465" s="42" t="s">
        <v>71</v>
      </c>
      <c r="D465" s="43">
        <v>10</v>
      </c>
      <c r="E465" s="19"/>
      <c r="F465" s="34"/>
      <c r="G465" s="22">
        <f t="shared" si="189"/>
        <v>0</v>
      </c>
      <c r="H465" s="22">
        <f t="shared" si="190"/>
        <v>10</v>
      </c>
      <c r="I465" s="25">
        <v>2.95</v>
      </c>
      <c r="J465" s="17">
        <f t="shared" si="191"/>
        <v>29.5</v>
      </c>
      <c r="K465" s="17">
        <f t="shared" si="192"/>
        <v>0</v>
      </c>
      <c r="L465" s="17">
        <f t="shared" si="193"/>
        <v>0</v>
      </c>
      <c r="M465" s="17">
        <f t="shared" si="194"/>
        <v>0</v>
      </c>
      <c r="N465" s="17">
        <f t="shared" si="195"/>
        <v>29.5</v>
      </c>
      <c r="O465" s="54">
        <f t="shared" si="196"/>
        <v>0</v>
      </c>
    </row>
    <row r="466" spans="1:15" ht="28.5" x14ac:dyDescent="0.2">
      <c r="A466" s="53" t="s">
        <v>856</v>
      </c>
      <c r="B466" s="41" t="s">
        <v>857</v>
      </c>
      <c r="C466" s="42" t="s">
        <v>7</v>
      </c>
      <c r="D466" s="43">
        <v>10</v>
      </c>
      <c r="E466" s="19"/>
      <c r="F466" s="34"/>
      <c r="G466" s="22">
        <f t="shared" si="189"/>
        <v>0</v>
      </c>
      <c r="H466" s="22">
        <f t="shared" si="190"/>
        <v>10</v>
      </c>
      <c r="I466" s="25">
        <v>30.76</v>
      </c>
      <c r="J466" s="17">
        <f t="shared" si="191"/>
        <v>307.60000000000002</v>
      </c>
      <c r="K466" s="17">
        <f t="shared" si="192"/>
        <v>0</v>
      </c>
      <c r="L466" s="17">
        <f t="shared" si="193"/>
        <v>0</v>
      </c>
      <c r="M466" s="17">
        <f t="shared" si="194"/>
        <v>0</v>
      </c>
      <c r="N466" s="17">
        <f t="shared" si="195"/>
        <v>307.60000000000002</v>
      </c>
      <c r="O466" s="54">
        <f t="shared" si="196"/>
        <v>0</v>
      </c>
    </row>
    <row r="467" spans="1:15" ht="28.5" x14ac:dyDescent="0.2">
      <c r="A467" s="53" t="s">
        <v>858</v>
      </c>
      <c r="B467" s="41" t="s">
        <v>859</v>
      </c>
      <c r="C467" s="42" t="s">
        <v>7</v>
      </c>
      <c r="D467" s="43">
        <v>1</v>
      </c>
      <c r="E467" s="19"/>
      <c r="F467" s="34"/>
      <c r="G467" s="22">
        <f t="shared" si="189"/>
        <v>0</v>
      </c>
      <c r="H467" s="22">
        <f t="shared" si="190"/>
        <v>1</v>
      </c>
      <c r="I467" s="25">
        <v>1041.8399999999999</v>
      </c>
      <c r="J467" s="17">
        <f t="shared" si="191"/>
        <v>1041.8399999999999</v>
      </c>
      <c r="K467" s="17">
        <f t="shared" si="192"/>
        <v>0</v>
      </c>
      <c r="L467" s="17">
        <f t="shared" si="193"/>
        <v>0</v>
      </c>
      <c r="M467" s="17">
        <f t="shared" si="194"/>
        <v>0</v>
      </c>
      <c r="N467" s="17">
        <f t="shared" si="195"/>
        <v>1041.8399999999999</v>
      </c>
      <c r="O467" s="54">
        <f t="shared" si="196"/>
        <v>0</v>
      </c>
    </row>
    <row r="468" spans="1:15" ht="42.75" x14ac:dyDescent="0.2">
      <c r="A468" s="53" t="s">
        <v>860</v>
      </c>
      <c r="B468" s="41" t="s">
        <v>861</v>
      </c>
      <c r="C468" s="42" t="s">
        <v>7</v>
      </c>
      <c r="D468" s="43">
        <v>2</v>
      </c>
      <c r="E468" s="19"/>
      <c r="F468" s="34"/>
      <c r="G468" s="22">
        <f t="shared" si="189"/>
        <v>0</v>
      </c>
      <c r="H468" s="22">
        <f t="shared" si="190"/>
        <v>2</v>
      </c>
      <c r="I468" s="25">
        <v>259.33999999999997</v>
      </c>
      <c r="J468" s="17">
        <f t="shared" si="191"/>
        <v>518.67999999999995</v>
      </c>
      <c r="K468" s="17">
        <f t="shared" si="192"/>
        <v>0</v>
      </c>
      <c r="L468" s="17">
        <f t="shared" si="193"/>
        <v>0</v>
      </c>
      <c r="M468" s="17">
        <f t="shared" si="194"/>
        <v>0</v>
      </c>
      <c r="N468" s="17">
        <f t="shared" si="195"/>
        <v>518.67999999999995</v>
      </c>
      <c r="O468" s="54">
        <f t="shared" si="196"/>
        <v>0</v>
      </c>
    </row>
    <row r="469" spans="1:15" ht="28.5" x14ac:dyDescent="0.2">
      <c r="A469" s="53" t="s">
        <v>862</v>
      </c>
      <c r="B469" s="41" t="s">
        <v>863</v>
      </c>
      <c r="C469" s="42" t="s">
        <v>71</v>
      </c>
      <c r="D469" s="43">
        <v>2</v>
      </c>
      <c r="E469" s="19"/>
      <c r="F469" s="34"/>
      <c r="G469" s="22">
        <f t="shared" si="189"/>
        <v>0</v>
      </c>
      <c r="H469" s="22">
        <f t="shared" si="190"/>
        <v>2</v>
      </c>
      <c r="I469" s="25">
        <v>192.7</v>
      </c>
      <c r="J469" s="17">
        <f t="shared" si="191"/>
        <v>385.4</v>
      </c>
      <c r="K469" s="17">
        <f t="shared" si="192"/>
        <v>0</v>
      </c>
      <c r="L469" s="17">
        <f t="shared" si="193"/>
        <v>0</v>
      </c>
      <c r="M469" s="17">
        <f t="shared" si="194"/>
        <v>0</v>
      </c>
      <c r="N469" s="17">
        <f t="shared" si="195"/>
        <v>385.4</v>
      </c>
      <c r="O469" s="54">
        <f t="shared" si="196"/>
        <v>0</v>
      </c>
    </row>
    <row r="470" spans="1:15" ht="28.5" x14ac:dyDescent="0.2">
      <c r="A470" s="53" t="s">
        <v>864</v>
      </c>
      <c r="B470" s="41" t="s">
        <v>865</v>
      </c>
      <c r="C470" s="42" t="s">
        <v>71</v>
      </c>
      <c r="D470" s="43">
        <v>5</v>
      </c>
      <c r="E470" s="19"/>
      <c r="F470" s="34"/>
      <c r="G470" s="22">
        <f t="shared" si="189"/>
        <v>0</v>
      </c>
      <c r="H470" s="22">
        <f t="shared" si="190"/>
        <v>5</v>
      </c>
      <c r="I470" s="25">
        <v>4.01</v>
      </c>
      <c r="J470" s="17">
        <f t="shared" si="191"/>
        <v>20.05</v>
      </c>
      <c r="K470" s="17">
        <f t="shared" si="192"/>
        <v>0</v>
      </c>
      <c r="L470" s="17">
        <f t="shared" si="193"/>
        <v>0</v>
      </c>
      <c r="M470" s="17">
        <f t="shared" si="194"/>
        <v>0</v>
      </c>
      <c r="N470" s="17">
        <f t="shared" si="195"/>
        <v>20.05</v>
      </c>
      <c r="O470" s="54">
        <f t="shared" si="196"/>
        <v>0</v>
      </c>
    </row>
    <row r="471" spans="1:15" ht="15" x14ac:dyDescent="0.2">
      <c r="A471" s="53" t="s">
        <v>866</v>
      </c>
      <c r="B471" s="41" t="s">
        <v>867</v>
      </c>
      <c r="C471" s="42" t="s">
        <v>71</v>
      </c>
      <c r="D471" s="43">
        <v>2</v>
      </c>
      <c r="E471" s="19"/>
      <c r="F471" s="34"/>
      <c r="G471" s="22">
        <f t="shared" si="189"/>
        <v>0</v>
      </c>
      <c r="H471" s="22">
        <f t="shared" si="190"/>
        <v>2</v>
      </c>
      <c r="I471" s="25">
        <v>38.39</v>
      </c>
      <c r="J471" s="17">
        <f t="shared" si="191"/>
        <v>76.78</v>
      </c>
      <c r="K471" s="17">
        <f t="shared" si="192"/>
        <v>0</v>
      </c>
      <c r="L471" s="17">
        <f t="shared" si="193"/>
        <v>0</v>
      </c>
      <c r="M471" s="17">
        <f t="shared" si="194"/>
        <v>0</v>
      </c>
      <c r="N471" s="17">
        <f t="shared" si="195"/>
        <v>76.78</v>
      </c>
      <c r="O471" s="54">
        <f t="shared" si="196"/>
        <v>0</v>
      </c>
    </row>
    <row r="472" spans="1:15" ht="28.5" x14ac:dyDescent="0.2">
      <c r="A472" s="53" t="s">
        <v>868</v>
      </c>
      <c r="B472" s="41" t="s">
        <v>869</v>
      </c>
      <c r="C472" s="42" t="s">
        <v>71</v>
      </c>
      <c r="D472" s="43">
        <v>2</v>
      </c>
      <c r="E472" s="19"/>
      <c r="F472" s="34"/>
      <c r="G472" s="22">
        <f t="shared" si="189"/>
        <v>0</v>
      </c>
      <c r="H472" s="22">
        <f t="shared" si="190"/>
        <v>2</v>
      </c>
      <c r="I472" s="25">
        <v>11.08</v>
      </c>
      <c r="J472" s="17">
        <f t="shared" si="191"/>
        <v>22.16</v>
      </c>
      <c r="K472" s="17">
        <f t="shared" si="192"/>
        <v>0</v>
      </c>
      <c r="L472" s="17">
        <f t="shared" si="193"/>
        <v>0</v>
      </c>
      <c r="M472" s="17">
        <f t="shared" si="194"/>
        <v>0</v>
      </c>
      <c r="N472" s="17">
        <f t="shared" si="195"/>
        <v>22.16</v>
      </c>
      <c r="O472" s="54">
        <f t="shared" si="196"/>
        <v>0</v>
      </c>
    </row>
    <row r="473" spans="1:15" ht="15" x14ac:dyDescent="0.2">
      <c r="A473" s="57" t="s">
        <v>124</v>
      </c>
      <c r="B473" s="23" t="s">
        <v>40</v>
      </c>
      <c r="C473" s="24"/>
      <c r="D473" s="26"/>
      <c r="E473" s="20"/>
      <c r="F473" s="35"/>
      <c r="G473" s="21"/>
      <c r="H473" s="21"/>
      <c r="I473" s="27"/>
      <c r="J473" s="28">
        <f>SUM(J474)</f>
        <v>142.22999999999999</v>
      </c>
      <c r="K473" s="28">
        <f t="shared" ref="K473:N473" si="197">SUM(K474)</f>
        <v>0</v>
      </c>
      <c r="L473" s="28">
        <f t="shared" si="197"/>
        <v>0</v>
      </c>
      <c r="M473" s="28">
        <f t="shared" si="197"/>
        <v>0</v>
      </c>
      <c r="N473" s="28">
        <f t="shared" si="197"/>
        <v>142.22999999999999</v>
      </c>
      <c r="O473" s="58"/>
    </row>
    <row r="474" spans="1:15" ht="28.5" x14ac:dyDescent="0.2">
      <c r="A474" s="53" t="s">
        <v>870</v>
      </c>
      <c r="B474" s="41" t="s">
        <v>686</v>
      </c>
      <c r="C474" s="42" t="s">
        <v>75</v>
      </c>
      <c r="D474" s="43">
        <v>57.12</v>
      </c>
      <c r="E474" s="19"/>
      <c r="F474" s="34"/>
      <c r="G474" s="22">
        <f t="shared" si="189"/>
        <v>0</v>
      </c>
      <c r="H474" s="22">
        <f t="shared" si="190"/>
        <v>57.12</v>
      </c>
      <c r="I474" s="25">
        <v>2.4900000000000002</v>
      </c>
      <c r="J474" s="17">
        <f t="shared" si="191"/>
        <v>142.22999999999999</v>
      </c>
      <c r="K474" s="17">
        <f t="shared" si="192"/>
        <v>0</v>
      </c>
      <c r="L474" s="17">
        <f t="shared" si="193"/>
        <v>0</v>
      </c>
      <c r="M474" s="17">
        <f t="shared" si="194"/>
        <v>0</v>
      </c>
      <c r="N474" s="17">
        <f t="shared" si="195"/>
        <v>142.22999999999999</v>
      </c>
      <c r="O474" s="54">
        <f t="shared" si="196"/>
        <v>0</v>
      </c>
    </row>
    <row r="475" spans="1:15" ht="15" x14ac:dyDescent="0.2">
      <c r="A475" s="57" t="s">
        <v>125</v>
      </c>
      <c r="B475" s="23" t="s">
        <v>871</v>
      </c>
      <c r="C475" s="24"/>
      <c r="D475" s="26"/>
      <c r="E475" s="20"/>
      <c r="F475" s="35"/>
      <c r="G475" s="21"/>
      <c r="H475" s="21"/>
      <c r="I475" s="27"/>
      <c r="J475" s="28">
        <f>SUM(J476,J481)</f>
        <v>4293.8</v>
      </c>
      <c r="K475" s="28">
        <f t="shared" ref="K475:N475" si="198">SUM(K476,K481)</f>
        <v>0</v>
      </c>
      <c r="L475" s="28">
        <f t="shared" si="198"/>
        <v>0</v>
      </c>
      <c r="M475" s="28">
        <f t="shared" si="198"/>
        <v>0</v>
      </c>
      <c r="N475" s="28">
        <f t="shared" si="198"/>
        <v>4293.8</v>
      </c>
      <c r="O475" s="58"/>
    </row>
    <row r="476" spans="1:15" ht="15" x14ac:dyDescent="0.2">
      <c r="A476" s="57" t="s">
        <v>126</v>
      </c>
      <c r="B476" s="23" t="s">
        <v>8</v>
      </c>
      <c r="C476" s="24"/>
      <c r="D476" s="26"/>
      <c r="E476" s="20"/>
      <c r="F476" s="35"/>
      <c r="G476" s="21"/>
      <c r="H476" s="21"/>
      <c r="I476" s="27"/>
      <c r="J476" s="28">
        <f>SUM(J477:J480)</f>
        <v>1200.44</v>
      </c>
      <c r="K476" s="28">
        <f t="shared" ref="K476:N476" si="199">SUM(K477:K480)</f>
        <v>0</v>
      </c>
      <c r="L476" s="28">
        <f t="shared" si="199"/>
        <v>0</v>
      </c>
      <c r="M476" s="28">
        <f t="shared" si="199"/>
        <v>0</v>
      </c>
      <c r="N476" s="28">
        <f t="shared" si="199"/>
        <v>1200.44</v>
      </c>
      <c r="O476" s="58"/>
    </row>
    <row r="477" spans="1:15" ht="42.75" x14ac:dyDescent="0.2">
      <c r="A477" s="53" t="s">
        <v>872</v>
      </c>
      <c r="B477" s="41" t="s">
        <v>209</v>
      </c>
      <c r="C477" s="42" t="s">
        <v>74</v>
      </c>
      <c r="D477" s="43">
        <v>29.16</v>
      </c>
      <c r="E477" s="19"/>
      <c r="F477" s="34"/>
      <c r="G477" s="22">
        <f t="shared" si="189"/>
        <v>0</v>
      </c>
      <c r="H477" s="22">
        <f t="shared" si="190"/>
        <v>29.16</v>
      </c>
      <c r="I477" s="25">
        <v>18.850000000000001</v>
      </c>
      <c r="J477" s="17">
        <f t="shared" si="191"/>
        <v>549.66999999999996</v>
      </c>
      <c r="K477" s="17">
        <f t="shared" si="192"/>
        <v>0</v>
      </c>
      <c r="L477" s="17">
        <f t="shared" si="193"/>
        <v>0</v>
      </c>
      <c r="M477" s="17">
        <f t="shared" si="194"/>
        <v>0</v>
      </c>
      <c r="N477" s="17">
        <f t="shared" si="195"/>
        <v>549.66999999999996</v>
      </c>
      <c r="O477" s="54">
        <f t="shared" si="196"/>
        <v>0</v>
      </c>
    </row>
    <row r="478" spans="1:15" ht="42.75" x14ac:dyDescent="0.2">
      <c r="A478" s="53" t="s">
        <v>873</v>
      </c>
      <c r="B478" s="41" t="s">
        <v>243</v>
      </c>
      <c r="C478" s="42" t="s">
        <v>74</v>
      </c>
      <c r="D478" s="43">
        <v>17.8</v>
      </c>
      <c r="E478" s="19"/>
      <c r="F478" s="34"/>
      <c r="G478" s="22">
        <f t="shared" si="189"/>
        <v>0</v>
      </c>
      <c r="H478" s="22">
        <f t="shared" si="190"/>
        <v>17.8</v>
      </c>
      <c r="I478" s="25">
        <v>22.62</v>
      </c>
      <c r="J478" s="17">
        <f t="shared" si="191"/>
        <v>402.64</v>
      </c>
      <c r="K478" s="17">
        <f t="shared" si="192"/>
        <v>0</v>
      </c>
      <c r="L478" s="17">
        <f t="shared" si="193"/>
        <v>0</v>
      </c>
      <c r="M478" s="17">
        <f t="shared" si="194"/>
        <v>0</v>
      </c>
      <c r="N478" s="17">
        <f t="shared" si="195"/>
        <v>402.64</v>
      </c>
      <c r="O478" s="54">
        <f t="shared" si="196"/>
        <v>0</v>
      </c>
    </row>
    <row r="479" spans="1:15" ht="15" x14ac:dyDescent="0.2">
      <c r="A479" s="53" t="s">
        <v>874</v>
      </c>
      <c r="B479" s="41" t="s">
        <v>602</v>
      </c>
      <c r="C479" s="42" t="s">
        <v>28</v>
      </c>
      <c r="D479" s="43">
        <v>17.8</v>
      </c>
      <c r="E479" s="19"/>
      <c r="F479" s="34"/>
      <c r="G479" s="22">
        <f t="shared" si="189"/>
        <v>0</v>
      </c>
      <c r="H479" s="22">
        <f t="shared" si="190"/>
        <v>17.8</v>
      </c>
      <c r="I479" s="25">
        <v>7.54</v>
      </c>
      <c r="J479" s="17">
        <f t="shared" si="191"/>
        <v>134.21</v>
      </c>
      <c r="K479" s="17">
        <f t="shared" si="192"/>
        <v>0</v>
      </c>
      <c r="L479" s="17">
        <f t="shared" si="193"/>
        <v>0</v>
      </c>
      <c r="M479" s="17">
        <f t="shared" si="194"/>
        <v>0</v>
      </c>
      <c r="N479" s="17">
        <f t="shared" si="195"/>
        <v>134.21</v>
      </c>
      <c r="O479" s="54">
        <f t="shared" si="196"/>
        <v>0</v>
      </c>
    </row>
    <row r="480" spans="1:15" ht="42.75" x14ac:dyDescent="0.2">
      <c r="A480" s="53" t="s">
        <v>875</v>
      </c>
      <c r="B480" s="41" t="s">
        <v>195</v>
      </c>
      <c r="C480" s="42" t="s">
        <v>196</v>
      </c>
      <c r="D480" s="43">
        <v>178</v>
      </c>
      <c r="E480" s="19"/>
      <c r="F480" s="34"/>
      <c r="G480" s="22">
        <f t="shared" si="189"/>
        <v>0</v>
      </c>
      <c r="H480" s="22">
        <f t="shared" si="190"/>
        <v>178</v>
      </c>
      <c r="I480" s="25">
        <v>0.64</v>
      </c>
      <c r="J480" s="17">
        <f t="shared" si="191"/>
        <v>113.92</v>
      </c>
      <c r="K480" s="17">
        <f t="shared" si="192"/>
        <v>0</v>
      </c>
      <c r="L480" s="17">
        <f t="shared" si="193"/>
        <v>0</v>
      </c>
      <c r="M480" s="17">
        <f t="shared" si="194"/>
        <v>0</v>
      </c>
      <c r="N480" s="17">
        <f t="shared" si="195"/>
        <v>113.92</v>
      </c>
      <c r="O480" s="54">
        <f t="shared" si="196"/>
        <v>0</v>
      </c>
    </row>
    <row r="481" spans="1:15" ht="15" x14ac:dyDescent="0.2">
      <c r="A481" s="57" t="s">
        <v>127</v>
      </c>
      <c r="B481" s="23" t="s">
        <v>871</v>
      </c>
      <c r="C481" s="24"/>
      <c r="D481" s="26"/>
      <c r="E481" s="20"/>
      <c r="F481" s="35"/>
      <c r="G481" s="21"/>
      <c r="H481" s="21"/>
      <c r="I481" s="27"/>
      <c r="J481" s="28">
        <f>SUM(J482:J507)</f>
        <v>3093.36</v>
      </c>
      <c r="K481" s="28">
        <f t="shared" ref="K481:N481" si="200">SUM(K482:K507)</f>
        <v>0</v>
      </c>
      <c r="L481" s="28">
        <f t="shared" si="200"/>
        <v>0</v>
      </c>
      <c r="M481" s="28">
        <f t="shared" si="200"/>
        <v>0</v>
      </c>
      <c r="N481" s="28">
        <f t="shared" si="200"/>
        <v>3093.36</v>
      </c>
      <c r="O481" s="58"/>
    </row>
    <row r="482" spans="1:15" ht="28.5" x14ac:dyDescent="0.2">
      <c r="A482" s="53" t="s">
        <v>876</v>
      </c>
      <c r="B482" s="41" t="s">
        <v>877</v>
      </c>
      <c r="C482" s="42" t="s">
        <v>30</v>
      </c>
      <c r="D482" s="43">
        <v>17.7</v>
      </c>
      <c r="E482" s="19"/>
      <c r="F482" s="34"/>
      <c r="G482" s="22">
        <f t="shared" si="189"/>
        <v>0</v>
      </c>
      <c r="H482" s="22">
        <f t="shared" si="190"/>
        <v>17.7</v>
      </c>
      <c r="I482" s="25">
        <v>8.0500000000000007</v>
      </c>
      <c r="J482" s="17">
        <f t="shared" si="191"/>
        <v>142.49</v>
      </c>
      <c r="K482" s="17">
        <f t="shared" si="192"/>
        <v>0</v>
      </c>
      <c r="L482" s="17">
        <f t="shared" si="193"/>
        <v>0</v>
      </c>
      <c r="M482" s="17">
        <f t="shared" si="194"/>
        <v>0</v>
      </c>
      <c r="N482" s="17">
        <f t="shared" si="195"/>
        <v>142.49</v>
      </c>
      <c r="O482" s="54">
        <f t="shared" si="196"/>
        <v>0</v>
      </c>
    </row>
    <row r="483" spans="1:15" ht="28.5" x14ac:dyDescent="0.2">
      <c r="A483" s="53" t="s">
        <v>878</v>
      </c>
      <c r="B483" s="41" t="s">
        <v>879</v>
      </c>
      <c r="C483" s="42" t="s">
        <v>30</v>
      </c>
      <c r="D483" s="43">
        <v>43.4</v>
      </c>
      <c r="E483" s="19"/>
      <c r="F483" s="34"/>
      <c r="G483" s="22">
        <f t="shared" si="189"/>
        <v>0</v>
      </c>
      <c r="H483" s="22">
        <f t="shared" si="190"/>
        <v>43.4</v>
      </c>
      <c r="I483" s="25">
        <v>12.18</v>
      </c>
      <c r="J483" s="17">
        <f t="shared" si="191"/>
        <v>528.61</v>
      </c>
      <c r="K483" s="17">
        <f t="shared" si="192"/>
        <v>0</v>
      </c>
      <c r="L483" s="17">
        <f t="shared" si="193"/>
        <v>0</v>
      </c>
      <c r="M483" s="17">
        <f t="shared" si="194"/>
        <v>0</v>
      </c>
      <c r="N483" s="17">
        <f t="shared" si="195"/>
        <v>528.61</v>
      </c>
      <c r="O483" s="54">
        <f t="shared" si="196"/>
        <v>0</v>
      </c>
    </row>
    <row r="484" spans="1:15" ht="28.5" x14ac:dyDescent="0.2">
      <c r="A484" s="53" t="s">
        <v>880</v>
      </c>
      <c r="B484" s="41" t="s">
        <v>881</v>
      </c>
      <c r="C484" s="42" t="s">
        <v>30</v>
      </c>
      <c r="D484" s="43">
        <v>6</v>
      </c>
      <c r="E484" s="19"/>
      <c r="F484" s="34"/>
      <c r="G484" s="22">
        <f t="shared" si="189"/>
        <v>0</v>
      </c>
      <c r="H484" s="22">
        <f t="shared" si="190"/>
        <v>6</v>
      </c>
      <c r="I484" s="25">
        <v>17.89</v>
      </c>
      <c r="J484" s="17">
        <f t="shared" si="191"/>
        <v>107.34</v>
      </c>
      <c r="K484" s="17">
        <f t="shared" si="192"/>
        <v>0</v>
      </c>
      <c r="L484" s="17">
        <f t="shared" si="193"/>
        <v>0</v>
      </c>
      <c r="M484" s="17">
        <f t="shared" si="194"/>
        <v>0</v>
      </c>
      <c r="N484" s="17">
        <f t="shared" si="195"/>
        <v>107.34</v>
      </c>
      <c r="O484" s="54">
        <f t="shared" si="196"/>
        <v>0</v>
      </c>
    </row>
    <row r="485" spans="1:15" ht="28.5" x14ac:dyDescent="0.2">
      <c r="A485" s="53" t="s">
        <v>882</v>
      </c>
      <c r="B485" s="41" t="s">
        <v>883</v>
      </c>
      <c r="C485" s="42" t="s">
        <v>30</v>
      </c>
      <c r="D485" s="43">
        <v>46</v>
      </c>
      <c r="E485" s="19"/>
      <c r="F485" s="34"/>
      <c r="G485" s="22">
        <f t="shared" si="189"/>
        <v>0</v>
      </c>
      <c r="H485" s="22">
        <f t="shared" si="190"/>
        <v>46</v>
      </c>
      <c r="I485" s="25">
        <v>20.93</v>
      </c>
      <c r="J485" s="17">
        <f t="shared" si="191"/>
        <v>962.78</v>
      </c>
      <c r="K485" s="17">
        <f t="shared" si="192"/>
        <v>0</v>
      </c>
      <c r="L485" s="17">
        <f t="shared" si="193"/>
        <v>0</v>
      </c>
      <c r="M485" s="17">
        <f t="shared" si="194"/>
        <v>0</v>
      </c>
      <c r="N485" s="17">
        <f t="shared" si="195"/>
        <v>962.78</v>
      </c>
      <c r="O485" s="54">
        <f t="shared" si="196"/>
        <v>0</v>
      </c>
    </row>
    <row r="486" spans="1:15" ht="28.5" x14ac:dyDescent="0.2">
      <c r="A486" s="53" t="s">
        <v>884</v>
      </c>
      <c r="B486" s="41" t="s">
        <v>885</v>
      </c>
      <c r="C486" s="42" t="s">
        <v>71</v>
      </c>
      <c r="D486" s="43">
        <v>20</v>
      </c>
      <c r="E486" s="19"/>
      <c r="F486" s="34"/>
      <c r="G486" s="22">
        <f t="shared" si="189"/>
        <v>0</v>
      </c>
      <c r="H486" s="22">
        <f t="shared" si="190"/>
        <v>20</v>
      </c>
      <c r="I486" s="25">
        <v>4.3099999999999996</v>
      </c>
      <c r="J486" s="17">
        <f t="shared" si="191"/>
        <v>86.2</v>
      </c>
      <c r="K486" s="17">
        <f t="shared" si="192"/>
        <v>0</v>
      </c>
      <c r="L486" s="17">
        <f t="shared" si="193"/>
        <v>0</v>
      </c>
      <c r="M486" s="17">
        <f t="shared" si="194"/>
        <v>0</v>
      </c>
      <c r="N486" s="17">
        <f t="shared" si="195"/>
        <v>86.2</v>
      </c>
      <c r="O486" s="54">
        <f t="shared" si="196"/>
        <v>0</v>
      </c>
    </row>
    <row r="487" spans="1:15" ht="28.5" x14ac:dyDescent="0.2">
      <c r="A487" s="53" t="s">
        <v>886</v>
      </c>
      <c r="B487" s="41" t="s">
        <v>887</v>
      </c>
      <c r="C487" s="42" t="s">
        <v>71</v>
      </c>
      <c r="D487" s="43">
        <v>13</v>
      </c>
      <c r="E487" s="19"/>
      <c r="F487" s="34"/>
      <c r="G487" s="22">
        <f t="shared" si="189"/>
        <v>0</v>
      </c>
      <c r="H487" s="22">
        <f t="shared" si="190"/>
        <v>13</v>
      </c>
      <c r="I487" s="25">
        <v>5.04</v>
      </c>
      <c r="J487" s="17">
        <f t="shared" si="191"/>
        <v>65.52</v>
      </c>
      <c r="K487" s="17">
        <f t="shared" si="192"/>
        <v>0</v>
      </c>
      <c r="L487" s="17">
        <f t="shared" si="193"/>
        <v>0</v>
      </c>
      <c r="M487" s="17">
        <f t="shared" si="194"/>
        <v>0</v>
      </c>
      <c r="N487" s="17">
        <f t="shared" si="195"/>
        <v>65.52</v>
      </c>
      <c r="O487" s="54">
        <f t="shared" si="196"/>
        <v>0</v>
      </c>
    </row>
    <row r="488" spans="1:15" ht="15" x14ac:dyDescent="0.2">
      <c r="A488" s="53" t="s">
        <v>888</v>
      </c>
      <c r="B488" s="41" t="s">
        <v>889</v>
      </c>
      <c r="C488" s="42" t="s">
        <v>7</v>
      </c>
      <c r="D488" s="43">
        <v>13</v>
      </c>
      <c r="E488" s="19"/>
      <c r="F488" s="34"/>
      <c r="G488" s="22">
        <f t="shared" si="189"/>
        <v>0</v>
      </c>
      <c r="H488" s="22">
        <f t="shared" si="190"/>
        <v>13</v>
      </c>
      <c r="I488" s="25">
        <v>2.0699999999999998</v>
      </c>
      <c r="J488" s="17">
        <f t="shared" si="191"/>
        <v>26.91</v>
      </c>
      <c r="K488" s="17">
        <f t="shared" si="192"/>
        <v>0</v>
      </c>
      <c r="L488" s="17">
        <f t="shared" si="193"/>
        <v>0</v>
      </c>
      <c r="M488" s="17">
        <f t="shared" si="194"/>
        <v>0</v>
      </c>
      <c r="N488" s="17">
        <f t="shared" si="195"/>
        <v>26.91</v>
      </c>
      <c r="O488" s="54">
        <f t="shared" si="196"/>
        <v>0</v>
      </c>
    </row>
    <row r="489" spans="1:15" ht="28.5" x14ac:dyDescent="0.2">
      <c r="A489" s="53" t="s">
        <v>890</v>
      </c>
      <c r="B489" s="41" t="s">
        <v>891</v>
      </c>
      <c r="C489" s="42" t="s">
        <v>71</v>
      </c>
      <c r="D489" s="43">
        <v>2</v>
      </c>
      <c r="E489" s="19"/>
      <c r="F489" s="34"/>
      <c r="G489" s="22">
        <f t="shared" si="189"/>
        <v>0</v>
      </c>
      <c r="H489" s="22">
        <f t="shared" si="190"/>
        <v>2</v>
      </c>
      <c r="I489" s="25">
        <v>10.93</v>
      </c>
      <c r="J489" s="17">
        <f t="shared" si="191"/>
        <v>21.86</v>
      </c>
      <c r="K489" s="17">
        <f t="shared" si="192"/>
        <v>0</v>
      </c>
      <c r="L489" s="17">
        <f t="shared" si="193"/>
        <v>0</v>
      </c>
      <c r="M489" s="17">
        <f t="shared" si="194"/>
        <v>0</v>
      </c>
      <c r="N489" s="17">
        <f t="shared" si="195"/>
        <v>21.86</v>
      </c>
      <c r="O489" s="54">
        <f t="shared" si="196"/>
        <v>0</v>
      </c>
    </row>
    <row r="490" spans="1:15" ht="28.5" x14ac:dyDescent="0.2">
      <c r="A490" s="53" t="s">
        <v>892</v>
      </c>
      <c r="B490" s="41" t="s">
        <v>893</v>
      </c>
      <c r="C490" s="42" t="s">
        <v>71</v>
      </c>
      <c r="D490" s="43">
        <v>9</v>
      </c>
      <c r="E490" s="19"/>
      <c r="F490" s="34"/>
      <c r="G490" s="22">
        <f t="shared" si="189"/>
        <v>0</v>
      </c>
      <c r="H490" s="22">
        <f t="shared" si="190"/>
        <v>9</v>
      </c>
      <c r="I490" s="25">
        <v>12.47</v>
      </c>
      <c r="J490" s="17">
        <f t="shared" si="191"/>
        <v>112.23</v>
      </c>
      <c r="K490" s="17">
        <f t="shared" si="192"/>
        <v>0</v>
      </c>
      <c r="L490" s="17">
        <f t="shared" si="193"/>
        <v>0</v>
      </c>
      <c r="M490" s="17">
        <f t="shared" si="194"/>
        <v>0</v>
      </c>
      <c r="N490" s="17">
        <f t="shared" si="195"/>
        <v>112.23</v>
      </c>
      <c r="O490" s="54">
        <f t="shared" si="196"/>
        <v>0</v>
      </c>
    </row>
    <row r="491" spans="1:15" ht="28.5" x14ac:dyDescent="0.2">
      <c r="A491" s="53" t="s">
        <v>894</v>
      </c>
      <c r="B491" s="41" t="s">
        <v>895</v>
      </c>
      <c r="C491" s="42" t="s">
        <v>71</v>
      </c>
      <c r="D491" s="43">
        <v>4</v>
      </c>
      <c r="E491" s="19"/>
      <c r="F491" s="34"/>
      <c r="G491" s="22">
        <f t="shared" si="189"/>
        <v>0</v>
      </c>
      <c r="H491" s="22">
        <f t="shared" si="190"/>
        <v>4</v>
      </c>
      <c r="I491" s="25">
        <v>12.18</v>
      </c>
      <c r="J491" s="17">
        <f t="shared" si="191"/>
        <v>48.72</v>
      </c>
      <c r="K491" s="17">
        <f t="shared" si="192"/>
        <v>0</v>
      </c>
      <c r="L491" s="17">
        <f t="shared" si="193"/>
        <v>0</v>
      </c>
      <c r="M491" s="17">
        <f t="shared" si="194"/>
        <v>0</v>
      </c>
      <c r="N491" s="17">
        <f t="shared" si="195"/>
        <v>48.72</v>
      </c>
      <c r="O491" s="54">
        <f t="shared" si="196"/>
        <v>0</v>
      </c>
    </row>
    <row r="492" spans="1:15" ht="28.5" x14ac:dyDescent="0.2">
      <c r="A492" s="53" t="s">
        <v>896</v>
      </c>
      <c r="B492" s="41" t="s">
        <v>897</v>
      </c>
      <c r="C492" s="42" t="s">
        <v>7</v>
      </c>
      <c r="D492" s="43">
        <v>10</v>
      </c>
      <c r="E492" s="19"/>
      <c r="F492" s="34"/>
      <c r="G492" s="22">
        <f t="shared" si="189"/>
        <v>0</v>
      </c>
      <c r="H492" s="22">
        <f t="shared" si="190"/>
        <v>10</v>
      </c>
      <c r="I492" s="25">
        <v>7.72</v>
      </c>
      <c r="J492" s="17">
        <f t="shared" si="191"/>
        <v>77.2</v>
      </c>
      <c r="K492" s="17">
        <f t="shared" si="192"/>
        <v>0</v>
      </c>
      <c r="L492" s="17">
        <f t="shared" si="193"/>
        <v>0</v>
      </c>
      <c r="M492" s="17">
        <f t="shared" si="194"/>
        <v>0</v>
      </c>
      <c r="N492" s="17">
        <f t="shared" si="195"/>
        <v>77.2</v>
      </c>
      <c r="O492" s="54">
        <f t="shared" si="196"/>
        <v>0</v>
      </c>
    </row>
    <row r="493" spans="1:15" ht="15" x14ac:dyDescent="0.2">
      <c r="A493" s="53" t="s">
        <v>898</v>
      </c>
      <c r="B493" s="41" t="s">
        <v>899</v>
      </c>
      <c r="C493" s="42" t="s">
        <v>7</v>
      </c>
      <c r="D493" s="43">
        <v>3</v>
      </c>
      <c r="E493" s="19"/>
      <c r="F493" s="34"/>
      <c r="G493" s="22">
        <f t="shared" ref="G493:G556" si="201">E493+F493</f>
        <v>0</v>
      </c>
      <c r="H493" s="22">
        <f t="shared" ref="H493:H556" si="202">D493-G493</f>
        <v>3</v>
      </c>
      <c r="I493" s="25">
        <v>5.74</v>
      </c>
      <c r="J493" s="17">
        <f t="shared" ref="J493:J556" si="203">ROUND(D493*I493,2)</f>
        <v>17.22</v>
      </c>
      <c r="K493" s="17">
        <f t="shared" ref="K493:K556" si="204">ROUND(E493*I493,2)</f>
        <v>0</v>
      </c>
      <c r="L493" s="17">
        <f t="shared" ref="L493:L556" si="205">ROUND(F493*I493,2)</f>
        <v>0</v>
      </c>
      <c r="M493" s="17">
        <f t="shared" ref="M493:M556" si="206">ROUND(G493*I493,2)</f>
        <v>0</v>
      </c>
      <c r="N493" s="17">
        <f t="shared" ref="N493:N556" si="207">ROUND(H493*I493,2)</f>
        <v>17.22</v>
      </c>
      <c r="O493" s="54">
        <f t="shared" ref="O493:O556" si="208">G493/D493*100</f>
        <v>0</v>
      </c>
    </row>
    <row r="494" spans="1:15" ht="28.5" x14ac:dyDescent="0.2">
      <c r="A494" s="53" t="s">
        <v>900</v>
      </c>
      <c r="B494" s="41" t="s">
        <v>901</v>
      </c>
      <c r="C494" s="42" t="s">
        <v>71</v>
      </c>
      <c r="D494" s="43">
        <v>1</v>
      </c>
      <c r="E494" s="19"/>
      <c r="F494" s="34"/>
      <c r="G494" s="22">
        <f t="shared" si="201"/>
        <v>0</v>
      </c>
      <c r="H494" s="22">
        <f t="shared" si="202"/>
        <v>1</v>
      </c>
      <c r="I494" s="25">
        <v>16.09</v>
      </c>
      <c r="J494" s="17">
        <f t="shared" si="203"/>
        <v>16.09</v>
      </c>
      <c r="K494" s="17">
        <f t="shared" si="204"/>
        <v>0</v>
      </c>
      <c r="L494" s="17">
        <f t="shared" si="205"/>
        <v>0</v>
      </c>
      <c r="M494" s="17">
        <f t="shared" si="206"/>
        <v>0</v>
      </c>
      <c r="N494" s="17">
        <f t="shared" si="207"/>
        <v>16.09</v>
      </c>
      <c r="O494" s="54">
        <f t="shared" si="208"/>
        <v>0</v>
      </c>
    </row>
    <row r="495" spans="1:15" ht="28.5" x14ac:dyDescent="0.2">
      <c r="A495" s="53" t="s">
        <v>902</v>
      </c>
      <c r="B495" s="41" t="s">
        <v>903</v>
      </c>
      <c r="C495" s="42" t="s">
        <v>7</v>
      </c>
      <c r="D495" s="43">
        <v>2</v>
      </c>
      <c r="E495" s="19"/>
      <c r="F495" s="34"/>
      <c r="G495" s="22">
        <f t="shared" si="201"/>
        <v>0</v>
      </c>
      <c r="H495" s="22">
        <f t="shared" si="202"/>
        <v>2</v>
      </c>
      <c r="I495" s="25">
        <v>4.54</v>
      </c>
      <c r="J495" s="17">
        <f t="shared" si="203"/>
        <v>9.08</v>
      </c>
      <c r="K495" s="17">
        <f t="shared" si="204"/>
        <v>0</v>
      </c>
      <c r="L495" s="17">
        <f t="shared" si="205"/>
        <v>0</v>
      </c>
      <c r="M495" s="17">
        <f t="shared" si="206"/>
        <v>0</v>
      </c>
      <c r="N495" s="17">
        <f t="shared" si="207"/>
        <v>9.08</v>
      </c>
      <c r="O495" s="54">
        <f t="shared" si="208"/>
        <v>0</v>
      </c>
    </row>
    <row r="496" spans="1:15" ht="28.5" x14ac:dyDescent="0.2">
      <c r="A496" s="53" t="s">
        <v>904</v>
      </c>
      <c r="B496" s="41" t="s">
        <v>905</v>
      </c>
      <c r="C496" s="42" t="s">
        <v>71</v>
      </c>
      <c r="D496" s="43">
        <v>6</v>
      </c>
      <c r="E496" s="19"/>
      <c r="F496" s="34"/>
      <c r="G496" s="22">
        <f t="shared" si="201"/>
        <v>0</v>
      </c>
      <c r="H496" s="22">
        <f t="shared" si="202"/>
        <v>6</v>
      </c>
      <c r="I496" s="25">
        <v>20.55</v>
      </c>
      <c r="J496" s="17">
        <f t="shared" si="203"/>
        <v>123.3</v>
      </c>
      <c r="K496" s="17">
        <f t="shared" si="204"/>
        <v>0</v>
      </c>
      <c r="L496" s="17">
        <f t="shared" si="205"/>
        <v>0</v>
      </c>
      <c r="M496" s="17">
        <f t="shared" si="206"/>
        <v>0</v>
      </c>
      <c r="N496" s="17">
        <f t="shared" si="207"/>
        <v>123.3</v>
      </c>
      <c r="O496" s="54">
        <f t="shared" si="208"/>
        <v>0</v>
      </c>
    </row>
    <row r="497" spans="1:15" ht="28.5" x14ac:dyDescent="0.2">
      <c r="A497" s="53" t="s">
        <v>906</v>
      </c>
      <c r="B497" s="41" t="s">
        <v>907</v>
      </c>
      <c r="C497" s="42" t="s">
        <v>71</v>
      </c>
      <c r="D497" s="43">
        <v>3</v>
      </c>
      <c r="E497" s="19"/>
      <c r="F497" s="34"/>
      <c r="G497" s="22">
        <f t="shared" si="201"/>
        <v>0</v>
      </c>
      <c r="H497" s="22">
        <f t="shared" si="202"/>
        <v>3</v>
      </c>
      <c r="I497" s="25">
        <v>12.64</v>
      </c>
      <c r="J497" s="17">
        <f t="shared" si="203"/>
        <v>37.92</v>
      </c>
      <c r="K497" s="17">
        <f t="shared" si="204"/>
        <v>0</v>
      </c>
      <c r="L497" s="17">
        <f t="shared" si="205"/>
        <v>0</v>
      </c>
      <c r="M497" s="17">
        <f t="shared" si="206"/>
        <v>0</v>
      </c>
      <c r="N497" s="17">
        <f t="shared" si="207"/>
        <v>37.92</v>
      </c>
      <c r="O497" s="54">
        <f t="shared" si="208"/>
        <v>0</v>
      </c>
    </row>
    <row r="498" spans="1:15" ht="42.75" x14ac:dyDescent="0.2">
      <c r="A498" s="53" t="s">
        <v>908</v>
      </c>
      <c r="B498" s="41" t="s">
        <v>909</v>
      </c>
      <c r="C498" s="42" t="s">
        <v>7</v>
      </c>
      <c r="D498" s="43">
        <v>5</v>
      </c>
      <c r="E498" s="19"/>
      <c r="F498" s="34"/>
      <c r="G498" s="22">
        <f t="shared" si="201"/>
        <v>0</v>
      </c>
      <c r="H498" s="22">
        <f t="shared" si="202"/>
        <v>5</v>
      </c>
      <c r="I498" s="25">
        <v>22.83</v>
      </c>
      <c r="J498" s="17">
        <f t="shared" si="203"/>
        <v>114.15</v>
      </c>
      <c r="K498" s="17">
        <f t="shared" si="204"/>
        <v>0</v>
      </c>
      <c r="L498" s="17">
        <f t="shared" si="205"/>
        <v>0</v>
      </c>
      <c r="M498" s="17">
        <f t="shared" si="206"/>
        <v>0</v>
      </c>
      <c r="N498" s="17">
        <f t="shared" si="207"/>
        <v>114.15</v>
      </c>
      <c r="O498" s="54">
        <f t="shared" si="208"/>
        <v>0</v>
      </c>
    </row>
    <row r="499" spans="1:15" ht="28.5" x14ac:dyDescent="0.2">
      <c r="A499" s="53" t="s">
        <v>910</v>
      </c>
      <c r="B499" s="41" t="s">
        <v>911</v>
      </c>
      <c r="C499" s="42" t="s">
        <v>71</v>
      </c>
      <c r="D499" s="43">
        <v>2</v>
      </c>
      <c r="E499" s="19"/>
      <c r="F499" s="34"/>
      <c r="G499" s="22">
        <f t="shared" si="201"/>
        <v>0</v>
      </c>
      <c r="H499" s="22">
        <f t="shared" si="202"/>
        <v>2</v>
      </c>
      <c r="I499" s="25">
        <v>99.89</v>
      </c>
      <c r="J499" s="17">
        <f t="shared" si="203"/>
        <v>199.78</v>
      </c>
      <c r="K499" s="17">
        <f t="shared" si="204"/>
        <v>0</v>
      </c>
      <c r="L499" s="17">
        <f t="shared" si="205"/>
        <v>0</v>
      </c>
      <c r="M499" s="17">
        <f t="shared" si="206"/>
        <v>0</v>
      </c>
      <c r="N499" s="17">
        <f t="shared" si="207"/>
        <v>199.78</v>
      </c>
      <c r="O499" s="54">
        <f t="shared" si="208"/>
        <v>0</v>
      </c>
    </row>
    <row r="500" spans="1:15" ht="28.5" x14ac:dyDescent="0.2">
      <c r="A500" s="53" t="s">
        <v>912</v>
      </c>
      <c r="B500" s="41" t="s">
        <v>913</v>
      </c>
      <c r="C500" s="42" t="s">
        <v>7</v>
      </c>
      <c r="D500" s="43">
        <v>9</v>
      </c>
      <c r="E500" s="19"/>
      <c r="F500" s="34"/>
      <c r="G500" s="22">
        <f t="shared" si="201"/>
        <v>0</v>
      </c>
      <c r="H500" s="22">
        <f t="shared" si="202"/>
        <v>9</v>
      </c>
      <c r="I500" s="25">
        <v>19.5</v>
      </c>
      <c r="J500" s="17">
        <f t="shared" si="203"/>
        <v>175.5</v>
      </c>
      <c r="K500" s="17">
        <f t="shared" si="204"/>
        <v>0</v>
      </c>
      <c r="L500" s="17">
        <f t="shared" si="205"/>
        <v>0</v>
      </c>
      <c r="M500" s="17">
        <f t="shared" si="206"/>
        <v>0</v>
      </c>
      <c r="N500" s="17">
        <f t="shared" si="207"/>
        <v>175.5</v>
      </c>
      <c r="O500" s="54">
        <f t="shared" si="208"/>
        <v>0</v>
      </c>
    </row>
    <row r="501" spans="1:15" ht="28.5" x14ac:dyDescent="0.2">
      <c r="A501" s="53" t="s">
        <v>914</v>
      </c>
      <c r="B501" s="41" t="s">
        <v>915</v>
      </c>
      <c r="C501" s="42" t="s">
        <v>7</v>
      </c>
      <c r="D501" s="43">
        <v>6</v>
      </c>
      <c r="E501" s="19"/>
      <c r="F501" s="34"/>
      <c r="G501" s="22">
        <f t="shared" si="201"/>
        <v>0</v>
      </c>
      <c r="H501" s="22">
        <f t="shared" si="202"/>
        <v>6</v>
      </c>
      <c r="I501" s="25">
        <v>3.08</v>
      </c>
      <c r="J501" s="17">
        <f t="shared" si="203"/>
        <v>18.48</v>
      </c>
      <c r="K501" s="17">
        <f t="shared" si="204"/>
        <v>0</v>
      </c>
      <c r="L501" s="17">
        <f t="shared" si="205"/>
        <v>0</v>
      </c>
      <c r="M501" s="17">
        <f t="shared" si="206"/>
        <v>0</v>
      </c>
      <c r="N501" s="17">
        <f t="shared" si="207"/>
        <v>18.48</v>
      </c>
      <c r="O501" s="54">
        <f t="shared" si="208"/>
        <v>0</v>
      </c>
    </row>
    <row r="502" spans="1:15" ht="42.75" x14ac:dyDescent="0.2">
      <c r="A502" s="53" t="s">
        <v>916</v>
      </c>
      <c r="B502" s="41" t="s">
        <v>917</v>
      </c>
      <c r="C502" s="42" t="s">
        <v>71</v>
      </c>
      <c r="D502" s="43">
        <v>1</v>
      </c>
      <c r="E502" s="19"/>
      <c r="F502" s="34"/>
      <c r="G502" s="22">
        <f t="shared" si="201"/>
        <v>0</v>
      </c>
      <c r="H502" s="22">
        <f t="shared" si="202"/>
        <v>1</v>
      </c>
      <c r="I502" s="25">
        <v>8.2799999999999994</v>
      </c>
      <c r="J502" s="17">
        <f t="shared" si="203"/>
        <v>8.2799999999999994</v>
      </c>
      <c r="K502" s="17">
        <f t="shared" si="204"/>
        <v>0</v>
      </c>
      <c r="L502" s="17">
        <f t="shared" si="205"/>
        <v>0</v>
      </c>
      <c r="M502" s="17">
        <f t="shared" si="206"/>
        <v>0</v>
      </c>
      <c r="N502" s="17">
        <f t="shared" si="207"/>
        <v>8.2799999999999994</v>
      </c>
      <c r="O502" s="54">
        <f t="shared" si="208"/>
        <v>0</v>
      </c>
    </row>
    <row r="503" spans="1:15" ht="28.5" x14ac:dyDescent="0.2">
      <c r="A503" s="53" t="s">
        <v>918</v>
      </c>
      <c r="B503" s="41" t="s">
        <v>919</v>
      </c>
      <c r="C503" s="42" t="s">
        <v>71</v>
      </c>
      <c r="D503" s="43">
        <v>2</v>
      </c>
      <c r="E503" s="19"/>
      <c r="F503" s="34"/>
      <c r="G503" s="22">
        <f t="shared" si="201"/>
        <v>0</v>
      </c>
      <c r="H503" s="22">
        <f t="shared" si="202"/>
        <v>2</v>
      </c>
      <c r="I503" s="25">
        <v>10.33</v>
      </c>
      <c r="J503" s="17">
        <f t="shared" si="203"/>
        <v>20.66</v>
      </c>
      <c r="K503" s="17">
        <f t="shared" si="204"/>
        <v>0</v>
      </c>
      <c r="L503" s="17">
        <f t="shared" si="205"/>
        <v>0</v>
      </c>
      <c r="M503" s="17">
        <f t="shared" si="206"/>
        <v>0</v>
      </c>
      <c r="N503" s="17">
        <f t="shared" si="207"/>
        <v>20.66</v>
      </c>
      <c r="O503" s="54">
        <f t="shared" si="208"/>
        <v>0</v>
      </c>
    </row>
    <row r="504" spans="1:15" ht="28.5" x14ac:dyDescent="0.2">
      <c r="A504" s="53" t="s">
        <v>920</v>
      </c>
      <c r="B504" s="41" t="s">
        <v>921</v>
      </c>
      <c r="C504" s="42" t="s">
        <v>7</v>
      </c>
      <c r="D504" s="43">
        <v>1</v>
      </c>
      <c r="E504" s="19"/>
      <c r="F504" s="34"/>
      <c r="G504" s="22">
        <f t="shared" si="201"/>
        <v>0</v>
      </c>
      <c r="H504" s="22">
        <f t="shared" si="202"/>
        <v>1</v>
      </c>
      <c r="I504" s="25">
        <v>10.36</v>
      </c>
      <c r="J504" s="17">
        <f t="shared" si="203"/>
        <v>10.36</v>
      </c>
      <c r="K504" s="17">
        <f t="shared" si="204"/>
        <v>0</v>
      </c>
      <c r="L504" s="17">
        <f t="shared" si="205"/>
        <v>0</v>
      </c>
      <c r="M504" s="17">
        <f t="shared" si="206"/>
        <v>0</v>
      </c>
      <c r="N504" s="17">
        <f t="shared" si="207"/>
        <v>10.36</v>
      </c>
      <c r="O504" s="54">
        <f t="shared" si="208"/>
        <v>0</v>
      </c>
    </row>
    <row r="505" spans="1:15" ht="28.5" x14ac:dyDescent="0.2">
      <c r="A505" s="53" t="s">
        <v>922</v>
      </c>
      <c r="B505" s="41" t="s">
        <v>923</v>
      </c>
      <c r="C505" s="42" t="s">
        <v>7</v>
      </c>
      <c r="D505" s="43">
        <v>6</v>
      </c>
      <c r="E505" s="19"/>
      <c r="F505" s="34"/>
      <c r="G505" s="22">
        <f t="shared" si="201"/>
        <v>0</v>
      </c>
      <c r="H505" s="22">
        <f t="shared" si="202"/>
        <v>6</v>
      </c>
      <c r="I505" s="25">
        <v>11.05</v>
      </c>
      <c r="J505" s="17">
        <f t="shared" si="203"/>
        <v>66.3</v>
      </c>
      <c r="K505" s="17">
        <f t="shared" si="204"/>
        <v>0</v>
      </c>
      <c r="L505" s="17">
        <f t="shared" si="205"/>
        <v>0</v>
      </c>
      <c r="M505" s="17">
        <f t="shared" si="206"/>
        <v>0</v>
      </c>
      <c r="N505" s="17">
        <f t="shared" si="207"/>
        <v>66.3</v>
      </c>
      <c r="O505" s="54">
        <f t="shared" si="208"/>
        <v>0</v>
      </c>
    </row>
    <row r="506" spans="1:15" ht="15" x14ac:dyDescent="0.2">
      <c r="A506" s="53" t="s">
        <v>924</v>
      </c>
      <c r="B506" s="41" t="s">
        <v>925</v>
      </c>
      <c r="C506" s="42" t="s">
        <v>7</v>
      </c>
      <c r="D506" s="43">
        <v>30</v>
      </c>
      <c r="E506" s="19"/>
      <c r="F506" s="34"/>
      <c r="G506" s="22">
        <f t="shared" si="201"/>
        <v>0</v>
      </c>
      <c r="H506" s="22">
        <f t="shared" si="202"/>
        <v>30</v>
      </c>
      <c r="I506" s="25">
        <v>2.85</v>
      </c>
      <c r="J506" s="17">
        <f t="shared" si="203"/>
        <v>85.5</v>
      </c>
      <c r="K506" s="17">
        <f t="shared" si="204"/>
        <v>0</v>
      </c>
      <c r="L506" s="17">
        <f t="shared" si="205"/>
        <v>0</v>
      </c>
      <c r="M506" s="17">
        <f t="shared" si="206"/>
        <v>0</v>
      </c>
      <c r="N506" s="17">
        <f t="shared" si="207"/>
        <v>85.5</v>
      </c>
      <c r="O506" s="54">
        <f t="shared" si="208"/>
        <v>0</v>
      </c>
    </row>
    <row r="507" spans="1:15" ht="28.5" x14ac:dyDescent="0.2">
      <c r="A507" s="53" t="s">
        <v>926</v>
      </c>
      <c r="B507" s="41" t="s">
        <v>927</v>
      </c>
      <c r="C507" s="42" t="s">
        <v>7</v>
      </c>
      <c r="D507" s="43">
        <v>1</v>
      </c>
      <c r="E507" s="19"/>
      <c r="F507" s="34"/>
      <c r="G507" s="22">
        <f t="shared" si="201"/>
        <v>0</v>
      </c>
      <c r="H507" s="22">
        <f t="shared" si="202"/>
        <v>1</v>
      </c>
      <c r="I507" s="25">
        <v>10.88</v>
      </c>
      <c r="J507" s="17">
        <f t="shared" si="203"/>
        <v>10.88</v>
      </c>
      <c r="K507" s="17">
        <f t="shared" si="204"/>
        <v>0</v>
      </c>
      <c r="L507" s="17">
        <f t="shared" si="205"/>
        <v>0</v>
      </c>
      <c r="M507" s="17">
        <f t="shared" si="206"/>
        <v>0</v>
      </c>
      <c r="N507" s="17">
        <f t="shared" si="207"/>
        <v>10.88</v>
      </c>
      <c r="O507" s="54">
        <f t="shared" si="208"/>
        <v>0</v>
      </c>
    </row>
    <row r="508" spans="1:15" ht="15" x14ac:dyDescent="0.2">
      <c r="A508" s="57" t="s">
        <v>135</v>
      </c>
      <c r="B508" s="23" t="s">
        <v>928</v>
      </c>
      <c r="C508" s="24"/>
      <c r="D508" s="26"/>
      <c r="E508" s="20"/>
      <c r="F508" s="35"/>
      <c r="G508" s="21"/>
      <c r="H508" s="21"/>
      <c r="I508" s="27"/>
      <c r="J508" s="28">
        <f>SUM(J509,J515)</f>
        <v>3759.13</v>
      </c>
      <c r="K508" s="28">
        <f t="shared" ref="K508:N508" si="209">SUM(K509,K515)</f>
        <v>0</v>
      </c>
      <c r="L508" s="28">
        <f t="shared" si="209"/>
        <v>0</v>
      </c>
      <c r="M508" s="28">
        <f t="shared" si="209"/>
        <v>0</v>
      </c>
      <c r="N508" s="28">
        <f t="shared" si="209"/>
        <v>3759.13</v>
      </c>
      <c r="O508" s="58"/>
    </row>
    <row r="509" spans="1:15" ht="15" x14ac:dyDescent="0.2">
      <c r="A509" s="57" t="s">
        <v>137</v>
      </c>
      <c r="B509" s="23" t="s">
        <v>929</v>
      </c>
      <c r="C509" s="24"/>
      <c r="D509" s="26"/>
      <c r="E509" s="20"/>
      <c r="F509" s="35"/>
      <c r="G509" s="21"/>
      <c r="H509" s="21"/>
      <c r="I509" s="27"/>
      <c r="J509" s="28">
        <f>SUM(J510:J514)</f>
        <v>2003.68</v>
      </c>
      <c r="K509" s="28">
        <f t="shared" ref="K509:N509" si="210">SUM(K510:K514)</f>
        <v>0</v>
      </c>
      <c r="L509" s="28">
        <f t="shared" si="210"/>
        <v>0</v>
      </c>
      <c r="M509" s="28">
        <f t="shared" si="210"/>
        <v>0</v>
      </c>
      <c r="N509" s="28">
        <f t="shared" si="210"/>
        <v>2003.68</v>
      </c>
      <c r="O509" s="58"/>
    </row>
    <row r="510" spans="1:15" ht="42.75" x14ac:dyDescent="0.2">
      <c r="A510" s="53" t="s">
        <v>930</v>
      </c>
      <c r="B510" s="41" t="s">
        <v>931</v>
      </c>
      <c r="C510" s="42" t="s">
        <v>71</v>
      </c>
      <c r="D510" s="43">
        <v>1</v>
      </c>
      <c r="E510" s="19"/>
      <c r="F510" s="34"/>
      <c r="G510" s="22">
        <f t="shared" si="201"/>
        <v>0</v>
      </c>
      <c r="H510" s="22">
        <f t="shared" si="202"/>
        <v>1</v>
      </c>
      <c r="I510" s="25">
        <v>145.35</v>
      </c>
      <c r="J510" s="17">
        <f t="shared" si="203"/>
        <v>145.35</v>
      </c>
      <c r="K510" s="17">
        <f t="shared" si="204"/>
        <v>0</v>
      </c>
      <c r="L510" s="17">
        <f t="shared" si="205"/>
        <v>0</v>
      </c>
      <c r="M510" s="17">
        <f t="shared" si="206"/>
        <v>0</v>
      </c>
      <c r="N510" s="17">
        <f t="shared" si="207"/>
        <v>145.35</v>
      </c>
      <c r="O510" s="54">
        <f t="shared" si="208"/>
        <v>0</v>
      </c>
    </row>
    <row r="511" spans="1:15" ht="42.75" x14ac:dyDescent="0.2">
      <c r="A511" s="53" t="s">
        <v>932</v>
      </c>
      <c r="B511" s="41" t="s">
        <v>933</v>
      </c>
      <c r="C511" s="42" t="s">
        <v>71</v>
      </c>
      <c r="D511" s="43">
        <v>3</v>
      </c>
      <c r="E511" s="19"/>
      <c r="F511" s="34"/>
      <c r="G511" s="22">
        <f t="shared" si="201"/>
        <v>0</v>
      </c>
      <c r="H511" s="22">
        <f t="shared" si="202"/>
        <v>3</v>
      </c>
      <c r="I511" s="25">
        <v>147.12</v>
      </c>
      <c r="J511" s="17">
        <f t="shared" si="203"/>
        <v>441.36</v>
      </c>
      <c r="K511" s="17">
        <f t="shared" si="204"/>
        <v>0</v>
      </c>
      <c r="L511" s="17">
        <f t="shared" si="205"/>
        <v>0</v>
      </c>
      <c r="M511" s="17">
        <f t="shared" si="206"/>
        <v>0</v>
      </c>
      <c r="N511" s="17">
        <f t="shared" si="207"/>
        <v>441.36</v>
      </c>
      <c r="O511" s="54">
        <f t="shared" si="208"/>
        <v>0</v>
      </c>
    </row>
    <row r="512" spans="1:15" ht="42.75" x14ac:dyDescent="0.2">
      <c r="A512" s="53" t="s">
        <v>934</v>
      </c>
      <c r="B512" s="41" t="s">
        <v>935</v>
      </c>
      <c r="C512" s="42" t="s">
        <v>71</v>
      </c>
      <c r="D512" s="43">
        <v>1</v>
      </c>
      <c r="E512" s="19"/>
      <c r="F512" s="34"/>
      <c r="G512" s="22">
        <f t="shared" si="201"/>
        <v>0</v>
      </c>
      <c r="H512" s="22">
        <f t="shared" si="202"/>
        <v>1</v>
      </c>
      <c r="I512" s="25">
        <v>481.42</v>
      </c>
      <c r="J512" s="17">
        <f t="shared" si="203"/>
        <v>481.42</v>
      </c>
      <c r="K512" s="17">
        <f t="shared" si="204"/>
        <v>0</v>
      </c>
      <c r="L512" s="17">
        <f t="shared" si="205"/>
        <v>0</v>
      </c>
      <c r="M512" s="17">
        <f t="shared" si="206"/>
        <v>0</v>
      </c>
      <c r="N512" s="17">
        <f t="shared" si="207"/>
        <v>481.42</v>
      </c>
      <c r="O512" s="54">
        <f t="shared" si="208"/>
        <v>0</v>
      </c>
    </row>
    <row r="513" spans="1:15" ht="15" x14ac:dyDescent="0.2">
      <c r="A513" s="53" t="s">
        <v>936</v>
      </c>
      <c r="B513" s="41" t="s">
        <v>937</v>
      </c>
      <c r="C513" s="42" t="s">
        <v>7</v>
      </c>
      <c r="D513" s="43">
        <v>5</v>
      </c>
      <c r="E513" s="19"/>
      <c r="F513" s="34"/>
      <c r="G513" s="22">
        <f t="shared" si="201"/>
        <v>0</v>
      </c>
      <c r="H513" s="22">
        <f t="shared" si="202"/>
        <v>5</v>
      </c>
      <c r="I513" s="25">
        <v>59.31</v>
      </c>
      <c r="J513" s="17">
        <f t="shared" si="203"/>
        <v>296.55</v>
      </c>
      <c r="K513" s="17">
        <f t="shared" si="204"/>
        <v>0</v>
      </c>
      <c r="L513" s="17">
        <f t="shared" si="205"/>
        <v>0</v>
      </c>
      <c r="M513" s="17">
        <f t="shared" si="206"/>
        <v>0</v>
      </c>
      <c r="N513" s="17">
        <f t="shared" si="207"/>
        <v>296.55</v>
      </c>
      <c r="O513" s="54">
        <f t="shared" si="208"/>
        <v>0</v>
      </c>
    </row>
    <row r="514" spans="1:15" ht="71.25" x14ac:dyDescent="0.2">
      <c r="A514" s="53" t="s">
        <v>938</v>
      </c>
      <c r="B514" s="41" t="s">
        <v>939</v>
      </c>
      <c r="C514" s="42" t="s">
        <v>7</v>
      </c>
      <c r="D514" s="43">
        <v>4</v>
      </c>
      <c r="E514" s="19"/>
      <c r="F514" s="34"/>
      <c r="G514" s="22">
        <f t="shared" si="201"/>
        <v>0</v>
      </c>
      <c r="H514" s="22">
        <f t="shared" si="202"/>
        <v>4</v>
      </c>
      <c r="I514" s="25">
        <v>159.75</v>
      </c>
      <c r="J514" s="17">
        <f t="shared" si="203"/>
        <v>639</v>
      </c>
      <c r="K514" s="17">
        <f t="shared" si="204"/>
        <v>0</v>
      </c>
      <c r="L514" s="17">
        <f t="shared" si="205"/>
        <v>0</v>
      </c>
      <c r="M514" s="17">
        <f t="shared" si="206"/>
        <v>0</v>
      </c>
      <c r="N514" s="17">
        <f t="shared" si="207"/>
        <v>639</v>
      </c>
      <c r="O514" s="54">
        <f t="shared" si="208"/>
        <v>0</v>
      </c>
    </row>
    <row r="515" spans="1:15" ht="15" x14ac:dyDescent="0.2">
      <c r="A515" s="57" t="s">
        <v>138</v>
      </c>
      <c r="B515" s="23" t="s">
        <v>940</v>
      </c>
      <c r="C515" s="24"/>
      <c r="D515" s="26"/>
      <c r="E515" s="20"/>
      <c r="F515" s="35"/>
      <c r="G515" s="21"/>
      <c r="H515" s="21"/>
      <c r="I515" s="27"/>
      <c r="J515" s="28">
        <f>SUM(J516:J525)</f>
        <v>1755.45</v>
      </c>
      <c r="K515" s="28">
        <f t="shared" ref="K515:N515" si="211">SUM(K516:K525)</f>
        <v>0</v>
      </c>
      <c r="L515" s="28">
        <f t="shared" si="211"/>
        <v>0</v>
      </c>
      <c r="M515" s="28">
        <f t="shared" si="211"/>
        <v>0</v>
      </c>
      <c r="N515" s="28">
        <f t="shared" si="211"/>
        <v>1755.45</v>
      </c>
      <c r="O515" s="58"/>
    </row>
    <row r="516" spans="1:15" ht="28.5" x14ac:dyDescent="0.2">
      <c r="A516" s="53" t="s">
        <v>941</v>
      </c>
      <c r="B516" s="41" t="s">
        <v>942</v>
      </c>
      <c r="C516" s="42" t="s">
        <v>75</v>
      </c>
      <c r="D516" s="43">
        <v>9</v>
      </c>
      <c r="E516" s="19"/>
      <c r="F516" s="34"/>
      <c r="G516" s="22">
        <f t="shared" si="201"/>
        <v>0</v>
      </c>
      <c r="H516" s="22">
        <f t="shared" si="202"/>
        <v>9</v>
      </c>
      <c r="I516" s="25">
        <v>19.75</v>
      </c>
      <c r="J516" s="17">
        <f t="shared" si="203"/>
        <v>177.75</v>
      </c>
      <c r="K516" s="17">
        <f t="shared" si="204"/>
        <v>0</v>
      </c>
      <c r="L516" s="17">
        <f t="shared" si="205"/>
        <v>0</v>
      </c>
      <c r="M516" s="17">
        <f t="shared" si="206"/>
        <v>0</v>
      </c>
      <c r="N516" s="17">
        <f t="shared" si="207"/>
        <v>177.75</v>
      </c>
      <c r="O516" s="54">
        <f t="shared" si="208"/>
        <v>0</v>
      </c>
    </row>
    <row r="517" spans="1:15" ht="28.5" x14ac:dyDescent="0.2">
      <c r="A517" s="53" t="s">
        <v>943</v>
      </c>
      <c r="B517" s="41" t="s">
        <v>944</v>
      </c>
      <c r="C517" s="42" t="s">
        <v>71</v>
      </c>
      <c r="D517" s="43">
        <v>1</v>
      </c>
      <c r="E517" s="19"/>
      <c r="F517" s="34"/>
      <c r="G517" s="22">
        <f t="shared" si="201"/>
        <v>0</v>
      </c>
      <c r="H517" s="22">
        <f t="shared" si="202"/>
        <v>1</v>
      </c>
      <c r="I517" s="25">
        <v>10.17</v>
      </c>
      <c r="J517" s="17">
        <f t="shared" si="203"/>
        <v>10.17</v>
      </c>
      <c r="K517" s="17">
        <f t="shared" si="204"/>
        <v>0</v>
      </c>
      <c r="L517" s="17">
        <f t="shared" si="205"/>
        <v>0</v>
      </c>
      <c r="M517" s="17">
        <f t="shared" si="206"/>
        <v>0</v>
      </c>
      <c r="N517" s="17">
        <f t="shared" si="207"/>
        <v>10.17</v>
      </c>
      <c r="O517" s="54">
        <f t="shared" si="208"/>
        <v>0</v>
      </c>
    </row>
    <row r="518" spans="1:15" ht="28.5" x14ac:dyDescent="0.2">
      <c r="A518" s="53" t="s">
        <v>945</v>
      </c>
      <c r="B518" s="41" t="s">
        <v>946</v>
      </c>
      <c r="C518" s="42" t="s">
        <v>7</v>
      </c>
      <c r="D518" s="43">
        <v>8</v>
      </c>
      <c r="E518" s="19"/>
      <c r="F518" s="34"/>
      <c r="G518" s="22">
        <f t="shared" si="201"/>
        <v>0</v>
      </c>
      <c r="H518" s="22">
        <f t="shared" si="202"/>
        <v>8</v>
      </c>
      <c r="I518" s="25">
        <v>10.050000000000001</v>
      </c>
      <c r="J518" s="17">
        <f t="shared" si="203"/>
        <v>80.400000000000006</v>
      </c>
      <c r="K518" s="17">
        <f t="shared" si="204"/>
        <v>0</v>
      </c>
      <c r="L518" s="17">
        <f t="shared" si="205"/>
        <v>0</v>
      </c>
      <c r="M518" s="17">
        <f t="shared" si="206"/>
        <v>0</v>
      </c>
      <c r="N518" s="17">
        <f t="shared" si="207"/>
        <v>80.400000000000006</v>
      </c>
      <c r="O518" s="54">
        <f t="shared" si="208"/>
        <v>0</v>
      </c>
    </row>
    <row r="519" spans="1:15" ht="28.5" x14ac:dyDescent="0.2">
      <c r="A519" s="53" t="s">
        <v>947</v>
      </c>
      <c r="B519" s="41" t="s">
        <v>948</v>
      </c>
      <c r="C519" s="42" t="s">
        <v>71</v>
      </c>
      <c r="D519" s="43">
        <v>6</v>
      </c>
      <c r="E519" s="19"/>
      <c r="F519" s="34"/>
      <c r="G519" s="22">
        <f t="shared" si="201"/>
        <v>0</v>
      </c>
      <c r="H519" s="22">
        <f t="shared" si="202"/>
        <v>6</v>
      </c>
      <c r="I519" s="25">
        <v>20.41</v>
      </c>
      <c r="J519" s="17">
        <f t="shared" si="203"/>
        <v>122.46</v>
      </c>
      <c r="K519" s="17">
        <f t="shared" si="204"/>
        <v>0</v>
      </c>
      <c r="L519" s="17">
        <f t="shared" si="205"/>
        <v>0</v>
      </c>
      <c r="M519" s="17">
        <f t="shared" si="206"/>
        <v>0</v>
      </c>
      <c r="N519" s="17">
        <f t="shared" si="207"/>
        <v>122.46</v>
      </c>
      <c r="O519" s="54">
        <f t="shared" si="208"/>
        <v>0</v>
      </c>
    </row>
    <row r="520" spans="1:15" ht="28.5" x14ac:dyDescent="0.2">
      <c r="A520" s="53" t="s">
        <v>949</v>
      </c>
      <c r="B520" s="41" t="s">
        <v>950</v>
      </c>
      <c r="C520" s="42" t="s">
        <v>735</v>
      </c>
      <c r="D520" s="43">
        <v>1</v>
      </c>
      <c r="E520" s="19"/>
      <c r="F520" s="34"/>
      <c r="G520" s="22">
        <f t="shared" si="201"/>
        <v>0</v>
      </c>
      <c r="H520" s="22">
        <f t="shared" si="202"/>
        <v>1</v>
      </c>
      <c r="I520" s="25">
        <v>48.16</v>
      </c>
      <c r="J520" s="17">
        <f t="shared" si="203"/>
        <v>48.16</v>
      </c>
      <c r="K520" s="17">
        <f t="shared" si="204"/>
        <v>0</v>
      </c>
      <c r="L520" s="17">
        <f t="shared" si="205"/>
        <v>0</v>
      </c>
      <c r="M520" s="17">
        <f t="shared" si="206"/>
        <v>0</v>
      </c>
      <c r="N520" s="17">
        <f t="shared" si="207"/>
        <v>48.16</v>
      </c>
      <c r="O520" s="54">
        <f t="shared" si="208"/>
        <v>0</v>
      </c>
    </row>
    <row r="521" spans="1:15" ht="28.5" x14ac:dyDescent="0.2">
      <c r="A521" s="53" t="s">
        <v>951</v>
      </c>
      <c r="B521" s="41" t="s">
        <v>952</v>
      </c>
      <c r="C521" s="42" t="s">
        <v>7</v>
      </c>
      <c r="D521" s="43">
        <v>1</v>
      </c>
      <c r="E521" s="19"/>
      <c r="F521" s="34"/>
      <c r="G521" s="22">
        <f t="shared" si="201"/>
        <v>0</v>
      </c>
      <c r="H521" s="22">
        <f t="shared" si="202"/>
        <v>1</v>
      </c>
      <c r="I521" s="25">
        <v>7.76</v>
      </c>
      <c r="J521" s="17">
        <f t="shared" si="203"/>
        <v>7.76</v>
      </c>
      <c r="K521" s="17">
        <f t="shared" si="204"/>
        <v>0</v>
      </c>
      <c r="L521" s="17">
        <f t="shared" si="205"/>
        <v>0</v>
      </c>
      <c r="M521" s="17">
        <f t="shared" si="206"/>
        <v>0</v>
      </c>
      <c r="N521" s="17">
        <f t="shared" si="207"/>
        <v>7.76</v>
      </c>
      <c r="O521" s="54">
        <f t="shared" si="208"/>
        <v>0</v>
      </c>
    </row>
    <row r="522" spans="1:15" ht="15" x14ac:dyDescent="0.2">
      <c r="A522" s="53" t="s">
        <v>953</v>
      </c>
      <c r="B522" s="41" t="s">
        <v>954</v>
      </c>
      <c r="C522" s="42" t="s">
        <v>7</v>
      </c>
      <c r="D522" s="43">
        <v>1</v>
      </c>
      <c r="E522" s="19"/>
      <c r="F522" s="34"/>
      <c r="G522" s="22">
        <f t="shared" si="201"/>
        <v>0</v>
      </c>
      <c r="H522" s="22">
        <f t="shared" si="202"/>
        <v>1</v>
      </c>
      <c r="I522" s="25">
        <v>24.81</v>
      </c>
      <c r="J522" s="17">
        <f t="shared" si="203"/>
        <v>24.81</v>
      </c>
      <c r="K522" s="17">
        <f t="shared" si="204"/>
        <v>0</v>
      </c>
      <c r="L522" s="17">
        <f t="shared" si="205"/>
        <v>0</v>
      </c>
      <c r="M522" s="17">
        <f t="shared" si="206"/>
        <v>0</v>
      </c>
      <c r="N522" s="17">
        <f t="shared" si="207"/>
        <v>24.81</v>
      </c>
      <c r="O522" s="54">
        <f t="shared" si="208"/>
        <v>0</v>
      </c>
    </row>
    <row r="523" spans="1:15" ht="28.5" x14ac:dyDescent="0.2">
      <c r="A523" s="53" t="s">
        <v>955</v>
      </c>
      <c r="B523" s="41" t="s">
        <v>956</v>
      </c>
      <c r="C523" s="42" t="s">
        <v>7</v>
      </c>
      <c r="D523" s="43">
        <v>2</v>
      </c>
      <c r="E523" s="19"/>
      <c r="F523" s="34"/>
      <c r="G523" s="22">
        <f t="shared" si="201"/>
        <v>0</v>
      </c>
      <c r="H523" s="22">
        <f t="shared" si="202"/>
        <v>2</v>
      </c>
      <c r="I523" s="25">
        <v>440.91</v>
      </c>
      <c r="J523" s="17">
        <f t="shared" si="203"/>
        <v>881.82</v>
      </c>
      <c r="K523" s="17">
        <f t="shared" si="204"/>
        <v>0</v>
      </c>
      <c r="L523" s="17">
        <f t="shared" si="205"/>
        <v>0</v>
      </c>
      <c r="M523" s="17">
        <f t="shared" si="206"/>
        <v>0</v>
      </c>
      <c r="N523" s="17">
        <f t="shared" si="207"/>
        <v>881.82</v>
      </c>
      <c r="O523" s="54">
        <f t="shared" si="208"/>
        <v>0</v>
      </c>
    </row>
    <row r="524" spans="1:15" ht="28.5" x14ac:dyDescent="0.2">
      <c r="A524" s="53" t="s">
        <v>957</v>
      </c>
      <c r="B524" s="41" t="s">
        <v>958</v>
      </c>
      <c r="C524" s="42" t="s">
        <v>7</v>
      </c>
      <c r="D524" s="43">
        <v>1</v>
      </c>
      <c r="E524" s="19"/>
      <c r="F524" s="34"/>
      <c r="G524" s="22">
        <f t="shared" si="201"/>
        <v>0</v>
      </c>
      <c r="H524" s="22">
        <f t="shared" si="202"/>
        <v>1</v>
      </c>
      <c r="I524" s="25">
        <v>123.91</v>
      </c>
      <c r="J524" s="17">
        <f t="shared" si="203"/>
        <v>123.91</v>
      </c>
      <c r="K524" s="17">
        <f t="shared" si="204"/>
        <v>0</v>
      </c>
      <c r="L524" s="17">
        <f t="shared" si="205"/>
        <v>0</v>
      </c>
      <c r="M524" s="17">
        <f t="shared" si="206"/>
        <v>0</v>
      </c>
      <c r="N524" s="17">
        <f t="shared" si="207"/>
        <v>123.91</v>
      </c>
      <c r="O524" s="54">
        <f t="shared" si="208"/>
        <v>0</v>
      </c>
    </row>
    <row r="525" spans="1:15" ht="15" x14ac:dyDescent="0.2">
      <c r="A525" s="53" t="s">
        <v>959</v>
      </c>
      <c r="B525" s="41" t="s">
        <v>960</v>
      </c>
      <c r="C525" s="42" t="s">
        <v>7</v>
      </c>
      <c r="D525" s="43">
        <v>1</v>
      </c>
      <c r="E525" s="19"/>
      <c r="F525" s="34"/>
      <c r="G525" s="22">
        <f t="shared" si="201"/>
        <v>0</v>
      </c>
      <c r="H525" s="22">
        <f t="shared" si="202"/>
        <v>1</v>
      </c>
      <c r="I525" s="25">
        <v>278.20999999999998</v>
      </c>
      <c r="J525" s="17">
        <f t="shared" si="203"/>
        <v>278.20999999999998</v>
      </c>
      <c r="K525" s="17">
        <f t="shared" si="204"/>
        <v>0</v>
      </c>
      <c r="L525" s="17">
        <f t="shared" si="205"/>
        <v>0</v>
      </c>
      <c r="M525" s="17">
        <f t="shared" si="206"/>
        <v>0</v>
      </c>
      <c r="N525" s="17">
        <f t="shared" si="207"/>
        <v>278.20999999999998</v>
      </c>
      <c r="O525" s="54">
        <f t="shared" si="208"/>
        <v>0</v>
      </c>
    </row>
    <row r="526" spans="1:15" ht="15" x14ac:dyDescent="0.2">
      <c r="A526" s="57" t="s">
        <v>140</v>
      </c>
      <c r="B526" s="23" t="s">
        <v>961</v>
      </c>
      <c r="C526" s="24"/>
      <c r="D526" s="26"/>
      <c r="E526" s="20"/>
      <c r="F526" s="35"/>
      <c r="G526" s="21"/>
      <c r="H526" s="21"/>
      <c r="I526" s="27"/>
      <c r="J526" s="28">
        <f>SUM(J527:J544)</f>
        <v>43056.25</v>
      </c>
      <c r="K526" s="28">
        <f t="shared" ref="K526:N526" si="212">SUM(K527:K544)</f>
        <v>0</v>
      </c>
      <c r="L526" s="28">
        <f t="shared" si="212"/>
        <v>0</v>
      </c>
      <c r="M526" s="28">
        <f t="shared" si="212"/>
        <v>0</v>
      </c>
      <c r="N526" s="28">
        <f t="shared" si="212"/>
        <v>43056.25</v>
      </c>
      <c r="O526" s="58"/>
    </row>
    <row r="527" spans="1:15" ht="28.5" x14ac:dyDescent="0.2">
      <c r="A527" s="53" t="s">
        <v>142</v>
      </c>
      <c r="B527" s="41" t="s">
        <v>962</v>
      </c>
      <c r="C527" s="42" t="s">
        <v>7</v>
      </c>
      <c r="D527" s="43">
        <v>1</v>
      </c>
      <c r="E527" s="19"/>
      <c r="F527" s="34"/>
      <c r="G527" s="22">
        <f t="shared" si="201"/>
        <v>0</v>
      </c>
      <c r="H527" s="22">
        <f t="shared" si="202"/>
        <v>1</v>
      </c>
      <c r="I527" s="25">
        <v>372.32</v>
      </c>
      <c r="J527" s="17">
        <f t="shared" si="203"/>
        <v>372.32</v>
      </c>
      <c r="K527" s="17">
        <f t="shared" si="204"/>
        <v>0</v>
      </c>
      <c r="L527" s="17">
        <f t="shared" si="205"/>
        <v>0</v>
      </c>
      <c r="M527" s="17">
        <f t="shared" si="206"/>
        <v>0</v>
      </c>
      <c r="N527" s="17">
        <f t="shared" si="207"/>
        <v>372.32</v>
      </c>
      <c r="O527" s="54">
        <f t="shared" si="208"/>
        <v>0</v>
      </c>
    </row>
    <row r="528" spans="1:15" ht="28.5" x14ac:dyDescent="0.2">
      <c r="A528" s="53" t="s">
        <v>143</v>
      </c>
      <c r="B528" s="41" t="s">
        <v>963</v>
      </c>
      <c r="C528" s="42" t="s">
        <v>7</v>
      </c>
      <c r="D528" s="43">
        <v>2</v>
      </c>
      <c r="E528" s="19"/>
      <c r="F528" s="34"/>
      <c r="G528" s="22">
        <f t="shared" si="201"/>
        <v>0</v>
      </c>
      <c r="H528" s="22">
        <f t="shared" si="202"/>
        <v>2</v>
      </c>
      <c r="I528" s="25">
        <v>361.33</v>
      </c>
      <c r="J528" s="17">
        <f t="shared" si="203"/>
        <v>722.66</v>
      </c>
      <c r="K528" s="17">
        <f t="shared" si="204"/>
        <v>0</v>
      </c>
      <c r="L528" s="17">
        <f t="shared" si="205"/>
        <v>0</v>
      </c>
      <c r="M528" s="17">
        <f t="shared" si="206"/>
        <v>0</v>
      </c>
      <c r="N528" s="17">
        <f t="shared" si="207"/>
        <v>722.66</v>
      </c>
      <c r="O528" s="54">
        <f t="shared" si="208"/>
        <v>0</v>
      </c>
    </row>
    <row r="529" spans="1:15" ht="42.75" x14ac:dyDescent="0.2">
      <c r="A529" s="53" t="s">
        <v>144</v>
      </c>
      <c r="B529" s="41" t="s">
        <v>964</v>
      </c>
      <c r="C529" s="42" t="s">
        <v>71</v>
      </c>
      <c r="D529" s="43">
        <v>15</v>
      </c>
      <c r="E529" s="19"/>
      <c r="F529" s="34"/>
      <c r="G529" s="22">
        <f t="shared" si="201"/>
        <v>0</v>
      </c>
      <c r="H529" s="22">
        <f t="shared" si="202"/>
        <v>15</v>
      </c>
      <c r="I529" s="25">
        <v>289.25</v>
      </c>
      <c r="J529" s="17">
        <f t="shared" si="203"/>
        <v>4338.75</v>
      </c>
      <c r="K529" s="17">
        <f t="shared" si="204"/>
        <v>0</v>
      </c>
      <c r="L529" s="17">
        <f t="shared" si="205"/>
        <v>0</v>
      </c>
      <c r="M529" s="17">
        <f t="shared" si="206"/>
        <v>0</v>
      </c>
      <c r="N529" s="17">
        <f t="shared" si="207"/>
        <v>4338.75</v>
      </c>
      <c r="O529" s="54">
        <f t="shared" si="208"/>
        <v>0</v>
      </c>
    </row>
    <row r="530" spans="1:15" ht="42.75" x14ac:dyDescent="0.2">
      <c r="A530" s="53" t="s">
        <v>146</v>
      </c>
      <c r="B530" s="41" t="s">
        <v>965</v>
      </c>
      <c r="C530" s="42" t="s">
        <v>71</v>
      </c>
      <c r="D530" s="43">
        <v>4</v>
      </c>
      <c r="E530" s="19"/>
      <c r="F530" s="34"/>
      <c r="G530" s="22">
        <f t="shared" si="201"/>
        <v>0</v>
      </c>
      <c r="H530" s="22">
        <f t="shared" si="202"/>
        <v>4</v>
      </c>
      <c r="I530" s="25">
        <v>287.97000000000003</v>
      </c>
      <c r="J530" s="17">
        <f t="shared" si="203"/>
        <v>1151.8800000000001</v>
      </c>
      <c r="K530" s="17">
        <f t="shared" si="204"/>
        <v>0</v>
      </c>
      <c r="L530" s="17">
        <f t="shared" si="205"/>
        <v>0</v>
      </c>
      <c r="M530" s="17">
        <f t="shared" si="206"/>
        <v>0</v>
      </c>
      <c r="N530" s="17">
        <f t="shared" si="207"/>
        <v>1151.8800000000001</v>
      </c>
      <c r="O530" s="54">
        <f t="shared" si="208"/>
        <v>0</v>
      </c>
    </row>
    <row r="531" spans="1:15" ht="28.5" x14ac:dyDescent="0.2">
      <c r="A531" s="53" t="s">
        <v>147</v>
      </c>
      <c r="B531" s="41" t="s">
        <v>966</v>
      </c>
      <c r="C531" s="42" t="s">
        <v>6</v>
      </c>
      <c r="D531" s="43">
        <v>11.87</v>
      </c>
      <c r="E531" s="19"/>
      <c r="F531" s="34"/>
      <c r="G531" s="22">
        <f t="shared" si="201"/>
        <v>0</v>
      </c>
      <c r="H531" s="22">
        <f t="shared" si="202"/>
        <v>11.87</v>
      </c>
      <c r="I531" s="25">
        <v>248.15</v>
      </c>
      <c r="J531" s="17">
        <f t="shared" si="203"/>
        <v>2945.54</v>
      </c>
      <c r="K531" s="17">
        <f t="shared" si="204"/>
        <v>0</v>
      </c>
      <c r="L531" s="17">
        <f t="shared" si="205"/>
        <v>0</v>
      </c>
      <c r="M531" s="17">
        <f t="shared" si="206"/>
        <v>0</v>
      </c>
      <c r="N531" s="17">
        <f t="shared" si="207"/>
        <v>2945.54</v>
      </c>
      <c r="O531" s="54">
        <f t="shared" si="208"/>
        <v>0</v>
      </c>
    </row>
    <row r="532" spans="1:15" ht="42.75" x14ac:dyDescent="0.2">
      <c r="A532" s="53" t="s">
        <v>148</v>
      </c>
      <c r="B532" s="41" t="s">
        <v>967</v>
      </c>
      <c r="C532" s="42" t="s">
        <v>72</v>
      </c>
      <c r="D532" s="43">
        <v>33.58</v>
      </c>
      <c r="E532" s="19"/>
      <c r="F532" s="34"/>
      <c r="G532" s="22">
        <f t="shared" si="201"/>
        <v>0</v>
      </c>
      <c r="H532" s="22">
        <f t="shared" si="202"/>
        <v>33.58</v>
      </c>
      <c r="I532" s="25">
        <v>229.07</v>
      </c>
      <c r="J532" s="17">
        <f t="shared" si="203"/>
        <v>7692.17</v>
      </c>
      <c r="K532" s="17">
        <f t="shared" si="204"/>
        <v>0</v>
      </c>
      <c r="L532" s="17">
        <f t="shared" si="205"/>
        <v>0</v>
      </c>
      <c r="M532" s="17">
        <f t="shared" si="206"/>
        <v>0</v>
      </c>
      <c r="N532" s="17">
        <f t="shared" si="207"/>
        <v>7692.17</v>
      </c>
      <c r="O532" s="54">
        <f t="shared" si="208"/>
        <v>0</v>
      </c>
    </row>
    <row r="533" spans="1:15" ht="28.5" x14ac:dyDescent="0.2">
      <c r="A533" s="53" t="s">
        <v>968</v>
      </c>
      <c r="B533" s="41" t="s">
        <v>969</v>
      </c>
      <c r="C533" s="42" t="s">
        <v>72</v>
      </c>
      <c r="D533" s="43">
        <v>10.8</v>
      </c>
      <c r="E533" s="19"/>
      <c r="F533" s="34"/>
      <c r="G533" s="22">
        <f t="shared" si="201"/>
        <v>0</v>
      </c>
      <c r="H533" s="22">
        <f t="shared" si="202"/>
        <v>10.8</v>
      </c>
      <c r="I533" s="25">
        <v>127.8</v>
      </c>
      <c r="J533" s="17">
        <f t="shared" si="203"/>
        <v>1380.24</v>
      </c>
      <c r="K533" s="17">
        <f t="shared" si="204"/>
        <v>0</v>
      </c>
      <c r="L533" s="17">
        <f t="shared" si="205"/>
        <v>0</v>
      </c>
      <c r="M533" s="17">
        <f t="shared" si="206"/>
        <v>0</v>
      </c>
      <c r="N533" s="17">
        <f t="shared" si="207"/>
        <v>1380.24</v>
      </c>
      <c r="O533" s="54">
        <f t="shared" si="208"/>
        <v>0</v>
      </c>
    </row>
    <row r="534" spans="1:15" ht="85.5" x14ac:dyDescent="0.2">
      <c r="A534" s="53" t="s">
        <v>970</v>
      </c>
      <c r="B534" s="41" t="s">
        <v>971</v>
      </c>
      <c r="C534" s="42" t="s">
        <v>71</v>
      </c>
      <c r="D534" s="43">
        <v>2</v>
      </c>
      <c r="E534" s="19"/>
      <c r="F534" s="34"/>
      <c r="G534" s="22">
        <f t="shared" si="201"/>
        <v>0</v>
      </c>
      <c r="H534" s="22">
        <f t="shared" si="202"/>
        <v>2</v>
      </c>
      <c r="I534" s="25">
        <v>1175.2</v>
      </c>
      <c r="J534" s="17">
        <f t="shared" si="203"/>
        <v>2350.4</v>
      </c>
      <c r="K534" s="17">
        <f t="shared" si="204"/>
        <v>0</v>
      </c>
      <c r="L534" s="17">
        <f t="shared" si="205"/>
        <v>0</v>
      </c>
      <c r="M534" s="17">
        <f t="shared" si="206"/>
        <v>0</v>
      </c>
      <c r="N534" s="17">
        <f t="shared" si="207"/>
        <v>2350.4</v>
      </c>
      <c r="O534" s="54">
        <f t="shared" si="208"/>
        <v>0</v>
      </c>
    </row>
    <row r="535" spans="1:15" ht="57" x14ac:dyDescent="0.2">
      <c r="A535" s="53" t="s">
        <v>972</v>
      </c>
      <c r="B535" s="41" t="s">
        <v>973</v>
      </c>
      <c r="C535" s="42" t="s">
        <v>6</v>
      </c>
      <c r="D535" s="43">
        <v>6.09</v>
      </c>
      <c r="E535" s="19"/>
      <c r="F535" s="34"/>
      <c r="G535" s="22">
        <f t="shared" si="201"/>
        <v>0</v>
      </c>
      <c r="H535" s="22">
        <f t="shared" si="202"/>
        <v>6.09</v>
      </c>
      <c r="I535" s="25">
        <v>744.35</v>
      </c>
      <c r="J535" s="17">
        <f t="shared" si="203"/>
        <v>4533.09</v>
      </c>
      <c r="K535" s="17">
        <f t="shared" si="204"/>
        <v>0</v>
      </c>
      <c r="L535" s="17">
        <f t="shared" si="205"/>
        <v>0</v>
      </c>
      <c r="M535" s="17">
        <f t="shared" si="206"/>
        <v>0</v>
      </c>
      <c r="N535" s="17">
        <f t="shared" si="207"/>
        <v>4533.09</v>
      </c>
      <c r="O535" s="54">
        <f t="shared" si="208"/>
        <v>0</v>
      </c>
    </row>
    <row r="536" spans="1:15" ht="15" x14ac:dyDescent="0.2">
      <c r="A536" s="53" t="s">
        <v>974</v>
      </c>
      <c r="B536" s="41" t="s">
        <v>975</v>
      </c>
      <c r="C536" s="42" t="s">
        <v>6</v>
      </c>
      <c r="D536" s="43">
        <v>33.200000000000003</v>
      </c>
      <c r="E536" s="19"/>
      <c r="F536" s="34"/>
      <c r="G536" s="22">
        <f t="shared" si="201"/>
        <v>0</v>
      </c>
      <c r="H536" s="22">
        <f t="shared" si="202"/>
        <v>33.200000000000003</v>
      </c>
      <c r="I536" s="25">
        <v>124.63</v>
      </c>
      <c r="J536" s="17">
        <f t="shared" si="203"/>
        <v>4137.72</v>
      </c>
      <c r="K536" s="17">
        <f t="shared" si="204"/>
        <v>0</v>
      </c>
      <c r="L536" s="17">
        <f t="shared" si="205"/>
        <v>0</v>
      </c>
      <c r="M536" s="17">
        <f t="shared" si="206"/>
        <v>0</v>
      </c>
      <c r="N536" s="17">
        <f t="shared" si="207"/>
        <v>4137.72</v>
      </c>
      <c r="O536" s="54">
        <f t="shared" si="208"/>
        <v>0</v>
      </c>
    </row>
    <row r="537" spans="1:15" ht="28.5" x14ac:dyDescent="0.2">
      <c r="A537" s="53" t="s">
        <v>976</v>
      </c>
      <c r="B537" s="41" t="s">
        <v>977</v>
      </c>
      <c r="C537" s="42" t="s">
        <v>6</v>
      </c>
      <c r="D537" s="43">
        <v>6</v>
      </c>
      <c r="E537" s="19"/>
      <c r="F537" s="34"/>
      <c r="G537" s="22">
        <f t="shared" si="201"/>
        <v>0</v>
      </c>
      <c r="H537" s="22">
        <f t="shared" si="202"/>
        <v>6</v>
      </c>
      <c r="I537" s="25">
        <v>175.39</v>
      </c>
      <c r="J537" s="17">
        <f t="shared" si="203"/>
        <v>1052.3399999999999</v>
      </c>
      <c r="K537" s="17">
        <f t="shared" si="204"/>
        <v>0</v>
      </c>
      <c r="L537" s="17">
        <f t="shared" si="205"/>
        <v>0</v>
      </c>
      <c r="M537" s="17">
        <f t="shared" si="206"/>
        <v>0</v>
      </c>
      <c r="N537" s="17">
        <f t="shared" si="207"/>
        <v>1052.3399999999999</v>
      </c>
      <c r="O537" s="54">
        <f t="shared" si="208"/>
        <v>0</v>
      </c>
    </row>
    <row r="538" spans="1:15" ht="15" x14ac:dyDescent="0.2">
      <c r="A538" s="53" t="s">
        <v>978</v>
      </c>
      <c r="B538" s="41" t="s">
        <v>979</v>
      </c>
      <c r="C538" s="42" t="s">
        <v>72</v>
      </c>
      <c r="D538" s="43">
        <v>33.549999999999997</v>
      </c>
      <c r="E538" s="19"/>
      <c r="F538" s="34"/>
      <c r="G538" s="22">
        <f t="shared" si="201"/>
        <v>0</v>
      </c>
      <c r="H538" s="22">
        <f t="shared" si="202"/>
        <v>33.549999999999997</v>
      </c>
      <c r="I538" s="25">
        <v>96.5</v>
      </c>
      <c r="J538" s="17">
        <f t="shared" si="203"/>
        <v>3237.58</v>
      </c>
      <c r="K538" s="17">
        <f t="shared" si="204"/>
        <v>0</v>
      </c>
      <c r="L538" s="17">
        <f t="shared" si="205"/>
        <v>0</v>
      </c>
      <c r="M538" s="17">
        <f t="shared" si="206"/>
        <v>0</v>
      </c>
      <c r="N538" s="17">
        <f t="shared" si="207"/>
        <v>3237.58</v>
      </c>
      <c r="O538" s="54">
        <f t="shared" si="208"/>
        <v>0</v>
      </c>
    </row>
    <row r="539" spans="1:15" ht="15" x14ac:dyDescent="0.2">
      <c r="A539" s="53" t="s">
        <v>980</v>
      </c>
      <c r="B539" s="41" t="s">
        <v>981</v>
      </c>
      <c r="C539" s="42" t="s">
        <v>72</v>
      </c>
      <c r="D539" s="43">
        <v>3.6</v>
      </c>
      <c r="E539" s="19"/>
      <c r="F539" s="34"/>
      <c r="G539" s="22">
        <f t="shared" si="201"/>
        <v>0</v>
      </c>
      <c r="H539" s="22">
        <f t="shared" si="202"/>
        <v>3.6</v>
      </c>
      <c r="I539" s="25">
        <v>78.72</v>
      </c>
      <c r="J539" s="17">
        <f t="shared" si="203"/>
        <v>283.39</v>
      </c>
      <c r="K539" s="17">
        <f t="shared" si="204"/>
        <v>0</v>
      </c>
      <c r="L539" s="17">
        <f t="shared" si="205"/>
        <v>0</v>
      </c>
      <c r="M539" s="17">
        <f t="shared" si="206"/>
        <v>0</v>
      </c>
      <c r="N539" s="17">
        <f t="shared" si="207"/>
        <v>283.39</v>
      </c>
      <c r="O539" s="54">
        <f t="shared" si="208"/>
        <v>0</v>
      </c>
    </row>
    <row r="540" spans="1:15" ht="15" x14ac:dyDescent="0.2">
      <c r="A540" s="53" t="s">
        <v>982</v>
      </c>
      <c r="B540" s="41" t="s">
        <v>983</v>
      </c>
      <c r="C540" s="42" t="s">
        <v>7</v>
      </c>
      <c r="D540" s="43">
        <v>6</v>
      </c>
      <c r="E540" s="19"/>
      <c r="F540" s="34"/>
      <c r="G540" s="22">
        <f t="shared" si="201"/>
        <v>0</v>
      </c>
      <c r="H540" s="22">
        <f t="shared" si="202"/>
        <v>6</v>
      </c>
      <c r="I540" s="25">
        <v>99.05</v>
      </c>
      <c r="J540" s="17">
        <f t="shared" si="203"/>
        <v>594.29999999999995</v>
      </c>
      <c r="K540" s="17">
        <f t="shared" si="204"/>
        <v>0</v>
      </c>
      <c r="L540" s="17">
        <f t="shared" si="205"/>
        <v>0</v>
      </c>
      <c r="M540" s="17">
        <f t="shared" si="206"/>
        <v>0</v>
      </c>
      <c r="N540" s="17">
        <f t="shared" si="207"/>
        <v>594.29999999999995</v>
      </c>
      <c r="O540" s="54">
        <f t="shared" si="208"/>
        <v>0</v>
      </c>
    </row>
    <row r="541" spans="1:15" ht="15" x14ac:dyDescent="0.2">
      <c r="A541" s="53" t="s">
        <v>984</v>
      </c>
      <c r="B541" s="41" t="s">
        <v>985</v>
      </c>
      <c r="C541" s="42" t="s">
        <v>72</v>
      </c>
      <c r="D541" s="43">
        <v>1.5</v>
      </c>
      <c r="E541" s="19"/>
      <c r="F541" s="34"/>
      <c r="G541" s="22">
        <f t="shared" si="201"/>
        <v>0</v>
      </c>
      <c r="H541" s="22">
        <f t="shared" si="202"/>
        <v>1.5</v>
      </c>
      <c r="I541" s="25">
        <v>61.93</v>
      </c>
      <c r="J541" s="17">
        <f t="shared" si="203"/>
        <v>92.9</v>
      </c>
      <c r="K541" s="17">
        <f t="shared" si="204"/>
        <v>0</v>
      </c>
      <c r="L541" s="17">
        <f t="shared" si="205"/>
        <v>0</v>
      </c>
      <c r="M541" s="17">
        <f t="shared" si="206"/>
        <v>0</v>
      </c>
      <c r="N541" s="17">
        <f t="shared" si="207"/>
        <v>92.9</v>
      </c>
      <c r="O541" s="54">
        <f t="shared" si="208"/>
        <v>0</v>
      </c>
    </row>
    <row r="542" spans="1:15" ht="28.5" x14ac:dyDescent="0.2">
      <c r="A542" s="53" t="s">
        <v>986</v>
      </c>
      <c r="B542" s="41" t="s">
        <v>987</v>
      </c>
      <c r="C542" s="42" t="s">
        <v>72</v>
      </c>
      <c r="D542" s="43">
        <v>1.68</v>
      </c>
      <c r="E542" s="19"/>
      <c r="F542" s="34"/>
      <c r="G542" s="22">
        <f t="shared" si="201"/>
        <v>0</v>
      </c>
      <c r="H542" s="22">
        <f t="shared" si="202"/>
        <v>1.68</v>
      </c>
      <c r="I542" s="25">
        <v>345.3</v>
      </c>
      <c r="J542" s="17">
        <f t="shared" si="203"/>
        <v>580.1</v>
      </c>
      <c r="K542" s="17">
        <f t="shared" si="204"/>
        <v>0</v>
      </c>
      <c r="L542" s="17">
        <f t="shared" si="205"/>
        <v>0</v>
      </c>
      <c r="M542" s="17">
        <f t="shared" si="206"/>
        <v>0</v>
      </c>
      <c r="N542" s="17">
        <f t="shared" si="207"/>
        <v>580.1</v>
      </c>
      <c r="O542" s="54">
        <f t="shared" si="208"/>
        <v>0</v>
      </c>
    </row>
    <row r="543" spans="1:15" ht="71.25" x14ac:dyDescent="0.2">
      <c r="A543" s="53" t="s">
        <v>988</v>
      </c>
      <c r="B543" s="41" t="s">
        <v>989</v>
      </c>
      <c r="C543" s="42" t="s">
        <v>72</v>
      </c>
      <c r="D543" s="43">
        <v>4.2</v>
      </c>
      <c r="E543" s="19"/>
      <c r="F543" s="34"/>
      <c r="G543" s="22">
        <f t="shared" si="201"/>
        <v>0</v>
      </c>
      <c r="H543" s="22">
        <f t="shared" si="202"/>
        <v>4.2</v>
      </c>
      <c r="I543" s="25">
        <v>434.16</v>
      </c>
      <c r="J543" s="17">
        <f t="shared" si="203"/>
        <v>1823.47</v>
      </c>
      <c r="K543" s="17">
        <f t="shared" si="204"/>
        <v>0</v>
      </c>
      <c r="L543" s="17">
        <f t="shared" si="205"/>
        <v>0</v>
      </c>
      <c r="M543" s="17">
        <f t="shared" si="206"/>
        <v>0</v>
      </c>
      <c r="N543" s="17">
        <f t="shared" si="207"/>
        <v>1823.47</v>
      </c>
      <c r="O543" s="54">
        <f t="shared" si="208"/>
        <v>0</v>
      </c>
    </row>
    <row r="544" spans="1:15" ht="28.5" x14ac:dyDescent="0.2">
      <c r="A544" s="53" t="s">
        <v>990</v>
      </c>
      <c r="B544" s="41" t="s">
        <v>991</v>
      </c>
      <c r="C544" s="42" t="s">
        <v>72</v>
      </c>
      <c r="D544" s="43">
        <v>12.6</v>
      </c>
      <c r="E544" s="19"/>
      <c r="F544" s="34"/>
      <c r="G544" s="22">
        <f t="shared" si="201"/>
        <v>0</v>
      </c>
      <c r="H544" s="22">
        <f t="shared" si="202"/>
        <v>12.6</v>
      </c>
      <c r="I544" s="25">
        <v>457.73</v>
      </c>
      <c r="J544" s="17">
        <f t="shared" si="203"/>
        <v>5767.4</v>
      </c>
      <c r="K544" s="17">
        <f t="shared" si="204"/>
        <v>0</v>
      </c>
      <c r="L544" s="17">
        <f t="shared" si="205"/>
        <v>0</v>
      </c>
      <c r="M544" s="17">
        <f t="shared" si="206"/>
        <v>0</v>
      </c>
      <c r="N544" s="17">
        <f t="shared" si="207"/>
        <v>5767.4</v>
      </c>
      <c r="O544" s="54">
        <f t="shared" si="208"/>
        <v>0</v>
      </c>
    </row>
    <row r="545" spans="1:15" ht="15" x14ac:dyDescent="0.2">
      <c r="A545" s="57" t="s">
        <v>149</v>
      </c>
      <c r="B545" s="23" t="s">
        <v>992</v>
      </c>
      <c r="C545" s="24"/>
      <c r="D545" s="26"/>
      <c r="E545" s="20"/>
      <c r="F545" s="35"/>
      <c r="G545" s="21"/>
      <c r="H545" s="21"/>
      <c r="I545" s="27"/>
      <c r="J545" s="28">
        <f>SUM(J546:J554)</f>
        <v>49118.58</v>
      </c>
      <c r="K545" s="28">
        <f t="shared" ref="K545:M545" si="213">SUM(K546:K554)</f>
        <v>0</v>
      </c>
      <c r="L545" s="28">
        <f t="shared" si="213"/>
        <v>0</v>
      </c>
      <c r="M545" s="28">
        <f t="shared" si="213"/>
        <v>0</v>
      </c>
      <c r="N545" s="28">
        <f>SUM(N546:N554)</f>
        <v>49118.58</v>
      </c>
      <c r="O545" s="58"/>
    </row>
    <row r="546" spans="1:15" ht="28.5" x14ac:dyDescent="0.2">
      <c r="A546" s="53" t="s">
        <v>150</v>
      </c>
      <c r="B546" s="41" t="s">
        <v>993</v>
      </c>
      <c r="C546" s="42" t="s">
        <v>72</v>
      </c>
      <c r="D546" s="43">
        <v>356.87</v>
      </c>
      <c r="E546" s="19"/>
      <c r="F546" s="34"/>
      <c r="G546" s="22">
        <f t="shared" si="201"/>
        <v>0</v>
      </c>
      <c r="H546" s="22">
        <f t="shared" si="202"/>
        <v>356.87</v>
      </c>
      <c r="I546" s="25">
        <v>4.1500000000000004</v>
      </c>
      <c r="J546" s="17">
        <f t="shared" si="203"/>
        <v>1481.01</v>
      </c>
      <c r="K546" s="17">
        <f t="shared" si="204"/>
        <v>0</v>
      </c>
      <c r="L546" s="17">
        <f t="shared" si="205"/>
        <v>0</v>
      </c>
      <c r="M546" s="17">
        <f t="shared" si="206"/>
        <v>0</v>
      </c>
      <c r="N546" s="17">
        <f t="shared" si="207"/>
        <v>1481.01</v>
      </c>
      <c r="O546" s="54">
        <f t="shared" si="208"/>
        <v>0</v>
      </c>
    </row>
    <row r="547" spans="1:15" ht="28.5" x14ac:dyDescent="0.2">
      <c r="A547" s="53" t="s">
        <v>151</v>
      </c>
      <c r="B547" s="41" t="s">
        <v>322</v>
      </c>
      <c r="C547" s="42" t="s">
        <v>72</v>
      </c>
      <c r="D547" s="43">
        <v>1261.8499999999999</v>
      </c>
      <c r="E547" s="19"/>
      <c r="F547" s="34"/>
      <c r="G547" s="22">
        <f t="shared" si="201"/>
        <v>0</v>
      </c>
      <c r="H547" s="22">
        <f t="shared" si="202"/>
        <v>1261.8499999999999</v>
      </c>
      <c r="I547" s="25">
        <v>3.02</v>
      </c>
      <c r="J547" s="17">
        <f t="shared" si="203"/>
        <v>3810.79</v>
      </c>
      <c r="K547" s="17">
        <f t="shared" si="204"/>
        <v>0</v>
      </c>
      <c r="L547" s="17">
        <f t="shared" si="205"/>
        <v>0</v>
      </c>
      <c r="M547" s="17">
        <f t="shared" si="206"/>
        <v>0</v>
      </c>
      <c r="N547" s="17">
        <f t="shared" si="207"/>
        <v>3810.79</v>
      </c>
      <c r="O547" s="54">
        <f t="shared" si="208"/>
        <v>0</v>
      </c>
    </row>
    <row r="548" spans="1:15" ht="42.75" x14ac:dyDescent="0.2">
      <c r="A548" s="53" t="s">
        <v>152</v>
      </c>
      <c r="B548" s="41" t="s">
        <v>994</v>
      </c>
      <c r="C548" s="42" t="s">
        <v>72</v>
      </c>
      <c r="D548" s="43">
        <v>356.87</v>
      </c>
      <c r="E548" s="19"/>
      <c r="F548" s="34"/>
      <c r="G548" s="22">
        <f t="shared" si="201"/>
        <v>0</v>
      </c>
      <c r="H548" s="22">
        <f t="shared" si="202"/>
        <v>356.87</v>
      </c>
      <c r="I548" s="25">
        <v>13.94</v>
      </c>
      <c r="J548" s="17">
        <f t="shared" si="203"/>
        <v>4974.7700000000004</v>
      </c>
      <c r="K548" s="17">
        <f t="shared" si="204"/>
        <v>0</v>
      </c>
      <c r="L548" s="17">
        <f t="shared" si="205"/>
        <v>0</v>
      </c>
      <c r="M548" s="17">
        <f t="shared" si="206"/>
        <v>0</v>
      </c>
      <c r="N548" s="17">
        <f t="shared" si="207"/>
        <v>4974.7700000000004</v>
      </c>
      <c r="O548" s="54">
        <f t="shared" si="208"/>
        <v>0</v>
      </c>
    </row>
    <row r="549" spans="1:15" ht="42.75" x14ac:dyDescent="0.2">
      <c r="A549" s="53" t="s">
        <v>153</v>
      </c>
      <c r="B549" s="41" t="s">
        <v>995</v>
      </c>
      <c r="C549" s="42" t="s">
        <v>72</v>
      </c>
      <c r="D549" s="43">
        <v>1261.8499999999999</v>
      </c>
      <c r="E549" s="19"/>
      <c r="F549" s="34"/>
      <c r="G549" s="22">
        <f t="shared" si="201"/>
        <v>0</v>
      </c>
      <c r="H549" s="22">
        <f t="shared" si="202"/>
        <v>1261.8499999999999</v>
      </c>
      <c r="I549" s="25">
        <v>11.12</v>
      </c>
      <c r="J549" s="17">
        <f t="shared" si="203"/>
        <v>14031.77</v>
      </c>
      <c r="K549" s="17">
        <f t="shared" si="204"/>
        <v>0</v>
      </c>
      <c r="L549" s="17">
        <f t="shared" si="205"/>
        <v>0</v>
      </c>
      <c r="M549" s="17">
        <f t="shared" si="206"/>
        <v>0</v>
      </c>
      <c r="N549" s="17">
        <f t="shared" si="207"/>
        <v>14031.77</v>
      </c>
      <c r="O549" s="54">
        <f t="shared" si="208"/>
        <v>0</v>
      </c>
    </row>
    <row r="550" spans="1:15" ht="42.75" x14ac:dyDescent="0.2">
      <c r="A550" s="53" t="s">
        <v>154</v>
      </c>
      <c r="B550" s="41" t="s">
        <v>586</v>
      </c>
      <c r="C550" s="42" t="s">
        <v>72</v>
      </c>
      <c r="D550" s="43">
        <v>420.89</v>
      </c>
      <c r="E550" s="19"/>
      <c r="F550" s="34"/>
      <c r="G550" s="22">
        <f t="shared" si="201"/>
        <v>0</v>
      </c>
      <c r="H550" s="22">
        <f t="shared" si="202"/>
        <v>420.89</v>
      </c>
      <c r="I550" s="25">
        <v>18.649999999999999</v>
      </c>
      <c r="J550" s="17">
        <f t="shared" si="203"/>
        <v>7849.6</v>
      </c>
      <c r="K550" s="17">
        <f t="shared" si="204"/>
        <v>0</v>
      </c>
      <c r="L550" s="17">
        <f t="shared" si="205"/>
        <v>0</v>
      </c>
      <c r="M550" s="17">
        <f t="shared" si="206"/>
        <v>0</v>
      </c>
      <c r="N550" s="17">
        <f t="shared" si="207"/>
        <v>7849.6</v>
      </c>
      <c r="O550" s="54">
        <f t="shared" si="208"/>
        <v>0</v>
      </c>
    </row>
    <row r="551" spans="1:15" ht="71.25" x14ac:dyDescent="0.2">
      <c r="A551" s="53" t="s">
        <v>155</v>
      </c>
      <c r="B551" s="41" t="s">
        <v>996</v>
      </c>
      <c r="C551" s="42" t="s">
        <v>72</v>
      </c>
      <c r="D551" s="43">
        <v>183.9</v>
      </c>
      <c r="E551" s="19"/>
      <c r="F551" s="34"/>
      <c r="G551" s="22">
        <f t="shared" si="201"/>
        <v>0</v>
      </c>
      <c r="H551" s="22">
        <f t="shared" si="202"/>
        <v>183.9</v>
      </c>
      <c r="I551" s="25">
        <v>39.799999999999997</v>
      </c>
      <c r="J551" s="17">
        <f t="shared" si="203"/>
        <v>7319.22</v>
      </c>
      <c r="K551" s="17">
        <f t="shared" si="204"/>
        <v>0</v>
      </c>
      <c r="L551" s="17">
        <f t="shared" si="205"/>
        <v>0</v>
      </c>
      <c r="M551" s="17">
        <f t="shared" si="206"/>
        <v>0</v>
      </c>
      <c r="N551" s="17">
        <f t="shared" si="207"/>
        <v>7319.22</v>
      </c>
      <c r="O551" s="54">
        <f t="shared" si="208"/>
        <v>0</v>
      </c>
    </row>
    <row r="552" spans="1:15" ht="57" x14ac:dyDescent="0.2">
      <c r="A552" s="53" t="s">
        <v>156</v>
      </c>
      <c r="B552" s="41" t="s">
        <v>997</v>
      </c>
      <c r="C552" s="42" t="s">
        <v>6</v>
      </c>
      <c r="D552" s="43">
        <v>32.880000000000003</v>
      </c>
      <c r="E552" s="19"/>
      <c r="F552" s="34"/>
      <c r="G552" s="22">
        <f t="shared" si="201"/>
        <v>0</v>
      </c>
      <c r="H552" s="22">
        <f t="shared" si="202"/>
        <v>32.880000000000003</v>
      </c>
      <c r="I552" s="25">
        <v>140.54</v>
      </c>
      <c r="J552" s="17">
        <f t="shared" si="203"/>
        <v>4620.96</v>
      </c>
      <c r="K552" s="17">
        <f t="shared" si="204"/>
        <v>0</v>
      </c>
      <c r="L552" s="17">
        <f t="shared" si="205"/>
        <v>0</v>
      </c>
      <c r="M552" s="17">
        <f t="shared" si="206"/>
        <v>0</v>
      </c>
      <c r="N552" s="17">
        <f t="shared" si="207"/>
        <v>4620.96</v>
      </c>
      <c r="O552" s="54">
        <f t="shared" si="208"/>
        <v>0</v>
      </c>
    </row>
    <row r="553" spans="1:15" ht="28.5" x14ac:dyDescent="0.2">
      <c r="A553" s="53" t="s">
        <v>157</v>
      </c>
      <c r="B553" s="41" t="s">
        <v>998</v>
      </c>
      <c r="C553" s="42" t="s">
        <v>30</v>
      </c>
      <c r="D553" s="43">
        <v>46.95</v>
      </c>
      <c r="E553" s="19"/>
      <c r="F553" s="34"/>
      <c r="G553" s="22">
        <f t="shared" si="201"/>
        <v>0</v>
      </c>
      <c r="H553" s="22">
        <f t="shared" si="202"/>
        <v>46.95</v>
      </c>
      <c r="I553" s="25">
        <v>45.59</v>
      </c>
      <c r="J553" s="17">
        <f t="shared" si="203"/>
        <v>2140.4499999999998</v>
      </c>
      <c r="K553" s="17">
        <f t="shared" si="204"/>
        <v>0</v>
      </c>
      <c r="L553" s="17">
        <f t="shared" si="205"/>
        <v>0</v>
      </c>
      <c r="M553" s="17">
        <f t="shared" si="206"/>
        <v>0</v>
      </c>
      <c r="N553" s="17">
        <f t="shared" si="207"/>
        <v>2140.4499999999998</v>
      </c>
      <c r="O553" s="54">
        <f t="shared" si="208"/>
        <v>0</v>
      </c>
    </row>
    <row r="554" spans="1:15" ht="57" x14ac:dyDescent="0.2">
      <c r="A554" s="53" t="s">
        <v>999</v>
      </c>
      <c r="B554" s="41" t="s">
        <v>1000</v>
      </c>
      <c r="C554" s="42" t="s">
        <v>72</v>
      </c>
      <c r="D554" s="43">
        <v>57.57</v>
      </c>
      <c r="E554" s="19"/>
      <c r="F554" s="34"/>
      <c r="G554" s="22">
        <f t="shared" si="201"/>
        <v>0</v>
      </c>
      <c r="H554" s="22">
        <f t="shared" si="202"/>
        <v>57.57</v>
      </c>
      <c r="I554" s="25">
        <v>50.2</v>
      </c>
      <c r="J554" s="17">
        <f t="shared" si="203"/>
        <v>2890.01</v>
      </c>
      <c r="K554" s="17">
        <f t="shared" si="204"/>
        <v>0</v>
      </c>
      <c r="L554" s="17">
        <f t="shared" si="205"/>
        <v>0</v>
      </c>
      <c r="M554" s="17">
        <f t="shared" si="206"/>
        <v>0</v>
      </c>
      <c r="N554" s="17">
        <f t="shared" si="207"/>
        <v>2890.01</v>
      </c>
      <c r="O554" s="54">
        <f t="shared" si="208"/>
        <v>0</v>
      </c>
    </row>
    <row r="555" spans="1:15" ht="15" x14ac:dyDescent="0.2">
      <c r="A555" s="57" t="s">
        <v>1001</v>
      </c>
      <c r="B555" s="23" t="s">
        <v>117</v>
      </c>
      <c r="C555" s="24"/>
      <c r="D555" s="26"/>
      <c r="E555" s="20"/>
      <c r="F555" s="35"/>
      <c r="G555" s="21"/>
      <c r="H555" s="21"/>
      <c r="I555" s="27"/>
      <c r="J555" s="28">
        <f>SUM(J556:J562)</f>
        <v>26876.99</v>
      </c>
      <c r="K555" s="28">
        <f t="shared" ref="K555:N555" si="214">SUM(K556:K562)</f>
        <v>0</v>
      </c>
      <c r="L555" s="28">
        <f t="shared" si="214"/>
        <v>0</v>
      </c>
      <c r="M555" s="28">
        <f t="shared" si="214"/>
        <v>0</v>
      </c>
      <c r="N555" s="28">
        <f t="shared" si="214"/>
        <v>26876.99</v>
      </c>
      <c r="O555" s="58"/>
    </row>
    <row r="556" spans="1:15" ht="28.5" x14ac:dyDescent="0.2">
      <c r="A556" s="53" t="s">
        <v>1002</v>
      </c>
      <c r="B556" s="41" t="s">
        <v>1003</v>
      </c>
      <c r="C556" s="42" t="s">
        <v>6</v>
      </c>
      <c r="D556" s="43">
        <v>41.62</v>
      </c>
      <c r="E556" s="19"/>
      <c r="F556" s="34"/>
      <c r="G556" s="22">
        <f t="shared" si="201"/>
        <v>0</v>
      </c>
      <c r="H556" s="22">
        <f t="shared" si="202"/>
        <v>41.62</v>
      </c>
      <c r="I556" s="25">
        <v>2.04</v>
      </c>
      <c r="J556" s="17">
        <f t="shared" si="203"/>
        <v>84.9</v>
      </c>
      <c r="K556" s="17">
        <f t="shared" si="204"/>
        <v>0</v>
      </c>
      <c r="L556" s="17">
        <f t="shared" si="205"/>
        <v>0</v>
      </c>
      <c r="M556" s="17">
        <f t="shared" si="206"/>
        <v>0</v>
      </c>
      <c r="N556" s="17">
        <f t="shared" si="207"/>
        <v>84.9</v>
      </c>
      <c r="O556" s="54">
        <f t="shared" si="208"/>
        <v>0</v>
      </c>
    </row>
    <row r="557" spans="1:15" ht="57" x14ac:dyDescent="0.2">
      <c r="A557" s="53" t="s">
        <v>1004</v>
      </c>
      <c r="B557" s="41" t="s">
        <v>120</v>
      </c>
      <c r="C557" s="42" t="s">
        <v>72</v>
      </c>
      <c r="D557" s="43">
        <v>270.8</v>
      </c>
      <c r="E557" s="19"/>
      <c r="F557" s="34"/>
      <c r="G557" s="22">
        <f t="shared" ref="G557:G620" si="215">E557+F557</f>
        <v>0</v>
      </c>
      <c r="H557" s="22">
        <f t="shared" ref="H557:H620" si="216">D557-G557</f>
        <v>270.8</v>
      </c>
      <c r="I557" s="25">
        <v>70.11</v>
      </c>
      <c r="J557" s="17">
        <f t="shared" ref="J557:J620" si="217">ROUND(D557*I557,2)</f>
        <v>18985.79</v>
      </c>
      <c r="K557" s="17">
        <f t="shared" ref="K557:K620" si="218">ROUND(E557*I557,2)</f>
        <v>0</v>
      </c>
      <c r="L557" s="17">
        <f t="shared" ref="L557:L620" si="219">ROUND(F557*I557,2)</f>
        <v>0</v>
      </c>
      <c r="M557" s="17">
        <f t="shared" ref="M557:M620" si="220">ROUND(G557*I557,2)</f>
        <v>0</v>
      </c>
      <c r="N557" s="17">
        <f t="shared" ref="N557:N620" si="221">ROUND(H557*I557,2)</f>
        <v>18985.79</v>
      </c>
      <c r="O557" s="54">
        <f t="shared" ref="O557:O620" si="222">G557/D557*100</f>
        <v>0</v>
      </c>
    </row>
    <row r="558" spans="1:15" ht="28.5" x14ac:dyDescent="0.2">
      <c r="A558" s="53" t="s">
        <v>1005</v>
      </c>
      <c r="B558" s="41" t="s">
        <v>1006</v>
      </c>
      <c r="C558" s="42" t="s">
        <v>72</v>
      </c>
      <c r="D558" s="43">
        <v>40.35</v>
      </c>
      <c r="E558" s="19"/>
      <c r="F558" s="34"/>
      <c r="G558" s="22">
        <f t="shared" si="215"/>
        <v>0</v>
      </c>
      <c r="H558" s="22">
        <f t="shared" si="216"/>
        <v>40.35</v>
      </c>
      <c r="I558" s="25">
        <v>14.06</v>
      </c>
      <c r="J558" s="17">
        <f t="shared" si="217"/>
        <v>567.32000000000005</v>
      </c>
      <c r="K558" s="17">
        <f t="shared" si="218"/>
        <v>0</v>
      </c>
      <c r="L558" s="17">
        <f t="shared" si="219"/>
        <v>0</v>
      </c>
      <c r="M558" s="17">
        <f t="shared" si="220"/>
        <v>0</v>
      </c>
      <c r="N558" s="17">
        <f t="shared" si="221"/>
        <v>567.32000000000005</v>
      </c>
      <c r="O558" s="54">
        <f t="shared" si="222"/>
        <v>0</v>
      </c>
    </row>
    <row r="559" spans="1:15" ht="71.25" x14ac:dyDescent="0.2">
      <c r="A559" s="53" t="s">
        <v>1007</v>
      </c>
      <c r="B559" s="41" t="s">
        <v>1008</v>
      </c>
      <c r="C559" s="42" t="s">
        <v>72</v>
      </c>
      <c r="D559" s="43">
        <v>20.05</v>
      </c>
      <c r="E559" s="19"/>
      <c r="F559" s="34"/>
      <c r="G559" s="22">
        <f t="shared" si="215"/>
        <v>0</v>
      </c>
      <c r="H559" s="22">
        <f t="shared" si="216"/>
        <v>20.05</v>
      </c>
      <c r="I559" s="25">
        <v>38.6</v>
      </c>
      <c r="J559" s="17">
        <f t="shared" si="217"/>
        <v>773.93</v>
      </c>
      <c r="K559" s="17">
        <f t="shared" si="218"/>
        <v>0</v>
      </c>
      <c r="L559" s="17">
        <f t="shared" si="219"/>
        <v>0</v>
      </c>
      <c r="M559" s="17">
        <f t="shared" si="220"/>
        <v>0</v>
      </c>
      <c r="N559" s="17">
        <f t="shared" si="221"/>
        <v>773.93</v>
      </c>
      <c r="O559" s="54">
        <f t="shared" si="222"/>
        <v>0</v>
      </c>
    </row>
    <row r="560" spans="1:15" ht="71.25" x14ac:dyDescent="0.2">
      <c r="A560" s="53" t="s">
        <v>1009</v>
      </c>
      <c r="B560" s="41" t="s">
        <v>1010</v>
      </c>
      <c r="C560" s="42" t="s">
        <v>72</v>
      </c>
      <c r="D560" s="43">
        <v>20.3</v>
      </c>
      <c r="E560" s="19"/>
      <c r="F560" s="34"/>
      <c r="G560" s="22">
        <f t="shared" si="215"/>
        <v>0</v>
      </c>
      <c r="H560" s="22">
        <f t="shared" si="216"/>
        <v>20.3</v>
      </c>
      <c r="I560" s="25">
        <v>49.8</v>
      </c>
      <c r="J560" s="17">
        <f t="shared" si="217"/>
        <v>1010.94</v>
      </c>
      <c r="K560" s="17">
        <f t="shared" si="218"/>
        <v>0</v>
      </c>
      <c r="L560" s="17">
        <f t="shared" si="219"/>
        <v>0</v>
      </c>
      <c r="M560" s="17">
        <f t="shared" si="220"/>
        <v>0</v>
      </c>
      <c r="N560" s="17">
        <f t="shared" si="221"/>
        <v>1010.94</v>
      </c>
      <c r="O560" s="54">
        <f t="shared" si="222"/>
        <v>0</v>
      </c>
    </row>
    <row r="561" spans="1:15" ht="15" x14ac:dyDescent="0.2">
      <c r="A561" s="53" t="s">
        <v>1011</v>
      </c>
      <c r="B561" s="41" t="s">
        <v>1012</v>
      </c>
      <c r="C561" s="42" t="s">
        <v>30</v>
      </c>
      <c r="D561" s="43">
        <v>260.3</v>
      </c>
      <c r="E561" s="19"/>
      <c r="F561" s="34"/>
      <c r="G561" s="22">
        <f t="shared" si="215"/>
        <v>0</v>
      </c>
      <c r="H561" s="22">
        <f t="shared" si="216"/>
        <v>260.3</v>
      </c>
      <c r="I561" s="25">
        <v>15.98</v>
      </c>
      <c r="J561" s="17">
        <f t="shared" si="217"/>
        <v>4159.59</v>
      </c>
      <c r="K561" s="17">
        <f t="shared" si="218"/>
        <v>0</v>
      </c>
      <c r="L561" s="17">
        <f t="shared" si="219"/>
        <v>0</v>
      </c>
      <c r="M561" s="17">
        <f t="shared" si="220"/>
        <v>0</v>
      </c>
      <c r="N561" s="17">
        <f t="shared" si="221"/>
        <v>4159.59</v>
      </c>
      <c r="O561" s="54">
        <f t="shared" si="222"/>
        <v>0</v>
      </c>
    </row>
    <row r="562" spans="1:15" ht="28.5" x14ac:dyDescent="0.2">
      <c r="A562" s="53" t="s">
        <v>1013</v>
      </c>
      <c r="B562" s="41" t="s">
        <v>1014</v>
      </c>
      <c r="C562" s="42" t="s">
        <v>30</v>
      </c>
      <c r="D562" s="43">
        <v>30.8</v>
      </c>
      <c r="E562" s="19"/>
      <c r="F562" s="34"/>
      <c r="G562" s="22">
        <f t="shared" si="215"/>
        <v>0</v>
      </c>
      <c r="H562" s="22">
        <f t="shared" si="216"/>
        <v>30.8</v>
      </c>
      <c r="I562" s="25">
        <v>42.03</v>
      </c>
      <c r="J562" s="17">
        <f t="shared" si="217"/>
        <v>1294.52</v>
      </c>
      <c r="K562" s="17">
        <f t="shared" si="218"/>
        <v>0</v>
      </c>
      <c r="L562" s="17">
        <f t="shared" si="219"/>
        <v>0</v>
      </c>
      <c r="M562" s="17">
        <f t="shared" si="220"/>
        <v>0</v>
      </c>
      <c r="N562" s="17">
        <f t="shared" si="221"/>
        <v>1294.52</v>
      </c>
      <c r="O562" s="54">
        <f t="shared" si="222"/>
        <v>0</v>
      </c>
    </row>
    <row r="563" spans="1:15" ht="15" x14ac:dyDescent="0.2">
      <c r="A563" s="57" t="s">
        <v>1015</v>
      </c>
      <c r="B563" s="23" t="s">
        <v>141</v>
      </c>
      <c r="C563" s="24"/>
      <c r="D563" s="26"/>
      <c r="E563" s="20"/>
      <c r="F563" s="35"/>
      <c r="G563" s="21"/>
      <c r="H563" s="21"/>
      <c r="I563" s="27"/>
      <c r="J563" s="28">
        <f>SUM(J564:J572)</f>
        <v>29319.75</v>
      </c>
      <c r="K563" s="28">
        <f t="shared" ref="K563:N563" si="223">SUM(K564:K572)</f>
        <v>0</v>
      </c>
      <c r="L563" s="28">
        <f t="shared" si="223"/>
        <v>0</v>
      </c>
      <c r="M563" s="28">
        <f t="shared" si="223"/>
        <v>0</v>
      </c>
      <c r="N563" s="28">
        <f t="shared" si="223"/>
        <v>29319.75</v>
      </c>
      <c r="O563" s="58"/>
    </row>
    <row r="564" spans="1:15" ht="57" x14ac:dyDescent="0.2">
      <c r="A564" s="53" t="s">
        <v>1016</v>
      </c>
      <c r="B564" s="41" t="s">
        <v>145</v>
      </c>
      <c r="C564" s="42" t="s">
        <v>6</v>
      </c>
      <c r="D564" s="43">
        <v>311.14999999999998</v>
      </c>
      <c r="E564" s="19"/>
      <c r="F564" s="34"/>
      <c r="G564" s="22">
        <f t="shared" si="215"/>
        <v>0</v>
      </c>
      <c r="H564" s="22">
        <f t="shared" si="216"/>
        <v>311.14999999999998</v>
      </c>
      <c r="I564" s="25">
        <v>13.01</v>
      </c>
      <c r="J564" s="17">
        <f t="shared" si="217"/>
        <v>4048.06</v>
      </c>
      <c r="K564" s="17">
        <f t="shared" si="218"/>
        <v>0</v>
      </c>
      <c r="L564" s="17">
        <f t="shared" si="219"/>
        <v>0</v>
      </c>
      <c r="M564" s="17">
        <f t="shared" si="220"/>
        <v>0</v>
      </c>
      <c r="N564" s="17">
        <f t="shared" si="221"/>
        <v>4048.06</v>
      </c>
      <c r="O564" s="54">
        <f t="shared" si="222"/>
        <v>0</v>
      </c>
    </row>
    <row r="565" spans="1:15" ht="57" x14ac:dyDescent="0.2">
      <c r="A565" s="53" t="s">
        <v>1017</v>
      </c>
      <c r="B565" s="41" t="s">
        <v>145</v>
      </c>
      <c r="C565" s="42" t="s">
        <v>6</v>
      </c>
      <c r="D565" s="43">
        <v>1074.9100000000001</v>
      </c>
      <c r="E565" s="19"/>
      <c r="F565" s="34"/>
      <c r="G565" s="22">
        <f t="shared" si="215"/>
        <v>0</v>
      </c>
      <c r="H565" s="22">
        <f t="shared" si="216"/>
        <v>1074.9100000000001</v>
      </c>
      <c r="I565" s="25">
        <v>13.01</v>
      </c>
      <c r="J565" s="17">
        <f t="shared" si="217"/>
        <v>13984.58</v>
      </c>
      <c r="K565" s="17">
        <f t="shared" si="218"/>
        <v>0</v>
      </c>
      <c r="L565" s="17">
        <f t="shared" si="219"/>
        <v>0</v>
      </c>
      <c r="M565" s="17">
        <f t="shared" si="220"/>
        <v>0</v>
      </c>
      <c r="N565" s="17">
        <f t="shared" si="221"/>
        <v>13984.58</v>
      </c>
      <c r="O565" s="54">
        <f t="shared" si="222"/>
        <v>0</v>
      </c>
    </row>
    <row r="566" spans="1:15" ht="42.75" x14ac:dyDescent="0.2">
      <c r="A566" s="53" t="s">
        <v>1018</v>
      </c>
      <c r="B566" s="41" t="s">
        <v>1019</v>
      </c>
      <c r="C566" s="42" t="s">
        <v>72</v>
      </c>
      <c r="D566" s="43">
        <v>45.72</v>
      </c>
      <c r="E566" s="19"/>
      <c r="F566" s="34"/>
      <c r="G566" s="22">
        <f t="shared" si="215"/>
        <v>0</v>
      </c>
      <c r="H566" s="22">
        <f t="shared" si="216"/>
        <v>45.72</v>
      </c>
      <c r="I566" s="25">
        <v>5.47</v>
      </c>
      <c r="J566" s="17">
        <f t="shared" si="217"/>
        <v>250.09</v>
      </c>
      <c r="K566" s="17">
        <f t="shared" si="218"/>
        <v>0</v>
      </c>
      <c r="L566" s="17">
        <f t="shared" si="219"/>
        <v>0</v>
      </c>
      <c r="M566" s="17">
        <f t="shared" si="220"/>
        <v>0</v>
      </c>
      <c r="N566" s="17">
        <f t="shared" si="221"/>
        <v>250.09</v>
      </c>
      <c r="O566" s="54">
        <f t="shared" si="222"/>
        <v>0</v>
      </c>
    </row>
    <row r="567" spans="1:15" ht="28.5" x14ac:dyDescent="0.2">
      <c r="A567" s="53" t="s">
        <v>1020</v>
      </c>
      <c r="B567" s="41" t="s">
        <v>1021</v>
      </c>
      <c r="C567" s="42" t="s">
        <v>6</v>
      </c>
      <c r="D567" s="43">
        <v>45.72</v>
      </c>
      <c r="E567" s="19"/>
      <c r="F567" s="34"/>
      <c r="G567" s="22">
        <f t="shared" si="215"/>
        <v>0</v>
      </c>
      <c r="H567" s="22">
        <f t="shared" si="216"/>
        <v>45.72</v>
      </c>
      <c r="I567" s="25">
        <v>29.24</v>
      </c>
      <c r="J567" s="17">
        <f t="shared" si="217"/>
        <v>1336.85</v>
      </c>
      <c r="K567" s="17">
        <f t="shared" si="218"/>
        <v>0</v>
      </c>
      <c r="L567" s="17">
        <f t="shared" si="219"/>
        <v>0</v>
      </c>
      <c r="M567" s="17">
        <f t="shared" si="220"/>
        <v>0</v>
      </c>
      <c r="N567" s="17">
        <f t="shared" si="221"/>
        <v>1336.85</v>
      </c>
      <c r="O567" s="54">
        <f t="shared" si="222"/>
        <v>0</v>
      </c>
    </row>
    <row r="568" spans="1:15" ht="57" x14ac:dyDescent="0.2">
      <c r="A568" s="53" t="s">
        <v>1022</v>
      </c>
      <c r="B568" s="41" t="s">
        <v>1023</v>
      </c>
      <c r="C568" s="42" t="s">
        <v>6</v>
      </c>
      <c r="D568" s="43">
        <v>54.42</v>
      </c>
      <c r="E568" s="19"/>
      <c r="F568" s="34"/>
      <c r="G568" s="22">
        <f t="shared" si="215"/>
        <v>0</v>
      </c>
      <c r="H568" s="22">
        <f t="shared" si="216"/>
        <v>54.42</v>
      </c>
      <c r="I568" s="25">
        <v>19.399999999999999</v>
      </c>
      <c r="J568" s="17">
        <f t="shared" si="217"/>
        <v>1055.75</v>
      </c>
      <c r="K568" s="17">
        <f t="shared" si="218"/>
        <v>0</v>
      </c>
      <c r="L568" s="17">
        <f t="shared" si="219"/>
        <v>0</v>
      </c>
      <c r="M568" s="17">
        <f t="shared" si="220"/>
        <v>0</v>
      </c>
      <c r="N568" s="17">
        <f t="shared" si="221"/>
        <v>1055.75</v>
      </c>
      <c r="O568" s="54">
        <f t="shared" si="222"/>
        <v>0</v>
      </c>
    </row>
    <row r="569" spans="1:15" ht="57" x14ac:dyDescent="0.2">
      <c r="A569" s="53" t="s">
        <v>1024</v>
      </c>
      <c r="B569" s="41" t="s">
        <v>1023</v>
      </c>
      <c r="C569" s="42" t="s">
        <v>6</v>
      </c>
      <c r="D569" s="43">
        <v>230.16</v>
      </c>
      <c r="E569" s="19"/>
      <c r="F569" s="34"/>
      <c r="G569" s="22">
        <f t="shared" si="215"/>
        <v>0</v>
      </c>
      <c r="H569" s="22">
        <f t="shared" si="216"/>
        <v>230.16</v>
      </c>
      <c r="I569" s="25">
        <v>19.399999999999999</v>
      </c>
      <c r="J569" s="17">
        <f t="shared" si="217"/>
        <v>4465.1000000000004</v>
      </c>
      <c r="K569" s="17">
        <f t="shared" si="218"/>
        <v>0</v>
      </c>
      <c r="L569" s="17">
        <f t="shared" si="219"/>
        <v>0</v>
      </c>
      <c r="M569" s="17">
        <f t="shared" si="220"/>
        <v>0</v>
      </c>
      <c r="N569" s="17">
        <f t="shared" si="221"/>
        <v>4465.1000000000004</v>
      </c>
      <c r="O569" s="54">
        <f t="shared" si="222"/>
        <v>0</v>
      </c>
    </row>
    <row r="570" spans="1:15" ht="28.5" x14ac:dyDescent="0.2">
      <c r="A570" s="53" t="s">
        <v>1025</v>
      </c>
      <c r="B570" s="41" t="s">
        <v>1026</v>
      </c>
      <c r="C570" s="42" t="s">
        <v>72</v>
      </c>
      <c r="D570" s="43">
        <v>160.41</v>
      </c>
      <c r="E570" s="19"/>
      <c r="F570" s="34"/>
      <c r="G570" s="22">
        <f t="shared" si="215"/>
        <v>0</v>
      </c>
      <c r="H570" s="22">
        <f t="shared" si="216"/>
        <v>160.41</v>
      </c>
      <c r="I570" s="25">
        <v>13</v>
      </c>
      <c r="J570" s="17">
        <f t="shared" si="217"/>
        <v>2085.33</v>
      </c>
      <c r="K570" s="17">
        <f t="shared" si="218"/>
        <v>0</v>
      </c>
      <c r="L570" s="17">
        <f t="shared" si="219"/>
        <v>0</v>
      </c>
      <c r="M570" s="17">
        <f t="shared" si="220"/>
        <v>0</v>
      </c>
      <c r="N570" s="17">
        <f t="shared" si="221"/>
        <v>2085.33</v>
      </c>
      <c r="O570" s="54">
        <f t="shared" si="222"/>
        <v>0</v>
      </c>
    </row>
    <row r="571" spans="1:15" ht="57" x14ac:dyDescent="0.2">
      <c r="A571" s="53" t="s">
        <v>1027</v>
      </c>
      <c r="B571" s="41" t="s">
        <v>1028</v>
      </c>
      <c r="C571" s="42" t="s">
        <v>72</v>
      </c>
      <c r="D571" s="43">
        <v>104.73</v>
      </c>
      <c r="E571" s="19"/>
      <c r="F571" s="34"/>
      <c r="G571" s="22">
        <f t="shared" si="215"/>
        <v>0</v>
      </c>
      <c r="H571" s="22">
        <f t="shared" si="216"/>
        <v>104.73</v>
      </c>
      <c r="I571" s="25">
        <v>14.2</v>
      </c>
      <c r="J571" s="17">
        <f t="shared" si="217"/>
        <v>1487.17</v>
      </c>
      <c r="K571" s="17">
        <f t="shared" si="218"/>
        <v>0</v>
      </c>
      <c r="L571" s="17">
        <f t="shared" si="219"/>
        <v>0</v>
      </c>
      <c r="M571" s="17">
        <f t="shared" si="220"/>
        <v>0</v>
      </c>
      <c r="N571" s="17">
        <f t="shared" si="221"/>
        <v>1487.17</v>
      </c>
      <c r="O571" s="54">
        <f t="shared" si="222"/>
        <v>0</v>
      </c>
    </row>
    <row r="572" spans="1:15" ht="42.75" x14ac:dyDescent="0.2">
      <c r="A572" s="53" t="s">
        <v>1029</v>
      </c>
      <c r="B572" s="41" t="s">
        <v>425</v>
      </c>
      <c r="C572" s="42" t="s">
        <v>72</v>
      </c>
      <c r="D572" s="43">
        <v>29.16</v>
      </c>
      <c r="E572" s="19"/>
      <c r="F572" s="34"/>
      <c r="G572" s="22">
        <f t="shared" si="215"/>
        <v>0</v>
      </c>
      <c r="H572" s="22">
        <f t="shared" si="216"/>
        <v>29.16</v>
      </c>
      <c r="I572" s="25">
        <v>20.81</v>
      </c>
      <c r="J572" s="17">
        <f t="shared" si="217"/>
        <v>606.82000000000005</v>
      </c>
      <c r="K572" s="17">
        <f t="shared" si="218"/>
        <v>0</v>
      </c>
      <c r="L572" s="17">
        <f t="shared" si="219"/>
        <v>0</v>
      </c>
      <c r="M572" s="17">
        <f t="shared" si="220"/>
        <v>0</v>
      </c>
      <c r="N572" s="17">
        <f t="shared" si="221"/>
        <v>606.82000000000005</v>
      </c>
      <c r="O572" s="54">
        <f t="shared" si="222"/>
        <v>0</v>
      </c>
    </row>
    <row r="573" spans="1:15" ht="15" x14ac:dyDescent="0.2">
      <c r="A573" s="57" t="s">
        <v>1030</v>
      </c>
      <c r="B573" s="23" t="s">
        <v>1031</v>
      </c>
      <c r="C573" s="24"/>
      <c r="D573" s="26"/>
      <c r="E573" s="20"/>
      <c r="F573" s="35"/>
      <c r="G573" s="21"/>
      <c r="H573" s="21"/>
      <c r="I573" s="27"/>
      <c r="J573" s="28">
        <f>SUM(J574:J590)</f>
        <v>8845.1299999999992</v>
      </c>
      <c r="K573" s="28">
        <f t="shared" ref="K573:N573" si="224">SUM(K574:K590)</f>
        <v>0</v>
      </c>
      <c r="L573" s="28">
        <f t="shared" si="224"/>
        <v>0</v>
      </c>
      <c r="M573" s="28">
        <f t="shared" si="224"/>
        <v>0</v>
      </c>
      <c r="N573" s="28">
        <f t="shared" si="224"/>
        <v>8845.1299999999992</v>
      </c>
      <c r="O573" s="58"/>
    </row>
    <row r="574" spans="1:15" ht="42.75" x14ac:dyDescent="0.2">
      <c r="A574" s="53" t="s">
        <v>1032</v>
      </c>
      <c r="B574" s="41" t="s">
        <v>1033</v>
      </c>
      <c r="C574" s="42" t="s">
        <v>71</v>
      </c>
      <c r="D574" s="43">
        <v>6</v>
      </c>
      <c r="E574" s="19"/>
      <c r="F574" s="34"/>
      <c r="G574" s="22">
        <f t="shared" si="215"/>
        <v>0</v>
      </c>
      <c r="H574" s="22">
        <f t="shared" si="216"/>
        <v>6</v>
      </c>
      <c r="I574" s="25">
        <v>163.30000000000001</v>
      </c>
      <c r="J574" s="17">
        <f t="shared" si="217"/>
        <v>979.8</v>
      </c>
      <c r="K574" s="17">
        <f t="shared" si="218"/>
        <v>0</v>
      </c>
      <c r="L574" s="17">
        <f t="shared" si="219"/>
        <v>0</v>
      </c>
      <c r="M574" s="17">
        <f t="shared" si="220"/>
        <v>0</v>
      </c>
      <c r="N574" s="17">
        <f t="shared" si="221"/>
        <v>979.8</v>
      </c>
      <c r="O574" s="54">
        <f t="shared" si="222"/>
        <v>0</v>
      </c>
    </row>
    <row r="575" spans="1:15" ht="28.5" x14ac:dyDescent="0.2">
      <c r="A575" s="53" t="s">
        <v>1034</v>
      </c>
      <c r="B575" s="41" t="s">
        <v>1035</v>
      </c>
      <c r="C575" s="42" t="s">
        <v>7</v>
      </c>
      <c r="D575" s="43">
        <v>2</v>
      </c>
      <c r="E575" s="19"/>
      <c r="F575" s="34"/>
      <c r="G575" s="22">
        <f t="shared" si="215"/>
        <v>0</v>
      </c>
      <c r="H575" s="22">
        <f t="shared" si="216"/>
        <v>2</v>
      </c>
      <c r="I575" s="25">
        <v>381.69</v>
      </c>
      <c r="J575" s="17">
        <f t="shared" si="217"/>
        <v>763.38</v>
      </c>
      <c r="K575" s="17">
        <f t="shared" si="218"/>
        <v>0</v>
      </c>
      <c r="L575" s="17">
        <f t="shared" si="219"/>
        <v>0</v>
      </c>
      <c r="M575" s="17">
        <f t="shared" si="220"/>
        <v>0</v>
      </c>
      <c r="N575" s="17">
        <f t="shared" si="221"/>
        <v>763.38</v>
      </c>
      <c r="O575" s="54">
        <f t="shared" si="222"/>
        <v>0</v>
      </c>
    </row>
    <row r="576" spans="1:15" ht="15" x14ac:dyDescent="0.2">
      <c r="A576" s="53" t="s">
        <v>1036</v>
      </c>
      <c r="B576" s="41" t="s">
        <v>1037</v>
      </c>
      <c r="C576" s="42" t="s">
        <v>7</v>
      </c>
      <c r="D576" s="43">
        <v>8</v>
      </c>
      <c r="E576" s="19"/>
      <c r="F576" s="34"/>
      <c r="G576" s="22">
        <f t="shared" si="215"/>
        <v>0</v>
      </c>
      <c r="H576" s="22">
        <f t="shared" si="216"/>
        <v>8</v>
      </c>
      <c r="I576" s="25">
        <v>210.46</v>
      </c>
      <c r="J576" s="17">
        <f t="shared" si="217"/>
        <v>1683.68</v>
      </c>
      <c r="K576" s="17">
        <f t="shared" si="218"/>
        <v>0</v>
      </c>
      <c r="L576" s="17">
        <f t="shared" si="219"/>
        <v>0</v>
      </c>
      <c r="M576" s="17">
        <f t="shared" si="220"/>
        <v>0</v>
      </c>
      <c r="N576" s="17">
        <f t="shared" si="221"/>
        <v>1683.68</v>
      </c>
      <c r="O576" s="54">
        <f t="shared" si="222"/>
        <v>0</v>
      </c>
    </row>
    <row r="577" spans="1:15" ht="15" x14ac:dyDescent="0.2">
      <c r="A577" s="53" t="s">
        <v>1038</v>
      </c>
      <c r="B577" s="41" t="s">
        <v>1039</v>
      </c>
      <c r="C577" s="42" t="s">
        <v>71</v>
      </c>
      <c r="D577" s="43">
        <v>6</v>
      </c>
      <c r="E577" s="19"/>
      <c r="F577" s="34"/>
      <c r="G577" s="22">
        <f t="shared" si="215"/>
        <v>0</v>
      </c>
      <c r="H577" s="22">
        <f t="shared" si="216"/>
        <v>6</v>
      </c>
      <c r="I577" s="25">
        <v>88.02</v>
      </c>
      <c r="J577" s="17">
        <f t="shared" si="217"/>
        <v>528.12</v>
      </c>
      <c r="K577" s="17">
        <f t="shared" si="218"/>
        <v>0</v>
      </c>
      <c r="L577" s="17">
        <f t="shared" si="219"/>
        <v>0</v>
      </c>
      <c r="M577" s="17">
        <f t="shared" si="220"/>
        <v>0</v>
      </c>
      <c r="N577" s="17">
        <f t="shared" si="221"/>
        <v>528.12</v>
      </c>
      <c r="O577" s="54">
        <f t="shared" si="222"/>
        <v>0</v>
      </c>
    </row>
    <row r="578" spans="1:15" ht="57" x14ac:dyDescent="0.2">
      <c r="A578" s="53" t="s">
        <v>1040</v>
      </c>
      <c r="B578" s="41" t="s">
        <v>1041</v>
      </c>
      <c r="C578" s="42" t="s">
        <v>71</v>
      </c>
      <c r="D578" s="43">
        <v>6</v>
      </c>
      <c r="E578" s="19"/>
      <c r="F578" s="34"/>
      <c r="G578" s="22">
        <f t="shared" si="215"/>
        <v>0</v>
      </c>
      <c r="H578" s="22">
        <f t="shared" si="216"/>
        <v>6</v>
      </c>
      <c r="I578" s="25">
        <v>137.66999999999999</v>
      </c>
      <c r="J578" s="17">
        <f t="shared" si="217"/>
        <v>826.02</v>
      </c>
      <c r="K578" s="17">
        <f t="shared" si="218"/>
        <v>0</v>
      </c>
      <c r="L578" s="17">
        <f t="shared" si="219"/>
        <v>0</v>
      </c>
      <c r="M578" s="17">
        <f t="shared" si="220"/>
        <v>0</v>
      </c>
      <c r="N578" s="17">
        <f t="shared" si="221"/>
        <v>826.02</v>
      </c>
      <c r="O578" s="54">
        <f t="shared" si="222"/>
        <v>0</v>
      </c>
    </row>
    <row r="579" spans="1:15" ht="57" x14ac:dyDescent="0.2">
      <c r="A579" s="53" t="s">
        <v>1042</v>
      </c>
      <c r="B579" s="41" t="s">
        <v>1043</v>
      </c>
      <c r="C579" s="42" t="s">
        <v>7</v>
      </c>
      <c r="D579" s="43">
        <v>1</v>
      </c>
      <c r="E579" s="19"/>
      <c r="F579" s="34"/>
      <c r="G579" s="22">
        <f t="shared" si="215"/>
        <v>0</v>
      </c>
      <c r="H579" s="22">
        <f t="shared" si="216"/>
        <v>1</v>
      </c>
      <c r="I579" s="25">
        <v>697.69</v>
      </c>
      <c r="J579" s="17">
        <f t="shared" si="217"/>
        <v>697.69</v>
      </c>
      <c r="K579" s="17">
        <f t="shared" si="218"/>
        <v>0</v>
      </c>
      <c r="L579" s="17">
        <f t="shared" si="219"/>
        <v>0</v>
      </c>
      <c r="M579" s="17">
        <f t="shared" si="220"/>
        <v>0</v>
      </c>
      <c r="N579" s="17">
        <f t="shared" si="221"/>
        <v>697.69</v>
      </c>
      <c r="O579" s="54">
        <f t="shared" si="222"/>
        <v>0</v>
      </c>
    </row>
    <row r="580" spans="1:15" ht="57" x14ac:dyDescent="0.2">
      <c r="A580" s="53" t="s">
        <v>1044</v>
      </c>
      <c r="B580" s="41" t="s">
        <v>1045</v>
      </c>
      <c r="C580" s="42" t="s">
        <v>71</v>
      </c>
      <c r="D580" s="43">
        <v>1</v>
      </c>
      <c r="E580" s="19"/>
      <c r="F580" s="34"/>
      <c r="G580" s="22">
        <f t="shared" si="215"/>
        <v>0</v>
      </c>
      <c r="H580" s="22">
        <f t="shared" si="216"/>
        <v>1</v>
      </c>
      <c r="I580" s="25">
        <v>149.58000000000001</v>
      </c>
      <c r="J580" s="17">
        <f t="shared" si="217"/>
        <v>149.58000000000001</v>
      </c>
      <c r="K580" s="17">
        <f t="shared" si="218"/>
        <v>0</v>
      </c>
      <c r="L580" s="17">
        <f t="shared" si="219"/>
        <v>0</v>
      </c>
      <c r="M580" s="17">
        <f t="shared" si="220"/>
        <v>0</v>
      </c>
      <c r="N580" s="17">
        <f t="shared" si="221"/>
        <v>149.58000000000001</v>
      </c>
      <c r="O580" s="54">
        <f t="shared" si="222"/>
        <v>0</v>
      </c>
    </row>
    <row r="581" spans="1:15" ht="15" x14ac:dyDescent="0.2">
      <c r="A581" s="53" t="s">
        <v>1046</v>
      </c>
      <c r="B581" s="41" t="s">
        <v>1047</v>
      </c>
      <c r="C581" s="42" t="s">
        <v>6</v>
      </c>
      <c r="D581" s="43">
        <v>0.65</v>
      </c>
      <c r="E581" s="19"/>
      <c r="F581" s="34"/>
      <c r="G581" s="22">
        <f t="shared" si="215"/>
        <v>0</v>
      </c>
      <c r="H581" s="22">
        <f t="shared" si="216"/>
        <v>0.65</v>
      </c>
      <c r="I581" s="25">
        <v>188.44</v>
      </c>
      <c r="J581" s="17">
        <f t="shared" si="217"/>
        <v>122.49</v>
      </c>
      <c r="K581" s="17">
        <f t="shared" si="218"/>
        <v>0</v>
      </c>
      <c r="L581" s="17">
        <f t="shared" si="219"/>
        <v>0</v>
      </c>
      <c r="M581" s="17">
        <f t="shared" si="220"/>
        <v>0</v>
      </c>
      <c r="N581" s="17">
        <f t="shared" si="221"/>
        <v>122.49</v>
      </c>
      <c r="O581" s="54">
        <f t="shared" si="222"/>
        <v>0</v>
      </c>
    </row>
    <row r="582" spans="1:15" ht="15" x14ac:dyDescent="0.2">
      <c r="A582" s="53" t="s">
        <v>1048</v>
      </c>
      <c r="B582" s="41" t="s">
        <v>1049</v>
      </c>
      <c r="C582" s="42" t="s">
        <v>71</v>
      </c>
      <c r="D582" s="43">
        <v>6</v>
      </c>
      <c r="E582" s="19"/>
      <c r="F582" s="34"/>
      <c r="G582" s="22">
        <f t="shared" si="215"/>
        <v>0</v>
      </c>
      <c r="H582" s="22">
        <f t="shared" si="216"/>
        <v>6</v>
      </c>
      <c r="I582" s="25">
        <v>12.86</v>
      </c>
      <c r="J582" s="17">
        <f t="shared" si="217"/>
        <v>77.16</v>
      </c>
      <c r="K582" s="17">
        <f t="shared" si="218"/>
        <v>0</v>
      </c>
      <c r="L582" s="17">
        <f t="shared" si="219"/>
        <v>0</v>
      </c>
      <c r="M582" s="17">
        <f t="shared" si="220"/>
        <v>0</v>
      </c>
      <c r="N582" s="17">
        <f t="shared" si="221"/>
        <v>77.16</v>
      </c>
      <c r="O582" s="54">
        <f t="shared" si="222"/>
        <v>0</v>
      </c>
    </row>
    <row r="583" spans="1:15" ht="28.5" x14ac:dyDescent="0.2">
      <c r="A583" s="53" t="s">
        <v>1050</v>
      </c>
      <c r="B583" s="41" t="s">
        <v>1051</v>
      </c>
      <c r="C583" s="42" t="s">
        <v>7</v>
      </c>
      <c r="D583" s="43">
        <v>6</v>
      </c>
      <c r="E583" s="19"/>
      <c r="F583" s="34"/>
      <c r="G583" s="22">
        <f t="shared" si="215"/>
        <v>0</v>
      </c>
      <c r="H583" s="22">
        <f t="shared" si="216"/>
        <v>6</v>
      </c>
      <c r="I583" s="25">
        <v>249.53</v>
      </c>
      <c r="J583" s="17">
        <f t="shared" si="217"/>
        <v>1497.18</v>
      </c>
      <c r="K583" s="17">
        <f t="shared" si="218"/>
        <v>0</v>
      </c>
      <c r="L583" s="17">
        <f t="shared" si="219"/>
        <v>0</v>
      </c>
      <c r="M583" s="17">
        <f t="shared" si="220"/>
        <v>0</v>
      </c>
      <c r="N583" s="17">
        <f t="shared" si="221"/>
        <v>1497.18</v>
      </c>
      <c r="O583" s="54">
        <f t="shared" si="222"/>
        <v>0</v>
      </c>
    </row>
    <row r="584" spans="1:15" ht="28.5" x14ac:dyDescent="0.2">
      <c r="A584" s="53" t="s">
        <v>1052</v>
      </c>
      <c r="B584" s="41" t="s">
        <v>842</v>
      </c>
      <c r="C584" s="42" t="s">
        <v>71</v>
      </c>
      <c r="D584" s="43">
        <v>4</v>
      </c>
      <c r="E584" s="19"/>
      <c r="F584" s="34"/>
      <c r="G584" s="22">
        <f t="shared" si="215"/>
        <v>0</v>
      </c>
      <c r="H584" s="22">
        <f t="shared" si="216"/>
        <v>4</v>
      </c>
      <c r="I584" s="25">
        <v>11.85</v>
      </c>
      <c r="J584" s="17">
        <f t="shared" si="217"/>
        <v>47.4</v>
      </c>
      <c r="K584" s="17">
        <f t="shared" si="218"/>
        <v>0</v>
      </c>
      <c r="L584" s="17">
        <f t="shared" si="219"/>
        <v>0</v>
      </c>
      <c r="M584" s="17">
        <f t="shared" si="220"/>
        <v>0</v>
      </c>
      <c r="N584" s="17">
        <f t="shared" si="221"/>
        <v>47.4</v>
      </c>
      <c r="O584" s="54">
        <f t="shared" si="222"/>
        <v>0</v>
      </c>
    </row>
    <row r="585" spans="1:15" ht="28.5" x14ac:dyDescent="0.2">
      <c r="A585" s="53" t="s">
        <v>1053</v>
      </c>
      <c r="B585" s="41" t="s">
        <v>1054</v>
      </c>
      <c r="C585" s="42" t="s">
        <v>71</v>
      </c>
      <c r="D585" s="43">
        <v>6</v>
      </c>
      <c r="E585" s="19"/>
      <c r="F585" s="34"/>
      <c r="G585" s="22">
        <f t="shared" si="215"/>
        <v>0</v>
      </c>
      <c r="H585" s="22">
        <f t="shared" si="216"/>
        <v>6</v>
      </c>
      <c r="I585" s="25">
        <v>28.87</v>
      </c>
      <c r="J585" s="17">
        <f t="shared" si="217"/>
        <v>173.22</v>
      </c>
      <c r="K585" s="17">
        <f t="shared" si="218"/>
        <v>0</v>
      </c>
      <c r="L585" s="17">
        <f t="shared" si="219"/>
        <v>0</v>
      </c>
      <c r="M585" s="17">
        <f t="shared" si="220"/>
        <v>0</v>
      </c>
      <c r="N585" s="17">
        <f t="shared" si="221"/>
        <v>173.22</v>
      </c>
      <c r="O585" s="54">
        <f t="shared" si="222"/>
        <v>0</v>
      </c>
    </row>
    <row r="586" spans="1:15" ht="28.5" x14ac:dyDescent="0.2">
      <c r="A586" s="53" t="s">
        <v>1055</v>
      </c>
      <c r="B586" s="41" t="s">
        <v>1056</v>
      </c>
      <c r="C586" s="42" t="s">
        <v>71</v>
      </c>
      <c r="D586" s="43">
        <v>6</v>
      </c>
      <c r="E586" s="19"/>
      <c r="F586" s="34"/>
      <c r="G586" s="22">
        <f t="shared" si="215"/>
        <v>0</v>
      </c>
      <c r="H586" s="22">
        <f t="shared" si="216"/>
        <v>6</v>
      </c>
      <c r="I586" s="25">
        <v>36.78</v>
      </c>
      <c r="J586" s="17">
        <f t="shared" si="217"/>
        <v>220.68</v>
      </c>
      <c r="K586" s="17">
        <f t="shared" si="218"/>
        <v>0</v>
      </c>
      <c r="L586" s="17">
        <f t="shared" si="219"/>
        <v>0</v>
      </c>
      <c r="M586" s="17">
        <f t="shared" si="220"/>
        <v>0</v>
      </c>
      <c r="N586" s="17">
        <f t="shared" si="221"/>
        <v>220.68</v>
      </c>
      <c r="O586" s="54">
        <f t="shared" si="222"/>
        <v>0</v>
      </c>
    </row>
    <row r="587" spans="1:15" ht="28.5" x14ac:dyDescent="0.2">
      <c r="A587" s="53" t="s">
        <v>1057</v>
      </c>
      <c r="B587" s="41" t="s">
        <v>1058</v>
      </c>
      <c r="C587" s="42" t="s">
        <v>71</v>
      </c>
      <c r="D587" s="43">
        <v>5</v>
      </c>
      <c r="E587" s="19"/>
      <c r="F587" s="34"/>
      <c r="G587" s="22">
        <f t="shared" si="215"/>
        <v>0</v>
      </c>
      <c r="H587" s="22">
        <f t="shared" si="216"/>
        <v>5</v>
      </c>
      <c r="I587" s="25">
        <v>27.49</v>
      </c>
      <c r="J587" s="17">
        <f t="shared" si="217"/>
        <v>137.44999999999999</v>
      </c>
      <c r="K587" s="17">
        <f t="shared" si="218"/>
        <v>0</v>
      </c>
      <c r="L587" s="17">
        <f t="shared" si="219"/>
        <v>0</v>
      </c>
      <c r="M587" s="17">
        <f t="shared" si="220"/>
        <v>0</v>
      </c>
      <c r="N587" s="17">
        <f t="shared" si="221"/>
        <v>137.44999999999999</v>
      </c>
      <c r="O587" s="54">
        <f t="shared" si="222"/>
        <v>0</v>
      </c>
    </row>
    <row r="588" spans="1:15" ht="15" x14ac:dyDescent="0.2">
      <c r="A588" s="53" t="s">
        <v>1059</v>
      </c>
      <c r="B588" s="41" t="s">
        <v>1060</v>
      </c>
      <c r="C588" s="42" t="s">
        <v>71</v>
      </c>
      <c r="D588" s="43">
        <v>6</v>
      </c>
      <c r="E588" s="19"/>
      <c r="F588" s="34"/>
      <c r="G588" s="22">
        <f t="shared" si="215"/>
        <v>0</v>
      </c>
      <c r="H588" s="22">
        <f t="shared" si="216"/>
        <v>6</v>
      </c>
      <c r="I588" s="25">
        <v>26.56</v>
      </c>
      <c r="J588" s="17">
        <f t="shared" si="217"/>
        <v>159.36000000000001</v>
      </c>
      <c r="K588" s="17">
        <f t="shared" si="218"/>
        <v>0</v>
      </c>
      <c r="L588" s="17">
        <f t="shared" si="219"/>
        <v>0</v>
      </c>
      <c r="M588" s="17">
        <f t="shared" si="220"/>
        <v>0</v>
      </c>
      <c r="N588" s="17">
        <f t="shared" si="221"/>
        <v>159.36000000000001</v>
      </c>
      <c r="O588" s="54">
        <f t="shared" si="222"/>
        <v>0</v>
      </c>
    </row>
    <row r="589" spans="1:15" ht="15" x14ac:dyDescent="0.2">
      <c r="A589" s="53" t="s">
        <v>1061</v>
      </c>
      <c r="B589" s="41" t="s">
        <v>1062</v>
      </c>
      <c r="C589" s="42" t="s">
        <v>7</v>
      </c>
      <c r="D589" s="43">
        <v>6</v>
      </c>
      <c r="E589" s="19"/>
      <c r="F589" s="34"/>
      <c r="G589" s="22">
        <f t="shared" si="215"/>
        <v>0</v>
      </c>
      <c r="H589" s="22">
        <f t="shared" si="216"/>
        <v>6</v>
      </c>
      <c r="I589" s="25">
        <v>101.36</v>
      </c>
      <c r="J589" s="17">
        <f t="shared" si="217"/>
        <v>608.16</v>
      </c>
      <c r="K589" s="17">
        <f t="shared" si="218"/>
        <v>0</v>
      </c>
      <c r="L589" s="17">
        <f t="shared" si="219"/>
        <v>0</v>
      </c>
      <c r="M589" s="17">
        <f t="shared" si="220"/>
        <v>0</v>
      </c>
      <c r="N589" s="17">
        <f t="shared" si="221"/>
        <v>608.16</v>
      </c>
      <c r="O589" s="54">
        <f t="shared" si="222"/>
        <v>0</v>
      </c>
    </row>
    <row r="590" spans="1:15" ht="42.75" x14ac:dyDescent="0.2">
      <c r="A590" s="53" t="s">
        <v>1063</v>
      </c>
      <c r="B590" s="41" t="s">
        <v>1064</v>
      </c>
      <c r="C590" s="42" t="s">
        <v>7</v>
      </c>
      <c r="D590" s="43">
        <v>4</v>
      </c>
      <c r="E590" s="19"/>
      <c r="F590" s="34"/>
      <c r="G590" s="22">
        <f t="shared" si="215"/>
        <v>0</v>
      </c>
      <c r="H590" s="22">
        <f t="shared" si="216"/>
        <v>4</v>
      </c>
      <c r="I590" s="25">
        <v>43.44</v>
      </c>
      <c r="J590" s="17">
        <f t="shared" si="217"/>
        <v>173.76</v>
      </c>
      <c r="K590" s="17">
        <f t="shared" si="218"/>
        <v>0</v>
      </c>
      <c r="L590" s="17">
        <f t="shared" si="219"/>
        <v>0</v>
      </c>
      <c r="M590" s="17">
        <f t="shared" si="220"/>
        <v>0</v>
      </c>
      <c r="N590" s="17">
        <f t="shared" si="221"/>
        <v>173.76</v>
      </c>
      <c r="O590" s="54">
        <f t="shared" si="222"/>
        <v>0</v>
      </c>
    </row>
    <row r="591" spans="1:15" ht="15" x14ac:dyDescent="0.2">
      <c r="A591" s="57" t="s">
        <v>1065</v>
      </c>
      <c r="B591" s="23" t="s">
        <v>1066</v>
      </c>
      <c r="C591" s="24"/>
      <c r="D591" s="26"/>
      <c r="E591" s="20"/>
      <c r="F591" s="35"/>
      <c r="G591" s="21"/>
      <c r="H591" s="21"/>
      <c r="I591" s="27"/>
      <c r="J591" s="28">
        <f>SUM(J592,J599)</f>
        <v>5753.53</v>
      </c>
      <c r="K591" s="28">
        <f t="shared" ref="K591:N591" si="225">SUM(K592,K599)</f>
        <v>0</v>
      </c>
      <c r="L591" s="28">
        <f t="shared" si="225"/>
        <v>0</v>
      </c>
      <c r="M591" s="28">
        <f t="shared" si="225"/>
        <v>0</v>
      </c>
      <c r="N591" s="28">
        <f t="shared" si="225"/>
        <v>5753.53</v>
      </c>
      <c r="O591" s="58"/>
    </row>
    <row r="592" spans="1:15" ht="15" x14ac:dyDescent="0.2">
      <c r="A592" s="57" t="s">
        <v>1067</v>
      </c>
      <c r="B592" s="23" t="s">
        <v>8</v>
      </c>
      <c r="C592" s="24"/>
      <c r="D592" s="26"/>
      <c r="E592" s="20"/>
      <c r="F592" s="35"/>
      <c r="G592" s="21"/>
      <c r="H592" s="21"/>
      <c r="I592" s="27"/>
      <c r="J592" s="28">
        <f>SUM(J593:J598)</f>
        <v>1163.8900000000001</v>
      </c>
      <c r="K592" s="28">
        <f t="shared" ref="K592:N592" si="226">SUM(K593:K598)</f>
        <v>0</v>
      </c>
      <c r="L592" s="28">
        <f t="shared" si="226"/>
        <v>0</v>
      </c>
      <c r="M592" s="28">
        <f t="shared" si="226"/>
        <v>0</v>
      </c>
      <c r="N592" s="28">
        <f t="shared" si="226"/>
        <v>1163.8900000000001</v>
      </c>
      <c r="O592" s="58"/>
    </row>
    <row r="593" spans="1:15" ht="42.75" x14ac:dyDescent="0.2">
      <c r="A593" s="53" t="s">
        <v>1068</v>
      </c>
      <c r="B593" s="41" t="s">
        <v>209</v>
      </c>
      <c r="C593" s="42" t="s">
        <v>74</v>
      </c>
      <c r="D593" s="43">
        <v>16.28</v>
      </c>
      <c r="E593" s="19"/>
      <c r="F593" s="34"/>
      <c r="G593" s="22">
        <f t="shared" si="215"/>
        <v>0</v>
      </c>
      <c r="H593" s="22">
        <f t="shared" si="216"/>
        <v>16.28</v>
      </c>
      <c r="I593" s="25">
        <v>18.850000000000001</v>
      </c>
      <c r="J593" s="17">
        <f t="shared" si="217"/>
        <v>306.88</v>
      </c>
      <c r="K593" s="17">
        <f t="shared" si="218"/>
        <v>0</v>
      </c>
      <c r="L593" s="17">
        <f t="shared" si="219"/>
        <v>0</v>
      </c>
      <c r="M593" s="17">
        <f t="shared" si="220"/>
        <v>0</v>
      </c>
      <c r="N593" s="17">
        <f t="shared" si="221"/>
        <v>306.88</v>
      </c>
      <c r="O593" s="54">
        <f t="shared" si="222"/>
        <v>0</v>
      </c>
    </row>
    <row r="594" spans="1:15" ht="42.75" x14ac:dyDescent="0.2">
      <c r="A594" s="53" t="s">
        <v>1069</v>
      </c>
      <c r="B594" s="41" t="s">
        <v>243</v>
      </c>
      <c r="C594" s="42" t="s">
        <v>74</v>
      </c>
      <c r="D594" s="43">
        <v>15.06</v>
      </c>
      <c r="E594" s="19"/>
      <c r="F594" s="34"/>
      <c r="G594" s="22">
        <f t="shared" si="215"/>
        <v>0</v>
      </c>
      <c r="H594" s="22">
        <f t="shared" si="216"/>
        <v>15.06</v>
      </c>
      <c r="I594" s="25">
        <v>22.62</v>
      </c>
      <c r="J594" s="17">
        <f t="shared" si="217"/>
        <v>340.66</v>
      </c>
      <c r="K594" s="17">
        <f t="shared" si="218"/>
        <v>0</v>
      </c>
      <c r="L594" s="17">
        <f t="shared" si="219"/>
        <v>0</v>
      </c>
      <c r="M594" s="17">
        <f t="shared" si="220"/>
        <v>0</v>
      </c>
      <c r="N594" s="17">
        <f t="shared" si="221"/>
        <v>340.66</v>
      </c>
      <c r="O594" s="54">
        <f t="shared" si="222"/>
        <v>0</v>
      </c>
    </row>
    <row r="595" spans="1:15" ht="28.5" x14ac:dyDescent="0.2">
      <c r="A595" s="53" t="s">
        <v>1070</v>
      </c>
      <c r="B595" s="41" t="s">
        <v>1071</v>
      </c>
      <c r="C595" s="42" t="s">
        <v>30</v>
      </c>
      <c r="D595" s="43">
        <v>20</v>
      </c>
      <c r="E595" s="19"/>
      <c r="F595" s="34"/>
      <c r="G595" s="22">
        <f t="shared" si="215"/>
        <v>0</v>
      </c>
      <c r="H595" s="22">
        <f t="shared" si="216"/>
        <v>20</v>
      </c>
      <c r="I595" s="25">
        <v>14.1</v>
      </c>
      <c r="J595" s="17">
        <f t="shared" si="217"/>
        <v>282</v>
      </c>
      <c r="K595" s="17">
        <f t="shared" si="218"/>
        <v>0</v>
      </c>
      <c r="L595" s="17">
        <f t="shared" si="219"/>
        <v>0</v>
      </c>
      <c r="M595" s="17">
        <f t="shared" si="220"/>
        <v>0</v>
      </c>
      <c r="N595" s="17">
        <f t="shared" si="221"/>
        <v>282</v>
      </c>
      <c r="O595" s="54">
        <f t="shared" si="222"/>
        <v>0</v>
      </c>
    </row>
    <row r="596" spans="1:15" ht="28.5" x14ac:dyDescent="0.2">
      <c r="A596" s="53" t="s">
        <v>1072</v>
      </c>
      <c r="B596" s="41" t="s">
        <v>1073</v>
      </c>
      <c r="C596" s="42" t="s">
        <v>30</v>
      </c>
      <c r="D596" s="43">
        <v>20</v>
      </c>
      <c r="E596" s="19"/>
      <c r="F596" s="34"/>
      <c r="G596" s="22">
        <f t="shared" si="215"/>
        <v>0</v>
      </c>
      <c r="H596" s="22">
        <f t="shared" si="216"/>
        <v>20</v>
      </c>
      <c r="I596" s="25">
        <v>10.7</v>
      </c>
      <c r="J596" s="17">
        <f t="shared" si="217"/>
        <v>214</v>
      </c>
      <c r="K596" s="17">
        <f t="shared" si="218"/>
        <v>0</v>
      </c>
      <c r="L596" s="17">
        <f t="shared" si="219"/>
        <v>0</v>
      </c>
      <c r="M596" s="17">
        <f t="shared" si="220"/>
        <v>0</v>
      </c>
      <c r="N596" s="17">
        <f t="shared" si="221"/>
        <v>214</v>
      </c>
      <c r="O596" s="54">
        <f t="shared" si="222"/>
        <v>0</v>
      </c>
    </row>
    <row r="597" spans="1:15" ht="15" x14ac:dyDescent="0.2">
      <c r="A597" s="53" t="s">
        <v>1074</v>
      </c>
      <c r="B597" s="41" t="s">
        <v>602</v>
      </c>
      <c r="C597" s="42" t="s">
        <v>28</v>
      </c>
      <c r="D597" s="43">
        <v>1.46</v>
      </c>
      <c r="E597" s="19"/>
      <c r="F597" s="34"/>
      <c r="G597" s="22">
        <f t="shared" si="215"/>
        <v>0</v>
      </c>
      <c r="H597" s="22">
        <f t="shared" si="216"/>
        <v>1.46</v>
      </c>
      <c r="I597" s="25">
        <v>7.54</v>
      </c>
      <c r="J597" s="17">
        <f t="shared" si="217"/>
        <v>11.01</v>
      </c>
      <c r="K597" s="17">
        <f t="shared" si="218"/>
        <v>0</v>
      </c>
      <c r="L597" s="17">
        <f t="shared" si="219"/>
        <v>0</v>
      </c>
      <c r="M597" s="17">
        <f t="shared" si="220"/>
        <v>0</v>
      </c>
      <c r="N597" s="17">
        <f t="shared" si="221"/>
        <v>11.01</v>
      </c>
      <c r="O597" s="54">
        <f t="shared" si="222"/>
        <v>0</v>
      </c>
    </row>
    <row r="598" spans="1:15" ht="42.75" x14ac:dyDescent="0.2">
      <c r="A598" s="53" t="s">
        <v>1075</v>
      </c>
      <c r="B598" s="41" t="s">
        <v>195</v>
      </c>
      <c r="C598" s="42" t="s">
        <v>196</v>
      </c>
      <c r="D598" s="43">
        <v>14.6</v>
      </c>
      <c r="E598" s="19"/>
      <c r="F598" s="34"/>
      <c r="G598" s="22">
        <f t="shared" si="215"/>
        <v>0</v>
      </c>
      <c r="H598" s="22">
        <f t="shared" si="216"/>
        <v>14.6</v>
      </c>
      <c r="I598" s="25">
        <v>0.64</v>
      </c>
      <c r="J598" s="17">
        <f t="shared" si="217"/>
        <v>9.34</v>
      </c>
      <c r="K598" s="17">
        <f t="shared" si="218"/>
        <v>0</v>
      </c>
      <c r="L598" s="17">
        <f t="shared" si="219"/>
        <v>0</v>
      </c>
      <c r="M598" s="17">
        <f t="shared" si="220"/>
        <v>0</v>
      </c>
      <c r="N598" s="17">
        <f t="shared" si="221"/>
        <v>9.34</v>
      </c>
      <c r="O598" s="54">
        <f t="shared" si="222"/>
        <v>0</v>
      </c>
    </row>
    <row r="599" spans="1:15" ht="15" x14ac:dyDescent="0.2">
      <c r="A599" s="57" t="s">
        <v>1076</v>
      </c>
      <c r="B599" s="23" t="s">
        <v>1077</v>
      </c>
      <c r="C599" s="24"/>
      <c r="D599" s="26"/>
      <c r="E599" s="20"/>
      <c r="F599" s="35"/>
      <c r="G599" s="21"/>
      <c r="H599" s="21"/>
      <c r="I599" s="27"/>
      <c r="J599" s="28">
        <f>SUM(J600:J616)</f>
        <v>4589.6400000000003</v>
      </c>
      <c r="K599" s="28">
        <f t="shared" ref="K599:N599" si="227">SUM(K600:K616)</f>
        <v>0</v>
      </c>
      <c r="L599" s="28">
        <f t="shared" si="227"/>
        <v>0</v>
      </c>
      <c r="M599" s="28">
        <f t="shared" si="227"/>
        <v>0</v>
      </c>
      <c r="N599" s="28">
        <f t="shared" si="227"/>
        <v>4589.6400000000003</v>
      </c>
      <c r="O599" s="58"/>
    </row>
    <row r="600" spans="1:15" ht="42.75" x14ac:dyDescent="0.2">
      <c r="A600" s="53" t="s">
        <v>1078</v>
      </c>
      <c r="B600" s="41" t="s">
        <v>237</v>
      </c>
      <c r="C600" s="42" t="s">
        <v>7</v>
      </c>
      <c r="D600" s="43">
        <v>2</v>
      </c>
      <c r="E600" s="19"/>
      <c r="F600" s="34"/>
      <c r="G600" s="22">
        <f t="shared" si="215"/>
        <v>0</v>
      </c>
      <c r="H600" s="22">
        <f t="shared" si="216"/>
        <v>2</v>
      </c>
      <c r="I600" s="25">
        <v>345.29</v>
      </c>
      <c r="J600" s="17">
        <f t="shared" si="217"/>
        <v>690.58</v>
      </c>
      <c r="K600" s="17">
        <f t="shared" si="218"/>
        <v>0</v>
      </c>
      <c r="L600" s="17">
        <f t="shared" si="219"/>
        <v>0</v>
      </c>
      <c r="M600" s="17">
        <f t="shared" si="220"/>
        <v>0</v>
      </c>
      <c r="N600" s="17">
        <f t="shared" si="221"/>
        <v>690.58</v>
      </c>
      <c r="O600" s="54">
        <f t="shared" si="222"/>
        <v>0</v>
      </c>
    </row>
    <row r="601" spans="1:15" ht="15" x14ac:dyDescent="0.2">
      <c r="A601" s="53" t="s">
        <v>1079</v>
      </c>
      <c r="B601" s="41" t="s">
        <v>266</v>
      </c>
      <c r="C601" s="42" t="s">
        <v>7</v>
      </c>
      <c r="D601" s="43">
        <v>1</v>
      </c>
      <c r="E601" s="19"/>
      <c r="F601" s="34"/>
      <c r="G601" s="22">
        <f t="shared" si="215"/>
        <v>0</v>
      </c>
      <c r="H601" s="22">
        <f t="shared" si="216"/>
        <v>1</v>
      </c>
      <c r="I601" s="25">
        <v>170.68</v>
      </c>
      <c r="J601" s="17">
        <f t="shared" si="217"/>
        <v>170.68</v>
      </c>
      <c r="K601" s="17">
        <f t="shared" si="218"/>
        <v>0</v>
      </c>
      <c r="L601" s="17">
        <f t="shared" si="219"/>
        <v>0</v>
      </c>
      <c r="M601" s="17">
        <f t="shared" si="220"/>
        <v>0</v>
      </c>
      <c r="N601" s="17">
        <f t="shared" si="221"/>
        <v>170.68</v>
      </c>
      <c r="O601" s="54">
        <f t="shared" si="222"/>
        <v>0</v>
      </c>
    </row>
    <row r="602" spans="1:15" ht="28.5" x14ac:dyDescent="0.2">
      <c r="A602" s="53" t="s">
        <v>1080</v>
      </c>
      <c r="B602" s="41" t="s">
        <v>883</v>
      </c>
      <c r="C602" s="42" t="s">
        <v>30</v>
      </c>
      <c r="D602" s="43">
        <v>80</v>
      </c>
      <c r="E602" s="19"/>
      <c r="F602" s="34"/>
      <c r="G602" s="22">
        <f t="shared" si="215"/>
        <v>0</v>
      </c>
      <c r="H602" s="22">
        <f t="shared" si="216"/>
        <v>80</v>
      </c>
      <c r="I602" s="25">
        <v>20.93</v>
      </c>
      <c r="J602" s="17">
        <f t="shared" si="217"/>
        <v>1674.4</v>
      </c>
      <c r="K602" s="17">
        <f t="shared" si="218"/>
        <v>0</v>
      </c>
      <c r="L602" s="17">
        <f t="shared" si="219"/>
        <v>0</v>
      </c>
      <c r="M602" s="17">
        <f t="shared" si="220"/>
        <v>0</v>
      </c>
      <c r="N602" s="17">
        <f t="shared" si="221"/>
        <v>1674.4</v>
      </c>
      <c r="O602" s="54">
        <f t="shared" si="222"/>
        <v>0</v>
      </c>
    </row>
    <row r="603" spans="1:15" ht="28.5" x14ac:dyDescent="0.2">
      <c r="A603" s="53" t="s">
        <v>1081</v>
      </c>
      <c r="B603" s="41" t="s">
        <v>879</v>
      </c>
      <c r="C603" s="42" t="s">
        <v>30</v>
      </c>
      <c r="D603" s="43">
        <v>15</v>
      </c>
      <c r="E603" s="19"/>
      <c r="F603" s="34"/>
      <c r="G603" s="22">
        <f t="shared" si="215"/>
        <v>0</v>
      </c>
      <c r="H603" s="22">
        <f t="shared" si="216"/>
        <v>15</v>
      </c>
      <c r="I603" s="25">
        <v>12.18</v>
      </c>
      <c r="J603" s="17">
        <f t="shared" si="217"/>
        <v>182.7</v>
      </c>
      <c r="K603" s="17">
        <f t="shared" si="218"/>
        <v>0</v>
      </c>
      <c r="L603" s="17">
        <f t="shared" si="219"/>
        <v>0</v>
      </c>
      <c r="M603" s="17">
        <f t="shared" si="220"/>
        <v>0</v>
      </c>
      <c r="N603" s="17">
        <f t="shared" si="221"/>
        <v>182.7</v>
      </c>
      <c r="O603" s="54">
        <f t="shared" si="222"/>
        <v>0</v>
      </c>
    </row>
    <row r="604" spans="1:15" ht="28.5" x14ac:dyDescent="0.2">
      <c r="A604" s="53" t="s">
        <v>1082</v>
      </c>
      <c r="B604" s="41" t="s">
        <v>1083</v>
      </c>
      <c r="C604" s="42" t="s">
        <v>30</v>
      </c>
      <c r="D604" s="43">
        <v>12.3</v>
      </c>
      <c r="E604" s="19"/>
      <c r="F604" s="34"/>
      <c r="G604" s="22">
        <f t="shared" si="215"/>
        <v>0</v>
      </c>
      <c r="H604" s="22">
        <f t="shared" si="216"/>
        <v>12.3</v>
      </c>
      <c r="I604" s="25">
        <v>17.89</v>
      </c>
      <c r="J604" s="17">
        <f t="shared" si="217"/>
        <v>220.05</v>
      </c>
      <c r="K604" s="17">
        <f t="shared" si="218"/>
        <v>0</v>
      </c>
      <c r="L604" s="17">
        <f t="shared" si="219"/>
        <v>0</v>
      </c>
      <c r="M604" s="17">
        <f t="shared" si="220"/>
        <v>0</v>
      </c>
      <c r="N604" s="17">
        <f t="shared" si="221"/>
        <v>220.05</v>
      </c>
      <c r="O604" s="54">
        <f t="shared" si="222"/>
        <v>0</v>
      </c>
    </row>
    <row r="605" spans="1:15" ht="28.5" x14ac:dyDescent="0.2">
      <c r="A605" s="53" t="s">
        <v>1084</v>
      </c>
      <c r="B605" s="41" t="s">
        <v>893</v>
      </c>
      <c r="C605" s="42" t="s">
        <v>71</v>
      </c>
      <c r="D605" s="43">
        <v>21</v>
      </c>
      <c r="E605" s="19"/>
      <c r="F605" s="34"/>
      <c r="G605" s="22">
        <f t="shared" si="215"/>
        <v>0</v>
      </c>
      <c r="H605" s="22">
        <f t="shared" si="216"/>
        <v>21</v>
      </c>
      <c r="I605" s="25">
        <v>12.47</v>
      </c>
      <c r="J605" s="17">
        <f t="shared" si="217"/>
        <v>261.87</v>
      </c>
      <c r="K605" s="17">
        <f t="shared" si="218"/>
        <v>0</v>
      </c>
      <c r="L605" s="17">
        <f t="shared" si="219"/>
        <v>0</v>
      </c>
      <c r="M605" s="17">
        <f t="shared" si="220"/>
        <v>0</v>
      </c>
      <c r="N605" s="17">
        <f t="shared" si="221"/>
        <v>261.87</v>
      </c>
      <c r="O605" s="54">
        <f t="shared" si="222"/>
        <v>0</v>
      </c>
    </row>
    <row r="606" spans="1:15" ht="28.5" x14ac:dyDescent="0.2">
      <c r="A606" s="53" t="s">
        <v>1085</v>
      </c>
      <c r="B606" s="41" t="s">
        <v>1086</v>
      </c>
      <c r="C606" s="42" t="s">
        <v>71</v>
      </c>
      <c r="D606" s="43">
        <v>5</v>
      </c>
      <c r="E606" s="19"/>
      <c r="F606" s="34"/>
      <c r="G606" s="22">
        <f t="shared" si="215"/>
        <v>0</v>
      </c>
      <c r="H606" s="22">
        <f t="shared" si="216"/>
        <v>5</v>
      </c>
      <c r="I606" s="25">
        <v>8.43</v>
      </c>
      <c r="J606" s="17">
        <f t="shared" si="217"/>
        <v>42.15</v>
      </c>
      <c r="K606" s="17">
        <f t="shared" si="218"/>
        <v>0</v>
      </c>
      <c r="L606" s="17">
        <f t="shared" si="219"/>
        <v>0</v>
      </c>
      <c r="M606" s="17">
        <f t="shared" si="220"/>
        <v>0</v>
      </c>
      <c r="N606" s="17">
        <f t="shared" si="221"/>
        <v>42.15</v>
      </c>
      <c r="O606" s="54">
        <f t="shared" si="222"/>
        <v>0</v>
      </c>
    </row>
    <row r="607" spans="1:15" ht="28.5" x14ac:dyDescent="0.2">
      <c r="A607" s="53" t="s">
        <v>1087</v>
      </c>
      <c r="B607" s="41" t="s">
        <v>887</v>
      </c>
      <c r="C607" s="42" t="s">
        <v>71</v>
      </c>
      <c r="D607" s="43">
        <v>1</v>
      </c>
      <c r="E607" s="19"/>
      <c r="F607" s="34"/>
      <c r="G607" s="22">
        <f t="shared" si="215"/>
        <v>0</v>
      </c>
      <c r="H607" s="22">
        <f t="shared" si="216"/>
        <v>1</v>
      </c>
      <c r="I607" s="25">
        <v>5.04</v>
      </c>
      <c r="J607" s="17">
        <f t="shared" si="217"/>
        <v>5.04</v>
      </c>
      <c r="K607" s="17">
        <f t="shared" si="218"/>
        <v>0</v>
      </c>
      <c r="L607" s="17">
        <f t="shared" si="219"/>
        <v>0</v>
      </c>
      <c r="M607" s="17">
        <f t="shared" si="220"/>
        <v>0</v>
      </c>
      <c r="N607" s="17">
        <f t="shared" si="221"/>
        <v>5.04</v>
      </c>
      <c r="O607" s="54">
        <f t="shared" si="222"/>
        <v>0</v>
      </c>
    </row>
    <row r="608" spans="1:15" ht="28.5" x14ac:dyDescent="0.2">
      <c r="A608" s="53" t="s">
        <v>1088</v>
      </c>
      <c r="B608" s="41" t="s">
        <v>1089</v>
      </c>
      <c r="C608" s="42" t="s">
        <v>7</v>
      </c>
      <c r="D608" s="43">
        <v>1</v>
      </c>
      <c r="E608" s="19"/>
      <c r="F608" s="34"/>
      <c r="G608" s="22">
        <f t="shared" si="215"/>
        <v>0</v>
      </c>
      <c r="H608" s="22">
        <f t="shared" si="216"/>
        <v>1</v>
      </c>
      <c r="I608" s="25">
        <v>9.4700000000000006</v>
      </c>
      <c r="J608" s="17">
        <f t="shared" si="217"/>
        <v>9.4700000000000006</v>
      </c>
      <c r="K608" s="17">
        <f t="shared" si="218"/>
        <v>0</v>
      </c>
      <c r="L608" s="17">
        <f t="shared" si="219"/>
        <v>0</v>
      </c>
      <c r="M608" s="17">
        <f t="shared" si="220"/>
        <v>0</v>
      </c>
      <c r="N608" s="17">
        <f t="shared" si="221"/>
        <v>9.4700000000000006</v>
      </c>
      <c r="O608" s="54">
        <f t="shared" si="222"/>
        <v>0</v>
      </c>
    </row>
    <row r="609" spans="1:15" ht="15" x14ac:dyDescent="0.2">
      <c r="A609" s="53" t="s">
        <v>1090</v>
      </c>
      <c r="B609" s="41" t="s">
        <v>1091</v>
      </c>
      <c r="C609" s="42" t="s">
        <v>7</v>
      </c>
      <c r="D609" s="43">
        <v>5</v>
      </c>
      <c r="E609" s="19"/>
      <c r="F609" s="34"/>
      <c r="G609" s="22">
        <f t="shared" si="215"/>
        <v>0</v>
      </c>
      <c r="H609" s="22">
        <f t="shared" si="216"/>
        <v>5</v>
      </c>
      <c r="I609" s="25">
        <v>9.06</v>
      </c>
      <c r="J609" s="17">
        <f t="shared" si="217"/>
        <v>45.3</v>
      </c>
      <c r="K609" s="17">
        <f t="shared" si="218"/>
        <v>0</v>
      </c>
      <c r="L609" s="17">
        <f t="shared" si="219"/>
        <v>0</v>
      </c>
      <c r="M609" s="17">
        <f t="shared" si="220"/>
        <v>0</v>
      </c>
      <c r="N609" s="17">
        <f t="shared" si="221"/>
        <v>45.3</v>
      </c>
      <c r="O609" s="54">
        <f t="shared" si="222"/>
        <v>0</v>
      </c>
    </row>
    <row r="610" spans="1:15" ht="28.5" x14ac:dyDescent="0.2">
      <c r="A610" s="53" t="s">
        <v>1092</v>
      </c>
      <c r="B610" s="41" t="s">
        <v>895</v>
      </c>
      <c r="C610" s="42" t="s">
        <v>71</v>
      </c>
      <c r="D610" s="43">
        <v>3</v>
      </c>
      <c r="E610" s="19"/>
      <c r="F610" s="34"/>
      <c r="G610" s="22">
        <f t="shared" si="215"/>
        <v>0</v>
      </c>
      <c r="H610" s="22">
        <f t="shared" si="216"/>
        <v>3</v>
      </c>
      <c r="I610" s="25">
        <v>12.18</v>
      </c>
      <c r="J610" s="17">
        <f t="shared" si="217"/>
        <v>36.54</v>
      </c>
      <c r="K610" s="17">
        <f t="shared" si="218"/>
        <v>0</v>
      </c>
      <c r="L610" s="17">
        <f t="shared" si="219"/>
        <v>0</v>
      </c>
      <c r="M610" s="17">
        <f t="shared" si="220"/>
        <v>0</v>
      </c>
      <c r="N610" s="17">
        <f t="shared" si="221"/>
        <v>36.54</v>
      </c>
      <c r="O610" s="54">
        <f t="shared" si="222"/>
        <v>0</v>
      </c>
    </row>
    <row r="611" spans="1:15" ht="28.5" x14ac:dyDescent="0.2">
      <c r="A611" s="53" t="s">
        <v>1093</v>
      </c>
      <c r="B611" s="41" t="s">
        <v>891</v>
      </c>
      <c r="C611" s="42" t="s">
        <v>71</v>
      </c>
      <c r="D611" s="43">
        <v>4</v>
      </c>
      <c r="E611" s="19"/>
      <c r="F611" s="34"/>
      <c r="G611" s="22">
        <f t="shared" si="215"/>
        <v>0</v>
      </c>
      <c r="H611" s="22">
        <f t="shared" si="216"/>
        <v>4</v>
      </c>
      <c r="I611" s="25">
        <v>10.93</v>
      </c>
      <c r="J611" s="17">
        <f t="shared" si="217"/>
        <v>43.72</v>
      </c>
      <c r="K611" s="17">
        <f t="shared" si="218"/>
        <v>0</v>
      </c>
      <c r="L611" s="17">
        <f t="shared" si="219"/>
        <v>0</v>
      </c>
      <c r="M611" s="17">
        <f t="shared" si="220"/>
        <v>0</v>
      </c>
      <c r="N611" s="17">
        <f t="shared" si="221"/>
        <v>43.72</v>
      </c>
      <c r="O611" s="54">
        <f t="shared" si="222"/>
        <v>0</v>
      </c>
    </row>
    <row r="612" spans="1:15" ht="28.5" x14ac:dyDescent="0.2">
      <c r="A612" s="53" t="s">
        <v>1094</v>
      </c>
      <c r="B612" s="41" t="s">
        <v>1095</v>
      </c>
      <c r="C612" s="42" t="s">
        <v>71</v>
      </c>
      <c r="D612" s="43">
        <v>1</v>
      </c>
      <c r="E612" s="19"/>
      <c r="F612" s="34"/>
      <c r="G612" s="22">
        <f t="shared" si="215"/>
        <v>0</v>
      </c>
      <c r="H612" s="22">
        <f t="shared" si="216"/>
        <v>1</v>
      </c>
      <c r="I612" s="25">
        <v>5.37</v>
      </c>
      <c r="J612" s="17">
        <f t="shared" si="217"/>
        <v>5.37</v>
      </c>
      <c r="K612" s="17">
        <f t="shared" si="218"/>
        <v>0</v>
      </c>
      <c r="L612" s="17">
        <f t="shared" si="219"/>
        <v>0</v>
      </c>
      <c r="M612" s="17">
        <f t="shared" si="220"/>
        <v>0</v>
      </c>
      <c r="N612" s="17">
        <f t="shared" si="221"/>
        <v>5.37</v>
      </c>
      <c r="O612" s="54">
        <f t="shared" si="222"/>
        <v>0</v>
      </c>
    </row>
    <row r="613" spans="1:15" ht="42.75" x14ac:dyDescent="0.2">
      <c r="A613" s="53" t="s">
        <v>1096</v>
      </c>
      <c r="B613" s="41" t="s">
        <v>1097</v>
      </c>
      <c r="C613" s="42" t="s">
        <v>71</v>
      </c>
      <c r="D613" s="43">
        <v>1</v>
      </c>
      <c r="E613" s="19"/>
      <c r="F613" s="34"/>
      <c r="G613" s="22">
        <f t="shared" si="215"/>
        <v>0</v>
      </c>
      <c r="H613" s="22">
        <f t="shared" si="216"/>
        <v>1</v>
      </c>
      <c r="I613" s="25">
        <v>15.25</v>
      </c>
      <c r="J613" s="17">
        <f t="shared" si="217"/>
        <v>15.25</v>
      </c>
      <c r="K613" s="17">
        <f t="shared" si="218"/>
        <v>0</v>
      </c>
      <c r="L613" s="17">
        <f t="shared" si="219"/>
        <v>0</v>
      </c>
      <c r="M613" s="17">
        <f t="shared" si="220"/>
        <v>0</v>
      </c>
      <c r="N613" s="17">
        <f t="shared" si="221"/>
        <v>15.25</v>
      </c>
      <c r="O613" s="54">
        <f t="shared" si="222"/>
        <v>0</v>
      </c>
    </row>
    <row r="614" spans="1:15" ht="15" x14ac:dyDescent="0.2">
      <c r="A614" s="53" t="s">
        <v>1098</v>
      </c>
      <c r="B614" s="41" t="s">
        <v>1099</v>
      </c>
      <c r="C614" s="42" t="s">
        <v>6</v>
      </c>
      <c r="D614" s="43">
        <v>18.440000000000001</v>
      </c>
      <c r="E614" s="19"/>
      <c r="F614" s="34"/>
      <c r="G614" s="22">
        <f t="shared" si="215"/>
        <v>0</v>
      </c>
      <c r="H614" s="22">
        <f t="shared" si="216"/>
        <v>18.440000000000001</v>
      </c>
      <c r="I614" s="25">
        <v>60.14</v>
      </c>
      <c r="J614" s="17">
        <f t="shared" si="217"/>
        <v>1108.98</v>
      </c>
      <c r="K614" s="17">
        <f t="shared" si="218"/>
        <v>0</v>
      </c>
      <c r="L614" s="17">
        <f t="shared" si="219"/>
        <v>0</v>
      </c>
      <c r="M614" s="17">
        <f t="shared" si="220"/>
        <v>0</v>
      </c>
      <c r="N614" s="17">
        <f t="shared" si="221"/>
        <v>1108.98</v>
      </c>
      <c r="O614" s="54">
        <f t="shared" si="222"/>
        <v>0</v>
      </c>
    </row>
    <row r="615" spans="1:15" ht="28.5" x14ac:dyDescent="0.2">
      <c r="A615" s="53" t="s">
        <v>1100</v>
      </c>
      <c r="B615" s="41" t="s">
        <v>1101</v>
      </c>
      <c r="C615" s="42" t="s">
        <v>7</v>
      </c>
      <c r="D615" s="43">
        <v>1</v>
      </c>
      <c r="E615" s="19"/>
      <c r="F615" s="34"/>
      <c r="G615" s="22">
        <f t="shared" si="215"/>
        <v>0</v>
      </c>
      <c r="H615" s="22">
        <f t="shared" si="216"/>
        <v>1</v>
      </c>
      <c r="I615" s="25">
        <v>5.23</v>
      </c>
      <c r="J615" s="17">
        <f t="shared" si="217"/>
        <v>5.23</v>
      </c>
      <c r="K615" s="17">
        <f t="shared" si="218"/>
        <v>0</v>
      </c>
      <c r="L615" s="17">
        <f t="shared" si="219"/>
        <v>0</v>
      </c>
      <c r="M615" s="17">
        <f t="shared" si="220"/>
        <v>0</v>
      </c>
      <c r="N615" s="17">
        <f t="shared" si="221"/>
        <v>5.23</v>
      </c>
      <c r="O615" s="54">
        <f t="shared" si="222"/>
        <v>0</v>
      </c>
    </row>
    <row r="616" spans="1:15" ht="28.5" x14ac:dyDescent="0.2">
      <c r="A616" s="53" t="s">
        <v>1102</v>
      </c>
      <c r="B616" s="41" t="s">
        <v>919</v>
      </c>
      <c r="C616" s="42" t="s">
        <v>71</v>
      </c>
      <c r="D616" s="43">
        <v>7</v>
      </c>
      <c r="E616" s="19"/>
      <c r="F616" s="34"/>
      <c r="G616" s="22">
        <f t="shared" si="215"/>
        <v>0</v>
      </c>
      <c r="H616" s="22">
        <f t="shared" si="216"/>
        <v>7</v>
      </c>
      <c r="I616" s="25">
        <v>10.33</v>
      </c>
      <c r="J616" s="17">
        <f t="shared" si="217"/>
        <v>72.31</v>
      </c>
      <c r="K616" s="17">
        <f t="shared" si="218"/>
        <v>0</v>
      </c>
      <c r="L616" s="17">
        <f t="shared" si="219"/>
        <v>0</v>
      </c>
      <c r="M616" s="17">
        <f t="shared" si="220"/>
        <v>0</v>
      </c>
      <c r="N616" s="17">
        <f t="shared" si="221"/>
        <v>72.31</v>
      </c>
      <c r="O616" s="54">
        <f t="shared" si="222"/>
        <v>0</v>
      </c>
    </row>
    <row r="617" spans="1:15" ht="15" x14ac:dyDescent="0.2">
      <c r="A617" s="57" t="s">
        <v>1103</v>
      </c>
      <c r="B617" s="23" t="s">
        <v>40</v>
      </c>
      <c r="C617" s="24"/>
      <c r="D617" s="26"/>
      <c r="E617" s="20"/>
      <c r="F617" s="35"/>
      <c r="G617" s="21"/>
      <c r="H617" s="21"/>
      <c r="I617" s="27"/>
      <c r="J617" s="28">
        <f>SUM(J618:J628,J633,J639)</f>
        <v>19177.400000000001</v>
      </c>
      <c r="K617" s="28">
        <f t="shared" ref="K617:N617" si="228">SUM(K618:K628,K633,K639)</f>
        <v>0</v>
      </c>
      <c r="L617" s="28">
        <f t="shared" si="228"/>
        <v>0</v>
      </c>
      <c r="M617" s="28">
        <f t="shared" si="228"/>
        <v>0</v>
      </c>
      <c r="N617" s="28">
        <f t="shared" si="228"/>
        <v>19177.400000000001</v>
      </c>
      <c r="O617" s="58"/>
    </row>
    <row r="618" spans="1:15" ht="15" x14ac:dyDescent="0.2">
      <c r="A618" s="53" t="s">
        <v>1104</v>
      </c>
      <c r="B618" s="41" t="s">
        <v>1105</v>
      </c>
      <c r="C618" s="42" t="s">
        <v>7</v>
      </c>
      <c r="D618" s="43">
        <v>21</v>
      </c>
      <c r="E618" s="19"/>
      <c r="F618" s="34"/>
      <c r="G618" s="22">
        <f t="shared" si="215"/>
        <v>0</v>
      </c>
      <c r="H618" s="22">
        <f t="shared" si="216"/>
        <v>21</v>
      </c>
      <c r="I618" s="25">
        <v>60.09</v>
      </c>
      <c r="J618" s="17">
        <f t="shared" si="217"/>
        <v>1261.8900000000001</v>
      </c>
      <c r="K618" s="17">
        <f t="shared" si="218"/>
        <v>0</v>
      </c>
      <c r="L618" s="17">
        <f t="shared" si="219"/>
        <v>0</v>
      </c>
      <c r="M618" s="17">
        <f t="shared" si="220"/>
        <v>0</v>
      </c>
      <c r="N618" s="17">
        <f t="shared" si="221"/>
        <v>1261.8900000000001</v>
      </c>
      <c r="O618" s="54">
        <f t="shared" si="222"/>
        <v>0</v>
      </c>
    </row>
    <row r="619" spans="1:15" ht="15" x14ac:dyDescent="0.2">
      <c r="A619" s="53" t="s">
        <v>1106</v>
      </c>
      <c r="B619" s="41" t="s">
        <v>1107</v>
      </c>
      <c r="C619" s="42" t="s">
        <v>6</v>
      </c>
      <c r="D619" s="43">
        <v>3</v>
      </c>
      <c r="E619" s="19"/>
      <c r="F619" s="34"/>
      <c r="G619" s="22">
        <f t="shared" si="215"/>
        <v>0</v>
      </c>
      <c r="H619" s="22">
        <f t="shared" si="216"/>
        <v>3</v>
      </c>
      <c r="I619" s="25">
        <v>216.28</v>
      </c>
      <c r="J619" s="17">
        <f t="shared" si="217"/>
        <v>648.84</v>
      </c>
      <c r="K619" s="17">
        <f t="shared" si="218"/>
        <v>0</v>
      </c>
      <c r="L619" s="17">
        <f t="shared" si="219"/>
        <v>0</v>
      </c>
      <c r="M619" s="17">
        <f t="shared" si="220"/>
        <v>0</v>
      </c>
      <c r="N619" s="17">
        <f t="shared" si="221"/>
        <v>648.84</v>
      </c>
      <c r="O619" s="54">
        <f t="shared" si="222"/>
        <v>0</v>
      </c>
    </row>
    <row r="620" spans="1:15" ht="15" x14ac:dyDescent="0.2">
      <c r="A620" s="53" t="s">
        <v>1108</v>
      </c>
      <c r="B620" s="41" t="s">
        <v>1047</v>
      </c>
      <c r="C620" s="42" t="s">
        <v>6</v>
      </c>
      <c r="D620" s="43">
        <v>3</v>
      </c>
      <c r="E620" s="19"/>
      <c r="F620" s="34"/>
      <c r="G620" s="22">
        <f t="shared" si="215"/>
        <v>0</v>
      </c>
      <c r="H620" s="22">
        <f t="shared" si="216"/>
        <v>3</v>
      </c>
      <c r="I620" s="25">
        <v>188.44</v>
      </c>
      <c r="J620" s="17">
        <f t="shared" si="217"/>
        <v>565.32000000000005</v>
      </c>
      <c r="K620" s="17">
        <f t="shared" si="218"/>
        <v>0</v>
      </c>
      <c r="L620" s="17">
        <f t="shared" si="219"/>
        <v>0</v>
      </c>
      <c r="M620" s="17">
        <f t="shared" si="220"/>
        <v>0</v>
      </c>
      <c r="N620" s="17">
        <f t="shared" si="221"/>
        <v>565.32000000000005</v>
      </c>
      <c r="O620" s="54">
        <f t="shared" si="222"/>
        <v>0</v>
      </c>
    </row>
    <row r="621" spans="1:15" ht="28.5" x14ac:dyDescent="0.2">
      <c r="A621" s="53" t="s">
        <v>1109</v>
      </c>
      <c r="B621" s="41" t="s">
        <v>1110</v>
      </c>
      <c r="C621" s="42" t="s">
        <v>30</v>
      </c>
      <c r="D621" s="43">
        <v>6</v>
      </c>
      <c r="E621" s="19"/>
      <c r="F621" s="34"/>
      <c r="G621" s="22">
        <f t="shared" ref="G621:G641" si="229">E621+F621</f>
        <v>0</v>
      </c>
      <c r="H621" s="22">
        <f t="shared" ref="H621:H641" si="230">D621-G621</f>
        <v>6</v>
      </c>
      <c r="I621" s="25">
        <v>46.66</v>
      </c>
      <c r="J621" s="17">
        <f t="shared" ref="J621:J641" si="231">ROUND(D621*I621,2)</f>
        <v>279.95999999999998</v>
      </c>
      <c r="K621" s="17">
        <f t="shared" ref="K621:K641" si="232">ROUND(E621*I621,2)</f>
        <v>0</v>
      </c>
      <c r="L621" s="17">
        <f t="shared" ref="L621:L641" si="233">ROUND(F621*I621,2)</f>
        <v>0</v>
      </c>
      <c r="M621" s="17">
        <f t="shared" ref="M621:M641" si="234">ROUND(G621*I621,2)</f>
        <v>0</v>
      </c>
      <c r="N621" s="17">
        <f t="shared" ref="N621:N641" si="235">ROUND(H621*I621,2)</f>
        <v>279.95999999999998</v>
      </c>
      <c r="O621" s="54">
        <f t="shared" ref="O621:O641" si="236">G621/D621*100</f>
        <v>0</v>
      </c>
    </row>
    <row r="622" spans="1:15" ht="15" x14ac:dyDescent="0.2">
      <c r="A622" s="53" t="s">
        <v>1111</v>
      </c>
      <c r="B622" s="41" t="s">
        <v>1112</v>
      </c>
      <c r="C622" s="42" t="s">
        <v>7</v>
      </c>
      <c r="D622" s="43">
        <v>1</v>
      </c>
      <c r="E622" s="19"/>
      <c r="F622" s="34"/>
      <c r="G622" s="22">
        <f t="shared" si="229"/>
        <v>0</v>
      </c>
      <c r="H622" s="22">
        <f t="shared" si="230"/>
        <v>1</v>
      </c>
      <c r="I622" s="25">
        <v>382.49</v>
      </c>
      <c r="J622" s="17">
        <f t="shared" si="231"/>
        <v>382.49</v>
      </c>
      <c r="K622" s="17">
        <f t="shared" si="232"/>
        <v>0</v>
      </c>
      <c r="L622" s="17">
        <f t="shared" si="233"/>
        <v>0</v>
      </c>
      <c r="M622" s="17">
        <f t="shared" si="234"/>
        <v>0</v>
      </c>
      <c r="N622" s="17">
        <f t="shared" si="235"/>
        <v>382.49</v>
      </c>
      <c r="O622" s="54">
        <f t="shared" si="236"/>
        <v>0</v>
      </c>
    </row>
    <row r="623" spans="1:15" ht="28.5" x14ac:dyDescent="0.2">
      <c r="A623" s="53" t="s">
        <v>1113</v>
      </c>
      <c r="B623" s="41" t="s">
        <v>1114</v>
      </c>
      <c r="C623" s="42" t="s">
        <v>7</v>
      </c>
      <c r="D623" s="43">
        <v>1</v>
      </c>
      <c r="E623" s="19"/>
      <c r="F623" s="34"/>
      <c r="G623" s="22">
        <f t="shared" si="229"/>
        <v>0</v>
      </c>
      <c r="H623" s="22">
        <f t="shared" si="230"/>
        <v>1</v>
      </c>
      <c r="I623" s="25">
        <v>3991.19</v>
      </c>
      <c r="J623" s="17">
        <f t="shared" si="231"/>
        <v>3991.19</v>
      </c>
      <c r="K623" s="17">
        <f t="shared" si="232"/>
        <v>0</v>
      </c>
      <c r="L623" s="17">
        <f t="shared" si="233"/>
        <v>0</v>
      </c>
      <c r="M623" s="17">
        <f t="shared" si="234"/>
        <v>0</v>
      </c>
      <c r="N623" s="17">
        <f t="shared" si="235"/>
        <v>3991.19</v>
      </c>
      <c r="O623" s="54">
        <f t="shared" si="236"/>
        <v>0</v>
      </c>
    </row>
    <row r="624" spans="1:15" ht="28.5" x14ac:dyDescent="0.2">
      <c r="A624" s="53" t="s">
        <v>1115</v>
      </c>
      <c r="B624" s="41" t="s">
        <v>1116</v>
      </c>
      <c r="C624" s="42" t="s">
        <v>30</v>
      </c>
      <c r="D624" s="43">
        <v>7</v>
      </c>
      <c r="E624" s="19"/>
      <c r="F624" s="34"/>
      <c r="G624" s="22">
        <f t="shared" si="229"/>
        <v>0</v>
      </c>
      <c r="H624" s="22">
        <f t="shared" si="230"/>
        <v>7</v>
      </c>
      <c r="I624" s="25">
        <v>58.26</v>
      </c>
      <c r="J624" s="17">
        <f t="shared" si="231"/>
        <v>407.82</v>
      </c>
      <c r="K624" s="17">
        <f t="shared" si="232"/>
        <v>0</v>
      </c>
      <c r="L624" s="17">
        <f t="shared" si="233"/>
        <v>0</v>
      </c>
      <c r="M624" s="17">
        <f t="shared" si="234"/>
        <v>0</v>
      </c>
      <c r="N624" s="17">
        <f t="shared" si="235"/>
        <v>407.82</v>
      </c>
      <c r="O624" s="54">
        <f t="shared" si="236"/>
        <v>0</v>
      </c>
    </row>
    <row r="625" spans="1:15" ht="28.5" x14ac:dyDescent="0.2">
      <c r="A625" s="53" t="s">
        <v>1117</v>
      </c>
      <c r="B625" s="41" t="s">
        <v>1118</v>
      </c>
      <c r="C625" s="42" t="s">
        <v>71</v>
      </c>
      <c r="D625" s="43">
        <v>1</v>
      </c>
      <c r="E625" s="19"/>
      <c r="F625" s="34"/>
      <c r="G625" s="22">
        <f t="shared" si="229"/>
        <v>0</v>
      </c>
      <c r="H625" s="22">
        <f t="shared" si="230"/>
        <v>1</v>
      </c>
      <c r="I625" s="25">
        <v>145.35</v>
      </c>
      <c r="J625" s="17">
        <f t="shared" si="231"/>
        <v>145.35</v>
      </c>
      <c r="K625" s="17">
        <f t="shared" si="232"/>
        <v>0</v>
      </c>
      <c r="L625" s="17">
        <f t="shared" si="233"/>
        <v>0</v>
      </c>
      <c r="M625" s="17">
        <f t="shared" si="234"/>
        <v>0</v>
      </c>
      <c r="N625" s="17">
        <f t="shared" si="235"/>
        <v>145.35</v>
      </c>
      <c r="O625" s="54">
        <f t="shared" si="236"/>
        <v>0</v>
      </c>
    </row>
    <row r="626" spans="1:15" ht="42.75" x14ac:dyDescent="0.2">
      <c r="A626" s="53" t="s">
        <v>1119</v>
      </c>
      <c r="B626" s="41" t="s">
        <v>933</v>
      </c>
      <c r="C626" s="42" t="s">
        <v>71</v>
      </c>
      <c r="D626" s="43">
        <v>1</v>
      </c>
      <c r="E626" s="19"/>
      <c r="F626" s="34"/>
      <c r="G626" s="22">
        <f t="shared" si="229"/>
        <v>0</v>
      </c>
      <c r="H626" s="22">
        <f t="shared" si="230"/>
        <v>1</v>
      </c>
      <c r="I626" s="25">
        <v>147.12</v>
      </c>
      <c r="J626" s="17">
        <f t="shared" si="231"/>
        <v>147.12</v>
      </c>
      <c r="K626" s="17">
        <f t="shared" si="232"/>
        <v>0</v>
      </c>
      <c r="L626" s="17">
        <f t="shared" si="233"/>
        <v>0</v>
      </c>
      <c r="M626" s="17">
        <f t="shared" si="234"/>
        <v>0</v>
      </c>
      <c r="N626" s="17">
        <f t="shared" si="235"/>
        <v>147.12</v>
      </c>
      <c r="O626" s="54">
        <f t="shared" si="236"/>
        <v>0</v>
      </c>
    </row>
    <row r="627" spans="1:15" ht="15" x14ac:dyDescent="0.2">
      <c r="A627" s="53" t="s">
        <v>1120</v>
      </c>
      <c r="B627" s="41" t="s">
        <v>1121</v>
      </c>
      <c r="C627" s="42" t="s">
        <v>7</v>
      </c>
      <c r="D627" s="43">
        <v>18</v>
      </c>
      <c r="E627" s="19"/>
      <c r="F627" s="34"/>
      <c r="G627" s="22">
        <f t="shared" si="229"/>
        <v>0</v>
      </c>
      <c r="H627" s="22">
        <f t="shared" si="230"/>
        <v>18</v>
      </c>
      <c r="I627" s="25">
        <v>102.82</v>
      </c>
      <c r="J627" s="17">
        <f t="shared" si="231"/>
        <v>1850.76</v>
      </c>
      <c r="K627" s="17">
        <f t="shared" si="232"/>
        <v>0</v>
      </c>
      <c r="L627" s="17">
        <f t="shared" si="233"/>
        <v>0</v>
      </c>
      <c r="M627" s="17">
        <f t="shared" si="234"/>
        <v>0</v>
      </c>
      <c r="N627" s="17">
        <f t="shared" si="235"/>
        <v>1850.76</v>
      </c>
      <c r="O627" s="54">
        <f t="shared" si="236"/>
        <v>0</v>
      </c>
    </row>
    <row r="628" spans="1:15" ht="15" x14ac:dyDescent="0.2">
      <c r="A628" s="57" t="s">
        <v>1122</v>
      </c>
      <c r="B628" s="23" t="s">
        <v>1123</v>
      </c>
      <c r="C628" s="24"/>
      <c r="D628" s="26"/>
      <c r="E628" s="20"/>
      <c r="F628" s="35"/>
      <c r="G628" s="21"/>
      <c r="H628" s="21"/>
      <c r="I628" s="27"/>
      <c r="J628" s="28">
        <f>SUM(J629:J632)</f>
        <v>2684.09</v>
      </c>
      <c r="K628" s="28">
        <f t="shared" ref="K628:N628" si="237">SUM(K629:K632)</f>
        <v>0</v>
      </c>
      <c r="L628" s="28">
        <f t="shared" si="237"/>
        <v>0</v>
      </c>
      <c r="M628" s="28">
        <f t="shared" si="237"/>
        <v>0</v>
      </c>
      <c r="N628" s="28">
        <f t="shared" si="237"/>
        <v>2684.09</v>
      </c>
      <c r="O628" s="58"/>
    </row>
    <row r="629" spans="1:15" ht="42.75" x14ac:dyDescent="0.2">
      <c r="A629" s="53" t="s">
        <v>1124</v>
      </c>
      <c r="B629" s="41" t="s">
        <v>1125</v>
      </c>
      <c r="C629" s="42" t="s">
        <v>72</v>
      </c>
      <c r="D629" s="43">
        <v>10.18</v>
      </c>
      <c r="E629" s="19"/>
      <c r="F629" s="34"/>
      <c r="G629" s="22">
        <f t="shared" si="229"/>
        <v>0</v>
      </c>
      <c r="H629" s="22">
        <f t="shared" si="230"/>
        <v>10.18</v>
      </c>
      <c r="I629" s="25">
        <v>79.73</v>
      </c>
      <c r="J629" s="17">
        <f t="shared" si="231"/>
        <v>811.65</v>
      </c>
      <c r="K629" s="17">
        <f t="shared" si="232"/>
        <v>0</v>
      </c>
      <c r="L629" s="17">
        <f t="shared" si="233"/>
        <v>0</v>
      </c>
      <c r="M629" s="17">
        <f t="shared" si="234"/>
        <v>0</v>
      </c>
      <c r="N629" s="17">
        <f t="shared" si="235"/>
        <v>811.65</v>
      </c>
      <c r="O629" s="54">
        <f t="shared" si="236"/>
        <v>0</v>
      </c>
    </row>
    <row r="630" spans="1:15" ht="28.5" x14ac:dyDescent="0.2">
      <c r="A630" s="53" t="s">
        <v>1126</v>
      </c>
      <c r="B630" s="41" t="s">
        <v>1127</v>
      </c>
      <c r="C630" s="42" t="s">
        <v>6</v>
      </c>
      <c r="D630" s="43">
        <v>24.46</v>
      </c>
      <c r="E630" s="19"/>
      <c r="F630" s="34"/>
      <c r="G630" s="22">
        <f t="shared" si="229"/>
        <v>0</v>
      </c>
      <c r="H630" s="22">
        <f t="shared" si="230"/>
        <v>24.46</v>
      </c>
      <c r="I630" s="25">
        <v>51.55</v>
      </c>
      <c r="J630" s="17">
        <f t="shared" si="231"/>
        <v>1260.9100000000001</v>
      </c>
      <c r="K630" s="17">
        <f t="shared" si="232"/>
        <v>0</v>
      </c>
      <c r="L630" s="17">
        <f t="shared" si="233"/>
        <v>0</v>
      </c>
      <c r="M630" s="17">
        <f t="shared" si="234"/>
        <v>0</v>
      </c>
      <c r="N630" s="17">
        <f t="shared" si="235"/>
        <v>1260.9100000000001</v>
      </c>
      <c r="O630" s="54">
        <f t="shared" si="236"/>
        <v>0</v>
      </c>
    </row>
    <row r="631" spans="1:15" ht="28.5" x14ac:dyDescent="0.2">
      <c r="A631" s="53" t="s">
        <v>1128</v>
      </c>
      <c r="B631" s="41" t="s">
        <v>1129</v>
      </c>
      <c r="C631" s="42" t="s">
        <v>74</v>
      </c>
      <c r="D631" s="43">
        <v>6.34</v>
      </c>
      <c r="E631" s="19"/>
      <c r="F631" s="34"/>
      <c r="G631" s="22">
        <f t="shared" si="229"/>
        <v>0</v>
      </c>
      <c r="H631" s="22">
        <f t="shared" si="230"/>
        <v>6.34</v>
      </c>
      <c r="I631" s="25">
        <v>77.38</v>
      </c>
      <c r="J631" s="17">
        <f t="shared" si="231"/>
        <v>490.59</v>
      </c>
      <c r="K631" s="17">
        <f t="shared" si="232"/>
        <v>0</v>
      </c>
      <c r="L631" s="17">
        <f t="shared" si="233"/>
        <v>0</v>
      </c>
      <c r="M631" s="17">
        <f t="shared" si="234"/>
        <v>0</v>
      </c>
      <c r="N631" s="17">
        <f t="shared" si="235"/>
        <v>490.59</v>
      </c>
      <c r="O631" s="54">
        <f t="shared" si="236"/>
        <v>0</v>
      </c>
    </row>
    <row r="632" spans="1:15" ht="28.5" x14ac:dyDescent="0.2">
      <c r="A632" s="53" t="s">
        <v>1130</v>
      </c>
      <c r="B632" s="41" t="s">
        <v>1131</v>
      </c>
      <c r="C632" s="42" t="s">
        <v>28</v>
      </c>
      <c r="D632" s="43">
        <v>1.83</v>
      </c>
      <c r="E632" s="19"/>
      <c r="F632" s="34"/>
      <c r="G632" s="22">
        <f t="shared" si="229"/>
        <v>0</v>
      </c>
      <c r="H632" s="22">
        <f t="shared" si="230"/>
        <v>1.83</v>
      </c>
      <c r="I632" s="25">
        <v>66.09</v>
      </c>
      <c r="J632" s="17">
        <f t="shared" si="231"/>
        <v>120.94</v>
      </c>
      <c r="K632" s="17">
        <f t="shared" si="232"/>
        <v>0</v>
      </c>
      <c r="L632" s="17">
        <f t="shared" si="233"/>
        <v>0</v>
      </c>
      <c r="M632" s="17">
        <f t="shared" si="234"/>
        <v>0</v>
      </c>
      <c r="N632" s="17">
        <f t="shared" si="235"/>
        <v>120.94</v>
      </c>
      <c r="O632" s="54">
        <f t="shared" si="236"/>
        <v>0</v>
      </c>
    </row>
    <row r="633" spans="1:15" ht="15" x14ac:dyDescent="0.2">
      <c r="A633" s="57" t="s">
        <v>1132</v>
      </c>
      <c r="B633" s="23" t="s">
        <v>1133</v>
      </c>
      <c r="C633" s="24"/>
      <c r="D633" s="26"/>
      <c r="E633" s="20"/>
      <c r="F633" s="35"/>
      <c r="G633" s="21"/>
      <c r="H633" s="21"/>
      <c r="I633" s="27"/>
      <c r="J633" s="28">
        <f>SUM(J634:J638)</f>
        <v>1376.39</v>
      </c>
      <c r="K633" s="28">
        <f t="shared" ref="K633:N633" si="238">SUM(K634:K638)</f>
        <v>0</v>
      </c>
      <c r="L633" s="28">
        <f t="shared" si="238"/>
        <v>0</v>
      </c>
      <c r="M633" s="28">
        <f t="shared" si="238"/>
        <v>0</v>
      </c>
      <c r="N633" s="28">
        <f t="shared" si="238"/>
        <v>1376.39</v>
      </c>
      <c r="O633" s="58"/>
    </row>
    <row r="634" spans="1:15" ht="28.5" x14ac:dyDescent="0.2">
      <c r="A634" s="53" t="s">
        <v>1134</v>
      </c>
      <c r="B634" s="41" t="s">
        <v>322</v>
      </c>
      <c r="C634" s="42" t="s">
        <v>72</v>
      </c>
      <c r="D634" s="43">
        <v>2.54</v>
      </c>
      <c r="E634" s="19"/>
      <c r="F634" s="34"/>
      <c r="G634" s="22">
        <f t="shared" si="229"/>
        <v>0</v>
      </c>
      <c r="H634" s="22">
        <f t="shared" si="230"/>
        <v>2.54</v>
      </c>
      <c r="I634" s="25">
        <v>3.02</v>
      </c>
      <c r="J634" s="17">
        <f t="shared" si="231"/>
        <v>7.67</v>
      </c>
      <c r="K634" s="17">
        <f t="shared" si="232"/>
        <v>0</v>
      </c>
      <c r="L634" s="17">
        <f t="shared" si="233"/>
        <v>0</v>
      </c>
      <c r="M634" s="17">
        <f t="shared" si="234"/>
        <v>0</v>
      </c>
      <c r="N634" s="17">
        <f t="shared" si="235"/>
        <v>7.67</v>
      </c>
      <c r="O634" s="54">
        <f t="shared" si="236"/>
        <v>0</v>
      </c>
    </row>
    <row r="635" spans="1:15" ht="42.75" x14ac:dyDescent="0.2">
      <c r="A635" s="53" t="s">
        <v>1135</v>
      </c>
      <c r="B635" s="41" t="s">
        <v>586</v>
      </c>
      <c r="C635" s="42" t="s">
        <v>72</v>
      </c>
      <c r="D635" s="43">
        <v>2.54</v>
      </c>
      <c r="E635" s="19"/>
      <c r="F635" s="34"/>
      <c r="G635" s="22">
        <f t="shared" si="229"/>
        <v>0</v>
      </c>
      <c r="H635" s="22">
        <f t="shared" si="230"/>
        <v>2.54</v>
      </c>
      <c r="I635" s="25">
        <v>18.649999999999999</v>
      </c>
      <c r="J635" s="17">
        <f t="shared" si="231"/>
        <v>47.37</v>
      </c>
      <c r="K635" s="17">
        <f t="shared" si="232"/>
        <v>0</v>
      </c>
      <c r="L635" s="17">
        <f t="shared" si="233"/>
        <v>0</v>
      </c>
      <c r="M635" s="17">
        <f t="shared" si="234"/>
        <v>0</v>
      </c>
      <c r="N635" s="17">
        <f t="shared" si="235"/>
        <v>47.37</v>
      </c>
      <c r="O635" s="54">
        <f t="shared" si="236"/>
        <v>0</v>
      </c>
    </row>
    <row r="636" spans="1:15" ht="42.75" x14ac:dyDescent="0.2">
      <c r="A636" s="53" t="s">
        <v>1136</v>
      </c>
      <c r="B636" s="41" t="s">
        <v>1137</v>
      </c>
      <c r="C636" s="42" t="s">
        <v>28</v>
      </c>
      <c r="D636" s="43">
        <v>0.49</v>
      </c>
      <c r="E636" s="19"/>
      <c r="F636" s="34"/>
      <c r="G636" s="22">
        <f t="shared" si="229"/>
        <v>0</v>
      </c>
      <c r="H636" s="22">
        <f t="shared" si="230"/>
        <v>0.49</v>
      </c>
      <c r="I636" s="25">
        <v>1172.6400000000001</v>
      </c>
      <c r="J636" s="17">
        <f t="shared" si="231"/>
        <v>574.59</v>
      </c>
      <c r="K636" s="17">
        <f t="shared" si="232"/>
        <v>0</v>
      </c>
      <c r="L636" s="17">
        <f t="shared" si="233"/>
        <v>0</v>
      </c>
      <c r="M636" s="17">
        <f t="shared" si="234"/>
        <v>0</v>
      </c>
      <c r="N636" s="17">
        <f t="shared" si="235"/>
        <v>574.59</v>
      </c>
      <c r="O636" s="54">
        <f t="shared" si="236"/>
        <v>0</v>
      </c>
    </row>
    <row r="637" spans="1:15" ht="28.5" x14ac:dyDescent="0.2">
      <c r="A637" s="53" t="s">
        <v>1138</v>
      </c>
      <c r="B637" s="41" t="s">
        <v>1139</v>
      </c>
      <c r="C637" s="42" t="s">
        <v>6</v>
      </c>
      <c r="D637" s="43">
        <v>2.21</v>
      </c>
      <c r="E637" s="19"/>
      <c r="F637" s="34"/>
      <c r="G637" s="22">
        <f t="shared" si="229"/>
        <v>0</v>
      </c>
      <c r="H637" s="22">
        <f t="shared" si="230"/>
        <v>2.21</v>
      </c>
      <c r="I637" s="25">
        <v>317.52999999999997</v>
      </c>
      <c r="J637" s="17">
        <f t="shared" si="231"/>
        <v>701.74</v>
      </c>
      <c r="K637" s="17">
        <f t="shared" si="232"/>
        <v>0</v>
      </c>
      <c r="L637" s="17">
        <f t="shared" si="233"/>
        <v>0</v>
      </c>
      <c r="M637" s="17">
        <f t="shared" si="234"/>
        <v>0</v>
      </c>
      <c r="N637" s="17">
        <f t="shared" si="235"/>
        <v>701.74</v>
      </c>
      <c r="O637" s="54">
        <f t="shared" si="236"/>
        <v>0</v>
      </c>
    </row>
    <row r="638" spans="1:15" ht="42.75" x14ac:dyDescent="0.2">
      <c r="A638" s="53" t="s">
        <v>1140</v>
      </c>
      <c r="B638" s="41" t="s">
        <v>1141</v>
      </c>
      <c r="C638" s="42" t="s">
        <v>6</v>
      </c>
      <c r="D638" s="43">
        <v>5.34</v>
      </c>
      <c r="E638" s="19"/>
      <c r="F638" s="34"/>
      <c r="G638" s="22">
        <f t="shared" si="229"/>
        <v>0</v>
      </c>
      <c r="H638" s="22">
        <f t="shared" si="230"/>
        <v>5.34</v>
      </c>
      <c r="I638" s="25">
        <v>8.43</v>
      </c>
      <c r="J638" s="17">
        <f t="shared" si="231"/>
        <v>45.02</v>
      </c>
      <c r="K638" s="17">
        <f t="shared" si="232"/>
        <v>0</v>
      </c>
      <c r="L638" s="17">
        <f t="shared" si="233"/>
        <v>0</v>
      </c>
      <c r="M638" s="17">
        <f t="shared" si="234"/>
        <v>0</v>
      </c>
      <c r="N638" s="17">
        <f t="shared" si="235"/>
        <v>45.02</v>
      </c>
      <c r="O638" s="54">
        <f t="shared" si="236"/>
        <v>0</v>
      </c>
    </row>
    <row r="639" spans="1:15" ht="15" x14ac:dyDescent="0.2">
      <c r="A639" s="57" t="s">
        <v>1142</v>
      </c>
      <c r="B639" s="23" t="s">
        <v>1143</v>
      </c>
      <c r="C639" s="24"/>
      <c r="D639" s="26"/>
      <c r="E639" s="20"/>
      <c r="F639" s="35"/>
      <c r="G639" s="21"/>
      <c r="H639" s="21"/>
      <c r="I639" s="27"/>
      <c r="J639" s="28">
        <f>SUM(J640:J641)</f>
        <v>5436.18</v>
      </c>
      <c r="K639" s="28">
        <f t="shared" ref="K639:N639" si="239">SUM(K640:K641)</f>
        <v>0</v>
      </c>
      <c r="L639" s="28">
        <f t="shared" si="239"/>
        <v>0</v>
      </c>
      <c r="M639" s="28">
        <f t="shared" si="239"/>
        <v>0</v>
      </c>
      <c r="N639" s="28">
        <f t="shared" si="239"/>
        <v>5436.18</v>
      </c>
      <c r="O639" s="58"/>
    </row>
    <row r="640" spans="1:15" ht="15" x14ac:dyDescent="0.2">
      <c r="A640" s="53" t="s">
        <v>1144</v>
      </c>
      <c r="B640" s="41" t="s">
        <v>1145</v>
      </c>
      <c r="C640" s="42" t="s">
        <v>7</v>
      </c>
      <c r="D640" s="43">
        <v>2</v>
      </c>
      <c r="E640" s="19"/>
      <c r="F640" s="34"/>
      <c r="G640" s="22">
        <f t="shared" si="229"/>
        <v>0</v>
      </c>
      <c r="H640" s="22">
        <f t="shared" si="230"/>
        <v>2</v>
      </c>
      <c r="I640" s="25">
        <v>2496.9899999999998</v>
      </c>
      <c r="J640" s="17">
        <f t="shared" si="231"/>
        <v>4993.9799999999996</v>
      </c>
      <c r="K640" s="17">
        <f t="shared" si="232"/>
        <v>0</v>
      </c>
      <c r="L640" s="17">
        <f t="shared" si="233"/>
        <v>0</v>
      </c>
      <c r="M640" s="17">
        <f t="shared" si="234"/>
        <v>0</v>
      </c>
      <c r="N640" s="17">
        <f t="shared" si="235"/>
        <v>4993.9799999999996</v>
      </c>
      <c r="O640" s="54">
        <f t="shared" si="236"/>
        <v>0</v>
      </c>
    </row>
    <row r="641" spans="1:15" ht="15.75" thickBot="1" x14ac:dyDescent="0.25">
      <c r="A641" s="59" t="s">
        <v>1146</v>
      </c>
      <c r="B641" s="60" t="s">
        <v>1147</v>
      </c>
      <c r="C641" s="61" t="s">
        <v>72</v>
      </c>
      <c r="D641" s="62">
        <v>402</v>
      </c>
      <c r="E641" s="63"/>
      <c r="F641" s="64"/>
      <c r="G641" s="68">
        <f t="shared" si="229"/>
        <v>0</v>
      </c>
      <c r="H641" s="68">
        <f t="shared" si="230"/>
        <v>402</v>
      </c>
      <c r="I641" s="66">
        <v>1.1000000000000001</v>
      </c>
      <c r="J641" s="65">
        <f t="shared" si="231"/>
        <v>442.2</v>
      </c>
      <c r="K641" s="65">
        <f t="shared" si="232"/>
        <v>0</v>
      </c>
      <c r="L641" s="65">
        <f t="shared" si="233"/>
        <v>0</v>
      </c>
      <c r="M641" s="65">
        <f t="shared" si="234"/>
        <v>0</v>
      </c>
      <c r="N641" s="65">
        <f t="shared" si="235"/>
        <v>442.2</v>
      </c>
      <c r="O641" s="67">
        <f t="shared" si="236"/>
        <v>0</v>
      </c>
    </row>
    <row r="642" spans="1:15" s="16" customFormat="1" ht="15" x14ac:dyDescent="0.2">
      <c r="A642" s="71"/>
      <c r="B642" s="72" t="s">
        <v>0</v>
      </c>
      <c r="C642" s="72"/>
      <c r="D642" s="70"/>
      <c r="E642" s="70"/>
      <c r="F642" s="70"/>
      <c r="G642" s="69"/>
      <c r="H642" s="69"/>
      <c r="I642" s="70"/>
      <c r="J642" s="70">
        <f>J7+J32+J235</f>
        <v>666614.48</v>
      </c>
      <c r="K642" s="70">
        <f t="shared" ref="K642:M642" si="240">K7+K32+K235</f>
        <v>0</v>
      </c>
      <c r="L642" s="70">
        <f>L7+L32+L235</f>
        <v>39815.06</v>
      </c>
      <c r="M642" s="70">
        <f t="shared" si="240"/>
        <v>39815.06</v>
      </c>
      <c r="N642" s="70">
        <f>N7+N32+N235-0.01</f>
        <v>626799.42000000004</v>
      </c>
      <c r="O642" s="73">
        <f>L642/J642 *100</f>
        <v>5.97</v>
      </c>
    </row>
    <row r="643" spans="1:15" ht="15.75" thickBot="1" x14ac:dyDescent="0.25">
      <c r="A643" s="13"/>
      <c r="B643" s="29" t="s">
        <v>1</v>
      </c>
      <c r="C643" s="30"/>
      <c r="D643" s="31"/>
      <c r="E643" s="32"/>
      <c r="F643" s="32"/>
      <c r="G643" s="65"/>
      <c r="H643" s="65"/>
      <c r="I643" s="32"/>
      <c r="J643" s="33">
        <v>1</v>
      </c>
      <c r="K643" s="74">
        <f>K642/J642</f>
        <v>0</v>
      </c>
      <c r="L643" s="74">
        <f>L642/J642</f>
        <v>5.9700000000000003E-2</v>
      </c>
      <c r="M643" s="74">
        <f>M642/J642</f>
        <v>5.9700000000000003E-2</v>
      </c>
      <c r="N643" s="74">
        <f>N642/J642</f>
        <v>0.94030000000000002</v>
      </c>
      <c r="O643" s="75"/>
    </row>
    <row r="644" spans="1:15" x14ac:dyDescent="0.2">
      <c r="A644" s="1"/>
      <c r="B644" s="3"/>
      <c r="C644" s="14"/>
      <c r="D644" s="1" t="s">
        <v>2</v>
      </c>
      <c r="E644" s="3"/>
      <c r="F644" s="5"/>
      <c r="G644" s="3"/>
      <c r="H644" s="3"/>
      <c r="I644" s="3"/>
      <c r="J644" s="14"/>
      <c r="K644" s="1" t="s">
        <v>3</v>
      </c>
      <c r="L644" s="3"/>
      <c r="M644" s="3"/>
      <c r="N644" s="4"/>
      <c r="O644" s="10"/>
    </row>
    <row r="645" spans="1:15" x14ac:dyDescent="0.2">
      <c r="A645" s="1"/>
      <c r="B645" s="2"/>
      <c r="C645" s="14"/>
      <c r="D645" s="1" t="s">
        <v>4</v>
      </c>
      <c r="E645" s="3"/>
      <c r="F645" s="3"/>
      <c r="G645" s="3"/>
      <c r="H645" s="3"/>
      <c r="I645" s="3"/>
      <c r="J645" s="14"/>
      <c r="K645" s="1" t="s">
        <v>5</v>
      </c>
      <c r="L645" s="3"/>
      <c r="M645" s="3"/>
      <c r="N645" s="4"/>
      <c r="O645" s="10"/>
    </row>
    <row r="646" spans="1:15" x14ac:dyDescent="0.2">
      <c r="A646" s="1"/>
      <c r="B646" s="3"/>
      <c r="C646" s="14"/>
      <c r="D646" s="1" t="s">
        <v>5</v>
      </c>
      <c r="E646" s="3"/>
      <c r="F646" s="3"/>
      <c r="G646" s="3"/>
      <c r="H646" s="3"/>
      <c r="I646" s="3"/>
      <c r="J646" s="5"/>
      <c r="K646" s="1"/>
      <c r="L646" s="3"/>
      <c r="M646" s="3"/>
      <c r="N646" s="4"/>
      <c r="O646" s="10"/>
    </row>
    <row r="647" spans="1:15" x14ac:dyDescent="0.2">
      <c r="A647" s="1"/>
      <c r="B647" s="3"/>
      <c r="C647" s="5"/>
      <c r="D647" s="1"/>
      <c r="E647" s="3"/>
      <c r="F647" s="3"/>
      <c r="G647" s="3"/>
      <c r="H647" s="3"/>
      <c r="I647" s="3"/>
      <c r="J647" s="5"/>
      <c r="K647" s="1"/>
      <c r="L647" s="3"/>
      <c r="M647" s="3"/>
      <c r="N647" s="4"/>
      <c r="O647" s="10"/>
    </row>
    <row r="648" spans="1:15" x14ac:dyDescent="0.2">
      <c r="A648" s="6"/>
      <c r="B648" s="7"/>
      <c r="C648" s="8"/>
      <c r="D648" s="1"/>
      <c r="E648" s="3"/>
      <c r="F648" s="3"/>
      <c r="G648" s="3"/>
      <c r="H648" s="3"/>
      <c r="I648" s="3"/>
      <c r="J648" s="14"/>
      <c r="K648" s="1"/>
      <c r="L648" s="3"/>
      <c r="M648" s="3"/>
      <c r="N648" s="4"/>
      <c r="O648" s="10"/>
    </row>
    <row r="649" spans="1:15" x14ac:dyDescent="0.2">
      <c r="A649" s="350" t="s">
        <v>82</v>
      </c>
      <c r="B649" s="351"/>
      <c r="C649" s="352"/>
      <c r="D649" s="1"/>
      <c r="E649" s="3"/>
      <c r="F649" s="3"/>
      <c r="G649" s="3"/>
      <c r="H649" s="3"/>
      <c r="I649" s="3"/>
      <c r="J649" s="14"/>
      <c r="K649" s="1"/>
      <c r="L649" s="3"/>
      <c r="M649" s="3"/>
      <c r="N649" s="4"/>
      <c r="O649" s="10"/>
    </row>
    <row r="650" spans="1:15" x14ac:dyDescent="0.2">
      <c r="A650" s="353" t="s">
        <v>87</v>
      </c>
      <c r="B650" s="354"/>
      <c r="C650" s="355"/>
      <c r="D650" s="6"/>
      <c r="E650" s="7"/>
      <c r="F650" s="7"/>
      <c r="G650" s="7"/>
      <c r="H650" s="7"/>
      <c r="I650" s="7"/>
      <c r="J650" s="15"/>
      <c r="K650" s="6"/>
      <c r="L650" s="7"/>
      <c r="M650" s="7"/>
      <c r="N650" s="11"/>
      <c r="O650" s="12"/>
    </row>
  </sheetData>
  <autoFilter ref="J6:N646" xr:uid="{00000000-0009-0000-0000-000000000000}"/>
  <mergeCells count="19">
    <mergeCell ref="I5:I6"/>
    <mergeCell ref="A649:C649"/>
    <mergeCell ref="A650:C650"/>
    <mergeCell ref="B1:H1"/>
    <mergeCell ref="I1:L2"/>
    <mergeCell ref="J5:N5"/>
    <mergeCell ref="M1:O1"/>
    <mergeCell ref="A2:H2"/>
    <mergeCell ref="M2:O2"/>
    <mergeCell ref="A4:H4"/>
    <mergeCell ref="I4:L4"/>
    <mergeCell ref="A3:H3"/>
    <mergeCell ref="I3:L3"/>
    <mergeCell ref="O5:O6"/>
    <mergeCell ref="M4:O4"/>
    <mergeCell ref="A5:A6"/>
    <mergeCell ref="B5:B6"/>
    <mergeCell ref="C5:C6"/>
    <mergeCell ref="D5:H5"/>
  </mergeCells>
  <phoneticPr fontId="10" type="noConversion"/>
  <conditionalFormatting sqref="H642">
    <cfRule type="cellIs" dxfId="1101" priority="1137" stopIfTrue="1" operator="lessThan">
      <formula>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2">
    <cfRule type="cellIs" dxfId="1100" priority="1138" stopIfTrue="1" operator="greaterThan">
      <formula>100</formula>
    </cfRule>
  </conditionalFormatting>
  <conditionalFormatting sqref="H9:H11 H33 H35:H37 H237 H241:H247 H249:H251 H253:H263 H266:H269 H271:H274 H276:H283 H285:H288 H290:H291 H39:H43 H45 H47:H51 H53:H56 H58:H63 H65:H67 H69 H71 H79:H80 H82:H84 H86:H88 H90:H91 H94 H96:H103 H105:H110 H112 H114:H117 H119:H120 H123 H125:H132 H134:H139 H141 H148:H152 H155 H157:H161 H163 H165 H167:H168 H170:H171 H173 H175:H176 H178:H179 H181:H182 H185:H188 H190:H200 H202:H203 H205:H209 H211 H213:H229 H231:H234 H73:H77 H143:H146 H293:H296 H298:H301 H303:H305 H308:H312 H314:H323 H325:H340 H342:H361 H363 H366:H369 H371:H396 H399:H404 H407:H411 H413:H472 H474 H477:H480 H510:H514 H482:H507 H516:H525 H527:H544 H546:H554 H556:H562 H564:H572 H574:H590 H593:H598 H600:H616 H618:H627 H629:H632 H634:H638 H640:H641">
    <cfRule type="cellIs" dxfId="1099" priority="390" stopIfTrue="1" operator="lessThan">
      <formula>0</formula>
    </cfRule>
  </conditionalFormatting>
  <conditionalFormatting sqref="H9:H11 H33 H35:H37 H237 H241:H247 H249:H251 H253:H263 H266:H269 H271:H274 H276:H283 H285:H288 H290:H291 H39:H43 H45 H47:H51 H53:H56 H58:H63 H65:H67 H69 H71 H79:H80 H82:H84 H86:H88 H90:H91 H94 H96:H103 H105:H110 H112 H114:H117 H119:H120 H123 H125:H132 H134:H139 H141 H148:H152 H155 H157:H161 H163 H165 H167:H168 H170:H171 H173 H175:H176 H178:H179 H181:H182 H185:H188 H190:H200 H202:H203 H205:H209 H211 H213:H229 H231:H234 H73:H77 H143:H146 H293:H296 H298:H301 H303:H305 H308:H312 H314:H323 H325:H340 H342:H361 H363 H366:H369 H371:H396 H399:H404 H407:H411 H413:H472 H474 H477:H480 H510:H514 H482:H507 H516:H525 H527:H544 H546:H554 H556:H562 H564:H572 H574:H590 H593:H598 H600:H616 H618:H627 H629:H632 H634:H638 H640:H641">
    <cfRule type="cellIs" dxfId="1098" priority="389" stopIfTrue="1" operator="lessThan">
      <formula>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1">
    <cfRule type="cellIs" dxfId="1097" priority="386" stopIfTrue="1" operator="greaterThan">
      <formula>100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1">
    <cfRule type="cellIs" dxfId="1096" priority="385" stopIfTrue="1" operator="greaterThan">
      <formula>100</formula>
    </cfRule>
  </conditionalFormatting>
  <conditionalFormatting sqref="H642:H643">
    <cfRule type="cellIs" dxfId="1095" priority="384" stopIfTrue="1" operator="lessThan">
      <formula>0</formula>
    </cfRule>
  </conditionalFormatting>
  <conditionalFormatting sqref="O642">
    <cfRule type="cellIs" dxfId="1094" priority="383" stopIfTrue="1" operator="greaterThan">
      <formula>100</formula>
    </cfRule>
  </conditionalFormatting>
  <conditionalFormatting sqref="O13">
    <cfRule type="cellIs" dxfId="1093" priority="382" stopIfTrue="1" operator="greaterThan">
      <formula>100</formula>
    </cfRule>
  </conditionalFormatting>
  <conditionalFormatting sqref="H13">
    <cfRule type="cellIs" dxfId="1092" priority="380" stopIfTrue="1" operator="lessThan">
      <formula>0</formula>
    </cfRule>
  </conditionalFormatting>
  <conditionalFormatting sqref="H13">
    <cfRule type="cellIs" dxfId="1091" priority="379" stopIfTrue="1" operator="lessThan">
      <formula>0</formula>
    </cfRule>
  </conditionalFormatting>
  <conditionalFormatting sqref="O13">
    <cfRule type="cellIs" dxfId="1090" priority="376" stopIfTrue="1" operator="greaterThan">
      <formula>100</formula>
    </cfRule>
  </conditionalFormatting>
  <conditionalFormatting sqref="O13">
    <cfRule type="cellIs" dxfId="1089" priority="375" stopIfTrue="1" operator="greaterThan">
      <formula>100</formula>
    </cfRule>
  </conditionalFormatting>
  <conditionalFormatting sqref="O15">
    <cfRule type="cellIs" dxfId="1088" priority="374" stopIfTrue="1" operator="greaterThan">
      <formula>100</formula>
    </cfRule>
  </conditionalFormatting>
  <conditionalFormatting sqref="H15">
    <cfRule type="cellIs" dxfId="1087" priority="372" stopIfTrue="1" operator="lessThan">
      <formula>0</formula>
    </cfRule>
  </conditionalFormatting>
  <conditionalFormatting sqref="H15">
    <cfRule type="cellIs" dxfId="1086" priority="371" stopIfTrue="1" operator="lessThan">
      <formula>0</formula>
    </cfRule>
  </conditionalFormatting>
  <conditionalFormatting sqref="O15">
    <cfRule type="cellIs" dxfId="1085" priority="368" stopIfTrue="1" operator="greaterThan">
      <formula>100</formula>
    </cfRule>
  </conditionalFormatting>
  <conditionalFormatting sqref="O15">
    <cfRule type="cellIs" dxfId="1084" priority="367" stopIfTrue="1" operator="greaterThan">
      <formula>100</formula>
    </cfRule>
  </conditionalFormatting>
  <conditionalFormatting sqref="O17 O19 O21 O23:O29 O31">
    <cfRule type="cellIs" dxfId="1083" priority="366" stopIfTrue="1" operator="greaterThan">
      <formula>100</formula>
    </cfRule>
  </conditionalFormatting>
  <conditionalFormatting sqref="H17 H19 H21 H23:H29 H31">
    <cfRule type="cellIs" dxfId="1082" priority="364" stopIfTrue="1" operator="lessThan">
      <formula>0</formula>
    </cfRule>
  </conditionalFormatting>
  <conditionalFormatting sqref="H17 H19 H21 H23:H29 H31">
    <cfRule type="cellIs" dxfId="1081" priority="363" stopIfTrue="1" operator="lessThan">
      <formula>0</formula>
    </cfRule>
  </conditionalFormatting>
  <conditionalFormatting sqref="O17 O19 O21 O23:O29 O31">
    <cfRule type="cellIs" dxfId="1080" priority="360" stopIfTrue="1" operator="greaterThan">
      <formula>100</formula>
    </cfRule>
  </conditionalFormatting>
  <conditionalFormatting sqref="O17 O19 O21 O23:O29 O31">
    <cfRule type="cellIs" dxfId="1079" priority="359" stopIfTrue="1" operator="greaterThan">
      <formula>100</formula>
    </cfRule>
  </conditionalFormatting>
  <conditionalFormatting sqref="O236">
    <cfRule type="cellIs" dxfId="1078" priority="235" stopIfTrue="1" operator="greaterThan">
      <formula>100</formula>
    </cfRule>
  </conditionalFormatting>
  <conditionalFormatting sqref="H236">
    <cfRule type="cellIs" dxfId="1077" priority="234" stopIfTrue="1" operator="lessThan">
      <formula>0</formula>
    </cfRule>
  </conditionalFormatting>
  <conditionalFormatting sqref="H236">
    <cfRule type="cellIs" dxfId="1076" priority="233" stopIfTrue="1" operator="lessThan">
      <formula>0</formula>
    </cfRule>
  </conditionalFormatting>
  <conditionalFormatting sqref="O236">
    <cfRule type="cellIs" dxfId="1075" priority="232" stopIfTrue="1" operator="greaterThan">
      <formula>100</formula>
    </cfRule>
  </conditionalFormatting>
  <conditionalFormatting sqref="O236">
    <cfRule type="cellIs" dxfId="1074" priority="231" stopIfTrue="1" operator="greaterThan">
      <formula>100</formula>
    </cfRule>
  </conditionalFormatting>
  <conditionalFormatting sqref="O238">
    <cfRule type="cellIs" dxfId="1073" priority="230" stopIfTrue="1" operator="greaterThan">
      <formula>100</formula>
    </cfRule>
  </conditionalFormatting>
  <conditionalFormatting sqref="H238">
    <cfRule type="cellIs" dxfId="1072" priority="229" stopIfTrue="1" operator="lessThan">
      <formula>0</formula>
    </cfRule>
  </conditionalFormatting>
  <conditionalFormatting sqref="H238">
    <cfRule type="cellIs" dxfId="1071" priority="228" stopIfTrue="1" operator="lessThan">
      <formula>0</formula>
    </cfRule>
  </conditionalFormatting>
  <conditionalFormatting sqref="O238">
    <cfRule type="cellIs" dxfId="1070" priority="227" stopIfTrue="1" operator="greaterThan">
      <formula>100</formula>
    </cfRule>
  </conditionalFormatting>
  <conditionalFormatting sqref="O238">
    <cfRule type="cellIs" dxfId="1069" priority="226" stopIfTrue="1" operator="greaterThan">
      <formula>100</formula>
    </cfRule>
  </conditionalFormatting>
  <conditionalFormatting sqref="O239">
    <cfRule type="cellIs" dxfId="1068" priority="225" stopIfTrue="1" operator="greaterThan">
      <formula>100</formula>
    </cfRule>
  </conditionalFormatting>
  <conditionalFormatting sqref="H239">
    <cfRule type="cellIs" dxfId="1067" priority="224" stopIfTrue="1" operator="lessThan">
      <formula>0</formula>
    </cfRule>
  </conditionalFormatting>
  <conditionalFormatting sqref="H239">
    <cfRule type="cellIs" dxfId="1066" priority="223" stopIfTrue="1" operator="lessThan">
      <formula>0</formula>
    </cfRule>
  </conditionalFormatting>
  <conditionalFormatting sqref="O239">
    <cfRule type="cellIs" dxfId="1065" priority="222" stopIfTrue="1" operator="greaterThan">
      <formula>100</formula>
    </cfRule>
  </conditionalFormatting>
  <conditionalFormatting sqref="O239">
    <cfRule type="cellIs" dxfId="1064" priority="221" stopIfTrue="1" operator="greaterThan">
      <formula>100</formula>
    </cfRule>
  </conditionalFormatting>
  <conditionalFormatting sqref="O240">
    <cfRule type="cellIs" dxfId="1063" priority="220" stopIfTrue="1" operator="greaterThan">
      <formula>100</formula>
    </cfRule>
  </conditionalFormatting>
  <conditionalFormatting sqref="H240">
    <cfRule type="cellIs" dxfId="1062" priority="219" stopIfTrue="1" operator="lessThan">
      <formula>0</formula>
    </cfRule>
  </conditionalFormatting>
  <conditionalFormatting sqref="H240">
    <cfRule type="cellIs" dxfId="1061" priority="218" stopIfTrue="1" operator="lessThan">
      <formula>0</formula>
    </cfRule>
  </conditionalFormatting>
  <conditionalFormatting sqref="O240">
    <cfRule type="cellIs" dxfId="1060" priority="217" stopIfTrue="1" operator="greaterThan">
      <formula>100</formula>
    </cfRule>
  </conditionalFormatting>
  <conditionalFormatting sqref="O240">
    <cfRule type="cellIs" dxfId="1059" priority="216" stopIfTrue="1" operator="greaterThan">
      <formula>100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1058" priority="215" stopIfTrue="1" operator="greaterThan">
      <formula>100</formula>
    </cfRule>
  </conditionalFormatting>
  <conditionalFormatting sqref="H248 U248 AJ248 AY248 BN248 CC248 CR248 DG248 DV248 EK248 EZ248 FO248 GD248 GS248 HH248 HW248 IL248 JA248 JP248 KE248 KT248 LI248 LX248 MM248 NB248 NQ248 OF248 OU248 PJ248 PY248 QN248 RC248 RR248 SG248 SV248 TK248 TZ248 UO248 VD248 VS248 WH248 WW248 XL248 YA248 YP248 ZE248 ZT248 AAI248 AAX248 ABM248 ACB248 ACQ248 ADF248 ADU248 AEJ248 AEY248 AFN248 AGC248 AGR248 AHG248 AHV248 AIK248 AIZ248 AJO248 AKD248 AKS248 ALH248 ALW248 AML248 ANA248 ANP248 AOE248 AOT248 API248 APX248 AQM248 ARB248 ARQ248 ASF248 ASU248 ATJ248 ATY248 AUN248 AVC248 AVR248 AWG248 AWV248 AXK248 AXZ248 AYO248 AZD248 AZS248 BAH248 BAW248 BBL248 BCA248 BCP248 BDE248 BDT248 BEI248 BEX248 BFM248 BGB248 BGQ248 BHF248 BHU248 BIJ248 BIY248 BJN248 BKC248 BKR248 BLG248 BLV248 BMK248 BMZ248 BNO248 BOD248 BOS248 BPH248 BPW248 BQL248 BRA248 BRP248 BSE248 BST248 BTI248 BTX248 BUM248 BVB248 BVQ248 BWF248 BWU248 BXJ248 BXY248 BYN248 BZC248 BZR248 CAG248 CAV248 CBK248 CBZ248 CCO248 CDD248 CDS248 CEH248 CEW248 CFL248 CGA248 CGP248 CHE248 CHT248 CII248 CIX248 CJM248 CKB248 CKQ248 CLF248 CLU248 CMJ248 CMY248 CNN248 COC248 COR248 CPG248 CPV248 CQK248 CQZ248 CRO248 CSD248 CSS248 CTH248 CTW248 CUL248 CVA248 CVP248 CWE248 CWT248 CXI248 CXX248 CYM248 CZB248 CZQ248 DAF248 DAU248 DBJ248 DBY248 DCN248 DDC248 DDR248 DEG248 DEV248 DFK248 DFZ248 DGO248 DHD248 DHS248 DIH248 DIW248 DJL248 DKA248 DKP248 DLE248 DLT248 DMI248 DMX248 DNM248 DOB248 DOQ248 DPF248 DPU248 DQJ248 DQY248 DRN248 DSC248 DSR248 DTG248 DTV248 DUK248 DUZ248 DVO248 DWD248 DWS248 DXH248 DXW248 DYL248 DZA248 DZP248 EAE248 EAT248 EBI248 EBX248 ECM248 EDB248 EDQ248 EEF248 EEU248 EFJ248 EFY248 EGN248 EHC248 EHR248 EIG248 EIV248 EJK248 EJZ248 EKO248 ELD248 ELS248 EMH248 EMW248 ENL248 EOA248 EOP248 EPE248 EPT248 EQI248 EQX248 ERM248 ESB248 ESQ248 ETF248 ETU248 EUJ248 EUY248 EVN248 EWC248 EWR248 EXG248 EXV248 EYK248 EYZ248 EZO248 FAD248 FAS248 FBH248 FBW248 FCL248 FDA248 FDP248 FEE248 FET248 FFI248 FFX248 FGM248 FHB248 FHQ248 FIF248 FIU248 FJJ248 FJY248 FKN248 FLC248 FLR248 FMG248 FMV248 FNK248 FNZ248 FOO248 FPD248 FPS248 FQH248 FQW248 FRL248 FSA248 FSP248 FTE248 FTT248 FUI248 FUX248 FVM248 FWB248 FWQ248 FXF248 FXU248 FYJ248 FYY248 FZN248 GAC248 GAR248 GBG248 GBV248 GCK248 GCZ248 GDO248 GED248 GES248 GFH248 GFW248 GGL248 GHA248 GHP248 GIE248 GIT248 GJI248 GJX248 GKM248 GLB248 GLQ248 GMF248 GMU248 GNJ248 GNY248 GON248 GPC248 GPR248 GQG248 GQV248 GRK248 GRZ248 GSO248 GTD248 GTS248 GUH248 GUW248 GVL248 GWA248 GWP248 GXE248 GXT248 GYI248 GYX248 GZM248 HAB248 HAQ248 HBF248 HBU248 HCJ248 HCY248 HDN248 HEC248 HER248 HFG248 HFV248 HGK248 HGZ248 HHO248 HID248 HIS248 HJH248 HJW248 HKL248 HLA248 HLP248 HME248 HMT248 HNI248 HNX248 HOM248 HPB248 HPQ248 HQF248 HQU248 HRJ248 HRY248 HSN248 HTC248 HTR248 HUG248 HUV248 HVK248 HVZ248 HWO248 HXD248 HXS248 HYH248 HYW248 HZL248 IAA248 IAP248 IBE248 IBT248 ICI248 ICX248 IDM248 IEB248 IEQ248 IFF248 IFU248 IGJ248 IGY248 IHN248 IIC248 IIR248 IJG248 IJV248 IKK248 IKZ248 ILO248 IMD248 IMS248 INH248 INW248 IOL248 IPA248 IPP248 IQE248 IQT248 IRI248 IRX248 ISM248 ITB248 ITQ248 IUF248 IUU248 IVJ248 IVY248 IWN248 IXC248 IXR248 IYG248 IYV248 IZK248 IZZ248 JAO248 JBD248 JBS248 JCH248 JCW248 JDL248 JEA248 JEP248 JFE248 JFT248 JGI248 JGX248 JHM248 JIB248 JIQ248 JJF248 JJU248 JKJ248 JKY248 JLN248 JMC248 JMR248 JNG248 JNV248 JOK248 JOZ248 JPO248 JQD248 JQS248 JRH248 JRW248 JSL248 JTA248 JTP248 JUE248 JUT248 JVI248 JVX248 JWM248 JXB248 JXQ248 JYF248 JYU248 JZJ248 JZY248 KAN248 KBC248 KBR248 KCG248 KCV248 KDK248 KDZ248 KEO248 KFD248 KFS248 KGH248 KGW248 KHL248 KIA248 KIP248 KJE248 KJT248 KKI248 KKX248 KLM248 KMB248 KMQ248 KNF248 KNU248 KOJ248 KOY248 KPN248 KQC248 KQR248 KRG248 KRV248 KSK248 KSZ248 KTO248 KUD248 KUS248 KVH248 KVW248 KWL248 KXA248 KXP248 KYE248 KYT248 KZI248 KZX248 LAM248 LBB248 LBQ248 LCF248 LCU248 LDJ248 LDY248 LEN248 LFC248 LFR248 LGG248 LGV248 LHK248 LHZ248 LIO248 LJD248 LJS248 LKH248 LKW248 LLL248 LMA248 LMP248 LNE248 LNT248 LOI248 LOX248 LPM248 LQB248 LQQ248 LRF248 LRU248 LSJ248 LSY248 LTN248 LUC248 LUR248 LVG248 LVV248 LWK248 LWZ248 LXO248 LYD248 LYS248 LZH248 LZW248 MAL248 MBA248 MBP248 MCE248 MCT248 MDI248 MDX248 MEM248 MFB248 MFQ248 MGF248 MGU248 MHJ248 MHY248 MIN248 MJC248 MJR248 MKG248 MKV248 MLK248 MLZ248 MMO248 MND248 MNS248 MOH248 MOW248 MPL248 MQA248 MQP248 MRE248 MRT248 MSI248 MSX248 MTM248 MUB248 MUQ248 MVF248 MVU248 MWJ248 MWY248 MXN248 MYC248 MYR248 MZG248 MZV248 NAK248 NAZ248 NBO248 NCD248 NCS248 NDH248 NDW248 NEL248 NFA248 NFP248 NGE248 NGT248 NHI248 NHX248 NIM248 NJB248 NJQ248 NKF248 NKU248 NLJ248 NLY248 NMN248 NNC248 NNR248 NOG248 NOV248 NPK248 NPZ248 NQO248 NRD248 NRS248 NSH248 NSW248 NTL248 NUA248 NUP248 NVE248 NVT248 NWI248 NWX248 NXM248 NYB248 NYQ248 NZF248 NZU248 OAJ248 OAY248 OBN248 OCC248 OCR248 ODG248 ODV248 OEK248 OEZ248 OFO248 OGD248 OGS248 OHH248 OHW248 OIL248 OJA248 OJP248 OKE248 OKT248 OLI248 OLX248 OMM248 ONB248 ONQ248 OOF248 OOU248 OPJ248 OPY248 OQN248 ORC248 ORR248 OSG248 OSV248 OTK248 OTZ248 OUO248 OVD248 OVS248 OWH248 OWW248 OXL248 OYA248 OYP248 OZE248 OZT248 PAI248 PAX248 PBM248 PCB248 PCQ248 PDF248 PDU248 PEJ248 PEY248 PFN248 PGC248 PGR248 PHG248 PHV248 PIK248 PIZ248 PJO248 PKD248 PKS248 PLH248 PLW248 PML248 PNA248 PNP248 POE248 POT248 PPI248 PPX248 PQM248 PRB248 PRQ248 PSF248 PSU248 PTJ248 PTY248 PUN248 PVC248 PVR248 PWG248 PWV248 PXK248 PXZ248 PYO248 PZD248 PZS248 QAH248 QAW248 QBL248 QCA248 QCP248 QDE248 QDT248 QEI248 QEX248 QFM248 QGB248 QGQ248 QHF248 QHU248 QIJ248 QIY248 QJN248 QKC248 QKR248 QLG248 QLV248 QMK248 QMZ248 QNO248 QOD248 QOS248 QPH248 QPW248 QQL248 QRA248 QRP248 QSE248 QST248 QTI248 QTX248 QUM248 QVB248 QVQ248 QWF248 QWU248 QXJ248 QXY248 QYN248 QZC248 QZR248 RAG248 RAV248 RBK248 RBZ248 RCO248 RDD248 RDS248 REH248 REW248 RFL248 RGA248 RGP248 RHE248 RHT248 RII248 RIX248 RJM248 RKB248 RKQ248 RLF248 RLU248 RMJ248 RMY248 RNN248 ROC248 ROR248 RPG248 RPV248 RQK248 RQZ248 RRO248 RSD248 RSS248 RTH248 RTW248 RUL248 RVA248 RVP248 RWE248 RWT248 RXI248 RXX248 RYM248 RZB248 RZQ248 SAF248 SAU248 SBJ248 SBY248 SCN248 SDC248 SDR248 SEG248 SEV248 SFK248 SFZ248 SGO248 SHD248 SHS248 SIH248 SIW248 SJL248 SKA248 SKP248 SLE248 SLT248 SMI248 SMX248 SNM248 SOB248 SOQ248 SPF248 SPU248 SQJ248 SQY248 SRN248 SSC248 SSR248 STG248 STV248 SUK248 SUZ248 SVO248 SWD248 SWS248 SXH248 SXW248 SYL248 SZA248 SZP248 TAE248 TAT248 TBI248 TBX248 TCM248 TDB248 TDQ248 TEF248 TEU248 TFJ248 TFY248 TGN248 THC248 THR248 TIG248 TIV248 TJK248 TJZ248 TKO248 TLD248 TLS248 TMH248 TMW248 TNL248 TOA248 TOP248 TPE248 TPT248 TQI248 TQX248 TRM248 TSB248 TSQ248 TTF248 TTU248 TUJ248 TUY248 TVN248 TWC248 TWR248 TXG248 TXV248 TYK248 TYZ248 TZO248 UAD248 UAS248 UBH248 UBW248 UCL248 UDA248 UDP248 UEE248 UET248 UFI248 UFX248 UGM248 UHB248 UHQ248 UIF248 UIU248 UJJ248 UJY248 UKN248 ULC248 ULR248 UMG248 UMV248 UNK248 UNZ248 UOO248 UPD248 UPS248 UQH248 UQW248 URL248 USA248 USP248 UTE248 UTT248 UUI248 UUX248 UVM248 UWB248 UWQ248 UXF248 UXU248 UYJ248 UYY248 UZN248 VAC248 VAR248 VBG248 VBV248 VCK248 VCZ248 VDO248 VED248 VES248 VFH248 VFW248 VGL248 VHA248 VHP248 VIE248 VIT248 VJI248 VJX248 VKM248 VLB248 VLQ248 VMF248 VMU248 VNJ248 VNY248 VON248 VPC248 VPR248 VQG248 VQV248 VRK248 VRZ248 VSO248 VTD248 VTS248 VUH248 VUW248 VVL248 VWA248 VWP248 VXE248 VXT248 VYI248 VYX248 VZM248 WAB248 WAQ248 WBF248 WBU248 WCJ248 WCY248 WDN248 WEC248 WER248 WFG248 WFV248 WGK248 WGZ248 WHO248 WID248 WIS248 WJH248 WJW248 WKL248 WLA248 WLP248 WME248 WMT248 WNI248 WNX248 WOM248 WPB248 WPQ248 WQF248 WQU248 WRJ248 WRY248 WSN248 WTC248 WTR248 WUG248 WUV248 WVK248 WVZ248 WWO248 WXD248 WXS248 WYH248 WYW248 WZL248 XAA248 XAP248 XBE248 XBT248 XCI248 XCX248 XDM248 XEB248 XEQ248">
    <cfRule type="cellIs" dxfId="1057" priority="214" stopIfTrue="1" operator="lessThan">
      <formula>0</formula>
    </cfRule>
  </conditionalFormatting>
  <conditionalFormatting sqref="H248 U248 AJ248 AY248 BN248 CC248 CR248 DG248 DV248 EK248 EZ248 FO248 GD248 GS248 HH248 HW248 IL248 JA248 JP248 KE248 KT248 LI248 LX248 MM248 NB248 NQ248 OF248 OU248 PJ248 PY248 QN248 RC248 RR248 SG248 SV248 TK248 TZ248 UO248 VD248 VS248 WH248 WW248 XL248 YA248 YP248 ZE248 ZT248 AAI248 AAX248 ABM248 ACB248 ACQ248 ADF248 ADU248 AEJ248 AEY248 AFN248 AGC248 AGR248 AHG248 AHV248 AIK248 AIZ248 AJO248 AKD248 AKS248 ALH248 ALW248 AML248 ANA248 ANP248 AOE248 AOT248 API248 APX248 AQM248 ARB248 ARQ248 ASF248 ASU248 ATJ248 ATY248 AUN248 AVC248 AVR248 AWG248 AWV248 AXK248 AXZ248 AYO248 AZD248 AZS248 BAH248 BAW248 BBL248 BCA248 BCP248 BDE248 BDT248 BEI248 BEX248 BFM248 BGB248 BGQ248 BHF248 BHU248 BIJ248 BIY248 BJN248 BKC248 BKR248 BLG248 BLV248 BMK248 BMZ248 BNO248 BOD248 BOS248 BPH248 BPW248 BQL248 BRA248 BRP248 BSE248 BST248 BTI248 BTX248 BUM248 BVB248 BVQ248 BWF248 BWU248 BXJ248 BXY248 BYN248 BZC248 BZR248 CAG248 CAV248 CBK248 CBZ248 CCO248 CDD248 CDS248 CEH248 CEW248 CFL248 CGA248 CGP248 CHE248 CHT248 CII248 CIX248 CJM248 CKB248 CKQ248 CLF248 CLU248 CMJ248 CMY248 CNN248 COC248 COR248 CPG248 CPV248 CQK248 CQZ248 CRO248 CSD248 CSS248 CTH248 CTW248 CUL248 CVA248 CVP248 CWE248 CWT248 CXI248 CXX248 CYM248 CZB248 CZQ248 DAF248 DAU248 DBJ248 DBY248 DCN248 DDC248 DDR248 DEG248 DEV248 DFK248 DFZ248 DGO248 DHD248 DHS248 DIH248 DIW248 DJL248 DKA248 DKP248 DLE248 DLT248 DMI248 DMX248 DNM248 DOB248 DOQ248 DPF248 DPU248 DQJ248 DQY248 DRN248 DSC248 DSR248 DTG248 DTV248 DUK248 DUZ248 DVO248 DWD248 DWS248 DXH248 DXW248 DYL248 DZA248 DZP248 EAE248 EAT248 EBI248 EBX248 ECM248 EDB248 EDQ248 EEF248 EEU248 EFJ248 EFY248 EGN248 EHC248 EHR248 EIG248 EIV248 EJK248 EJZ248 EKO248 ELD248 ELS248 EMH248 EMW248 ENL248 EOA248 EOP248 EPE248 EPT248 EQI248 EQX248 ERM248 ESB248 ESQ248 ETF248 ETU248 EUJ248 EUY248 EVN248 EWC248 EWR248 EXG248 EXV248 EYK248 EYZ248 EZO248 FAD248 FAS248 FBH248 FBW248 FCL248 FDA248 FDP248 FEE248 FET248 FFI248 FFX248 FGM248 FHB248 FHQ248 FIF248 FIU248 FJJ248 FJY248 FKN248 FLC248 FLR248 FMG248 FMV248 FNK248 FNZ248 FOO248 FPD248 FPS248 FQH248 FQW248 FRL248 FSA248 FSP248 FTE248 FTT248 FUI248 FUX248 FVM248 FWB248 FWQ248 FXF248 FXU248 FYJ248 FYY248 FZN248 GAC248 GAR248 GBG248 GBV248 GCK248 GCZ248 GDO248 GED248 GES248 GFH248 GFW248 GGL248 GHA248 GHP248 GIE248 GIT248 GJI248 GJX248 GKM248 GLB248 GLQ248 GMF248 GMU248 GNJ248 GNY248 GON248 GPC248 GPR248 GQG248 GQV248 GRK248 GRZ248 GSO248 GTD248 GTS248 GUH248 GUW248 GVL248 GWA248 GWP248 GXE248 GXT248 GYI248 GYX248 GZM248 HAB248 HAQ248 HBF248 HBU248 HCJ248 HCY248 HDN248 HEC248 HER248 HFG248 HFV248 HGK248 HGZ248 HHO248 HID248 HIS248 HJH248 HJW248 HKL248 HLA248 HLP248 HME248 HMT248 HNI248 HNX248 HOM248 HPB248 HPQ248 HQF248 HQU248 HRJ248 HRY248 HSN248 HTC248 HTR248 HUG248 HUV248 HVK248 HVZ248 HWO248 HXD248 HXS248 HYH248 HYW248 HZL248 IAA248 IAP248 IBE248 IBT248 ICI248 ICX248 IDM248 IEB248 IEQ248 IFF248 IFU248 IGJ248 IGY248 IHN248 IIC248 IIR248 IJG248 IJV248 IKK248 IKZ248 ILO248 IMD248 IMS248 INH248 INW248 IOL248 IPA248 IPP248 IQE248 IQT248 IRI248 IRX248 ISM248 ITB248 ITQ248 IUF248 IUU248 IVJ248 IVY248 IWN248 IXC248 IXR248 IYG248 IYV248 IZK248 IZZ248 JAO248 JBD248 JBS248 JCH248 JCW248 JDL248 JEA248 JEP248 JFE248 JFT248 JGI248 JGX248 JHM248 JIB248 JIQ248 JJF248 JJU248 JKJ248 JKY248 JLN248 JMC248 JMR248 JNG248 JNV248 JOK248 JOZ248 JPO248 JQD248 JQS248 JRH248 JRW248 JSL248 JTA248 JTP248 JUE248 JUT248 JVI248 JVX248 JWM248 JXB248 JXQ248 JYF248 JYU248 JZJ248 JZY248 KAN248 KBC248 KBR248 KCG248 KCV248 KDK248 KDZ248 KEO248 KFD248 KFS248 KGH248 KGW248 KHL248 KIA248 KIP248 KJE248 KJT248 KKI248 KKX248 KLM248 KMB248 KMQ248 KNF248 KNU248 KOJ248 KOY248 KPN248 KQC248 KQR248 KRG248 KRV248 KSK248 KSZ248 KTO248 KUD248 KUS248 KVH248 KVW248 KWL248 KXA248 KXP248 KYE248 KYT248 KZI248 KZX248 LAM248 LBB248 LBQ248 LCF248 LCU248 LDJ248 LDY248 LEN248 LFC248 LFR248 LGG248 LGV248 LHK248 LHZ248 LIO248 LJD248 LJS248 LKH248 LKW248 LLL248 LMA248 LMP248 LNE248 LNT248 LOI248 LOX248 LPM248 LQB248 LQQ248 LRF248 LRU248 LSJ248 LSY248 LTN248 LUC248 LUR248 LVG248 LVV248 LWK248 LWZ248 LXO248 LYD248 LYS248 LZH248 LZW248 MAL248 MBA248 MBP248 MCE248 MCT248 MDI248 MDX248 MEM248 MFB248 MFQ248 MGF248 MGU248 MHJ248 MHY248 MIN248 MJC248 MJR248 MKG248 MKV248 MLK248 MLZ248 MMO248 MND248 MNS248 MOH248 MOW248 MPL248 MQA248 MQP248 MRE248 MRT248 MSI248 MSX248 MTM248 MUB248 MUQ248 MVF248 MVU248 MWJ248 MWY248 MXN248 MYC248 MYR248 MZG248 MZV248 NAK248 NAZ248 NBO248 NCD248 NCS248 NDH248 NDW248 NEL248 NFA248 NFP248 NGE248 NGT248 NHI248 NHX248 NIM248 NJB248 NJQ248 NKF248 NKU248 NLJ248 NLY248 NMN248 NNC248 NNR248 NOG248 NOV248 NPK248 NPZ248 NQO248 NRD248 NRS248 NSH248 NSW248 NTL248 NUA248 NUP248 NVE248 NVT248 NWI248 NWX248 NXM248 NYB248 NYQ248 NZF248 NZU248 OAJ248 OAY248 OBN248 OCC248 OCR248 ODG248 ODV248 OEK248 OEZ248 OFO248 OGD248 OGS248 OHH248 OHW248 OIL248 OJA248 OJP248 OKE248 OKT248 OLI248 OLX248 OMM248 ONB248 ONQ248 OOF248 OOU248 OPJ248 OPY248 OQN248 ORC248 ORR248 OSG248 OSV248 OTK248 OTZ248 OUO248 OVD248 OVS248 OWH248 OWW248 OXL248 OYA248 OYP248 OZE248 OZT248 PAI248 PAX248 PBM248 PCB248 PCQ248 PDF248 PDU248 PEJ248 PEY248 PFN248 PGC248 PGR248 PHG248 PHV248 PIK248 PIZ248 PJO248 PKD248 PKS248 PLH248 PLW248 PML248 PNA248 PNP248 POE248 POT248 PPI248 PPX248 PQM248 PRB248 PRQ248 PSF248 PSU248 PTJ248 PTY248 PUN248 PVC248 PVR248 PWG248 PWV248 PXK248 PXZ248 PYO248 PZD248 PZS248 QAH248 QAW248 QBL248 QCA248 QCP248 QDE248 QDT248 QEI248 QEX248 QFM248 QGB248 QGQ248 QHF248 QHU248 QIJ248 QIY248 QJN248 QKC248 QKR248 QLG248 QLV248 QMK248 QMZ248 QNO248 QOD248 QOS248 QPH248 QPW248 QQL248 QRA248 QRP248 QSE248 QST248 QTI248 QTX248 QUM248 QVB248 QVQ248 QWF248 QWU248 QXJ248 QXY248 QYN248 QZC248 QZR248 RAG248 RAV248 RBK248 RBZ248 RCO248 RDD248 RDS248 REH248 REW248 RFL248 RGA248 RGP248 RHE248 RHT248 RII248 RIX248 RJM248 RKB248 RKQ248 RLF248 RLU248 RMJ248 RMY248 RNN248 ROC248 ROR248 RPG248 RPV248 RQK248 RQZ248 RRO248 RSD248 RSS248 RTH248 RTW248 RUL248 RVA248 RVP248 RWE248 RWT248 RXI248 RXX248 RYM248 RZB248 RZQ248 SAF248 SAU248 SBJ248 SBY248 SCN248 SDC248 SDR248 SEG248 SEV248 SFK248 SFZ248 SGO248 SHD248 SHS248 SIH248 SIW248 SJL248 SKA248 SKP248 SLE248 SLT248 SMI248 SMX248 SNM248 SOB248 SOQ248 SPF248 SPU248 SQJ248 SQY248 SRN248 SSC248 SSR248 STG248 STV248 SUK248 SUZ248 SVO248 SWD248 SWS248 SXH248 SXW248 SYL248 SZA248 SZP248 TAE248 TAT248 TBI248 TBX248 TCM248 TDB248 TDQ248 TEF248 TEU248 TFJ248 TFY248 TGN248 THC248 THR248 TIG248 TIV248 TJK248 TJZ248 TKO248 TLD248 TLS248 TMH248 TMW248 TNL248 TOA248 TOP248 TPE248 TPT248 TQI248 TQX248 TRM248 TSB248 TSQ248 TTF248 TTU248 TUJ248 TUY248 TVN248 TWC248 TWR248 TXG248 TXV248 TYK248 TYZ248 TZO248 UAD248 UAS248 UBH248 UBW248 UCL248 UDA248 UDP248 UEE248 UET248 UFI248 UFX248 UGM248 UHB248 UHQ248 UIF248 UIU248 UJJ248 UJY248 UKN248 ULC248 ULR248 UMG248 UMV248 UNK248 UNZ248 UOO248 UPD248 UPS248 UQH248 UQW248 URL248 USA248 USP248 UTE248 UTT248 UUI248 UUX248 UVM248 UWB248 UWQ248 UXF248 UXU248 UYJ248 UYY248 UZN248 VAC248 VAR248 VBG248 VBV248 VCK248 VCZ248 VDO248 VED248 VES248 VFH248 VFW248 VGL248 VHA248 VHP248 VIE248 VIT248 VJI248 VJX248 VKM248 VLB248 VLQ248 VMF248 VMU248 VNJ248 VNY248 VON248 VPC248 VPR248 VQG248 VQV248 VRK248 VRZ248 VSO248 VTD248 VTS248 VUH248 VUW248 VVL248 VWA248 VWP248 VXE248 VXT248 VYI248 VYX248 VZM248 WAB248 WAQ248 WBF248 WBU248 WCJ248 WCY248 WDN248 WEC248 WER248 WFG248 WFV248 WGK248 WGZ248 WHO248 WID248 WIS248 WJH248 WJW248 WKL248 WLA248 WLP248 WME248 WMT248 WNI248 WNX248 WOM248 WPB248 WPQ248 WQF248 WQU248 WRJ248 WRY248 WSN248 WTC248 WTR248 WUG248 WUV248 WVK248 WVZ248 WWO248 WXD248 WXS248 WYH248 WYW248 WZL248 XAA248 XAP248 XBE248 XBT248 XCI248 XCX248 XDM248 XEB248 XEQ248">
    <cfRule type="cellIs" dxfId="1056" priority="213" stopIfTrue="1" operator="lessThan">
      <formula>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1055" priority="212" stopIfTrue="1" operator="greaterThan">
      <formula>100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1054" priority="211" stopIfTrue="1" operator="greaterThan">
      <formula>100</formula>
    </cfRule>
  </conditionalFormatting>
  <conditionalFormatting sqref="O252">
    <cfRule type="cellIs" dxfId="1053" priority="210" stopIfTrue="1" operator="greaterThan">
      <formula>100</formula>
    </cfRule>
  </conditionalFormatting>
  <conditionalFormatting sqref="H252">
    <cfRule type="cellIs" dxfId="1052" priority="209" stopIfTrue="1" operator="lessThan">
      <formula>0</formula>
    </cfRule>
  </conditionalFormatting>
  <conditionalFormatting sqref="H252">
    <cfRule type="cellIs" dxfId="1051" priority="208" stopIfTrue="1" operator="lessThan">
      <formula>0</formula>
    </cfRule>
  </conditionalFormatting>
  <conditionalFormatting sqref="O252">
    <cfRule type="cellIs" dxfId="1050" priority="207" stopIfTrue="1" operator="greaterThan">
      <formula>100</formula>
    </cfRule>
  </conditionalFormatting>
  <conditionalFormatting sqref="O252">
    <cfRule type="cellIs" dxfId="1049" priority="206" stopIfTrue="1" operator="greaterThan">
      <formula>100</formula>
    </cfRule>
  </conditionalFormatting>
  <conditionalFormatting sqref="O264">
    <cfRule type="cellIs" dxfId="1048" priority="205" stopIfTrue="1" operator="greaterThan">
      <formula>100</formula>
    </cfRule>
  </conditionalFormatting>
  <conditionalFormatting sqref="H264">
    <cfRule type="cellIs" dxfId="1047" priority="204" stopIfTrue="1" operator="lessThan">
      <formula>0</formula>
    </cfRule>
  </conditionalFormatting>
  <conditionalFormatting sqref="H264">
    <cfRule type="cellIs" dxfId="1046" priority="203" stopIfTrue="1" operator="lessThan">
      <formula>0</formula>
    </cfRule>
  </conditionalFormatting>
  <conditionalFormatting sqref="O264">
    <cfRule type="cellIs" dxfId="1045" priority="202" stopIfTrue="1" operator="greaterThan">
      <formula>100</formula>
    </cfRule>
  </conditionalFormatting>
  <conditionalFormatting sqref="O264">
    <cfRule type="cellIs" dxfId="1044" priority="201" stopIfTrue="1" operator="greaterThan">
      <formula>100</formula>
    </cfRule>
  </conditionalFormatting>
  <conditionalFormatting sqref="O265">
    <cfRule type="cellIs" dxfId="1043" priority="200" stopIfTrue="1" operator="greaterThan">
      <formula>100</formula>
    </cfRule>
  </conditionalFormatting>
  <conditionalFormatting sqref="H265">
    <cfRule type="cellIs" dxfId="1042" priority="199" stopIfTrue="1" operator="lessThan">
      <formula>0</formula>
    </cfRule>
  </conditionalFormatting>
  <conditionalFormatting sqref="H265">
    <cfRule type="cellIs" dxfId="1041" priority="198" stopIfTrue="1" operator="lessThan">
      <formula>0</formula>
    </cfRule>
  </conditionalFormatting>
  <conditionalFormatting sqref="O265">
    <cfRule type="cellIs" dxfId="1040" priority="197" stopIfTrue="1" operator="greaterThan">
      <formula>100</formula>
    </cfRule>
  </conditionalFormatting>
  <conditionalFormatting sqref="O265">
    <cfRule type="cellIs" dxfId="1039" priority="196" stopIfTrue="1" operator="greaterThan">
      <formula>100</formula>
    </cfRule>
  </conditionalFormatting>
  <conditionalFormatting sqref="O270">
    <cfRule type="cellIs" dxfId="1038" priority="195" stopIfTrue="1" operator="greaterThan">
      <formula>100</formula>
    </cfRule>
  </conditionalFormatting>
  <conditionalFormatting sqref="H270">
    <cfRule type="cellIs" dxfId="1037" priority="194" stopIfTrue="1" operator="lessThan">
      <formula>0</formula>
    </cfRule>
  </conditionalFormatting>
  <conditionalFormatting sqref="H270">
    <cfRule type="cellIs" dxfId="1036" priority="193" stopIfTrue="1" operator="lessThan">
      <formula>0</formula>
    </cfRule>
  </conditionalFormatting>
  <conditionalFormatting sqref="O270">
    <cfRule type="cellIs" dxfId="1035" priority="192" stopIfTrue="1" operator="greaterThan">
      <formula>100</formula>
    </cfRule>
  </conditionalFormatting>
  <conditionalFormatting sqref="O270">
    <cfRule type="cellIs" dxfId="1034" priority="191" stopIfTrue="1" operator="greaterThan">
      <formula>100</formula>
    </cfRule>
  </conditionalFormatting>
  <conditionalFormatting sqref="O275">
    <cfRule type="cellIs" dxfId="1033" priority="190" stopIfTrue="1" operator="greaterThan">
      <formula>100</formula>
    </cfRule>
  </conditionalFormatting>
  <conditionalFormatting sqref="H275">
    <cfRule type="cellIs" dxfId="1032" priority="189" stopIfTrue="1" operator="lessThan">
      <formula>0</formula>
    </cfRule>
  </conditionalFormatting>
  <conditionalFormatting sqref="H275">
    <cfRule type="cellIs" dxfId="1031" priority="188" stopIfTrue="1" operator="lessThan">
      <formula>0</formula>
    </cfRule>
  </conditionalFormatting>
  <conditionalFormatting sqref="O275">
    <cfRule type="cellIs" dxfId="1030" priority="187" stopIfTrue="1" operator="greaterThan">
      <formula>100</formula>
    </cfRule>
  </conditionalFormatting>
  <conditionalFormatting sqref="O275">
    <cfRule type="cellIs" dxfId="1029" priority="186" stopIfTrue="1" operator="greaterThan">
      <formula>100</formula>
    </cfRule>
  </conditionalFormatting>
  <conditionalFormatting sqref="O284">
    <cfRule type="cellIs" dxfId="1028" priority="185" stopIfTrue="1" operator="greaterThan">
      <formula>100</formula>
    </cfRule>
  </conditionalFormatting>
  <conditionalFormatting sqref="H284">
    <cfRule type="cellIs" dxfId="1027" priority="184" stopIfTrue="1" operator="lessThan">
      <formula>0</formula>
    </cfRule>
  </conditionalFormatting>
  <conditionalFormatting sqref="H284">
    <cfRule type="cellIs" dxfId="1026" priority="183" stopIfTrue="1" operator="lessThan">
      <formula>0</formula>
    </cfRule>
  </conditionalFormatting>
  <conditionalFormatting sqref="O284">
    <cfRule type="cellIs" dxfId="1025" priority="182" stopIfTrue="1" operator="greaterThan">
      <formula>100</formula>
    </cfRule>
  </conditionalFormatting>
  <conditionalFormatting sqref="O284">
    <cfRule type="cellIs" dxfId="1024" priority="181" stopIfTrue="1" operator="greaterThan">
      <formula>100</formula>
    </cfRule>
  </conditionalFormatting>
  <conditionalFormatting sqref="O289">
    <cfRule type="cellIs" dxfId="1023" priority="180" stopIfTrue="1" operator="greaterThan">
      <formula>100</formula>
    </cfRule>
  </conditionalFormatting>
  <conditionalFormatting sqref="H289">
    <cfRule type="cellIs" dxfId="1022" priority="179" stopIfTrue="1" operator="lessThan">
      <formula>0</formula>
    </cfRule>
  </conditionalFormatting>
  <conditionalFormatting sqref="H289">
    <cfRule type="cellIs" dxfId="1021" priority="178" stopIfTrue="1" operator="lessThan">
      <formula>0</formula>
    </cfRule>
  </conditionalFormatting>
  <conditionalFormatting sqref="O289">
    <cfRule type="cellIs" dxfId="1020" priority="177" stopIfTrue="1" operator="greaterThan">
      <formula>100</formula>
    </cfRule>
  </conditionalFormatting>
  <conditionalFormatting sqref="O289">
    <cfRule type="cellIs" dxfId="1019" priority="176" stopIfTrue="1" operator="greaterThan">
      <formula>100</formula>
    </cfRule>
  </conditionalFormatting>
  <conditionalFormatting sqref="O292">
    <cfRule type="cellIs" dxfId="1018" priority="175" stopIfTrue="1" operator="greaterThan">
      <formula>100</formula>
    </cfRule>
  </conditionalFormatting>
  <conditionalFormatting sqref="H292">
    <cfRule type="cellIs" dxfId="1017" priority="174" stopIfTrue="1" operator="lessThan">
      <formula>0</formula>
    </cfRule>
  </conditionalFormatting>
  <conditionalFormatting sqref="H292">
    <cfRule type="cellIs" dxfId="1016" priority="173" stopIfTrue="1" operator="lessThan">
      <formula>0</formula>
    </cfRule>
  </conditionalFormatting>
  <conditionalFormatting sqref="O292">
    <cfRule type="cellIs" dxfId="1015" priority="172" stopIfTrue="1" operator="greaterThan">
      <formula>100</formula>
    </cfRule>
  </conditionalFormatting>
  <conditionalFormatting sqref="O292">
    <cfRule type="cellIs" dxfId="1014" priority="171" stopIfTrue="1" operator="greaterThan">
      <formula>100</formula>
    </cfRule>
  </conditionalFormatting>
  <conditionalFormatting sqref="O297">
    <cfRule type="cellIs" dxfId="1013" priority="170" stopIfTrue="1" operator="greaterThan">
      <formula>100</formula>
    </cfRule>
  </conditionalFormatting>
  <conditionalFormatting sqref="H297">
    <cfRule type="cellIs" dxfId="1012" priority="169" stopIfTrue="1" operator="lessThan">
      <formula>0</formula>
    </cfRule>
  </conditionalFormatting>
  <conditionalFormatting sqref="H297">
    <cfRule type="cellIs" dxfId="1011" priority="168" stopIfTrue="1" operator="lessThan">
      <formula>0</formula>
    </cfRule>
  </conditionalFormatting>
  <conditionalFormatting sqref="O297">
    <cfRule type="cellIs" dxfId="1010" priority="167" stopIfTrue="1" operator="greaterThan">
      <formula>100</formula>
    </cfRule>
  </conditionalFormatting>
  <conditionalFormatting sqref="O297">
    <cfRule type="cellIs" dxfId="1009" priority="166" stopIfTrue="1" operator="greaterThan">
      <formula>100</formula>
    </cfRule>
  </conditionalFormatting>
  <conditionalFormatting sqref="O302">
    <cfRule type="cellIs" dxfId="1008" priority="165" stopIfTrue="1" operator="greaterThan">
      <formula>100</formula>
    </cfRule>
  </conditionalFormatting>
  <conditionalFormatting sqref="H302">
    <cfRule type="cellIs" dxfId="1007" priority="164" stopIfTrue="1" operator="lessThan">
      <formula>0</formula>
    </cfRule>
  </conditionalFormatting>
  <conditionalFormatting sqref="H302">
    <cfRule type="cellIs" dxfId="1006" priority="163" stopIfTrue="1" operator="lessThan">
      <formula>0</formula>
    </cfRule>
  </conditionalFormatting>
  <conditionalFormatting sqref="O302">
    <cfRule type="cellIs" dxfId="1005" priority="162" stopIfTrue="1" operator="greaterThan">
      <formula>100</formula>
    </cfRule>
  </conditionalFormatting>
  <conditionalFormatting sqref="O302">
    <cfRule type="cellIs" dxfId="1004" priority="161" stopIfTrue="1" operator="greaterThan">
      <formula>100</formula>
    </cfRule>
  </conditionalFormatting>
  <conditionalFormatting sqref="O306">
    <cfRule type="cellIs" dxfId="1003" priority="160" stopIfTrue="1" operator="greaterThan">
      <formula>100</formula>
    </cfRule>
  </conditionalFormatting>
  <conditionalFormatting sqref="H306">
    <cfRule type="cellIs" dxfId="1002" priority="159" stopIfTrue="1" operator="lessThan">
      <formula>0</formula>
    </cfRule>
  </conditionalFormatting>
  <conditionalFormatting sqref="H306">
    <cfRule type="cellIs" dxfId="1001" priority="158" stopIfTrue="1" operator="lessThan">
      <formula>0</formula>
    </cfRule>
  </conditionalFormatting>
  <conditionalFormatting sqref="O306">
    <cfRule type="cellIs" dxfId="1000" priority="157" stopIfTrue="1" operator="greaterThan">
      <formula>100</formula>
    </cfRule>
  </conditionalFormatting>
  <conditionalFormatting sqref="O306">
    <cfRule type="cellIs" dxfId="999" priority="156" stopIfTrue="1" operator="greaterThan">
      <formula>100</formula>
    </cfRule>
  </conditionalFormatting>
  <conditionalFormatting sqref="O307">
    <cfRule type="cellIs" dxfId="998" priority="155" stopIfTrue="1" operator="greaterThan">
      <formula>100</formula>
    </cfRule>
  </conditionalFormatting>
  <conditionalFormatting sqref="H307">
    <cfRule type="cellIs" dxfId="997" priority="154" stopIfTrue="1" operator="lessThan">
      <formula>0</formula>
    </cfRule>
  </conditionalFormatting>
  <conditionalFormatting sqref="H307">
    <cfRule type="cellIs" dxfId="996" priority="153" stopIfTrue="1" operator="lessThan">
      <formula>0</formula>
    </cfRule>
  </conditionalFormatting>
  <conditionalFormatting sqref="O307">
    <cfRule type="cellIs" dxfId="995" priority="152" stopIfTrue="1" operator="greaterThan">
      <formula>100</formula>
    </cfRule>
  </conditionalFormatting>
  <conditionalFormatting sqref="O307">
    <cfRule type="cellIs" dxfId="994" priority="151" stopIfTrue="1" operator="greaterThan">
      <formula>100</formula>
    </cfRule>
  </conditionalFormatting>
  <conditionalFormatting sqref="O313">
    <cfRule type="cellIs" dxfId="993" priority="150" stopIfTrue="1" operator="greaterThan">
      <formula>100</formula>
    </cfRule>
  </conditionalFormatting>
  <conditionalFormatting sqref="H313">
    <cfRule type="cellIs" dxfId="992" priority="149" stopIfTrue="1" operator="lessThan">
      <formula>0</formula>
    </cfRule>
  </conditionalFormatting>
  <conditionalFormatting sqref="H313">
    <cfRule type="cellIs" dxfId="991" priority="148" stopIfTrue="1" operator="lessThan">
      <formula>0</formula>
    </cfRule>
  </conditionalFormatting>
  <conditionalFormatting sqref="O313">
    <cfRule type="cellIs" dxfId="990" priority="147" stopIfTrue="1" operator="greaterThan">
      <formula>100</formula>
    </cfRule>
  </conditionalFormatting>
  <conditionalFormatting sqref="O313">
    <cfRule type="cellIs" dxfId="989" priority="146" stopIfTrue="1" operator="greaterThan">
      <formula>100</formula>
    </cfRule>
  </conditionalFormatting>
  <conditionalFormatting sqref="O324">
    <cfRule type="cellIs" dxfId="988" priority="145" stopIfTrue="1" operator="greaterThan">
      <formula>100</formula>
    </cfRule>
  </conditionalFormatting>
  <conditionalFormatting sqref="H324">
    <cfRule type="cellIs" dxfId="987" priority="144" stopIfTrue="1" operator="lessThan">
      <formula>0</formula>
    </cfRule>
  </conditionalFormatting>
  <conditionalFormatting sqref="H324">
    <cfRule type="cellIs" dxfId="986" priority="143" stopIfTrue="1" operator="lessThan">
      <formula>0</formula>
    </cfRule>
  </conditionalFormatting>
  <conditionalFormatting sqref="O324">
    <cfRule type="cellIs" dxfId="985" priority="142" stopIfTrue="1" operator="greaterThan">
      <formula>100</formula>
    </cfRule>
  </conditionalFormatting>
  <conditionalFormatting sqref="O324">
    <cfRule type="cellIs" dxfId="984" priority="141" stopIfTrue="1" operator="greaterThan">
      <formula>100</formula>
    </cfRule>
  </conditionalFormatting>
  <conditionalFormatting sqref="O341">
    <cfRule type="cellIs" dxfId="983" priority="140" stopIfTrue="1" operator="greaterThan">
      <formula>100</formula>
    </cfRule>
  </conditionalFormatting>
  <conditionalFormatting sqref="H341">
    <cfRule type="cellIs" dxfId="982" priority="139" stopIfTrue="1" operator="lessThan">
      <formula>0</formula>
    </cfRule>
  </conditionalFormatting>
  <conditionalFormatting sqref="H341">
    <cfRule type="cellIs" dxfId="981" priority="138" stopIfTrue="1" operator="lessThan">
      <formula>0</formula>
    </cfRule>
  </conditionalFormatting>
  <conditionalFormatting sqref="O341">
    <cfRule type="cellIs" dxfId="980" priority="137" stopIfTrue="1" operator="greaterThan">
      <formula>100</formula>
    </cfRule>
  </conditionalFormatting>
  <conditionalFormatting sqref="O341">
    <cfRule type="cellIs" dxfId="979" priority="136" stopIfTrue="1" operator="greaterThan">
      <formula>100</formula>
    </cfRule>
  </conditionalFormatting>
  <conditionalFormatting sqref="O362">
    <cfRule type="cellIs" dxfId="978" priority="135" stopIfTrue="1" operator="greaterThan">
      <formula>100</formula>
    </cfRule>
  </conditionalFormatting>
  <conditionalFormatting sqref="H362">
    <cfRule type="cellIs" dxfId="977" priority="134" stopIfTrue="1" operator="lessThan">
      <formula>0</formula>
    </cfRule>
  </conditionalFormatting>
  <conditionalFormatting sqref="H362">
    <cfRule type="cellIs" dxfId="976" priority="133" stopIfTrue="1" operator="lessThan">
      <formula>0</formula>
    </cfRule>
  </conditionalFormatting>
  <conditionalFormatting sqref="O362">
    <cfRule type="cellIs" dxfId="975" priority="132" stopIfTrue="1" operator="greaterThan">
      <formula>100</formula>
    </cfRule>
  </conditionalFormatting>
  <conditionalFormatting sqref="O362">
    <cfRule type="cellIs" dxfId="974" priority="131" stopIfTrue="1" operator="greaterThan">
      <formula>100</formula>
    </cfRule>
  </conditionalFormatting>
  <conditionalFormatting sqref="O364:O365">
    <cfRule type="cellIs" dxfId="973" priority="130" stopIfTrue="1" operator="greaterThan">
      <formula>100</formula>
    </cfRule>
  </conditionalFormatting>
  <conditionalFormatting sqref="H364:H365">
    <cfRule type="cellIs" dxfId="972" priority="129" stopIfTrue="1" operator="lessThan">
      <formula>0</formula>
    </cfRule>
  </conditionalFormatting>
  <conditionalFormatting sqref="H364:H365">
    <cfRule type="cellIs" dxfId="971" priority="128" stopIfTrue="1" operator="lessThan">
      <formula>0</formula>
    </cfRule>
  </conditionalFormatting>
  <conditionalFormatting sqref="O364:O365">
    <cfRule type="cellIs" dxfId="970" priority="127" stopIfTrue="1" operator="greaterThan">
      <formula>100</formula>
    </cfRule>
  </conditionalFormatting>
  <conditionalFormatting sqref="O364:O365">
    <cfRule type="cellIs" dxfId="969" priority="126" stopIfTrue="1" operator="greaterThan">
      <formula>100</formula>
    </cfRule>
  </conditionalFormatting>
  <conditionalFormatting sqref="O370">
    <cfRule type="cellIs" dxfId="968" priority="125" stopIfTrue="1" operator="greaterThan">
      <formula>100</formula>
    </cfRule>
  </conditionalFormatting>
  <conditionalFormatting sqref="H370">
    <cfRule type="cellIs" dxfId="967" priority="124" stopIfTrue="1" operator="lessThan">
      <formula>0</formula>
    </cfRule>
  </conditionalFormatting>
  <conditionalFormatting sqref="H370">
    <cfRule type="cellIs" dxfId="966" priority="123" stopIfTrue="1" operator="lessThan">
      <formula>0</formula>
    </cfRule>
  </conditionalFormatting>
  <conditionalFormatting sqref="O370">
    <cfRule type="cellIs" dxfId="965" priority="122" stopIfTrue="1" operator="greaterThan">
      <formula>100</formula>
    </cfRule>
  </conditionalFormatting>
  <conditionalFormatting sqref="O370">
    <cfRule type="cellIs" dxfId="964" priority="121" stopIfTrue="1" operator="greaterThan">
      <formula>100</formula>
    </cfRule>
  </conditionalFormatting>
  <conditionalFormatting sqref="O397">
    <cfRule type="cellIs" dxfId="963" priority="120" stopIfTrue="1" operator="greaterThan">
      <formula>100</formula>
    </cfRule>
  </conditionalFormatting>
  <conditionalFormatting sqref="H397">
    <cfRule type="cellIs" dxfId="962" priority="119" stopIfTrue="1" operator="lessThan">
      <formula>0</formula>
    </cfRule>
  </conditionalFormatting>
  <conditionalFormatting sqref="H397">
    <cfRule type="cellIs" dxfId="961" priority="118" stopIfTrue="1" operator="lessThan">
      <formula>0</formula>
    </cfRule>
  </conditionalFormatting>
  <conditionalFormatting sqref="O397">
    <cfRule type="cellIs" dxfId="960" priority="117" stopIfTrue="1" operator="greaterThan">
      <formula>100</formula>
    </cfRule>
  </conditionalFormatting>
  <conditionalFormatting sqref="O397">
    <cfRule type="cellIs" dxfId="959" priority="116" stopIfTrue="1" operator="greaterThan">
      <formula>100</formula>
    </cfRule>
  </conditionalFormatting>
  <conditionalFormatting sqref="O398">
    <cfRule type="cellIs" dxfId="958" priority="115" stopIfTrue="1" operator="greaterThan">
      <formula>100</formula>
    </cfRule>
  </conditionalFormatting>
  <conditionalFormatting sqref="H398">
    <cfRule type="cellIs" dxfId="957" priority="114" stopIfTrue="1" operator="lessThan">
      <formula>0</formula>
    </cfRule>
  </conditionalFormatting>
  <conditionalFormatting sqref="H398">
    <cfRule type="cellIs" dxfId="956" priority="113" stopIfTrue="1" operator="lessThan">
      <formula>0</formula>
    </cfRule>
  </conditionalFormatting>
  <conditionalFormatting sqref="O398">
    <cfRule type="cellIs" dxfId="955" priority="112" stopIfTrue="1" operator="greaterThan">
      <formula>100</formula>
    </cfRule>
  </conditionalFormatting>
  <conditionalFormatting sqref="O398">
    <cfRule type="cellIs" dxfId="954" priority="111" stopIfTrue="1" operator="greaterThan">
      <formula>100</formula>
    </cfRule>
  </conditionalFormatting>
  <conditionalFormatting sqref="O405">
    <cfRule type="cellIs" dxfId="953" priority="110" stopIfTrue="1" operator="greaterThan">
      <formula>100</formula>
    </cfRule>
  </conditionalFormatting>
  <conditionalFormatting sqref="H405">
    <cfRule type="cellIs" dxfId="952" priority="109" stopIfTrue="1" operator="lessThan">
      <formula>0</formula>
    </cfRule>
  </conditionalFormatting>
  <conditionalFormatting sqref="H405">
    <cfRule type="cellIs" dxfId="951" priority="108" stopIfTrue="1" operator="lessThan">
      <formula>0</formula>
    </cfRule>
  </conditionalFormatting>
  <conditionalFormatting sqref="O405">
    <cfRule type="cellIs" dxfId="950" priority="107" stopIfTrue="1" operator="greaterThan">
      <formula>100</formula>
    </cfRule>
  </conditionalFormatting>
  <conditionalFormatting sqref="O405">
    <cfRule type="cellIs" dxfId="949" priority="106" stopIfTrue="1" operator="greaterThan">
      <formula>100</formula>
    </cfRule>
  </conditionalFormatting>
  <conditionalFormatting sqref="O406">
    <cfRule type="cellIs" dxfId="948" priority="105" stopIfTrue="1" operator="greaterThan">
      <formula>100</formula>
    </cfRule>
  </conditionalFormatting>
  <conditionalFormatting sqref="H406">
    <cfRule type="cellIs" dxfId="947" priority="104" stopIfTrue="1" operator="lessThan">
      <formula>0</formula>
    </cfRule>
  </conditionalFormatting>
  <conditionalFormatting sqref="H406">
    <cfRule type="cellIs" dxfId="946" priority="103" stopIfTrue="1" operator="lessThan">
      <formula>0</formula>
    </cfRule>
  </conditionalFormatting>
  <conditionalFormatting sqref="O406">
    <cfRule type="cellIs" dxfId="945" priority="102" stopIfTrue="1" operator="greaterThan">
      <formula>100</formula>
    </cfRule>
  </conditionalFormatting>
  <conditionalFormatting sqref="O406">
    <cfRule type="cellIs" dxfId="944" priority="101" stopIfTrue="1" operator="greaterThan">
      <formula>100</formula>
    </cfRule>
  </conditionalFormatting>
  <conditionalFormatting sqref="O412">
    <cfRule type="cellIs" dxfId="943" priority="100" stopIfTrue="1" operator="greaterThan">
      <formula>100</formula>
    </cfRule>
  </conditionalFormatting>
  <conditionalFormatting sqref="H412">
    <cfRule type="cellIs" dxfId="942" priority="99" stopIfTrue="1" operator="lessThan">
      <formula>0</formula>
    </cfRule>
  </conditionalFormatting>
  <conditionalFormatting sqref="H412">
    <cfRule type="cellIs" dxfId="941" priority="98" stopIfTrue="1" operator="lessThan">
      <formula>0</formula>
    </cfRule>
  </conditionalFormatting>
  <conditionalFormatting sqref="O412">
    <cfRule type="cellIs" dxfId="940" priority="97" stopIfTrue="1" operator="greaterThan">
      <formula>100</formula>
    </cfRule>
  </conditionalFormatting>
  <conditionalFormatting sqref="O412">
    <cfRule type="cellIs" dxfId="939" priority="96" stopIfTrue="1" operator="greaterThan">
      <formula>100</formula>
    </cfRule>
  </conditionalFormatting>
  <conditionalFormatting sqref="O473">
    <cfRule type="cellIs" dxfId="938" priority="95" stopIfTrue="1" operator="greaterThan">
      <formula>100</formula>
    </cfRule>
  </conditionalFormatting>
  <conditionalFormatting sqref="H473">
    <cfRule type="cellIs" dxfId="937" priority="94" stopIfTrue="1" operator="lessThan">
      <formula>0</formula>
    </cfRule>
  </conditionalFormatting>
  <conditionalFormatting sqref="H473">
    <cfRule type="cellIs" dxfId="936" priority="93" stopIfTrue="1" operator="lessThan">
      <formula>0</formula>
    </cfRule>
  </conditionalFormatting>
  <conditionalFormatting sqref="O473">
    <cfRule type="cellIs" dxfId="935" priority="92" stopIfTrue="1" operator="greaterThan">
      <formula>100</formula>
    </cfRule>
  </conditionalFormatting>
  <conditionalFormatting sqref="O473">
    <cfRule type="cellIs" dxfId="934" priority="91" stopIfTrue="1" operator="greaterThan">
      <formula>100</formula>
    </cfRule>
  </conditionalFormatting>
  <conditionalFormatting sqref="O475">
    <cfRule type="cellIs" dxfId="933" priority="90" stopIfTrue="1" operator="greaterThan">
      <formula>100</formula>
    </cfRule>
  </conditionalFormatting>
  <conditionalFormatting sqref="H475">
    <cfRule type="cellIs" dxfId="932" priority="89" stopIfTrue="1" operator="lessThan">
      <formula>0</formula>
    </cfRule>
  </conditionalFormatting>
  <conditionalFormatting sqref="H475">
    <cfRule type="cellIs" dxfId="931" priority="88" stopIfTrue="1" operator="lessThan">
      <formula>0</formula>
    </cfRule>
  </conditionalFormatting>
  <conditionalFormatting sqref="O475">
    <cfRule type="cellIs" dxfId="930" priority="87" stopIfTrue="1" operator="greaterThan">
      <formula>100</formula>
    </cfRule>
  </conditionalFormatting>
  <conditionalFormatting sqref="O475">
    <cfRule type="cellIs" dxfId="929" priority="86" stopIfTrue="1" operator="greaterThan">
      <formula>100</formula>
    </cfRule>
  </conditionalFormatting>
  <conditionalFormatting sqref="O476">
    <cfRule type="cellIs" dxfId="928" priority="85" stopIfTrue="1" operator="greaterThan">
      <formula>100</formula>
    </cfRule>
  </conditionalFormatting>
  <conditionalFormatting sqref="H476">
    <cfRule type="cellIs" dxfId="927" priority="84" stopIfTrue="1" operator="lessThan">
      <formula>0</formula>
    </cfRule>
  </conditionalFormatting>
  <conditionalFormatting sqref="H476">
    <cfRule type="cellIs" dxfId="926" priority="83" stopIfTrue="1" operator="lessThan">
      <formula>0</formula>
    </cfRule>
  </conditionalFormatting>
  <conditionalFormatting sqref="O476">
    <cfRule type="cellIs" dxfId="925" priority="82" stopIfTrue="1" operator="greaterThan">
      <formula>100</formula>
    </cfRule>
  </conditionalFormatting>
  <conditionalFormatting sqref="O476">
    <cfRule type="cellIs" dxfId="924" priority="81" stopIfTrue="1" operator="greaterThan">
      <formula>100</formula>
    </cfRule>
  </conditionalFormatting>
  <conditionalFormatting sqref="O508">
    <cfRule type="cellIs" dxfId="923" priority="80" stopIfTrue="1" operator="greaterThan">
      <formula>100</formula>
    </cfRule>
  </conditionalFormatting>
  <conditionalFormatting sqref="H508">
    <cfRule type="cellIs" dxfId="922" priority="79" stopIfTrue="1" operator="lessThan">
      <formula>0</formula>
    </cfRule>
  </conditionalFormatting>
  <conditionalFormatting sqref="H508">
    <cfRule type="cellIs" dxfId="921" priority="78" stopIfTrue="1" operator="lessThan">
      <formula>0</formula>
    </cfRule>
  </conditionalFormatting>
  <conditionalFormatting sqref="O508">
    <cfRule type="cellIs" dxfId="920" priority="77" stopIfTrue="1" operator="greaterThan">
      <formula>100</formula>
    </cfRule>
  </conditionalFormatting>
  <conditionalFormatting sqref="O508">
    <cfRule type="cellIs" dxfId="919" priority="76" stopIfTrue="1" operator="greaterThan">
      <formula>100</formula>
    </cfRule>
  </conditionalFormatting>
  <conditionalFormatting sqref="O481">
    <cfRule type="cellIs" dxfId="918" priority="75" stopIfTrue="1" operator="greaterThan">
      <formula>100</formula>
    </cfRule>
  </conditionalFormatting>
  <conditionalFormatting sqref="H481">
    <cfRule type="cellIs" dxfId="917" priority="74" stopIfTrue="1" operator="lessThan">
      <formula>0</formula>
    </cfRule>
  </conditionalFormatting>
  <conditionalFormatting sqref="H481">
    <cfRule type="cellIs" dxfId="916" priority="73" stopIfTrue="1" operator="lessThan">
      <formula>0</formula>
    </cfRule>
  </conditionalFormatting>
  <conditionalFormatting sqref="O481">
    <cfRule type="cellIs" dxfId="915" priority="72" stopIfTrue="1" operator="greaterThan">
      <formula>100</formula>
    </cfRule>
  </conditionalFormatting>
  <conditionalFormatting sqref="O481">
    <cfRule type="cellIs" dxfId="914" priority="71" stopIfTrue="1" operator="greaterThan">
      <formula>100</formula>
    </cfRule>
  </conditionalFormatting>
  <conditionalFormatting sqref="O509">
    <cfRule type="cellIs" dxfId="913" priority="70" stopIfTrue="1" operator="greaterThan">
      <formula>100</formula>
    </cfRule>
  </conditionalFormatting>
  <conditionalFormatting sqref="H509">
    <cfRule type="cellIs" dxfId="912" priority="69" stopIfTrue="1" operator="lessThan">
      <formula>0</formula>
    </cfRule>
  </conditionalFormatting>
  <conditionalFormatting sqref="H509">
    <cfRule type="cellIs" dxfId="911" priority="68" stopIfTrue="1" operator="lessThan">
      <formula>0</formula>
    </cfRule>
  </conditionalFormatting>
  <conditionalFormatting sqref="O509">
    <cfRule type="cellIs" dxfId="910" priority="67" stopIfTrue="1" operator="greaterThan">
      <formula>100</formula>
    </cfRule>
  </conditionalFormatting>
  <conditionalFormatting sqref="O509">
    <cfRule type="cellIs" dxfId="909" priority="66" stopIfTrue="1" operator="greaterThan">
      <formula>100</formula>
    </cfRule>
  </conditionalFormatting>
  <conditionalFormatting sqref="O515">
    <cfRule type="cellIs" dxfId="908" priority="65" stopIfTrue="1" operator="greaterThan">
      <formula>100</formula>
    </cfRule>
  </conditionalFormatting>
  <conditionalFormatting sqref="H515">
    <cfRule type="cellIs" dxfId="907" priority="64" stopIfTrue="1" operator="lessThan">
      <formula>0</formula>
    </cfRule>
  </conditionalFormatting>
  <conditionalFormatting sqref="H515">
    <cfRule type="cellIs" dxfId="906" priority="63" stopIfTrue="1" operator="lessThan">
      <formula>0</formula>
    </cfRule>
  </conditionalFormatting>
  <conditionalFormatting sqref="O515">
    <cfRule type="cellIs" dxfId="905" priority="62" stopIfTrue="1" operator="greaterThan">
      <formula>100</formula>
    </cfRule>
  </conditionalFormatting>
  <conditionalFormatting sqref="O515">
    <cfRule type="cellIs" dxfId="904" priority="61" stopIfTrue="1" operator="greaterThan">
      <formula>100</formula>
    </cfRule>
  </conditionalFormatting>
  <conditionalFormatting sqref="O526">
    <cfRule type="cellIs" dxfId="903" priority="60" stopIfTrue="1" operator="greaterThan">
      <formula>100</formula>
    </cfRule>
  </conditionalFormatting>
  <conditionalFormatting sqref="H526">
    <cfRule type="cellIs" dxfId="902" priority="59" stopIfTrue="1" operator="lessThan">
      <formula>0</formula>
    </cfRule>
  </conditionalFormatting>
  <conditionalFormatting sqref="H526">
    <cfRule type="cellIs" dxfId="901" priority="58" stopIfTrue="1" operator="lessThan">
      <formula>0</formula>
    </cfRule>
  </conditionalFormatting>
  <conditionalFormatting sqref="O526">
    <cfRule type="cellIs" dxfId="900" priority="57" stopIfTrue="1" operator="greaterThan">
      <formula>100</formula>
    </cfRule>
  </conditionalFormatting>
  <conditionalFormatting sqref="O526">
    <cfRule type="cellIs" dxfId="899" priority="56" stopIfTrue="1" operator="greaterThan">
      <formula>100</formula>
    </cfRule>
  </conditionalFormatting>
  <conditionalFormatting sqref="O545">
    <cfRule type="cellIs" dxfId="898" priority="55" stopIfTrue="1" operator="greaterThan">
      <formula>100</formula>
    </cfRule>
  </conditionalFormatting>
  <conditionalFormatting sqref="H545">
    <cfRule type="cellIs" dxfId="897" priority="54" stopIfTrue="1" operator="lessThan">
      <formula>0</formula>
    </cfRule>
  </conditionalFormatting>
  <conditionalFormatting sqref="H545">
    <cfRule type="cellIs" dxfId="896" priority="53" stopIfTrue="1" operator="lessThan">
      <formula>0</formula>
    </cfRule>
  </conditionalFormatting>
  <conditionalFormatting sqref="O545">
    <cfRule type="cellIs" dxfId="895" priority="52" stopIfTrue="1" operator="greaterThan">
      <formula>100</formula>
    </cfRule>
  </conditionalFormatting>
  <conditionalFormatting sqref="O545">
    <cfRule type="cellIs" dxfId="894" priority="51" stopIfTrue="1" operator="greaterThan">
      <formula>100</formula>
    </cfRule>
  </conditionalFormatting>
  <conditionalFormatting sqref="O555">
    <cfRule type="cellIs" dxfId="893" priority="50" stopIfTrue="1" operator="greaterThan">
      <formula>100</formula>
    </cfRule>
  </conditionalFormatting>
  <conditionalFormatting sqref="H555">
    <cfRule type="cellIs" dxfId="892" priority="49" stopIfTrue="1" operator="lessThan">
      <formula>0</formula>
    </cfRule>
  </conditionalFormatting>
  <conditionalFormatting sqref="H555">
    <cfRule type="cellIs" dxfId="891" priority="48" stopIfTrue="1" operator="lessThan">
      <formula>0</formula>
    </cfRule>
  </conditionalFormatting>
  <conditionalFormatting sqref="O555">
    <cfRule type="cellIs" dxfId="890" priority="47" stopIfTrue="1" operator="greaterThan">
      <formula>100</formula>
    </cfRule>
  </conditionalFormatting>
  <conditionalFormatting sqref="O555">
    <cfRule type="cellIs" dxfId="889" priority="46" stopIfTrue="1" operator="greaterThan">
      <formula>100</formula>
    </cfRule>
  </conditionalFormatting>
  <conditionalFormatting sqref="O563">
    <cfRule type="cellIs" dxfId="888" priority="45" stopIfTrue="1" operator="greaterThan">
      <formula>100</formula>
    </cfRule>
  </conditionalFormatting>
  <conditionalFormatting sqref="H563">
    <cfRule type="cellIs" dxfId="887" priority="44" stopIfTrue="1" operator="lessThan">
      <formula>0</formula>
    </cfRule>
  </conditionalFormatting>
  <conditionalFormatting sqref="H563">
    <cfRule type="cellIs" dxfId="886" priority="43" stopIfTrue="1" operator="lessThan">
      <formula>0</formula>
    </cfRule>
  </conditionalFormatting>
  <conditionalFormatting sqref="O563">
    <cfRule type="cellIs" dxfId="885" priority="42" stopIfTrue="1" operator="greaterThan">
      <formula>100</formula>
    </cfRule>
  </conditionalFormatting>
  <conditionalFormatting sqref="O563">
    <cfRule type="cellIs" dxfId="884" priority="41" stopIfTrue="1" operator="greaterThan">
      <formula>100</formula>
    </cfRule>
  </conditionalFormatting>
  <conditionalFormatting sqref="O573">
    <cfRule type="cellIs" dxfId="883" priority="40" stopIfTrue="1" operator="greaterThan">
      <formula>100</formula>
    </cfRule>
  </conditionalFormatting>
  <conditionalFormatting sqref="H573">
    <cfRule type="cellIs" dxfId="882" priority="39" stopIfTrue="1" operator="lessThan">
      <formula>0</formula>
    </cfRule>
  </conditionalFormatting>
  <conditionalFormatting sqref="H573">
    <cfRule type="cellIs" dxfId="881" priority="38" stopIfTrue="1" operator="lessThan">
      <formula>0</formula>
    </cfRule>
  </conditionalFormatting>
  <conditionalFormatting sqref="O573">
    <cfRule type="cellIs" dxfId="880" priority="37" stopIfTrue="1" operator="greaterThan">
      <formula>100</formula>
    </cfRule>
  </conditionalFormatting>
  <conditionalFormatting sqref="O573">
    <cfRule type="cellIs" dxfId="879" priority="36" stopIfTrue="1" operator="greaterThan">
      <formula>100</formula>
    </cfRule>
  </conditionalFormatting>
  <conditionalFormatting sqref="O591">
    <cfRule type="cellIs" dxfId="878" priority="35" stopIfTrue="1" operator="greaterThan">
      <formula>100</formula>
    </cfRule>
  </conditionalFormatting>
  <conditionalFormatting sqref="H591">
    <cfRule type="cellIs" dxfId="877" priority="34" stopIfTrue="1" operator="lessThan">
      <formula>0</formula>
    </cfRule>
  </conditionalFormatting>
  <conditionalFormatting sqref="H591">
    <cfRule type="cellIs" dxfId="876" priority="33" stopIfTrue="1" operator="lessThan">
      <formula>0</formula>
    </cfRule>
  </conditionalFormatting>
  <conditionalFormatting sqref="O591">
    <cfRule type="cellIs" dxfId="875" priority="32" stopIfTrue="1" operator="greaterThan">
      <formula>100</formula>
    </cfRule>
  </conditionalFormatting>
  <conditionalFormatting sqref="O591">
    <cfRule type="cellIs" dxfId="874" priority="31" stopIfTrue="1" operator="greaterThan">
      <formula>100</formula>
    </cfRule>
  </conditionalFormatting>
  <conditionalFormatting sqref="O592">
    <cfRule type="cellIs" dxfId="873" priority="30" stopIfTrue="1" operator="greaterThan">
      <formula>100</formula>
    </cfRule>
  </conditionalFormatting>
  <conditionalFormatting sqref="H592">
    <cfRule type="cellIs" dxfId="872" priority="29" stopIfTrue="1" operator="lessThan">
      <formula>0</formula>
    </cfRule>
  </conditionalFormatting>
  <conditionalFormatting sqref="H592">
    <cfRule type="cellIs" dxfId="871" priority="28" stopIfTrue="1" operator="lessThan">
      <formula>0</formula>
    </cfRule>
  </conditionalFormatting>
  <conditionalFormatting sqref="O592">
    <cfRule type="cellIs" dxfId="870" priority="27" stopIfTrue="1" operator="greaterThan">
      <formula>100</formula>
    </cfRule>
  </conditionalFormatting>
  <conditionalFormatting sqref="O592">
    <cfRule type="cellIs" dxfId="869" priority="26" stopIfTrue="1" operator="greaterThan">
      <formula>100</formula>
    </cfRule>
  </conditionalFormatting>
  <conditionalFormatting sqref="O599">
    <cfRule type="cellIs" dxfId="868" priority="25" stopIfTrue="1" operator="greaterThan">
      <formula>100</formula>
    </cfRule>
  </conditionalFormatting>
  <conditionalFormatting sqref="H599">
    <cfRule type="cellIs" dxfId="867" priority="24" stopIfTrue="1" operator="lessThan">
      <formula>0</formula>
    </cfRule>
  </conditionalFormatting>
  <conditionalFormatting sqref="H599">
    <cfRule type="cellIs" dxfId="866" priority="23" stopIfTrue="1" operator="lessThan">
      <formula>0</formula>
    </cfRule>
  </conditionalFormatting>
  <conditionalFormatting sqref="O599">
    <cfRule type="cellIs" dxfId="865" priority="22" stopIfTrue="1" operator="greaterThan">
      <formula>100</formula>
    </cfRule>
  </conditionalFormatting>
  <conditionalFormatting sqref="O599">
    <cfRule type="cellIs" dxfId="864" priority="21" stopIfTrue="1" operator="greaterThan">
      <formula>100</formula>
    </cfRule>
  </conditionalFormatting>
  <conditionalFormatting sqref="O617">
    <cfRule type="cellIs" dxfId="863" priority="20" stopIfTrue="1" operator="greaterThan">
      <formula>100</formula>
    </cfRule>
  </conditionalFormatting>
  <conditionalFormatting sqref="H617">
    <cfRule type="cellIs" dxfId="862" priority="19" stopIfTrue="1" operator="lessThan">
      <formula>0</formula>
    </cfRule>
  </conditionalFormatting>
  <conditionalFormatting sqref="H617">
    <cfRule type="cellIs" dxfId="861" priority="18" stopIfTrue="1" operator="lessThan">
      <formula>0</formula>
    </cfRule>
  </conditionalFormatting>
  <conditionalFormatting sqref="O617">
    <cfRule type="cellIs" dxfId="860" priority="17" stopIfTrue="1" operator="greaterThan">
      <formula>100</formula>
    </cfRule>
  </conditionalFormatting>
  <conditionalFormatting sqref="O617">
    <cfRule type="cellIs" dxfId="859" priority="16" stopIfTrue="1" operator="greaterThan">
      <formula>100</formula>
    </cfRule>
  </conditionalFormatting>
  <conditionalFormatting sqref="O628">
    <cfRule type="cellIs" dxfId="858" priority="15" stopIfTrue="1" operator="greaterThan">
      <formula>100</formula>
    </cfRule>
  </conditionalFormatting>
  <conditionalFormatting sqref="H628">
    <cfRule type="cellIs" dxfId="857" priority="14" stopIfTrue="1" operator="lessThan">
      <formula>0</formula>
    </cfRule>
  </conditionalFormatting>
  <conditionalFormatting sqref="H628">
    <cfRule type="cellIs" dxfId="856" priority="13" stopIfTrue="1" operator="lessThan">
      <formula>0</formula>
    </cfRule>
  </conditionalFormatting>
  <conditionalFormatting sqref="O628">
    <cfRule type="cellIs" dxfId="855" priority="12" stopIfTrue="1" operator="greaterThan">
      <formula>100</formula>
    </cfRule>
  </conditionalFormatting>
  <conditionalFormatting sqref="O628">
    <cfRule type="cellIs" dxfId="854" priority="11" stopIfTrue="1" operator="greaterThan">
      <formula>100</formula>
    </cfRule>
  </conditionalFormatting>
  <conditionalFormatting sqref="O633">
    <cfRule type="cellIs" dxfId="853" priority="10" stopIfTrue="1" operator="greaterThan">
      <formula>100</formula>
    </cfRule>
  </conditionalFormatting>
  <conditionalFormatting sqref="H633">
    <cfRule type="cellIs" dxfId="852" priority="9" stopIfTrue="1" operator="lessThan">
      <formula>0</formula>
    </cfRule>
  </conditionalFormatting>
  <conditionalFormatting sqref="H633">
    <cfRule type="cellIs" dxfId="851" priority="8" stopIfTrue="1" operator="lessThan">
      <formula>0</formula>
    </cfRule>
  </conditionalFormatting>
  <conditionalFormatting sqref="O633">
    <cfRule type="cellIs" dxfId="850" priority="7" stopIfTrue="1" operator="greaterThan">
      <formula>100</formula>
    </cfRule>
  </conditionalFormatting>
  <conditionalFormatting sqref="O633">
    <cfRule type="cellIs" dxfId="849" priority="6" stopIfTrue="1" operator="greaterThan">
      <formula>100</formula>
    </cfRule>
  </conditionalFormatting>
  <conditionalFormatting sqref="O639">
    <cfRule type="cellIs" dxfId="848" priority="5" stopIfTrue="1" operator="greaterThan">
      <formula>100</formula>
    </cfRule>
  </conditionalFormatting>
  <conditionalFormatting sqref="H639">
    <cfRule type="cellIs" dxfId="847" priority="4" stopIfTrue="1" operator="lessThan">
      <formula>0</formula>
    </cfRule>
  </conditionalFormatting>
  <conditionalFormatting sqref="H639">
    <cfRule type="cellIs" dxfId="846" priority="3" stopIfTrue="1" operator="lessThan">
      <formula>0</formula>
    </cfRule>
  </conditionalFormatting>
  <conditionalFormatting sqref="O639">
    <cfRule type="cellIs" dxfId="845" priority="2" stopIfTrue="1" operator="greaterThan">
      <formula>100</formula>
    </cfRule>
  </conditionalFormatting>
  <conditionalFormatting sqref="O639">
    <cfRule type="cellIs" dxfId="844" priority="1" stopIfTrue="1" operator="greaterThan">
      <formula>100</formula>
    </cfRule>
  </conditionalFormatting>
  <printOptions horizontalCentered="1"/>
  <pageMargins left="0.51181102362204722" right="0.51181102362204722" top="0.78740157480314965" bottom="0.78740157480314965" header="0.31496062992125984" footer="0.31496062992125984"/>
  <pageSetup paperSize="9" scale="56" fitToHeight="30" orientation="landscape" horizontalDpi="300" verticalDpi="300" r:id="rId1"/>
  <headerFooter alignWithMargins="0">
    <oddFooter>&amp;L&amp;P</oddFooter>
  </headerFooter>
  <rowBreaks count="1" manualBreakCount="1">
    <brk id="650"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4:P70"/>
  <sheetViews>
    <sheetView topLeftCell="A46" workbookViewId="0">
      <selection activeCell="P60" sqref="P60:P70"/>
    </sheetView>
  </sheetViews>
  <sheetFormatPr defaultRowHeight="12.75" x14ac:dyDescent="0.2"/>
  <cols>
    <col min="1" max="14" width="5.7109375" customWidth="1"/>
  </cols>
  <sheetData>
    <row r="4" spans="1:14" ht="15" x14ac:dyDescent="0.25">
      <c r="A4" s="161" t="s">
        <v>1221</v>
      </c>
      <c r="B4" t="s">
        <v>1159</v>
      </c>
      <c r="C4" s="112">
        <v>7.45</v>
      </c>
      <c r="D4" s="112" t="s">
        <v>1222</v>
      </c>
      <c r="E4" s="158">
        <v>0.12</v>
      </c>
      <c r="F4" s="158" t="s">
        <v>75</v>
      </c>
      <c r="G4" t="s">
        <v>1210</v>
      </c>
      <c r="H4" s="158">
        <v>0.3</v>
      </c>
      <c r="I4" s="158" t="s">
        <v>75</v>
      </c>
      <c r="J4" s="158" t="s">
        <v>1223</v>
      </c>
      <c r="K4" s="159">
        <f>C4*E4*H4</f>
        <v>0.27</v>
      </c>
      <c r="L4" s="158" t="s">
        <v>1213</v>
      </c>
      <c r="N4" t="str">
        <f>CONCATENATE(A4,B4,C4,D4,E4,F4,G4,H4,I4,J4,K4,L4)</f>
        <v>V01→7,45mX(0,12mX0,3m)=0,27m³</v>
      </c>
    </row>
    <row r="5" spans="1:14" ht="15" x14ac:dyDescent="0.25">
      <c r="A5" s="161" t="s">
        <v>1224</v>
      </c>
      <c r="B5" t="s">
        <v>1159</v>
      </c>
      <c r="C5" s="112">
        <v>21.2</v>
      </c>
      <c r="D5" s="112" t="s">
        <v>1222</v>
      </c>
      <c r="E5" s="158">
        <v>0.12</v>
      </c>
      <c r="F5" s="158" t="s">
        <v>75</v>
      </c>
      <c r="G5" t="s">
        <v>1210</v>
      </c>
      <c r="H5" s="158">
        <v>0.3</v>
      </c>
      <c r="I5" s="158" t="s">
        <v>75</v>
      </c>
      <c r="J5" s="158" t="s">
        <v>1223</v>
      </c>
      <c r="K5" s="159">
        <f t="shared" ref="K5:K35" si="0">C5*E5*H5</f>
        <v>0.76</v>
      </c>
      <c r="L5" s="158" t="s">
        <v>1213</v>
      </c>
      <c r="N5" t="str">
        <f t="shared" ref="N5:N36" si="1">CONCATENATE(A5,B5,C5,D5,E5,F5,G5,H5,I5,J5,K5,L5)</f>
        <v>V02→21,2mX(0,12mX0,3m)=0,76m³</v>
      </c>
    </row>
    <row r="6" spans="1:14" ht="15" x14ac:dyDescent="0.25">
      <c r="A6" s="161" t="s">
        <v>1225</v>
      </c>
      <c r="B6" t="s">
        <v>1159</v>
      </c>
      <c r="C6" s="112">
        <v>7.2</v>
      </c>
      <c r="D6" s="112" t="s">
        <v>1222</v>
      </c>
      <c r="E6" s="158">
        <v>0.12</v>
      </c>
      <c r="F6" s="158" t="s">
        <v>75</v>
      </c>
      <c r="G6" t="s">
        <v>1210</v>
      </c>
      <c r="H6" s="158">
        <v>0.3</v>
      </c>
      <c r="I6" s="158" t="s">
        <v>75</v>
      </c>
      <c r="J6" s="158" t="s">
        <v>1223</v>
      </c>
      <c r="K6" s="159">
        <f t="shared" si="0"/>
        <v>0.26</v>
      </c>
      <c r="L6" s="158" t="s">
        <v>1213</v>
      </c>
      <c r="N6" t="str">
        <f t="shared" si="1"/>
        <v>V03→7,2mX(0,12mX0,3m)=0,26m³</v>
      </c>
    </row>
    <row r="7" spans="1:14" ht="15" x14ac:dyDescent="0.25">
      <c r="A7" s="161" t="s">
        <v>1226</v>
      </c>
      <c r="B7" t="s">
        <v>1159</v>
      </c>
      <c r="C7" s="112">
        <v>2.4</v>
      </c>
      <c r="D7" s="112" t="s">
        <v>1222</v>
      </c>
      <c r="E7" s="158">
        <v>0.12</v>
      </c>
      <c r="F7" s="158" t="s">
        <v>75</v>
      </c>
      <c r="G7" t="s">
        <v>1227</v>
      </c>
      <c r="H7" s="158">
        <v>0.3</v>
      </c>
      <c r="I7" s="158" t="s">
        <v>75</v>
      </c>
      <c r="J7" s="158" t="s">
        <v>1223</v>
      </c>
      <c r="K7" s="159">
        <f t="shared" si="0"/>
        <v>0.09</v>
      </c>
      <c r="L7" s="158" t="s">
        <v>1213</v>
      </c>
      <c r="N7" t="str">
        <f t="shared" si="1"/>
        <v>V04→2,4mX(0,12mX00,3m)=0,09m³</v>
      </c>
    </row>
    <row r="8" spans="1:14" ht="15" x14ac:dyDescent="0.25">
      <c r="A8" s="161" t="s">
        <v>1228</v>
      </c>
      <c r="B8" t="s">
        <v>1159</v>
      </c>
      <c r="C8" s="112">
        <v>10.87</v>
      </c>
      <c r="D8" s="112" t="s">
        <v>1222</v>
      </c>
      <c r="E8" s="158">
        <v>0.12</v>
      </c>
      <c r="F8" s="158" t="s">
        <v>75</v>
      </c>
      <c r="G8" t="s">
        <v>1210</v>
      </c>
      <c r="H8" s="158">
        <v>0.3</v>
      </c>
      <c r="I8" s="158" t="s">
        <v>75</v>
      </c>
      <c r="J8" s="158" t="s">
        <v>1223</v>
      </c>
      <c r="K8" s="159">
        <f t="shared" si="0"/>
        <v>0.39</v>
      </c>
      <c r="L8" s="158" t="s">
        <v>1213</v>
      </c>
      <c r="N8" t="str">
        <f t="shared" si="1"/>
        <v>V05→10,87mX(0,12mX0,3m)=0,39m³</v>
      </c>
    </row>
    <row r="9" spans="1:14" ht="15" x14ac:dyDescent="0.25">
      <c r="A9" s="161" t="s">
        <v>1229</v>
      </c>
      <c r="B9" t="s">
        <v>1159</v>
      </c>
      <c r="C9" s="112">
        <v>7.2</v>
      </c>
      <c r="D9" s="112" t="s">
        <v>1222</v>
      </c>
      <c r="E9" s="158">
        <v>0.12</v>
      </c>
      <c r="F9" s="158" t="s">
        <v>75</v>
      </c>
      <c r="G9" t="s">
        <v>1210</v>
      </c>
      <c r="H9" s="158">
        <v>0.3</v>
      </c>
      <c r="I9" s="158" t="s">
        <v>75</v>
      </c>
      <c r="J9" s="158" t="s">
        <v>1223</v>
      </c>
      <c r="K9" s="159">
        <f t="shared" si="0"/>
        <v>0.26</v>
      </c>
      <c r="L9" s="158" t="s">
        <v>1213</v>
      </c>
      <c r="N9" t="str">
        <f t="shared" si="1"/>
        <v>V06→7,2mX(0,12mX0,3m)=0,26m³</v>
      </c>
    </row>
    <row r="10" spans="1:14" ht="15" x14ac:dyDescent="0.25">
      <c r="A10" s="161" t="s">
        <v>1230</v>
      </c>
      <c r="B10" t="s">
        <v>1159</v>
      </c>
      <c r="C10" s="112">
        <v>3.6</v>
      </c>
      <c r="D10" s="112" t="s">
        <v>1222</v>
      </c>
      <c r="E10" s="158">
        <v>0.12</v>
      </c>
      <c r="F10" s="158" t="s">
        <v>75</v>
      </c>
      <c r="G10" t="s">
        <v>1210</v>
      </c>
      <c r="H10" s="158">
        <v>0.3</v>
      </c>
      <c r="I10" s="158" t="s">
        <v>75</v>
      </c>
      <c r="J10" s="158" t="s">
        <v>1223</v>
      </c>
      <c r="K10" s="159">
        <f t="shared" si="0"/>
        <v>0.13</v>
      </c>
      <c r="L10" s="158" t="s">
        <v>1213</v>
      </c>
      <c r="N10" t="str">
        <f t="shared" si="1"/>
        <v>V07→3,6mX(0,12mX0,3m)=0,13m³</v>
      </c>
    </row>
    <row r="11" spans="1:14" ht="15" x14ac:dyDescent="0.25">
      <c r="A11" s="161" t="s">
        <v>1231</v>
      </c>
      <c r="B11" t="s">
        <v>1159</v>
      </c>
      <c r="C11" s="112">
        <v>3.5</v>
      </c>
      <c r="D11" s="112" t="s">
        <v>1222</v>
      </c>
      <c r="E11" s="158">
        <v>0.12</v>
      </c>
      <c r="F11" s="158" t="s">
        <v>75</v>
      </c>
      <c r="G11" t="s">
        <v>1210</v>
      </c>
      <c r="H11" s="158">
        <v>0.3</v>
      </c>
      <c r="I11" s="158" t="s">
        <v>75</v>
      </c>
      <c r="J11" s="158" t="s">
        <v>1223</v>
      </c>
      <c r="K11" s="159">
        <f t="shared" si="0"/>
        <v>0.13</v>
      </c>
      <c r="L11" s="158" t="s">
        <v>1213</v>
      </c>
      <c r="N11" t="str">
        <f t="shared" si="1"/>
        <v>V08→3,5mX(0,12mX0,3m)=0,13m³</v>
      </c>
    </row>
    <row r="12" spans="1:14" ht="15" x14ac:dyDescent="0.25">
      <c r="A12" s="161" t="s">
        <v>1232</v>
      </c>
      <c r="B12" t="s">
        <v>1159</v>
      </c>
      <c r="C12" s="112">
        <v>10.19</v>
      </c>
      <c r="D12" s="112" t="s">
        <v>1222</v>
      </c>
      <c r="E12" s="158">
        <v>0.12</v>
      </c>
      <c r="F12" s="158" t="s">
        <v>75</v>
      </c>
      <c r="G12" t="s">
        <v>1210</v>
      </c>
      <c r="H12" s="158">
        <v>0.3</v>
      </c>
      <c r="I12" s="158" t="s">
        <v>75</v>
      </c>
      <c r="J12" s="158" t="s">
        <v>1223</v>
      </c>
      <c r="K12" s="159">
        <f t="shared" si="0"/>
        <v>0.37</v>
      </c>
      <c r="L12" s="158" t="s">
        <v>1213</v>
      </c>
      <c r="N12" t="str">
        <f t="shared" si="1"/>
        <v>V09→10,19mX(0,12mX0,3m)=0,37m³</v>
      </c>
    </row>
    <row r="13" spans="1:14" ht="15" x14ac:dyDescent="0.25">
      <c r="A13" s="161" t="s">
        <v>1233</v>
      </c>
      <c r="B13" t="s">
        <v>1159</v>
      </c>
      <c r="C13" s="112">
        <v>3.6</v>
      </c>
      <c r="D13" s="112" t="s">
        <v>1234</v>
      </c>
      <c r="E13" s="158">
        <v>0.12</v>
      </c>
      <c r="F13" s="158" t="s">
        <v>75</v>
      </c>
      <c r="G13" t="s">
        <v>75</v>
      </c>
      <c r="H13" s="158">
        <v>0.3</v>
      </c>
      <c r="I13" s="158" t="s">
        <v>75</v>
      </c>
      <c r="J13" s="158" t="s">
        <v>1223</v>
      </c>
      <c r="K13" s="159">
        <f t="shared" si="0"/>
        <v>0.13</v>
      </c>
      <c r="L13" s="158" t="s">
        <v>1213</v>
      </c>
      <c r="N13" t="str">
        <f t="shared" si="1"/>
        <v>V10→3,60mX0,12mm0,3m)=0,13m³</v>
      </c>
    </row>
    <row r="14" spans="1:14" ht="15" x14ac:dyDescent="0.25">
      <c r="A14" s="161" t="s">
        <v>1235</v>
      </c>
      <c r="B14" t="s">
        <v>1159</v>
      </c>
      <c r="C14" s="112">
        <v>11.74</v>
      </c>
      <c r="D14" s="112" t="s">
        <v>1222</v>
      </c>
      <c r="E14" s="158">
        <v>0.12</v>
      </c>
      <c r="F14" s="158" t="s">
        <v>75</v>
      </c>
      <c r="G14" t="s">
        <v>1210</v>
      </c>
      <c r="H14" s="158">
        <v>0.3</v>
      </c>
      <c r="I14" s="158" t="s">
        <v>75</v>
      </c>
      <c r="J14" s="158" t="s">
        <v>1223</v>
      </c>
      <c r="K14" s="159">
        <f t="shared" si="0"/>
        <v>0.42</v>
      </c>
      <c r="L14" s="158" t="s">
        <v>1213</v>
      </c>
      <c r="N14" t="str">
        <f t="shared" si="1"/>
        <v>V11→11,74mX(0,12mX0,3m)=0,42m³</v>
      </c>
    </row>
    <row r="15" spans="1:14" ht="15" x14ac:dyDescent="0.25">
      <c r="A15" s="161" t="s">
        <v>1236</v>
      </c>
      <c r="B15" t="s">
        <v>1159</v>
      </c>
      <c r="C15" s="112">
        <v>2.89</v>
      </c>
      <c r="D15" s="112" t="s">
        <v>1222</v>
      </c>
      <c r="E15" s="158">
        <v>0.12</v>
      </c>
      <c r="F15" s="158" t="s">
        <v>75</v>
      </c>
      <c r="G15" t="s">
        <v>1210</v>
      </c>
      <c r="H15" s="158">
        <v>0.3</v>
      </c>
      <c r="I15" s="158" t="s">
        <v>75</v>
      </c>
      <c r="J15" s="158" t="s">
        <v>1223</v>
      </c>
      <c r="K15" s="159">
        <f t="shared" si="0"/>
        <v>0.1</v>
      </c>
      <c r="L15" s="158" t="s">
        <v>1213</v>
      </c>
      <c r="N15" t="str">
        <f t="shared" si="1"/>
        <v>V12→2,89mX(0,12mX0,3m)=0,1m³</v>
      </c>
    </row>
    <row r="16" spans="1:14" ht="15" x14ac:dyDescent="0.25">
      <c r="A16" s="161" t="s">
        <v>1237</v>
      </c>
      <c r="B16" t="s">
        <v>1159</v>
      </c>
      <c r="C16">
        <v>3.33</v>
      </c>
      <c r="D16" t="s">
        <v>1222</v>
      </c>
      <c r="E16" s="158">
        <v>0.12</v>
      </c>
      <c r="F16" s="158" t="s">
        <v>75</v>
      </c>
      <c r="G16" t="s">
        <v>1210</v>
      </c>
      <c r="H16" s="158">
        <v>0.3</v>
      </c>
      <c r="I16" t="s">
        <v>75</v>
      </c>
      <c r="J16" t="s">
        <v>1223</v>
      </c>
      <c r="K16" s="159">
        <f t="shared" si="0"/>
        <v>0.12</v>
      </c>
      <c r="L16" s="158" t="s">
        <v>1213</v>
      </c>
      <c r="N16" t="str">
        <f t="shared" si="1"/>
        <v>V13→3,33mX(0,12mX0,3m)=0,12m³</v>
      </c>
    </row>
    <row r="17" spans="1:14" ht="15" x14ac:dyDescent="0.25">
      <c r="A17" s="161" t="s">
        <v>1238</v>
      </c>
      <c r="B17" t="s">
        <v>1159</v>
      </c>
      <c r="C17">
        <v>2.5499999999999998</v>
      </c>
      <c r="D17" t="s">
        <v>1222</v>
      </c>
      <c r="E17" s="158">
        <v>0.12</v>
      </c>
      <c r="F17" s="158" t="s">
        <v>75</v>
      </c>
      <c r="G17" t="s">
        <v>1210</v>
      </c>
      <c r="H17" s="158">
        <v>0.3</v>
      </c>
      <c r="I17" t="s">
        <v>75</v>
      </c>
      <c r="J17" t="s">
        <v>1223</v>
      </c>
      <c r="K17" s="159">
        <f t="shared" si="0"/>
        <v>0.09</v>
      </c>
      <c r="L17" s="158" t="s">
        <v>1213</v>
      </c>
      <c r="N17" t="str">
        <f t="shared" si="1"/>
        <v>V14→2,55mX(0,12mX0,3m)=0,09m³</v>
      </c>
    </row>
    <row r="18" spans="1:14" ht="15" x14ac:dyDescent="0.25">
      <c r="A18" s="161" t="s">
        <v>1239</v>
      </c>
      <c r="B18" t="s">
        <v>1159</v>
      </c>
      <c r="C18">
        <v>2.38</v>
      </c>
      <c r="D18" t="s">
        <v>1222</v>
      </c>
      <c r="E18" s="158">
        <v>0.12</v>
      </c>
      <c r="F18" s="158" t="s">
        <v>75</v>
      </c>
      <c r="G18" t="s">
        <v>1210</v>
      </c>
      <c r="H18" s="158">
        <v>0.3</v>
      </c>
      <c r="I18" t="s">
        <v>75</v>
      </c>
      <c r="J18" t="s">
        <v>1223</v>
      </c>
      <c r="K18" s="159">
        <f t="shared" si="0"/>
        <v>0.09</v>
      </c>
      <c r="L18" s="158" t="s">
        <v>1213</v>
      </c>
      <c r="N18" t="str">
        <f t="shared" si="1"/>
        <v>V15→2,38mX(0,12mX0,3m)=0,09m³</v>
      </c>
    </row>
    <row r="19" spans="1:14" ht="15" x14ac:dyDescent="0.25">
      <c r="A19" s="161" t="s">
        <v>1240</v>
      </c>
      <c r="B19" t="s">
        <v>1159</v>
      </c>
      <c r="C19">
        <v>2.89</v>
      </c>
      <c r="D19" t="s">
        <v>1222</v>
      </c>
      <c r="E19" s="158">
        <v>0.12</v>
      </c>
      <c r="F19" s="158" t="s">
        <v>75</v>
      </c>
      <c r="G19" t="s">
        <v>1210</v>
      </c>
      <c r="H19" s="158">
        <v>0.3</v>
      </c>
      <c r="I19" t="s">
        <v>75</v>
      </c>
      <c r="J19" t="s">
        <v>1223</v>
      </c>
      <c r="K19" s="159">
        <f t="shared" si="0"/>
        <v>0.1</v>
      </c>
      <c r="L19" s="158" t="s">
        <v>1213</v>
      </c>
      <c r="N19" t="str">
        <f t="shared" si="1"/>
        <v>V16→2,89mX(0,12mX0,3m)=0,1m³</v>
      </c>
    </row>
    <row r="20" spans="1:14" ht="15" x14ac:dyDescent="0.25">
      <c r="A20" s="161" t="s">
        <v>1241</v>
      </c>
      <c r="B20" t="s">
        <v>1159</v>
      </c>
      <c r="C20">
        <v>25.9</v>
      </c>
      <c r="D20" t="s">
        <v>1222</v>
      </c>
      <c r="E20" s="158">
        <v>0.12</v>
      </c>
      <c r="F20" s="158" t="s">
        <v>75</v>
      </c>
      <c r="G20" t="s">
        <v>1210</v>
      </c>
      <c r="H20" s="158">
        <v>0.3</v>
      </c>
      <c r="I20" t="s">
        <v>75</v>
      </c>
      <c r="J20" t="s">
        <v>1223</v>
      </c>
      <c r="K20" s="159">
        <f t="shared" si="0"/>
        <v>0.93</v>
      </c>
      <c r="L20" s="158" t="s">
        <v>1213</v>
      </c>
      <c r="N20" t="str">
        <f t="shared" si="1"/>
        <v>V17→25,9mX(0,12mX0,3m)=0,93m³</v>
      </c>
    </row>
    <row r="21" spans="1:14" ht="15" x14ac:dyDescent="0.25">
      <c r="A21" s="161" t="s">
        <v>1242</v>
      </c>
      <c r="B21" t="s">
        <v>1159</v>
      </c>
      <c r="C21">
        <v>10.19</v>
      </c>
      <c r="D21" t="s">
        <v>1222</v>
      </c>
      <c r="E21" s="158">
        <v>0.12</v>
      </c>
      <c r="F21" s="158" t="s">
        <v>75</v>
      </c>
      <c r="G21" t="s">
        <v>1210</v>
      </c>
      <c r="H21" s="158">
        <v>0.3</v>
      </c>
      <c r="I21" t="s">
        <v>75</v>
      </c>
      <c r="J21" t="s">
        <v>1223</v>
      </c>
      <c r="K21" s="159">
        <f t="shared" si="0"/>
        <v>0.37</v>
      </c>
      <c r="L21" s="158" t="s">
        <v>1213</v>
      </c>
      <c r="N21" t="str">
        <f t="shared" si="1"/>
        <v>V18→10,19mX(0,12mX0,3m)=0,37m³</v>
      </c>
    </row>
    <row r="22" spans="1:14" ht="15" x14ac:dyDescent="0.25">
      <c r="A22" s="161" t="s">
        <v>1243</v>
      </c>
      <c r="B22" t="s">
        <v>1159</v>
      </c>
      <c r="C22">
        <v>6.05</v>
      </c>
      <c r="D22" t="s">
        <v>1222</v>
      </c>
      <c r="E22" s="158">
        <v>0.12</v>
      </c>
      <c r="F22" s="158" t="s">
        <v>75</v>
      </c>
      <c r="G22" t="s">
        <v>1210</v>
      </c>
      <c r="H22" s="158">
        <v>0.3</v>
      </c>
      <c r="I22" t="s">
        <v>75</v>
      </c>
      <c r="J22" t="s">
        <v>1223</v>
      </c>
      <c r="K22" s="159">
        <f t="shared" si="0"/>
        <v>0.22</v>
      </c>
      <c r="L22" s="158" t="s">
        <v>1213</v>
      </c>
      <c r="N22" t="str">
        <f t="shared" si="1"/>
        <v>V19→6,05mX(0,12mX0,3m)=0,22m³</v>
      </c>
    </row>
    <row r="23" spans="1:14" ht="15" x14ac:dyDescent="0.25">
      <c r="A23" s="161" t="s">
        <v>1244</v>
      </c>
      <c r="B23" t="s">
        <v>1159</v>
      </c>
      <c r="C23">
        <v>6.57</v>
      </c>
      <c r="D23" t="s">
        <v>1222</v>
      </c>
      <c r="E23" s="158">
        <v>0.12</v>
      </c>
      <c r="F23" s="158" t="s">
        <v>75</v>
      </c>
      <c r="G23" t="s">
        <v>1210</v>
      </c>
      <c r="H23" s="158">
        <v>0.3</v>
      </c>
      <c r="I23" t="s">
        <v>75</v>
      </c>
      <c r="J23" t="s">
        <v>1223</v>
      </c>
      <c r="K23" s="159">
        <f t="shared" si="0"/>
        <v>0.24</v>
      </c>
      <c r="L23" s="158" t="s">
        <v>1213</v>
      </c>
      <c r="N23" t="str">
        <f t="shared" si="1"/>
        <v>V20→6,57mX(0,12mX0,3m)=0,24m³</v>
      </c>
    </row>
    <row r="24" spans="1:14" ht="15" x14ac:dyDescent="0.25">
      <c r="A24" s="161" t="s">
        <v>1245</v>
      </c>
      <c r="B24" t="s">
        <v>1159</v>
      </c>
      <c r="C24">
        <v>2.33</v>
      </c>
      <c r="D24" t="s">
        <v>1222</v>
      </c>
      <c r="E24" s="158">
        <v>0.12</v>
      </c>
      <c r="F24" s="158" t="s">
        <v>75</v>
      </c>
      <c r="G24" t="s">
        <v>1210</v>
      </c>
      <c r="H24" s="158">
        <v>0.3</v>
      </c>
      <c r="I24" t="s">
        <v>75</v>
      </c>
      <c r="J24" t="s">
        <v>1223</v>
      </c>
      <c r="K24" s="159">
        <f t="shared" si="0"/>
        <v>0.08</v>
      </c>
      <c r="L24" s="158" t="s">
        <v>1213</v>
      </c>
      <c r="N24" t="str">
        <f t="shared" si="1"/>
        <v>V21→2,33mX(0,12mX0,3m)=0,08m³</v>
      </c>
    </row>
    <row r="25" spans="1:14" ht="15" x14ac:dyDescent="0.25">
      <c r="A25" s="161" t="s">
        <v>1246</v>
      </c>
      <c r="B25" t="s">
        <v>1159</v>
      </c>
      <c r="C25">
        <v>2.33</v>
      </c>
      <c r="D25" t="s">
        <v>1222</v>
      </c>
      <c r="E25" s="158">
        <v>0.12</v>
      </c>
      <c r="F25" s="158" t="s">
        <v>75</v>
      </c>
      <c r="G25" t="s">
        <v>1210</v>
      </c>
      <c r="H25" s="158">
        <v>0.3</v>
      </c>
      <c r="I25" t="s">
        <v>75</v>
      </c>
      <c r="J25" t="s">
        <v>1223</v>
      </c>
      <c r="K25" s="159">
        <f t="shared" si="0"/>
        <v>0.08</v>
      </c>
      <c r="L25" s="158" t="s">
        <v>1213</v>
      </c>
      <c r="N25" t="str">
        <f t="shared" si="1"/>
        <v>V22→2,33mX(0,12mX0,3m)=0,08m³</v>
      </c>
    </row>
    <row r="26" spans="1:14" ht="15" x14ac:dyDescent="0.25">
      <c r="A26" s="161" t="s">
        <v>1247</v>
      </c>
      <c r="B26" t="s">
        <v>1159</v>
      </c>
      <c r="C26">
        <v>11.72</v>
      </c>
      <c r="D26" t="s">
        <v>1222</v>
      </c>
      <c r="E26" s="158">
        <v>0.12</v>
      </c>
      <c r="F26" s="158" t="s">
        <v>75</v>
      </c>
      <c r="G26" t="s">
        <v>1210</v>
      </c>
      <c r="H26" s="158">
        <v>0.3</v>
      </c>
      <c r="I26" t="s">
        <v>75</v>
      </c>
      <c r="J26" t="s">
        <v>1223</v>
      </c>
      <c r="K26" s="159">
        <f t="shared" si="0"/>
        <v>0.42</v>
      </c>
      <c r="L26" s="158" t="s">
        <v>1213</v>
      </c>
      <c r="N26" t="str">
        <f t="shared" si="1"/>
        <v>V23→11,72mX(0,12mX0,3m)=0,42m³</v>
      </c>
    </row>
    <row r="27" spans="1:14" ht="15" x14ac:dyDescent="0.25">
      <c r="A27" s="161" t="s">
        <v>1248</v>
      </c>
      <c r="B27" t="s">
        <v>1159</v>
      </c>
      <c r="C27">
        <v>3.45</v>
      </c>
      <c r="D27" t="s">
        <v>1222</v>
      </c>
      <c r="E27" s="158">
        <v>0.12</v>
      </c>
      <c r="F27" s="158" t="s">
        <v>75</v>
      </c>
      <c r="G27" t="s">
        <v>1210</v>
      </c>
      <c r="H27" s="158">
        <v>0.3</v>
      </c>
      <c r="I27" t="s">
        <v>75</v>
      </c>
      <c r="J27" t="s">
        <v>1223</v>
      </c>
      <c r="K27" s="159">
        <f t="shared" si="0"/>
        <v>0.12</v>
      </c>
      <c r="L27" s="158" t="s">
        <v>1213</v>
      </c>
      <c r="N27" t="str">
        <f t="shared" si="1"/>
        <v>V24→3,45mX(0,12mX0,3m)=0,12m³</v>
      </c>
    </row>
    <row r="28" spans="1:14" ht="14.25" x14ac:dyDescent="0.2">
      <c r="A28" s="162" t="s">
        <v>1249</v>
      </c>
      <c r="B28" t="s">
        <v>1159</v>
      </c>
      <c r="C28">
        <v>2.17</v>
      </c>
      <c r="D28" t="s">
        <v>1222</v>
      </c>
      <c r="E28" s="158">
        <v>0.12</v>
      </c>
      <c r="F28" s="158" t="s">
        <v>75</v>
      </c>
      <c r="G28" t="s">
        <v>1210</v>
      </c>
      <c r="H28" s="158">
        <v>0.3</v>
      </c>
      <c r="I28" t="s">
        <v>75</v>
      </c>
      <c r="J28" t="s">
        <v>1223</v>
      </c>
      <c r="K28" s="159">
        <f t="shared" si="0"/>
        <v>0.08</v>
      </c>
      <c r="L28" s="158" t="s">
        <v>1213</v>
      </c>
      <c r="N28" t="str">
        <f t="shared" si="1"/>
        <v>V25→2,17mX(0,12mX0,3m)=0,08m³</v>
      </c>
    </row>
    <row r="29" spans="1:14" ht="14.25" x14ac:dyDescent="0.2">
      <c r="A29" s="162" t="s">
        <v>1250</v>
      </c>
      <c r="B29" t="s">
        <v>1159</v>
      </c>
      <c r="C29">
        <v>3.5</v>
      </c>
      <c r="D29" t="s">
        <v>1222</v>
      </c>
      <c r="E29" s="158">
        <v>0.12</v>
      </c>
      <c r="F29" s="158" t="s">
        <v>75</v>
      </c>
      <c r="G29" t="s">
        <v>1210</v>
      </c>
      <c r="H29" s="158">
        <v>0.3</v>
      </c>
      <c r="I29" t="s">
        <v>75</v>
      </c>
      <c r="J29" t="s">
        <v>1223</v>
      </c>
      <c r="K29" s="159">
        <f t="shared" si="0"/>
        <v>0.13</v>
      </c>
      <c r="L29" s="158" t="s">
        <v>1213</v>
      </c>
      <c r="N29" t="str">
        <f t="shared" si="1"/>
        <v>V26→3,5mX(0,12mX0,3m)=0,13m³</v>
      </c>
    </row>
    <row r="30" spans="1:14" ht="14.25" x14ac:dyDescent="0.2">
      <c r="A30" s="162" t="s">
        <v>1251</v>
      </c>
      <c r="B30" t="s">
        <v>1159</v>
      </c>
      <c r="C30">
        <v>14.35</v>
      </c>
      <c r="D30" t="s">
        <v>1222</v>
      </c>
      <c r="E30" s="158">
        <v>0.12</v>
      </c>
      <c r="F30" s="158" t="s">
        <v>75</v>
      </c>
      <c r="G30" t="s">
        <v>1210</v>
      </c>
      <c r="H30" s="158">
        <v>0.3</v>
      </c>
      <c r="I30" t="s">
        <v>75</v>
      </c>
      <c r="J30" t="s">
        <v>1223</v>
      </c>
      <c r="K30" s="159">
        <f t="shared" si="0"/>
        <v>0.52</v>
      </c>
      <c r="L30" s="158" t="s">
        <v>1213</v>
      </c>
      <c r="N30" t="str">
        <f t="shared" si="1"/>
        <v>V27→14,35mX(0,12mX0,3m)=0,52m³</v>
      </c>
    </row>
    <row r="31" spans="1:14" ht="14.25" x14ac:dyDescent="0.2">
      <c r="A31" s="162" t="s">
        <v>1252</v>
      </c>
      <c r="B31" t="s">
        <v>1159</v>
      </c>
      <c r="C31">
        <v>19.25</v>
      </c>
      <c r="D31" t="s">
        <v>1222</v>
      </c>
      <c r="E31" s="158">
        <v>0.12</v>
      </c>
      <c r="F31" s="158" t="s">
        <v>75</v>
      </c>
      <c r="G31" t="s">
        <v>1210</v>
      </c>
      <c r="H31" s="158">
        <v>0.3</v>
      </c>
      <c r="I31" t="s">
        <v>75</v>
      </c>
      <c r="J31" t="s">
        <v>1223</v>
      </c>
      <c r="K31" s="159">
        <f t="shared" si="0"/>
        <v>0.69</v>
      </c>
      <c r="L31" s="158" t="s">
        <v>1213</v>
      </c>
      <c r="N31" t="str">
        <f t="shared" si="1"/>
        <v>V28→19,25mX(0,12mX0,3m)=0,69m³</v>
      </c>
    </row>
    <row r="32" spans="1:14" ht="14.25" x14ac:dyDescent="0.2">
      <c r="A32" s="162" t="s">
        <v>1253</v>
      </c>
      <c r="B32" t="s">
        <v>1159</v>
      </c>
      <c r="C32">
        <v>14.11</v>
      </c>
      <c r="D32" t="s">
        <v>1222</v>
      </c>
      <c r="E32" s="158">
        <v>0.12</v>
      </c>
      <c r="F32" s="158" t="s">
        <v>75</v>
      </c>
      <c r="G32" t="s">
        <v>1210</v>
      </c>
      <c r="H32" s="158">
        <v>0.3</v>
      </c>
      <c r="I32" t="s">
        <v>75</v>
      </c>
      <c r="J32" t="s">
        <v>1223</v>
      </c>
      <c r="K32" s="159">
        <f t="shared" si="0"/>
        <v>0.51</v>
      </c>
      <c r="L32" s="158" t="s">
        <v>1213</v>
      </c>
      <c r="N32" t="str">
        <f t="shared" si="1"/>
        <v>V29→14,11mX(0,12mX0,3m)=0,51m³</v>
      </c>
    </row>
    <row r="33" spans="1:16" ht="14.25" x14ac:dyDescent="0.2">
      <c r="A33" s="162" t="s">
        <v>1254</v>
      </c>
      <c r="B33" t="s">
        <v>1159</v>
      </c>
      <c r="C33">
        <v>14.11</v>
      </c>
      <c r="D33" t="s">
        <v>1222</v>
      </c>
      <c r="E33" s="158">
        <v>0.12</v>
      </c>
      <c r="F33" s="158" t="s">
        <v>75</v>
      </c>
      <c r="G33" t="s">
        <v>1210</v>
      </c>
      <c r="H33" s="158">
        <v>0.3</v>
      </c>
      <c r="I33" t="s">
        <v>75</v>
      </c>
      <c r="J33" t="s">
        <v>1223</v>
      </c>
      <c r="K33" s="159">
        <f t="shared" si="0"/>
        <v>0.51</v>
      </c>
      <c r="L33" s="158" t="s">
        <v>1213</v>
      </c>
      <c r="N33" t="str">
        <f t="shared" si="1"/>
        <v>V30→14,11mX(0,12mX0,3m)=0,51m³</v>
      </c>
    </row>
    <row r="34" spans="1:16" ht="14.25" x14ac:dyDescent="0.2">
      <c r="A34" s="162" t="s">
        <v>1255</v>
      </c>
      <c r="B34" t="s">
        <v>1159</v>
      </c>
      <c r="C34">
        <v>19.95</v>
      </c>
      <c r="D34" t="s">
        <v>1222</v>
      </c>
      <c r="E34" s="158">
        <v>0.12</v>
      </c>
      <c r="F34" s="158" t="s">
        <v>75</v>
      </c>
      <c r="G34" t="s">
        <v>1210</v>
      </c>
      <c r="H34" s="158">
        <v>0.3</v>
      </c>
      <c r="I34" t="s">
        <v>75</v>
      </c>
      <c r="J34" t="s">
        <v>1223</v>
      </c>
      <c r="K34" s="159">
        <f t="shared" si="0"/>
        <v>0.72</v>
      </c>
      <c r="L34" s="158" t="s">
        <v>1213</v>
      </c>
      <c r="N34" t="str">
        <f t="shared" si="1"/>
        <v>V31→19,95mX(0,12mX0,3m)=0,72m³</v>
      </c>
    </row>
    <row r="35" spans="1:16" ht="14.25" x14ac:dyDescent="0.2">
      <c r="A35" s="162" t="s">
        <v>1256</v>
      </c>
      <c r="B35" t="s">
        <v>1159</v>
      </c>
      <c r="C35">
        <v>4.95</v>
      </c>
      <c r="D35" t="s">
        <v>1222</v>
      </c>
      <c r="E35" s="158">
        <v>0.12</v>
      </c>
      <c r="F35" s="158" t="s">
        <v>75</v>
      </c>
      <c r="G35" t="s">
        <v>1210</v>
      </c>
      <c r="H35" s="158">
        <v>0.3</v>
      </c>
      <c r="I35" t="s">
        <v>75</v>
      </c>
      <c r="J35" t="s">
        <v>1223</v>
      </c>
      <c r="K35" s="159">
        <f t="shared" si="0"/>
        <v>0.18</v>
      </c>
      <c r="L35" s="158" t="s">
        <v>1213</v>
      </c>
      <c r="N35" t="str">
        <f t="shared" si="1"/>
        <v>V32→4,95mX(0,12mX0,3m)=0,18m³</v>
      </c>
    </row>
    <row r="36" spans="1:16" ht="15" x14ac:dyDescent="0.25">
      <c r="A36" s="113" t="s">
        <v>1257</v>
      </c>
      <c r="K36" s="159">
        <f>SUM(K4:K35)</f>
        <v>9.51</v>
      </c>
      <c r="N36" s="9" t="str">
        <f t="shared" si="1"/>
        <v>TOTAL VIGAS BALDRAME =9,51</v>
      </c>
    </row>
    <row r="37" spans="1:16" ht="14.25" x14ac:dyDescent="0.2">
      <c r="A37" s="158"/>
    </row>
    <row r="38" spans="1:16" ht="15" x14ac:dyDescent="0.25">
      <c r="A38" s="161" t="s">
        <v>1221</v>
      </c>
      <c r="B38" t="s">
        <v>1159</v>
      </c>
      <c r="C38" s="112">
        <v>7.45</v>
      </c>
      <c r="D38" s="112" t="s">
        <v>1222</v>
      </c>
      <c r="E38" s="158">
        <v>0.12</v>
      </c>
      <c r="F38" s="158" t="s">
        <v>75</v>
      </c>
      <c r="G38" s="157" t="s">
        <v>1258</v>
      </c>
      <c r="H38" s="158">
        <v>0.3</v>
      </c>
      <c r="I38" s="158" t="s">
        <v>1258</v>
      </c>
      <c r="J38" s="158">
        <v>0.3</v>
      </c>
      <c r="K38" s="158" t="s">
        <v>75</v>
      </c>
      <c r="L38" s="158" t="s">
        <v>1223</v>
      </c>
      <c r="M38" s="159">
        <f>C38*(E38+H38+J38)</f>
        <v>5.36</v>
      </c>
      <c r="N38" s="158" t="s">
        <v>1217</v>
      </c>
      <c r="P38" t="str">
        <f>CONCATENATE(A38,B38,C38,D38,E38,F38,G38,H38,I38,J38,K38,L38,M38,N38)</f>
        <v>V01→7,45mX(0,12m+0,3+0,3m)=5,36m²</v>
      </c>
    </row>
    <row r="39" spans="1:16" ht="15" x14ac:dyDescent="0.25">
      <c r="A39" s="161" t="s">
        <v>1224</v>
      </c>
      <c r="B39" t="s">
        <v>1159</v>
      </c>
      <c r="C39" s="112">
        <v>21.2</v>
      </c>
      <c r="D39" s="112" t="s">
        <v>1222</v>
      </c>
      <c r="E39" s="158">
        <v>0.12</v>
      </c>
      <c r="F39" s="158" t="s">
        <v>75</v>
      </c>
      <c r="G39" s="157" t="s">
        <v>1258</v>
      </c>
      <c r="H39" s="158">
        <v>0.3</v>
      </c>
      <c r="I39" s="158" t="s">
        <v>1258</v>
      </c>
      <c r="J39" s="158">
        <v>0.3</v>
      </c>
      <c r="K39" s="158" t="s">
        <v>75</v>
      </c>
      <c r="L39" s="158" t="s">
        <v>1223</v>
      </c>
      <c r="M39" s="159">
        <f t="shared" ref="M39:M69" si="2">C39*(E39+H39+J39)</f>
        <v>15.26</v>
      </c>
      <c r="N39" s="158" t="s">
        <v>1217</v>
      </c>
      <c r="P39" t="str">
        <f t="shared" ref="P39:P70" si="3">CONCATENATE(A39,B39,C39,D39,E39,F39,G39,H39,I39,J39,K39,L39,M39,N39)</f>
        <v>V02→21,2mX(0,12m+0,3+0,3m)=15,26m²</v>
      </c>
    </row>
    <row r="40" spans="1:16" ht="15" x14ac:dyDescent="0.25">
      <c r="A40" s="161" t="s">
        <v>1225</v>
      </c>
      <c r="B40" t="s">
        <v>1159</v>
      </c>
      <c r="C40" s="112">
        <v>7.2</v>
      </c>
      <c r="D40" s="112" t="s">
        <v>1222</v>
      </c>
      <c r="E40" s="158">
        <v>0.12</v>
      </c>
      <c r="F40" s="158" t="s">
        <v>75</v>
      </c>
      <c r="G40" s="157" t="s">
        <v>1258</v>
      </c>
      <c r="H40" s="158">
        <v>0.3</v>
      </c>
      <c r="I40" s="158" t="s">
        <v>1258</v>
      </c>
      <c r="J40" s="158">
        <v>0.3</v>
      </c>
      <c r="K40" s="158" t="s">
        <v>75</v>
      </c>
      <c r="L40" s="158" t="s">
        <v>1223</v>
      </c>
      <c r="M40" s="159">
        <f t="shared" si="2"/>
        <v>5.18</v>
      </c>
      <c r="N40" s="158" t="s">
        <v>1217</v>
      </c>
      <c r="P40" t="str">
        <f t="shared" si="3"/>
        <v>V03→7,2mX(0,12m+0,3+0,3m)=5,18m²</v>
      </c>
    </row>
    <row r="41" spans="1:16" ht="15" x14ac:dyDescent="0.25">
      <c r="A41" s="161" t="s">
        <v>1226</v>
      </c>
      <c r="B41" t="s">
        <v>1159</v>
      </c>
      <c r="C41" s="112">
        <v>2.4</v>
      </c>
      <c r="D41" s="112" t="s">
        <v>1222</v>
      </c>
      <c r="E41" s="158">
        <v>0.12</v>
      </c>
      <c r="F41" s="158" t="s">
        <v>75</v>
      </c>
      <c r="G41" s="157" t="s">
        <v>1258</v>
      </c>
      <c r="H41" s="158">
        <v>0.3</v>
      </c>
      <c r="I41" s="158" t="s">
        <v>1258</v>
      </c>
      <c r="J41" s="158">
        <v>0.3</v>
      </c>
      <c r="K41" s="158" t="s">
        <v>75</v>
      </c>
      <c r="L41" s="158" t="s">
        <v>1223</v>
      </c>
      <c r="M41" s="159">
        <f t="shared" si="2"/>
        <v>1.73</v>
      </c>
      <c r="N41" s="158" t="s">
        <v>1217</v>
      </c>
      <c r="P41" t="str">
        <f t="shared" si="3"/>
        <v>V04→2,4mX(0,12m+0,3+0,3m)=1,73m²</v>
      </c>
    </row>
    <row r="42" spans="1:16" ht="15" x14ac:dyDescent="0.25">
      <c r="A42" s="161" t="s">
        <v>1228</v>
      </c>
      <c r="B42" t="s">
        <v>1159</v>
      </c>
      <c r="C42" s="112">
        <v>10.87</v>
      </c>
      <c r="D42" s="112" t="s">
        <v>1222</v>
      </c>
      <c r="E42" s="158">
        <v>0.12</v>
      </c>
      <c r="F42" s="158" t="s">
        <v>75</v>
      </c>
      <c r="G42" s="157" t="s">
        <v>1258</v>
      </c>
      <c r="H42" s="158">
        <v>0.3</v>
      </c>
      <c r="I42" s="158" t="s">
        <v>1258</v>
      </c>
      <c r="J42" s="158">
        <v>0.3</v>
      </c>
      <c r="K42" s="158" t="s">
        <v>75</v>
      </c>
      <c r="L42" s="158" t="s">
        <v>1223</v>
      </c>
      <c r="M42" s="159">
        <f t="shared" si="2"/>
        <v>7.83</v>
      </c>
      <c r="N42" s="158" t="s">
        <v>1217</v>
      </c>
      <c r="P42" t="str">
        <f t="shared" si="3"/>
        <v>V05→10,87mX(0,12m+0,3+0,3m)=7,83m²</v>
      </c>
    </row>
    <row r="43" spans="1:16" ht="15" x14ac:dyDescent="0.25">
      <c r="A43" s="161" t="s">
        <v>1229</v>
      </c>
      <c r="B43" t="s">
        <v>1159</v>
      </c>
      <c r="C43" s="112">
        <v>7.2</v>
      </c>
      <c r="D43" s="112" t="s">
        <v>1222</v>
      </c>
      <c r="E43" s="158">
        <v>0.12</v>
      </c>
      <c r="F43" s="158" t="s">
        <v>75</v>
      </c>
      <c r="G43" s="157" t="s">
        <v>1258</v>
      </c>
      <c r="H43" s="158">
        <v>0.3</v>
      </c>
      <c r="I43" s="158" t="s">
        <v>1258</v>
      </c>
      <c r="J43" s="158">
        <v>0.3</v>
      </c>
      <c r="K43" s="158" t="s">
        <v>75</v>
      </c>
      <c r="L43" s="158" t="s">
        <v>1223</v>
      </c>
      <c r="M43" s="159">
        <f t="shared" si="2"/>
        <v>5.18</v>
      </c>
      <c r="N43" s="158" t="s">
        <v>1217</v>
      </c>
      <c r="P43" t="str">
        <f t="shared" si="3"/>
        <v>V06→7,2mX(0,12m+0,3+0,3m)=5,18m²</v>
      </c>
    </row>
    <row r="44" spans="1:16" ht="15" x14ac:dyDescent="0.25">
      <c r="A44" s="161" t="s">
        <v>1230</v>
      </c>
      <c r="B44" t="s">
        <v>1159</v>
      </c>
      <c r="C44" s="112">
        <v>3.6</v>
      </c>
      <c r="D44" s="112" t="s">
        <v>1222</v>
      </c>
      <c r="E44" s="158">
        <v>0.12</v>
      </c>
      <c r="F44" s="158" t="s">
        <v>75</v>
      </c>
      <c r="G44" s="157" t="s">
        <v>1258</v>
      </c>
      <c r="H44" s="158">
        <v>0.3</v>
      </c>
      <c r="I44" s="158" t="s">
        <v>1258</v>
      </c>
      <c r="J44" s="158">
        <v>0.3</v>
      </c>
      <c r="K44" s="158" t="s">
        <v>75</v>
      </c>
      <c r="L44" s="158" t="s">
        <v>1223</v>
      </c>
      <c r="M44" s="159">
        <f t="shared" si="2"/>
        <v>2.59</v>
      </c>
      <c r="N44" s="158" t="s">
        <v>1217</v>
      </c>
      <c r="P44" t="str">
        <f t="shared" si="3"/>
        <v>V07→3,6mX(0,12m+0,3+0,3m)=2,59m²</v>
      </c>
    </row>
    <row r="45" spans="1:16" ht="15" x14ac:dyDescent="0.25">
      <c r="A45" s="161" t="s">
        <v>1231</v>
      </c>
      <c r="B45" t="s">
        <v>1159</v>
      </c>
      <c r="C45" s="112">
        <v>3.5</v>
      </c>
      <c r="D45" s="112" t="s">
        <v>1222</v>
      </c>
      <c r="E45" s="158">
        <v>0.12</v>
      </c>
      <c r="F45" s="158" t="s">
        <v>75</v>
      </c>
      <c r="G45" s="157" t="s">
        <v>1258</v>
      </c>
      <c r="H45" s="158">
        <v>0.3</v>
      </c>
      <c r="I45" s="158" t="s">
        <v>1258</v>
      </c>
      <c r="J45" s="158">
        <v>0.3</v>
      </c>
      <c r="K45" s="158" t="s">
        <v>75</v>
      </c>
      <c r="L45" s="158" t="s">
        <v>1223</v>
      </c>
      <c r="M45" s="159">
        <f t="shared" si="2"/>
        <v>2.52</v>
      </c>
      <c r="N45" s="158" t="s">
        <v>1217</v>
      </c>
      <c r="P45" t="str">
        <f t="shared" si="3"/>
        <v>V08→3,5mX(0,12m+0,3+0,3m)=2,52m²</v>
      </c>
    </row>
    <row r="46" spans="1:16" ht="15" x14ac:dyDescent="0.25">
      <c r="A46" s="161" t="s">
        <v>1232</v>
      </c>
      <c r="B46" t="s">
        <v>1159</v>
      </c>
      <c r="C46" s="112">
        <v>10.19</v>
      </c>
      <c r="D46" s="112" t="s">
        <v>1222</v>
      </c>
      <c r="E46" s="158">
        <v>0.12</v>
      </c>
      <c r="F46" s="158" t="s">
        <v>75</v>
      </c>
      <c r="G46" s="157" t="s">
        <v>1258</v>
      </c>
      <c r="H46" s="158">
        <v>0.3</v>
      </c>
      <c r="I46" s="158" t="s">
        <v>1258</v>
      </c>
      <c r="J46" s="158">
        <v>0.3</v>
      </c>
      <c r="K46" s="158" t="s">
        <v>75</v>
      </c>
      <c r="L46" s="158" t="s">
        <v>1223</v>
      </c>
      <c r="M46" s="159">
        <f t="shared" si="2"/>
        <v>7.34</v>
      </c>
      <c r="N46" s="158" t="s">
        <v>1217</v>
      </c>
      <c r="P46" t="str">
        <f t="shared" si="3"/>
        <v>V09→10,19mX(0,12m+0,3+0,3m)=7,34m²</v>
      </c>
    </row>
    <row r="47" spans="1:16" ht="15" x14ac:dyDescent="0.25">
      <c r="A47" s="161" t="s">
        <v>1233</v>
      </c>
      <c r="B47" t="s">
        <v>1159</v>
      </c>
      <c r="C47" s="112">
        <v>3.6</v>
      </c>
      <c r="D47" s="112" t="s">
        <v>1234</v>
      </c>
      <c r="E47" s="158">
        <v>0.12</v>
      </c>
      <c r="F47" s="158" t="s">
        <v>75</v>
      </c>
      <c r="G47" s="157" t="s">
        <v>1258</v>
      </c>
      <c r="H47" s="158">
        <v>0.3</v>
      </c>
      <c r="I47" s="158" t="s">
        <v>1258</v>
      </c>
      <c r="J47" s="158">
        <v>0.3</v>
      </c>
      <c r="K47" s="158" t="s">
        <v>75</v>
      </c>
      <c r="L47" s="158" t="s">
        <v>1223</v>
      </c>
      <c r="M47" s="159">
        <f t="shared" si="2"/>
        <v>2.59</v>
      </c>
      <c r="N47" s="158" t="s">
        <v>1217</v>
      </c>
      <c r="P47" t="str">
        <f t="shared" si="3"/>
        <v>V10→3,60mX0,12m+0,3+0,3m)=2,59m²</v>
      </c>
    </row>
    <row r="48" spans="1:16" ht="15" x14ac:dyDescent="0.25">
      <c r="A48" s="161" t="s">
        <v>1235</v>
      </c>
      <c r="B48" t="s">
        <v>1159</v>
      </c>
      <c r="C48" s="112">
        <v>11.74</v>
      </c>
      <c r="D48" s="112" t="s">
        <v>1222</v>
      </c>
      <c r="E48" s="158">
        <v>0.12</v>
      </c>
      <c r="F48" s="158" t="s">
        <v>75</v>
      </c>
      <c r="G48" s="157" t="s">
        <v>1258</v>
      </c>
      <c r="H48" s="158">
        <v>0.3</v>
      </c>
      <c r="I48" s="158" t="s">
        <v>1258</v>
      </c>
      <c r="J48" s="158">
        <v>0.3</v>
      </c>
      <c r="K48" s="158" t="s">
        <v>75</v>
      </c>
      <c r="L48" s="158" t="s">
        <v>1223</v>
      </c>
      <c r="M48" s="159">
        <f t="shared" si="2"/>
        <v>8.4499999999999993</v>
      </c>
      <c r="N48" s="158" t="s">
        <v>1217</v>
      </c>
      <c r="P48" t="str">
        <f t="shared" si="3"/>
        <v>V11→11,74mX(0,12m+0,3+0,3m)=8,45m²</v>
      </c>
    </row>
    <row r="49" spans="1:16" ht="15" x14ac:dyDescent="0.25">
      <c r="A49" s="161" t="s">
        <v>1236</v>
      </c>
      <c r="B49" t="s">
        <v>1159</v>
      </c>
      <c r="C49" s="112">
        <v>2.89</v>
      </c>
      <c r="D49" s="112" t="s">
        <v>1222</v>
      </c>
      <c r="E49" s="158">
        <v>0.12</v>
      </c>
      <c r="F49" s="158" t="s">
        <v>75</v>
      </c>
      <c r="G49" s="157" t="s">
        <v>1258</v>
      </c>
      <c r="H49" s="158">
        <v>0.3</v>
      </c>
      <c r="I49" s="158" t="s">
        <v>1258</v>
      </c>
      <c r="J49" s="158">
        <v>0.3</v>
      </c>
      <c r="K49" s="158" t="s">
        <v>75</v>
      </c>
      <c r="L49" s="158" t="s">
        <v>1223</v>
      </c>
      <c r="M49" s="159">
        <f t="shared" si="2"/>
        <v>2.08</v>
      </c>
      <c r="N49" s="158" t="s">
        <v>1217</v>
      </c>
      <c r="P49" t="str">
        <f t="shared" si="3"/>
        <v>V12→2,89mX(0,12m+0,3+0,3m)=2,08m²</v>
      </c>
    </row>
    <row r="50" spans="1:16" ht="15" x14ac:dyDescent="0.25">
      <c r="A50" s="161" t="s">
        <v>1237</v>
      </c>
      <c r="B50" t="s">
        <v>1159</v>
      </c>
      <c r="C50">
        <v>3.33</v>
      </c>
      <c r="D50" t="s">
        <v>1222</v>
      </c>
      <c r="E50" s="158">
        <v>0.12</v>
      </c>
      <c r="F50" s="158" t="s">
        <v>75</v>
      </c>
      <c r="G50" s="157" t="s">
        <v>1258</v>
      </c>
      <c r="H50" s="158">
        <v>0.3</v>
      </c>
      <c r="I50" s="158" t="s">
        <v>1258</v>
      </c>
      <c r="J50" s="158">
        <v>0.3</v>
      </c>
      <c r="K50" t="s">
        <v>75</v>
      </c>
      <c r="L50" t="s">
        <v>1223</v>
      </c>
      <c r="M50" s="159">
        <f t="shared" si="2"/>
        <v>2.4</v>
      </c>
      <c r="N50" s="158" t="s">
        <v>1217</v>
      </c>
      <c r="P50" t="str">
        <f t="shared" si="3"/>
        <v>V13→3,33mX(0,12m+0,3+0,3m)=2,4m²</v>
      </c>
    </row>
    <row r="51" spans="1:16" ht="15" x14ac:dyDescent="0.25">
      <c r="A51" s="161" t="s">
        <v>1238</v>
      </c>
      <c r="B51" t="s">
        <v>1159</v>
      </c>
      <c r="C51">
        <v>2.5499999999999998</v>
      </c>
      <c r="D51" t="s">
        <v>1222</v>
      </c>
      <c r="E51" s="158">
        <v>0.12</v>
      </c>
      <c r="F51" s="158" t="s">
        <v>75</v>
      </c>
      <c r="G51" s="157" t="s">
        <v>1258</v>
      </c>
      <c r="H51" s="158">
        <v>0.3</v>
      </c>
      <c r="I51" s="158" t="s">
        <v>1258</v>
      </c>
      <c r="J51" s="158">
        <v>0.3</v>
      </c>
      <c r="K51" t="s">
        <v>75</v>
      </c>
      <c r="L51" t="s">
        <v>1223</v>
      </c>
      <c r="M51" s="159">
        <f t="shared" si="2"/>
        <v>1.84</v>
      </c>
      <c r="N51" s="158" t="s">
        <v>1217</v>
      </c>
      <c r="P51" t="str">
        <f t="shared" si="3"/>
        <v>V14→2,55mX(0,12m+0,3+0,3m)=1,84m²</v>
      </c>
    </row>
    <row r="52" spans="1:16" ht="15" x14ac:dyDescent="0.25">
      <c r="A52" s="161" t="s">
        <v>1239</v>
      </c>
      <c r="B52" t="s">
        <v>1159</v>
      </c>
      <c r="C52">
        <v>2.38</v>
      </c>
      <c r="D52" t="s">
        <v>1222</v>
      </c>
      <c r="E52" s="158">
        <v>0.12</v>
      </c>
      <c r="F52" s="158" t="s">
        <v>75</v>
      </c>
      <c r="G52" s="157" t="s">
        <v>1258</v>
      </c>
      <c r="H52" s="158">
        <v>0.3</v>
      </c>
      <c r="I52" s="158" t="s">
        <v>1258</v>
      </c>
      <c r="J52" s="158">
        <v>0.3</v>
      </c>
      <c r="K52" t="s">
        <v>75</v>
      </c>
      <c r="L52" t="s">
        <v>1223</v>
      </c>
      <c r="M52" s="159">
        <f t="shared" si="2"/>
        <v>1.71</v>
      </c>
      <c r="N52" s="158" t="s">
        <v>1217</v>
      </c>
      <c r="P52" t="str">
        <f t="shared" si="3"/>
        <v>V15→2,38mX(0,12m+0,3+0,3m)=1,71m²</v>
      </c>
    </row>
    <row r="53" spans="1:16" ht="15" x14ac:dyDescent="0.25">
      <c r="A53" s="161" t="s">
        <v>1240</v>
      </c>
      <c r="B53" t="s">
        <v>1159</v>
      </c>
      <c r="C53">
        <v>2.89</v>
      </c>
      <c r="D53" t="s">
        <v>1222</v>
      </c>
      <c r="E53" s="158">
        <v>0.12</v>
      </c>
      <c r="F53" s="158" t="s">
        <v>75</v>
      </c>
      <c r="G53" s="157" t="s">
        <v>1258</v>
      </c>
      <c r="H53" s="158">
        <v>0.3</v>
      </c>
      <c r="I53" s="158" t="s">
        <v>1258</v>
      </c>
      <c r="J53" s="158">
        <v>0.3</v>
      </c>
      <c r="K53" t="s">
        <v>75</v>
      </c>
      <c r="L53" t="s">
        <v>1223</v>
      </c>
      <c r="M53" s="159">
        <f t="shared" si="2"/>
        <v>2.08</v>
      </c>
      <c r="N53" s="158" t="s">
        <v>1217</v>
      </c>
      <c r="P53" t="str">
        <f t="shared" si="3"/>
        <v>V16→2,89mX(0,12m+0,3+0,3m)=2,08m²</v>
      </c>
    </row>
    <row r="54" spans="1:16" ht="15" x14ac:dyDescent="0.25">
      <c r="A54" s="161" t="s">
        <v>1241</v>
      </c>
      <c r="B54" t="s">
        <v>1159</v>
      </c>
      <c r="C54">
        <v>25.9</v>
      </c>
      <c r="D54" t="s">
        <v>1222</v>
      </c>
      <c r="E54" s="158">
        <v>0.12</v>
      </c>
      <c r="F54" s="158" t="s">
        <v>75</v>
      </c>
      <c r="G54" s="157" t="s">
        <v>1258</v>
      </c>
      <c r="H54" s="158">
        <v>0.3</v>
      </c>
      <c r="I54" s="158" t="s">
        <v>1258</v>
      </c>
      <c r="J54" s="158">
        <v>0.3</v>
      </c>
      <c r="K54" t="s">
        <v>75</v>
      </c>
      <c r="L54" t="s">
        <v>1223</v>
      </c>
      <c r="M54" s="159">
        <f t="shared" si="2"/>
        <v>18.649999999999999</v>
      </c>
      <c r="N54" s="158" t="s">
        <v>1217</v>
      </c>
      <c r="P54" t="str">
        <f t="shared" si="3"/>
        <v>V17→25,9mX(0,12m+0,3+0,3m)=18,65m²</v>
      </c>
    </row>
    <row r="55" spans="1:16" ht="15" x14ac:dyDescent="0.25">
      <c r="A55" s="161" t="s">
        <v>1242</v>
      </c>
      <c r="B55" t="s">
        <v>1159</v>
      </c>
      <c r="C55">
        <v>10.19</v>
      </c>
      <c r="D55" t="s">
        <v>1222</v>
      </c>
      <c r="E55" s="158">
        <v>0.12</v>
      </c>
      <c r="F55" s="158" t="s">
        <v>75</v>
      </c>
      <c r="G55" s="157" t="s">
        <v>1258</v>
      </c>
      <c r="H55" s="158">
        <v>0.3</v>
      </c>
      <c r="I55" s="158" t="s">
        <v>1258</v>
      </c>
      <c r="J55" s="158">
        <v>0.3</v>
      </c>
      <c r="K55" t="s">
        <v>75</v>
      </c>
      <c r="L55" t="s">
        <v>1223</v>
      </c>
      <c r="M55" s="159">
        <f t="shared" si="2"/>
        <v>7.34</v>
      </c>
      <c r="N55" s="158" t="s">
        <v>1217</v>
      </c>
      <c r="P55" t="str">
        <f t="shared" si="3"/>
        <v>V18→10,19mX(0,12m+0,3+0,3m)=7,34m²</v>
      </c>
    </row>
    <row r="56" spans="1:16" ht="15" x14ac:dyDescent="0.25">
      <c r="A56" s="161" t="s">
        <v>1243</v>
      </c>
      <c r="B56" t="s">
        <v>1159</v>
      </c>
      <c r="C56">
        <v>6.05</v>
      </c>
      <c r="D56" t="s">
        <v>1222</v>
      </c>
      <c r="E56" s="158">
        <v>0.12</v>
      </c>
      <c r="F56" s="158" t="s">
        <v>75</v>
      </c>
      <c r="G56" s="157" t="s">
        <v>1258</v>
      </c>
      <c r="H56" s="158">
        <v>0.3</v>
      </c>
      <c r="I56" s="158" t="s">
        <v>1258</v>
      </c>
      <c r="J56" s="158">
        <v>0.3</v>
      </c>
      <c r="K56" t="s">
        <v>75</v>
      </c>
      <c r="L56" t="s">
        <v>1223</v>
      </c>
      <c r="M56" s="159">
        <f t="shared" si="2"/>
        <v>4.3600000000000003</v>
      </c>
      <c r="N56" s="158" t="s">
        <v>1217</v>
      </c>
      <c r="P56" t="str">
        <f t="shared" si="3"/>
        <v>V19→6,05mX(0,12m+0,3+0,3m)=4,36m²</v>
      </c>
    </row>
    <row r="57" spans="1:16" ht="15" x14ac:dyDescent="0.25">
      <c r="A57" s="161" t="s">
        <v>1244</v>
      </c>
      <c r="B57" t="s">
        <v>1159</v>
      </c>
      <c r="C57">
        <v>6.57</v>
      </c>
      <c r="D57" t="s">
        <v>1222</v>
      </c>
      <c r="E57" s="158">
        <v>0.12</v>
      </c>
      <c r="F57" s="158" t="s">
        <v>75</v>
      </c>
      <c r="G57" s="157" t="s">
        <v>1258</v>
      </c>
      <c r="H57" s="158">
        <v>0.3</v>
      </c>
      <c r="I57" s="158" t="s">
        <v>1258</v>
      </c>
      <c r="J57" s="158">
        <v>0.3</v>
      </c>
      <c r="K57" t="s">
        <v>75</v>
      </c>
      <c r="L57" t="s">
        <v>1223</v>
      </c>
      <c r="M57" s="159">
        <f t="shared" si="2"/>
        <v>4.7300000000000004</v>
      </c>
      <c r="N57" s="158" t="s">
        <v>1217</v>
      </c>
      <c r="P57" t="str">
        <f t="shared" si="3"/>
        <v>V20→6,57mX(0,12m+0,3+0,3m)=4,73m²</v>
      </c>
    </row>
    <row r="58" spans="1:16" ht="15" x14ac:dyDescent="0.25">
      <c r="A58" s="161" t="s">
        <v>1245</v>
      </c>
      <c r="B58" t="s">
        <v>1159</v>
      </c>
      <c r="C58">
        <v>2.33</v>
      </c>
      <c r="D58" t="s">
        <v>1222</v>
      </c>
      <c r="E58" s="158">
        <v>0.12</v>
      </c>
      <c r="F58" s="158" t="s">
        <v>75</v>
      </c>
      <c r="G58" s="157" t="s">
        <v>1258</v>
      </c>
      <c r="H58" s="158">
        <v>0.3</v>
      </c>
      <c r="I58" s="158" t="s">
        <v>1258</v>
      </c>
      <c r="J58" s="158">
        <v>0.3</v>
      </c>
      <c r="K58" t="s">
        <v>75</v>
      </c>
      <c r="L58" t="s">
        <v>1223</v>
      </c>
      <c r="M58" s="159">
        <f t="shared" si="2"/>
        <v>1.68</v>
      </c>
      <c r="N58" s="158" t="s">
        <v>1217</v>
      </c>
      <c r="P58" t="str">
        <f t="shared" si="3"/>
        <v>V21→2,33mX(0,12m+0,3+0,3m)=1,68m²</v>
      </c>
    </row>
    <row r="59" spans="1:16" ht="15" x14ac:dyDescent="0.25">
      <c r="A59" s="161" t="s">
        <v>1246</v>
      </c>
      <c r="B59" t="s">
        <v>1159</v>
      </c>
      <c r="C59">
        <v>2.33</v>
      </c>
      <c r="D59" t="s">
        <v>1222</v>
      </c>
      <c r="E59" s="158">
        <v>0.12</v>
      </c>
      <c r="F59" s="158" t="s">
        <v>75</v>
      </c>
      <c r="G59" s="157" t="s">
        <v>1258</v>
      </c>
      <c r="H59" s="158">
        <v>0.3</v>
      </c>
      <c r="I59" s="158" t="s">
        <v>1258</v>
      </c>
      <c r="J59" s="158">
        <v>0.3</v>
      </c>
      <c r="K59" t="s">
        <v>75</v>
      </c>
      <c r="L59" t="s">
        <v>1223</v>
      </c>
      <c r="M59" s="159">
        <f t="shared" si="2"/>
        <v>1.68</v>
      </c>
      <c r="N59" s="158" t="s">
        <v>1217</v>
      </c>
      <c r="P59" t="str">
        <f t="shared" si="3"/>
        <v>V22→2,33mX(0,12m+0,3+0,3m)=1,68m²</v>
      </c>
    </row>
    <row r="60" spans="1:16" ht="15" x14ac:dyDescent="0.25">
      <c r="A60" s="161" t="s">
        <v>1247</v>
      </c>
      <c r="B60" t="s">
        <v>1159</v>
      </c>
      <c r="C60">
        <v>11.72</v>
      </c>
      <c r="D60" t="s">
        <v>1222</v>
      </c>
      <c r="E60" s="158">
        <v>0.12</v>
      </c>
      <c r="F60" s="158" t="s">
        <v>75</v>
      </c>
      <c r="G60" s="157" t="s">
        <v>1258</v>
      </c>
      <c r="H60" s="158">
        <v>0.3</v>
      </c>
      <c r="I60" s="158" t="s">
        <v>1258</v>
      </c>
      <c r="J60" s="158">
        <v>0.3</v>
      </c>
      <c r="K60" t="s">
        <v>75</v>
      </c>
      <c r="L60" t="s">
        <v>1223</v>
      </c>
      <c r="M60" s="159">
        <f t="shared" si="2"/>
        <v>8.44</v>
      </c>
      <c r="N60" s="158" t="s">
        <v>1217</v>
      </c>
      <c r="P60" t="str">
        <f t="shared" si="3"/>
        <v>V23→11,72mX(0,12m+0,3+0,3m)=8,44m²</v>
      </c>
    </row>
    <row r="61" spans="1:16" ht="15" x14ac:dyDescent="0.25">
      <c r="A61" s="161" t="s">
        <v>1248</v>
      </c>
      <c r="B61" t="s">
        <v>1159</v>
      </c>
      <c r="C61">
        <v>3.45</v>
      </c>
      <c r="D61" t="s">
        <v>1222</v>
      </c>
      <c r="E61" s="158">
        <v>0.12</v>
      </c>
      <c r="F61" s="158" t="s">
        <v>75</v>
      </c>
      <c r="G61" s="157" t="s">
        <v>1258</v>
      </c>
      <c r="H61" s="158">
        <v>0.3</v>
      </c>
      <c r="I61" s="158" t="s">
        <v>1258</v>
      </c>
      <c r="J61" s="158">
        <v>0.3</v>
      </c>
      <c r="K61" t="s">
        <v>75</v>
      </c>
      <c r="L61" t="s">
        <v>1223</v>
      </c>
      <c r="M61" s="159">
        <f t="shared" si="2"/>
        <v>2.48</v>
      </c>
      <c r="N61" s="158" t="s">
        <v>1217</v>
      </c>
      <c r="P61" t="str">
        <f t="shared" si="3"/>
        <v>V24→3,45mX(0,12m+0,3+0,3m)=2,48m²</v>
      </c>
    </row>
    <row r="62" spans="1:16" ht="14.25" x14ac:dyDescent="0.2">
      <c r="A62" s="162" t="s">
        <v>1249</v>
      </c>
      <c r="B62" t="s">
        <v>1159</v>
      </c>
      <c r="C62">
        <v>2.17</v>
      </c>
      <c r="D62" t="s">
        <v>1222</v>
      </c>
      <c r="E62" s="158">
        <v>0.12</v>
      </c>
      <c r="F62" s="158" t="s">
        <v>75</v>
      </c>
      <c r="G62" s="157" t="s">
        <v>1258</v>
      </c>
      <c r="H62" s="158">
        <v>0.3</v>
      </c>
      <c r="I62" s="158" t="s">
        <v>1258</v>
      </c>
      <c r="J62" s="158">
        <v>0.3</v>
      </c>
      <c r="K62" t="s">
        <v>75</v>
      </c>
      <c r="L62" t="s">
        <v>1223</v>
      </c>
      <c r="M62" s="159">
        <f t="shared" si="2"/>
        <v>1.56</v>
      </c>
      <c r="N62" s="158" t="s">
        <v>1217</v>
      </c>
      <c r="P62" t="str">
        <f t="shared" si="3"/>
        <v>V25→2,17mX(0,12m+0,3+0,3m)=1,56m²</v>
      </c>
    </row>
    <row r="63" spans="1:16" ht="14.25" x14ac:dyDescent="0.2">
      <c r="A63" s="162" t="s">
        <v>1250</v>
      </c>
      <c r="B63" t="s">
        <v>1159</v>
      </c>
      <c r="C63">
        <v>3.5</v>
      </c>
      <c r="D63" t="s">
        <v>1222</v>
      </c>
      <c r="E63" s="158">
        <v>0.12</v>
      </c>
      <c r="F63" s="158" t="s">
        <v>75</v>
      </c>
      <c r="G63" s="157" t="s">
        <v>1258</v>
      </c>
      <c r="H63" s="158">
        <v>0.3</v>
      </c>
      <c r="I63" s="158" t="s">
        <v>1258</v>
      </c>
      <c r="J63" s="158">
        <v>0.3</v>
      </c>
      <c r="K63" t="s">
        <v>75</v>
      </c>
      <c r="L63" t="s">
        <v>1223</v>
      </c>
      <c r="M63" s="159">
        <f t="shared" si="2"/>
        <v>2.52</v>
      </c>
      <c r="N63" s="158" t="s">
        <v>1217</v>
      </c>
      <c r="P63" t="str">
        <f t="shared" si="3"/>
        <v>V26→3,5mX(0,12m+0,3+0,3m)=2,52m²</v>
      </c>
    </row>
    <row r="64" spans="1:16" ht="14.25" x14ac:dyDescent="0.2">
      <c r="A64" s="162" t="s">
        <v>1251</v>
      </c>
      <c r="B64" t="s">
        <v>1159</v>
      </c>
      <c r="C64">
        <v>14.35</v>
      </c>
      <c r="D64" t="s">
        <v>1222</v>
      </c>
      <c r="E64" s="158">
        <v>0.12</v>
      </c>
      <c r="F64" s="158" t="s">
        <v>75</v>
      </c>
      <c r="G64" s="157" t="s">
        <v>1258</v>
      </c>
      <c r="H64" s="158">
        <v>0.3</v>
      </c>
      <c r="I64" s="158" t="s">
        <v>1258</v>
      </c>
      <c r="J64" s="158">
        <v>0.3</v>
      </c>
      <c r="K64" t="s">
        <v>75</v>
      </c>
      <c r="L64" t="s">
        <v>1223</v>
      </c>
      <c r="M64" s="159">
        <f t="shared" si="2"/>
        <v>10.33</v>
      </c>
      <c r="N64" s="158" t="s">
        <v>1217</v>
      </c>
      <c r="P64" t="str">
        <f t="shared" si="3"/>
        <v>V27→14,35mX(0,12m+0,3+0,3m)=10,33m²</v>
      </c>
    </row>
    <row r="65" spans="1:16" ht="14.25" x14ac:dyDescent="0.2">
      <c r="A65" s="162" t="s">
        <v>1252</v>
      </c>
      <c r="B65" t="s">
        <v>1159</v>
      </c>
      <c r="C65">
        <v>19.25</v>
      </c>
      <c r="D65" t="s">
        <v>1222</v>
      </c>
      <c r="E65" s="158">
        <v>0.12</v>
      </c>
      <c r="F65" s="158" t="s">
        <v>75</v>
      </c>
      <c r="G65" s="157" t="s">
        <v>1258</v>
      </c>
      <c r="H65" s="158">
        <v>0.3</v>
      </c>
      <c r="I65" s="158" t="s">
        <v>1258</v>
      </c>
      <c r="J65" s="158">
        <v>0.3</v>
      </c>
      <c r="K65" t="s">
        <v>75</v>
      </c>
      <c r="L65" t="s">
        <v>1223</v>
      </c>
      <c r="M65" s="159">
        <f t="shared" si="2"/>
        <v>13.86</v>
      </c>
      <c r="N65" s="158" t="s">
        <v>1217</v>
      </c>
      <c r="P65" t="str">
        <f t="shared" si="3"/>
        <v>V28→19,25mX(0,12m+0,3+0,3m)=13,86m²</v>
      </c>
    </row>
    <row r="66" spans="1:16" ht="14.25" x14ac:dyDescent="0.2">
      <c r="A66" s="162" t="s">
        <v>1253</v>
      </c>
      <c r="B66" t="s">
        <v>1159</v>
      </c>
      <c r="C66">
        <v>14.11</v>
      </c>
      <c r="D66" t="s">
        <v>1222</v>
      </c>
      <c r="E66" s="158">
        <v>0.12</v>
      </c>
      <c r="F66" s="158" t="s">
        <v>75</v>
      </c>
      <c r="G66" s="157" t="s">
        <v>1258</v>
      </c>
      <c r="H66" s="158">
        <v>0.3</v>
      </c>
      <c r="I66" s="158" t="s">
        <v>1258</v>
      </c>
      <c r="J66" s="158">
        <v>0.3</v>
      </c>
      <c r="K66" t="s">
        <v>75</v>
      </c>
      <c r="L66" t="s">
        <v>1223</v>
      </c>
      <c r="M66" s="159">
        <f t="shared" si="2"/>
        <v>10.16</v>
      </c>
      <c r="N66" s="158" t="s">
        <v>1217</v>
      </c>
      <c r="P66" t="str">
        <f t="shared" si="3"/>
        <v>V29→14,11mX(0,12m+0,3+0,3m)=10,16m²</v>
      </c>
    </row>
    <row r="67" spans="1:16" ht="14.25" x14ac:dyDescent="0.2">
      <c r="A67" s="162" t="s">
        <v>1254</v>
      </c>
      <c r="B67" t="s">
        <v>1159</v>
      </c>
      <c r="C67">
        <v>14.11</v>
      </c>
      <c r="D67" t="s">
        <v>1222</v>
      </c>
      <c r="E67" s="158">
        <v>0.12</v>
      </c>
      <c r="F67" s="158" t="s">
        <v>75</v>
      </c>
      <c r="G67" s="157" t="s">
        <v>1258</v>
      </c>
      <c r="H67" s="158">
        <v>0.3</v>
      </c>
      <c r="I67" s="158" t="s">
        <v>1258</v>
      </c>
      <c r="J67" s="158">
        <v>0.3</v>
      </c>
      <c r="K67" t="s">
        <v>75</v>
      </c>
      <c r="L67" t="s">
        <v>1223</v>
      </c>
      <c r="M67" s="159">
        <f t="shared" si="2"/>
        <v>10.16</v>
      </c>
      <c r="N67" s="158" t="s">
        <v>1217</v>
      </c>
      <c r="P67" t="str">
        <f t="shared" si="3"/>
        <v>V30→14,11mX(0,12m+0,3+0,3m)=10,16m²</v>
      </c>
    </row>
    <row r="68" spans="1:16" ht="14.25" x14ac:dyDescent="0.2">
      <c r="A68" s="162" t="s">
        <v>1255</v>
      </c>
      <c r="B68" t="s">
        <v>1159</v>
      </c>
      <c r="C68">
        <v>19.95</v>
      </c>
      <c r="D68" t="s">
        <v>1222</v>
      </c>
      <c r="E68" s="158">
        <v>0.12</v>
      </c>
      <c r="F68" s="158" t="s">
        <v>75</v>
      </c>
      <c r="G68" s="157" t="s">
        <v>1258</v>
      </c>
      <c r="H68" s="158">
        <v>0.3</v>
      </c>
      <c r="I68" s="158" t="s">
        <v>1258</v>
      </c>
      <c r="J68" s="158">
        <v>0.3</v>
      </c>
      <c r="K68" t="s">
        <v>75</v>
      </c>
      <c r="L68" t="s">
        <v>1223</v>
      </c>
      <c r="M68" s="159">
        <f t="shared" si="2"/>
        <v>14.36</v>
      </c>
      <c r="N68" s="158" t="s">
        <v>1217</v>
      </c>
      <c r="P68" t="str">
        <f t="shared" si="3"/>
        <v>V31→19,95mX(0,12m+0,3+0,3m)=14,36m²</v>
      </c>
    </row>
    <row r="69" spans="1:16" ht="14.25" x14ac:dyDescent="0.2">
      <c r="A69" s="162" t="s">
        <v>1256</v>
      </c>
      <c r="B69" t="s">
        <v>1159</v>
      </c>
      <c r="C69">
        <v>4.95</v>
      </c>
      <c r="D69" t="s">
        <v>1222</v>
      </c>
      <c r="E69" s="158">
        <v>0.12</v>
      </c>
      <c r="F69" s="158" t="s">
        <v>75</v>
      </c>
      <c r="G69" s="157" t="s">
        <v>1258</v>
      </c>
      <c r="H69" s="158">
        <v>0.3</v>
      </c>
      <c r="I69" s="158" t="s">
        <v>1258</v>
      </c>
      <c r="J69" s="158">
        <v>0.3</v>
      </c>
      <c r="K69" t="s">
        <v>75</v>
      </c>
      <c r="L69" t="s">
        <v>1223</v>
      </c>
      <c r="M69" s="159">
        <f t="shared" si="2"/>
        <v>3.56</v>
      </c>
      <c r="N69" s="158" t="s">
        <v>1217</v>
      </c>
      <c r="P69" t="str">
        <f t="shared" si="3"/>
        <v>V32→4,95mX(0,12m+0,3+0,3m)=3,56m²</v>
      </c>
    </row>
    <row r="70" spans="1:16" ht="15" x14ac:dyDescent="0.25">
      <c r="A70" s="113" t="s">
        <v>1257</v>
      </c>
      <c r="I70" s="158"/>
      <c r="J70" s="467">
        <f>SUM(M38:M69)</f>
        <v>190.01</v>
      </c>
      <c r="K70" s="467"/>
      <c r="L70" s="113" t="s">
        <v>1217</v>
      </c>
      <c r="P70" s="9" t="str">
        <f t="shared" si="3"/>
        <v>TOTAL VIGAS BALDRAME =190,01m²</v>
      </c>
    </row>
  </sheetData>
  <mergeCells count="1">
    <mergeCell ref="J70:K70"/>
  </mergeCells>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O112"/>
  <sheetViews>
    <sheetView topLeftCell="A84" workbookViewId="0">
      <selection activeCell="O94" sqref="O94:O112"/>
    </sheetView>
  </sheetViews>
  <sheetFormatPr defaultRowHeight="12.75" x14ac:dyDescent="0.2"/>
  <cols>
    <col min="1" max="7" width="5.7109375" customWidth="1"/>
    <col min="8" max="8" width="6.7109375" customWidth="1"/>
    <col min="9" max="9" width="7.28515625" customWidth="1"/>
    <col min="10" max="16" width="5.7109375" customWidth="1"/>
  </cols>
  <sheetData>
    <row r="3" spans="1:10" x14ac:dyDescent="0.2">
      <c r="A3" s="157" t="s">
        <v>1259</v>
      </c>
      <c r="B3" s="163" t="s">
        <v>1159</v>
      </c>
      <c r="C3">
        <v>3.11</v>
      </c>
      <c r="D3" s="157" t="s">
        <v>1272</v>
      </c>
      <c r="E3">
        <v>0.12</v>
      </c>
      <c r="F3" s="157" t="s">
        <v>1211</v>
      </c>
      <c r="G3">
        <f>C3*E3</f>
        <v>0.37319999999999998</v>
      </c>
      <c r="H3" s="157" t="s">
        <v>1213</v>
      </c>
      <c r="J3" t="str">
        <f>CONCATENATE(A3,B3,C3,D3,E3,F3,G3,H3)</f>
        <v>L7→3,11m² X0,12m =0,3732m³</v>
      </c>
    </row>
    <row r="4" spans="1:10" x14ac:dyDescent="0.2">
      <c r="A4" s="157" t="s">
        <v>1260</v>
      </c>
      <c r="B4" s="163" t="s">
        <v>1159</v>
      </c>
      <c r="C4">
        <v>5.83</v>
      </c>
      <c r="D4" s="157" t="s">
        <v>1272</v>
      </c>
      <c r="E4">
        <v>0.12</v>
      </c>
      <c r="F4" s="157" t="s">
        <v>1211</v>
      </c>
      <c r="G4">
        <f t="shared" ref="G4:G15" si="0">C4*E4</f>
        <v>0.6996</v>
      </c>
      <c r="H4" s="157" t="s">
        <v>1213</v>
      </c>
      <c r="J4" t="str">
        <f t="shared" ref="J4:J23" si="1">CONCATENATE(A4,B4,C4,D4,E4,F4,G4,H4)</f>
        <v>L8→5,83m² X0,12m =0,6996m³</v>
      </c>
    </row>
    <row r="5" spans="1:10" x14ac:dyDescent="0.2">
      <c r="A5" s="157" t="s">
        <v>1261</v>
      </c>
      <c r="B5" s="163" t="s">
        <v>1159</v>
      </c>
      <c r="C5">
        <v>3.11</v>
      </c>
      <c r="D5" s="157" t="s">
        <v>1272</v>
      </c>
      <c r="E5">
        <v>0.12</v>
      </c>
      <c r="F5" s="157" t="s">
        <v>1211</v>
      </c>
      <c r="G5">
        <f t="shared" si="0"/>
        <v>0.37319999999999998</v>
      </c>
      <c r="H5" s="157" t="s">
        <v>1213</v>
      </c>
      <c r="J5" t="str">
        <f t="shared" si="1"/>
        <v>L9→3,11m² X0,12m =0,3732m³</v>
      </c>
    </row>
    <row r="6" spans="1:10" x14ac:dyDescent="0.2">
      <c r="A6" s="157" t="s">
        <v>1262</v>
      </c>
      <c r="B6" s="163" t="s">
        <v>1159</v>
      </c>
      <c r="C6">
        <v>5.83</v>
      </c>
      <c r="D6" s="157" t="s">
        <v>1272</v>
      </c>
      <c r="E6">
        <v>0.12</v>
      </c>
      <c r="F6" s="157" t="s">
        <v>1211</v>
      </c>
      <c r="G6">
        <f t="shared" si="0"/>
        <v>0.6996</v>
      </c>
      <c r="H6" s="157" t="s">
        <v>1213</v>
      </c>
      <c r="J6" t="str">
        <f t="shared" si="1"/>
        <v>L10→5,83m² X0,12m =0,6996m³</v>
      </c>
    </row>
    <row r="7" spans="1:10" x14ac:dyDescent="0.2">
      <c r="A7" s="157" t="s">
        <v>1263</v>
      </c>
      <c r="B7" s="163" t="s">
        <v>1159</v>
      </c>
      <c r="C7">
        <v>5.12</v>
      </c>
      <c r="D7" s="157" t="s">
        <v>1272</v>
      </c>
      <c r="E7">
        <v>0.12</v>
      </c>
      <c r="F7" s="157" t="s">
        <v>1211</v>
      </c>
      <c r="G7">
        <f t="shared" si="0"/>
        <v>0.61439999999999995</v>
      </c>
      <c r="H7" s="157" t="s">
        <v>1213</v>
      </c>
      <c r="J7" t="str">
        <f t="shared" si="1"/>
        <v>L15→5,12m² X0,12m =0,6144m³</v>
      </c>
    </row>
    <row r="8" spans="1:10" x14ac:dyDescent="0.2">
      <c r="A8" s="157" t="s">
        <v>1264</v>
      </c>
      <c r="B8" s="163" t="s">
        <v>1159</v>
      </c>
      <c r="C8">
        <v>3.11</v>
      </c>
      <c r="D8" s="157" t="s">
        <v>1272</v>
      </c>
      <c r="E8">
        <v>0.12</v>
      </c>
      <c r="F8" s="157" t="s">
        <v>1211</v>
      </c>
      <c r="G8">
        <f t="shared" si="0"/>
        <v>0.37319999999999998</v>
      </c>
      <c r="H8" s="157" t="s">
        <v>1213</v>
      </c>
      <c r="J8" t="str">
        <f t="shared" si="1"/>
        <v>L16→3,11m² X0,12m =0,3732m³</v>
      </c>
    </row>
    <row r="9" spans="1:10" x14ac:dyDescent="0.2">
      <c r="A9" s="157" t="s">
        <v>1265</v>
      </c>
      <c r="B9" s="163" t="s">
        <v>1159</v>
      </c>
      <c r="C9">
        <v>5.83</v>
      </c>
      <c r="D9" s="157" t="s">
        <v>1272</v>
      </c>
      <c r="E9">
        <v>0.12</v>
      </c>
      <c r="F9" s="157" t="s">
        <v>1211</v>
      </c>
      <c r="G9">
        <f t="shared" si="0"/>
        <v>0.6996</v>
      </c>
      <c r="H9" s="157" t="s">
        <v>1213</v>
      </c>
      <c r="J9" t="str">
        <f t="shared" si="1"/>
        <v>L17→5,83m² X0,12m =0,6996m³</v>
      </c>
    </row>
    <row r="10" spans="1:10" x14ac:dyDescent="0.2">
      <c r="A10" s="157" t="s">
        <v>1266</v>
      </c>
      <c r="B10" s="163" t="s">
        <v>1159</v>
      </c>
      <c r="C10">
        <v>4.09</v>
      </c>
      <c r="D10" s="157" t="s">
        <v>1272</v>
      </c>
      <c r="E10">
        <v>0.12</v>
      </c>
      <c r="F10" s="157" t="s">
        <v>1211</v>
      </c>
      <c r="G10">
        <f t="shared" si="0"/>
        <v>0.49080000000000001</v>
      </c>
      <c r="H10" s="157" t="s">
        <v>1213</v>
      </c>
      <c r="J10" t="str">
        <f t="shared" si="1"/>
        <v>L21→4,09m² X0,12m =0,4908m³</v>
      </c>
    </row>
    <row r="11" spans="1:10" x14ac:dyDescent="0.2">
      <c r="A11" s="157" t="s">
        <v>1267</v>
      </c>
      <c r="B11" s="163" t="s">
        <v>1159</v>
      </c>
      <c r="C11">
        <v>7.69</v>
      </c>
      <c r="D11" s="157" t="s">
        <v>1272</v>
      </c>
      <c r="E11">
        <v>0.12</v>
      </c>
      <c r="F11" s="157" t="s">
        <v>1211</v>
      </c>
      <c r="G11">
        <f t="shared" si="0"/>
        <v>0.92279999999999995</v>
      </c>
      <c r="H11" s="157" t="s">
        <v>1213</v>
      </c>
      <c r="J11" t="str">
        <f t="shared" si="1"/>
        <v>L22→7,69m² X0,12m =0,9228m³</v>
      </c>
    </row>
    <row r="12" spans="1:10" x14ac:dyDescent="0.2">
      <c r="A12" s="157" t="s">
        <v>1268</v>
      </c>
      <c r="B12" s="163" t="s">
        <v>1159</v>
      </c>
      <c r="C12">
        <v>4.09</v>
      </c>
      <c r="D12" s="157" t="s">
        <v>1272</v>
      </c>
      <c r="E12">
        <v>0.12</v>
      </c>
      <c r="F12" s="157" t="s">
        <v>1211</v>
      </c>
      <c r="G12">
        <f t="shared" si="0"/>
        <v>0.49080000000000001</v>
      </c>
      <c r="H12" s="157" t="s">
        <v>1213</v>
      </c>
      <c r="J12" t="str">
        <f t="shared" si="1"/>
        <v>L26→4,09m² X0,12m =0,4908m³</v>
      </c>
    </row>
    <row r="13" spans="1:10" x14ac:dyDescent="0.2">
      <c r="A13" s="157" t="s">
        <v>1269</v>
      </c>
      <c r="B13" s="163" t="s">
        <v>1159</v>
      </c>
      <c r="C13">
        <v>7.69</v>
      </c>
      <c r="D13" s="157" t="s">
        <v>1272</v>
      </c>
      <c r="E13">
        <v>0.12</v>
      </c>
      <c r="F13" s="157" t="s">
        <v>1211</v>
      </c>
      <c r="G13">
        <f t="shared" si="0"/>
        <v>0.92279999999999995</v>
      </c>
      <c r="H13" s="157" t="s">
        <v>1213</v>
      </c>
      <c r="J13" t="str">
        <f t="shared" si="1"/>
        <v>L29→7,69m² X0,12m =0,9228m³</v>
      </c>
    </row>
    <row r="14" spans="1:10" x14ac:dyDescent="0.2">
      <c r="A14" s="157" t="s">
        <v>1270</v>
      </c>
      <c r="B14" s="163" t="s">
        <v>1159</v>
      </c>
      <c r="C14">
        <v>4.09</v>
      </c>
      <c r="D14" s="157" t="s">
        <v>1272</v>
      </c>
      <c r="E14">
        <v>0.12</v>
      </c>
      <c r="F14" s="157" t="s">
        <v>1211</v>
      </c>
      <c r="G14">
        <f t="shared" si="0"/>
        <v>0.49080000000000001</v>
      </c>
      <c r="H14" s="157" t="s">
        <v>1213</v>
      </c>
      <c r="J14" t="str">
        <f t="shared" si="1"/>
        <v>L33→4,09m² X0,12m =0,4908m³</v>
      </c>
    </row>
    <row r="15" spans="1:10" x14ac:dyDescent="0.2">
      <c r="A15" s="157" t="s">
        <v>1271</v>
      </c>
      <c r="B15" s="163" t="s">
        <v>1159</v>
      </c>
      <c r="C15">
        <v>7.69</v>
      </c>
      <c r="D15" s="157" t="s">
        <v>1272</v>
      </c>
      <c r="E15">
        <v>0.12</v>
      </c>
      <c r="F15" s="157" t="s">
        <v>1211</v>
      </c>
      <c r="G15">
        <f t="shared" si="0"/>
        <v>0.92279999999999995</v>
      </c>
      <c r="H15" s="157" t="s">
        <v>1213</v>
      </c>
      <c r="J15" t="str">
        <f t="shared" si="1"/>
        <v>L34→7,69m² X0,12m =0,9228m³</v>
      </c>
    </row>
    <row r="16" spans="1:10" x14ac:dyDescent="0.2">
      <c r="C16">
        <f>SUM(C3:C15)</f>
        <v>67.28</v>
      </c>
      <c r="D16" s="157"/>
      <c r="F16" s="157" t="s">
        <v>1211</v>
      </c>
      <c r="G16">
        <f>SUM(G3:G15)</f>
        <v>8.0736000000000008</v>
      </c>
      <c r="H16" s="157" t="s">
        <v>1213</v>
      </c>
      <c r="J16" t="str">
        <f t="shared" si="1"/>
        <v>67,28m =8,0736m³</v>
      </c>
    </row>
    <row r="17" spans="1:11" x14ac:dyDescent="0.2">
      <c r="D17" s="157"/>
      <c r="F17" s="157"/>
      <c r="J17" t="str">
        <f t="shared" si="1"/>
        <v/>
      </c>
    </row>
    <row r="18" spans="1:11" x14ac:dyDescent="0.2">
      <c r="A18" s="157" t="s">
        <v>1273</v>
      </c>
      <c r="C18">
        <v>18.68</v>
      </c>
      <c r="D18" s="157" t="s">
        <v>1272</v>
      </c>
      <c r="E18">
        <v>0.12</v>
      </c>
      <c r="F18" s="157" t="s">
        <v>1211</v>
      </c>
      <c r="G18">
        <f>C18*E18</f>
        <v>2.2416</v>
      </c>
      <c r="H18" s="157" t="s">
        <v>1213</v>
      </c>
      <c r="J18" t="str">
        <f t="shared" si="1"/>
        <v>BEIRAL18,68m² X0,12m =2,2416m³</v>
      </c>
    </row>
    <row r="19" spans="1:11" x14ac:dyDescent="0.2">
      <c r="A19" s="157" t="s">
        <v>1273</v>
      </c>
      <c r="C19">
        <v>8.68</v>
      </c>
      <c r="D19" s="157" t="s">
        <v>1272</v>
      </c>
      <c r="E19">
        <v>0.12</v>
      </c>
      <c r="F19" s="157" t="s">
        <v>1211</v>
      </c>
      <c r="G19">
        <f t="shared" ref="G19:G20" si="2">C19*E19</f>
        <v>1.0416000000000001</v>
      </c>
      <c r="H19" s="157" t="s">
        <v>1213</v>
      </c>
      <c r="J19" t="str">
        <f t="shared" si="1"/>
        <v>BEIRAL8,68m² X0,12m =1,0416m³</v>
      </c>
    </row>
    <row r="20" spans="1:11" x14ac:dyDescent="0.2">
      <c r="A20" s="157" t="s">
        <v>1273</v>
      </c>
      <c r="C20">
        <v>19.47</v>
      </c>
      <c r="D20" s="157" t="s">
        <v>1272</v>
      </c>
      <c r="E20">
        <v>0.12</v>
      </c>
      <c r="F20" s="157" t="s">
        <v>1211</v>
      </c>
      <c r="G20">
        <f t="shared" si="2"/>
        <v>2.3363999999999998</v>
      </c>
      <c r="H20" s="157" t="s">
        <v>1213</v>
      </c>
      <c r="J20" t="str">
        <f t="shared" si="1"/>
        <v>BEIRAL19,47m² X0,12m =2,3364m³</v>
      </c>
    </row>
    <row r="21" spans="1:11" x14ac:dyDescent="0.2">
      <c r="G21">
        <f>SUM(G18:G20)</f>
        <v>5.6196000000000002</v>
      </c>
      <c r="H21" s="157" t="s">
        <v>1213</v>
      </c>
      <c r="J21" t="str">
        <f t="shared" si="1"/>
        <v>5,6196m³</v>
      </c>
    </row>
    <row r="22" spans="1:11" x14ac:dyDescent="0.2">
      <c r="J22" t="str">
        <f t="shared" si="1"/>
        <v/>
      </c>
    </row>
    <row r="23" spans="1:11" x14ac:dyDescent="0.2">
      <c r="A23" s="479" t="s">
        <v>1274</v>
      </c>
      <c r="B23" s="479"/>
      <c r="C23" s="479"/>
      <c r="D23" s="479"/>
      <c r="E23" s="479"/>
      <c r="F23" s="479"/>
      <c r="G23" s="9">
        <f>G16+G21</f>
        <v>13.693199999999999</v>
      </c>
      <c r="H23" s="9" t="s">
        <v>1213</v>
      </c>
      <c r="J23" t="str">
        <f t="shared" si="1"/>
        <v>TOTAL =13,6932m³</v>
      </c>
    </row>
    <row r="26" spans="1:11" x14ac:dyDescent="0.2">
      <c r="A26" s="157" t="s">
        <v>1275</v>
      </c>
    </row>
    <row r="28" spans="1:11" x14ac:dyDescent="0.2">
      <c r="A28" s="157" t="s">
        <v>1278</v>
      </c>
      <c r="C28">
        <v>28.37</v>
      </c>
      <c r="D28" s="157" t="s">
        <v>1276</v>
      </c>
      <c r="E28">
        <v>0.12</v>
      </c>
      <c r="F28" s="157" t="s">
        <v>1212</v>
      </c>
      <c r="G28">
        <v>2.86</v>
      </c>
      <c r="H28" s="157" t="s">
        <v>1211</v>
      </c>
      <c r="I28" s="159">
        <f>C28*E28*G28</f>
        <v>9.74</v>
      </c>
      <c r="J28" s="157" t="s">
        <v>1213</v>
      </c>
    </row>
    <row r="30" spans="1:11" x14ac:dyDescent="0.2">
      <c r="A30" s="157" t="s">
        <v>1279</v>
      </c>
      <c r="B30" s="163" t="s">
        <v>1159</v>
      </c>
      <c r="C30">
        <v>28.17</v>
      </c>
      <c r="D30" s="157" t="s">
        <v>1276</v>
      </c>
      <c r="E30">
        <v>2.86</v>
      </c>
      <c r="F30" s="157" t="s">
        <v>1280</v>
      </c>
      <c r="G30">
        <v>2</v>
      </c>
      <c r="H30" s="157" t="s">
        <v>1277</v>
      </c>
      <c r="I30" s="159">
        <f>C30*E30*G30</f>
        <v>161.13</v>
      </c>
      <c r="J30" s="157" t="s">
        <v>1217</v>
      </c>
      <c r="K30" t="str">
        <f>CONCATENATE(A30,B30,C30,D30,E30,F30,G30,H30,I30,J30)</f>
        <v>forma →28,17m x2,86m x 2=161,13m²</v>
      </c>
    </row>
    <row r="34" spans="1:15" x14ac:dyDescent="0.2">
      <c r="A34" s="157" t="s">
        <v>1281</v>
      </c>
      <c r="C34" s="163" t="s">
        <v>1159</v>
      </c>
      <c r="D34" s="159">
        <v>7.45</v>
      </c>
      <c r="E34" s="157" t="s">
        <v>1280</v>
      </c>
      <c r="F34">
        <v>2.86</v>
      </c>
      <c r="G34" s="157" t="s">
        <v>1211</v>
      </c>
      <c r="H34" s="159">
        <f>D34*F34</f>
        <v>21.31</v>
      </c>
      <c r="I34" s="157" t="s">
        <v>1217</v>
      </c>
      <c r="J34" s="157"/>
      <c r="L34" s="157"/>
      <c r="O34" t="str">
        <f>CONCATENATE(A34,C34,D34,E34,F34,G34,H34,I34,J34,K34,L34,M34,N34)</f>
        <v>PAREDE 01→7,45m x 2,86m =21,31m²</v>
      </c>
    </row>
    <row r="35" spans="1:15" x14ac:dyDescent="0.2">
      <c r="A35" s="157" t="s">
        <v>1282</v>
      </c>
      <c r="C35" s="163" t="s">
        <v>1159</v>
      </c>
      <c r="D35" s="159">
        <v>21.45</v>
      </c>
      <c r="E35" s="157" t="s">
        <v>1280</v>
      </c>
      <c r="F35">
        <v>2.86</v>
      </c>
      <c r="G35" s="157" t="s">
        <v>1211</v>
      </c>
      <c r="H35" s="159">
        <f t="shared" ref="H35:H71" si="3">D35*F35</f>
        <v>61.35</v>
      </c>
      <c r="I35" s="157" t="s">
        <v>1217</v>
      </c>
      <c r="J35" s="157" t="s">
        <v>1302</v>
      </c>
      <c r="K35">
        <v>1.84</v>
      </c>
      <c r="L35" s="157" t="s">
        <v>1303</v>
      </c>
      <c r="M35">
        <f>H35-K35</f>
        <v>59.51</v>
      </c>
      <c r="N35" s="157" t="s">
        <v>1217</v>
      </c>
      <c r="O35" t="str">
        <f t="shared" ref="O35:O98" si="4">CONCATENATE(A35,C35,D35,E35,F35,G35,H35,I35,J35,K35,L35,M35,N35)</f>
        <v>PAREDE 02→21,45m x 2,86m =61,35m²-1,84m² =59,51m²</v>
      </c>
    </row>
    <row r="36" spans="1:15" x14ac:dyDescent="0.2">
      <c r="A36" s="157" t="s">
        <v>1283</v>
      </c>
      <c r="C36" s="163" t="s">
        <v>1159</v>
      </c>
      <c r="D36" s="159">
        <v>2.23</v>
      </c>
      <c r="E36" s="157" t="s">
        <v>1280</v>
      </c>
      <c r="F36">
        <v>2.86</v>
      </c>
      <c r="G36" s="157" t="s">
        <v>1211</v>
      </c>
      <c r="H36" s="159">
        <f t="shared" si="3"/>
        <v>6.38</v>
      </c>
      <c r="I36" s="157" t="s">
        <v>1217</v>
      </c>
      <c r="J36" s="157"/>
      <c r="L36" s="157"/>
      <c r="O36" t="str">
        <f t="shared" si="4"/>
        <v>PAREDE 03→2,23m x 2,86m =6,38m²</v>
      </c>
    </row>
    <row r="37" spans="1:15" x14ac:dyDescent="0.2">
      <c r="A37" s="157" t="s">
        <v>1284</v>
      </c>
      <c r="C37" s="163" t="s">
        <v>1159</v>
      </c>
      <c r="D37" s="159">
        <v>2.8</v>
      </c>
      <c r="E37" s="157" t="s">
        <v>1280</v>
      </c>
      <c r="F37">
        <v>2.86</v>
      </c>
      <c r="G37" s="157" t="s">
        <v>1211</v>
      </c>
      <c r="H37" s="159">
        <f t="shared" si="3"/>
        <v>8.01</v>
      </c>
      <c r="I37" s="157" t="s">
        <v>1217</v>
      </c>
      <c r="J37" s="157"/>
      <c r="L37" s="157"/>
      <c r="O37" t="str">
        <f t="shared" si="4"/>
        <v>PAREDE 04→2,8m x 2,86m =8,01m²</v>
      </c>
    </row>
    <row r="38" spans="1:15" x14ac:dyDescent="0.2">
      <c r="A38" s="157" t="s">
        <v>1285</v>
      </c>
      <c r="C38" s="163" t="s">
        <v>1159</v>
      </c>
      <c r="D38" s="159">
        <v>10.7</v>
      </c>
      <c r="E38" s="157" t="s">
        <v>1280</v>
      </c>
      <c r="F38">
        <v>2.86</v>
      </c>
      <c r="G38" s="157" t="s">
        <v>1211</v>
      </c>
      <c r="H38" s="159">
        <f t="shared" si="3"/>
        <v>30.6</v>
      </c>
      <c r="I38" s="157" t="s">
        <v>1217</v>
      </c>
      <c r="J38" s="157"/>
      <c r="L38" s="157"/>
      <c r="O38" t="str">
        <f t="shared" si="4"/>
        <v>PAREDE 05→10,7m x 2,86m =30,6m²</v>
      </c>
    </row>
    <row r="39" spans="1:15" x14ac:dyDescent="0.2">
      <c r="A39" s="157" t="s">
        <v>1286</v>
      </c>
      <c r="C39" s="163" t="s">
        <v>1159</v>
      </c>
      <c r="D39" s="159">
        <v>3.64</v>
      </c>
      <c r="E39" s="157" t="s">
        <v>1280</v>
      </c>
      <c r="F39">
        <v>2.86</v>
      </c>
      <c r="G39" s="157" t="s">
        <v>1211</v>
      </c>
      <c r="H39" s="159">
        <f t="shared" si="3"/>
        <v>10.41</v>
      </c>
      <c r="I39" s="157" t="s">
        <v>1217</v>
      </c>
      <c r="J39" s="157" t="s">
        <v>1302</v>
      </c>
      <c r="K39">
        <v>1.78</v>
      </c>
      <c r="L39" s="157" t="s">
        <v>1303</v>
      </c>
      <c r="M39">
        <f>H39-K39</f>
        <v>8.6300000000000008</v>
      </c>
      <c r="N39" s="157" t="s">
        <v>1217</v>
      </c>
      <c r="O39" t="str">
        <f t="shared" si="4"/>
        <v>PAREDE 06→3,64m x 2,86m =10,41m²-1,78m² =8,63m²</v>
      </c>
    </row>
    <row r="40" spans="1:15" x14ac:dyDescent="0.2">
      <c r="A40" s="157" t="s">
        <v>1287</v>
      </c>
      <c r="C40" s="163" t="s">
        <v>1159</v>
      </c>
      <c r="D40" s="159">
        <v>2.75</v>
      </c>
      <c r="E40" s="157" t="s">
        <v>1280</v>
      </c>
      <c r="F40">
        <v>2.86</v>
      </c>
      <c r="G40" s="157" t="s">
        <v>1211</v>
      </c>
      <c r="H40" s="159">
        <f t="shared" si="3"/>
        <v>7.87</v>
      </c>
      <c r="I40" s="157" t="s">
        <v>1217</v>
      </c>
      <c r="J40" s="157"/>
      <c r="L40" s="157"/>
      <c r="O40" t="str">
        <f t="shared" si="4"/>
        <v>PAREDE 07→2,75m x 2,86m =7,87m²</v>
      </c>
    </row>
    <row r="41" spans="1:15" x14ac:dyDescent="0.2">
      <c r="A41" s="157" t="s">
        <v>1288</v>
      </c>
      <c r="C41" s="163" t="s">
        <v>1159</v>
      </c>
      <c r="D41" s="159">
        <v>11.8</v>
      </c>
      <c r="E41" s="157" t="s">
        <v>1280</v>
      </c>
      <c r="F41">
        <v>2.86</v>
      </c>
      <c r="G41" s="157" t="s">
        <v>1211</v>
      </c>
      <c r="H41" s="159">
        <f t="shared" si="3"/>
        <v>33.75</v>
      </c>
      <c r="I41" s="157" t="s">
        <v>1217</v>
      </c>
      <c r="J41" s="157"/>
      <c r="L41" s="157"/>
      <c r="O41" t="str">
        <f t="shared" si="4"/>
        <v>PAREDE 08→11,8m x 2,86m =33,75m²</v>
      </c>
    </row>
    <row r="42" spans="1:15" x14ac:dyDescent="0.2">
      <c r="A42" s="157" t="s">
        <v>1289</v>
      </c>
      <c r="C42" s="163" t="s">
        <v>1159</v>
      </c>
      <c r="D42" s="159">
        <v>1</v>
      </c>
      <c r="E42" s="157" t="s">
        <v>1280</v>
      </c>
      <c r="F42">
        <v>2.86</v>
      </c>
      <c r="G42" s="157" t="s">
        <v>1211</v>
      </c>
      <c r="H42" s="159">
        <f t="shared" si="3"/>
        <v>2.86</v>
      </c>
      <c r="I42" s="157" t="s">
        <v>1217</v>
      </c>
      <c r="J42" s="157"/>
      <c r="L42" s="157"/>
      <c r="O42" t="str">
        <f t="shared" si="4"/>
        <v>PAREDE 09→1m x 2,86m =2,86m²</v>
      </c>
    </row>
    <row r="43" spans="1:15" x14ac:dyDescent="0.2">
      <c r="A43" s="157" t="s">
        <v>1290</v>
      </c>
      <c r="C43" s="163" t="s">
        <v>1159</v>
      </c>
      <c r="D43" s="159">
        <v>3.3</v>
      </c>
      <c r="E43" s="157" t="s">
        <v>1280</v>
      </c>
      <c r="F43">
        <v>2.86</v>
      </c>
      <c r="G43" s="157" t="s">
        <v>1211</v>
      </c>
      <c r="H43" s="159">
        <f t="shared" si="3"/>
        <v>9.44</v>
      </c>
      <c r="I43" s="157" t="s">
        <v>1217</v>
      </c>
      <c r="J43" s="157"/>
      <c r="L43" s="157"/>
      <c r="O43" t="str">
        <f t="shared" si="4"/>
        <v>PAREDE 10→3,3m x 2,86m =9,44m²</v>
      </c>
    </row>
    <row r="44" spans="1:15" x14ac:dyDescent="0.2">
      <c r="A44" s="157" t="s">
        <v>1291</v>
      </c>
      <c r="C44" s="163" t="s">
        <v>1159</v>
      </c>
      <c r="D44" s="159">
        <v>2.35</v>
      </c>
      <c r="E44" s="157" t="s">
        <v>1280</v>
      </c>
      <c r="F44">
        <v>2.86</v>
      </c>
      <c r="G44" s="157" t="s">
        <v>1211</v>
      </c>
      <c r="H44" s="159">
        <f t="shared" si="3"/>
        <v>6.72</v>
      </c>
      <c r="I44" s="157" t="s">
        <v>1217</v>
      </c>
      <c r="J44" s="157"/>
      <c r="L44" s="157"/>
      <c r="O44" t="str">
        <f t="shared" si="4"/>
        <v>PAREDE 11→2,35m x 2,86m =6,72m²</v>
      </c>
    </row>
    <row r="45" spans="1:15" x14ac:dyDescent="0.2">
      <c r="A45" s="157" t="s">
        <v>1292</v>
      </c>
      <c r="C45" s="163" t="s">
        <v>1159</v>
      </c>
      <c r="D45" s="159">
        <v>2.5</v>
      </c>
      <c r="E45" s="157" t="s">
        <v>1280</v>
      </c>
      <c r="F45">
        <v>2.86</v>
      </c>
      <c r="G45" s="157" t="s">
        <v>1211</v>
      </c>
      <c r="H45" s="159">
        <f t="shared" si="3"/>
        <v>7.15</v>
      </c>
      <c r="I45" s="157" t="s">
        <v>1217</v>
      </c>
      <c r="J45" s="157"/>
      <c r="L45" s="157"/>
      <c r="O45" t="str">
        <f t="shared" si="4"/>
        <v>PAREDE 12→2,5m x 2,86m =7,15m²</v>
      </c>
    </row>
    <row r="46" spans="1:15" x14ac:dyDescent="0.2">
      <c r="A46" s="157" t="s">
        <v>1293</v>
      </c>
      <c r="C46" s="163" t="s">
        <v>1159</v>
      </c>
      <c r="D46" s="159">
        <v>2.85</v>
      </c>
      <c r="E46" s="157" t="s">
        <v>1280</v>
      </c>
      <c r="F46">
        <v>2.86</v>
      </c>
      <c r="G46" s="157" t="s">
        <v>1211</v>
      </c>
      <c r="H46" s="159">
        <f t="shared" si="3"/>
        <v>8.15</v>
      </c>
      <c r="I46" s="157" t="s">
        <v>1217</v>
      </c>
      <c r="J46" s="157"/>
      <c r="L46" s="157"/>
      <c r="O46" t="str">
        <f t="shared" si="4"/>
        <v>PAREDE 13→2,85m x 2,86m =8,15m²</v>
      </c>
    </row>
    <row r="47" spans="1:15" x14ac:dyDescent="0.2">
      <c r="A47" s="157" t="s">
        <v>1294</v>
      </c>
      <c r="C47" s="163" t="s">
        <v>1159</v>
      </c>
      <c r="D47" s="159">
        <v>2.85</v>
      </c>
      <c r="E47" s="157" t="s">
        <v>1280</v>
      </c>
      <c r="F47">
        <v>2.86</v>
      </c>
      <c r="G47" s="157" t="s">
        <v>1211</v>
      </c>
      <c r="H47" s="159">
        <f t="shared" si="3"/>
        <v>8.15</v>
      </c>
      <c r="I47" s="157" t="s">
        <v>1217</v>
      </c>
      <c r="J47" s="157"/>
      <c r="L47" s="157"/>
      <c r="O47" t="str">
        <f t="shared" si="4"/>
        <v>PAREDE 14→2,85m x 2,86m =8,15m²</v>
      </c>
    </row>
    <row r="48" spans="1:15" x14ac:dyDescent="0.2">
      <c r="A48" s="157" t="s">
        <v>1295</v>
      </c>
      <c r="C48" s="163" t="s">
        <v>1159</v>
      </c>
      <c r="D48" s="159">
        <v>17.45</v>
      </c>
      <c r="E48" s="157" t="s">
        <v>1280</v>
      </c>
      <c r="F48">
        <v>2.86</v>
      </c>
      <c r="G48" s="157" t="s">
        <v>1211</v>
      </c>
      <c r="H48" s="159">
        <f t="shared" si="3"/>
        <v>49.91</v>
      </c>
      <c r="I48" s="157" t="s">
        <v>1217</v>
      </c>
      <c r="J48" s="157" t="s">
        <v>1302</v>
      </c>
      <c r="K48">
        <v>0.2</v>
      </c>
      <c r="L48" s="157" t="s">
        <v>1303</v>
      </c>
      <c r="M48">
        <f>H48-K48</f>
        <v>49.71</v>
      </c>
      <c r="N48" s="157" t="s">
        <v>1217</v>
      </c>
      <c r="O48" t="str">
        <f t="shared" si="4"/>
        <v>PAREDE 15→17,45m x 2,86m =49,91m²-0,2m² =49,71m²</v>
      </c>
    </row>
    <row r="49" spans="1:15" x14ac:dyDescent="0.2">
      <c r="A49" s="157" t="s">
        <v>1296</v>
      </c>
      <c r="C49" s="163" t="s">
        <v>1159</v>
      </c>
      <c r="D49" s="159">
        <v>1</v>
      </c>
      <c r="E49" s="157" t="s">
        <v>1280</v>
      </c>
      <c r="F49">
        <v>2.86</v>
      </c>
      <c r="G49" s="157" t="s">
        <v>1211</v>
      </c>
      <c r="H49" s="159">
        <f t="shared" si="3"/>
        <v>2.86</v>
      </c>
      <c r="I49" s="157" t="s">
        <v>1217</v>
      </c>
      <c r="J49" s="157" t="s">
        <v>1302</v>
      </c>
      <c r="L49" s="157"/>
      <c r="O49" t="str">
        <f t="shared" si="4"/>
        <v>PAREDE 16→1m x 2,86m =2,86m²-</v>
      </c>
    </row>
    <row r="50" spans="1:15" x14ac:dyDescent="0.2">
      <c r="A50" s="157" t="s">
        <v>1297</v>
      </c>
      <c r="C50" s="163" t="s">
        <v>1159</v>
      </c>
      <c r="D50" s="159">
        <v>7.15</v>
      </c>
      <c r="E50" s="157" t="s">
        <v>1280</v>
      </c>
      <c r="F50">
        <v>2.86</v>
      </c>
      <c r="G50" s="157" t="s">
        <v>1211</v>
      </c>
      <c r="H50" s="159">
        <f t="shared" si="3"/>
        <v>20.45</v>
      </c>
      <c r="I50" s="157" t="s">
        <v>1217</v>
      </c>
      <c r="J50" s="157" t="s">
        <v>1302</v>
      </c>
      <c r="K50">
        <v>0.1</v>
      </c>
      <c r="L50" s="157" t="s">
        <v>1303</v>
      </c>
      <c r="M50">
        <f>H50-K50</f>
        <v>20.350000000000001</v>
      </c>
      <c r="N50" s="157" t="s">
        <v>1217</v>
      </c>
      <c r="O50" t="str">
        <f t="shared" si="4"/>
        <v>PAREDE 17→7,15m x 2,86m =20,45m²-0,1m² =20,35m²</v>
      </c>
    </row>
    <row r="51" spans="1:15" x14ac:dyDescent="0.2">
      <c r="A51" s="157" t="s">
        <v>1298</v>
      </c>
      <c r="C51" s="163" t="s">
        <v>1159</v>
      </c>
      <c r="D51" s="159">
        <v>2.87</v>
      </c>
      <c r="E51" s="157" t="s">
        <v>1280</v>
      </c>
      <c r="F51">
        <v>2.86</v>
      </c>
      <c r="G51" s="157" t="s">
        <v>1211</v>
      </c>
      <c r="H51" s="159">
        <f t="shared" si="3"/>
        <v>8.2100000000000009</v>
      </c>
      <c r="I51" s="157" t="s">
        <v>1217</v>
      </c>
      <c r="J51" s="157"/>
      <c r="L51" s="157"/>
      <c r="O51" t="str">
        <f t="shared" si="4"/>
        <v>PAREDE 18→2,87m x 2,86m =8,21m²</v>
      </c>
    </row>
    <row r="52" spans="1:15" x14ac:dyDescent="0.2">
      <c r="A52" s="157" t="s">
        <v>1299</v>
      </c>
      <c r="C52" s="163" t="s">
        <v>1159</v>
      </c>
      <c r="D52" s="159">
        <v>3</v>
      </c>
      <c r="E52" s="157" t="s">
        <v>1280</v>
      </c>
      <c r="F52">
        <v>2.86</v>
      </c>
      <c r="G52" s="157" t="s">
        <v>1211</v>
      </c>
      <c r="H52" s="159">
        <f t="shared" si="3"/>
        <v>8.58</v>
      </c>
      <c r="I52" s="157" t="s">
        <v>1217</v>
      </c>
      <c r="J52" s="157"/>
      <c r="L52" s="157"/>
      <c r="O52" t="str">
        <f t="shared" si="4"/>
        <v>PAREDE 19→3m x 2,86m =8,58m²</v>
      </c>
    </row>
    <row r="53" spans="1:15" x14ac:dyDescent="0.2">
      <c r="A53" s="157" t="s">
        <v>1300</v>
      </c>
      <c r="C53" s="163" t="s">
        <v>1159</v>
      </c>
      <c r="D53" s="159">
        <v>6.3</v>
      </c>
      <c r="E53" s="157" t="s">
        <v>1280</v>
      </c>
      <c r="F53">
        <v>2.86</v>
      </c>
      <c r="G53" s="157" t="s">
        <v>1211</v>
      </c>
      <c r="H53" s="159">
        <f t="shared" si="3"/>
        <v>18.02</v>
      </c>
      <c r="I53" s="157" t="s">
        <v>1217</v>
      </c>
      <c r="J53" s="157"/>
      <c r="L53" s="157"/>
      <c r="O53" t="str">
        <f t="shared" si="4"/>
        <v>PAREDE 20→6,3m x 2,86m =18,02m²</v>
      </c>
    </row>
    <row r="54" spans="1:15" x14ac:dyDescent="0.2">
      <c r="A54" s="157" t="s">
        <v>1301</v>
      </c>
      <c r="C54" s="163" t="s">
        <v>1159</v>
      </c>
      <c r="D54" s="159">
        <v>2.35</v>
      </c>
      <c r="E54" s="157" t="s">
        <v>1280</v>
      </c>
      <c r="F54">
        <v>2.86</v>
      </c>
      <c r="G54" s="157" t="s">
        <v>1211</v>
      </c>
      <c r="H54" s="159">
        <f t="shared" si="3"/>
        <v>6.72</v>
      </c>
      <c r="I54" s="157" t="s">
        <v>1217</v>
      </c>
      <c r="J54" s="157"/>
      <c r="L54" s="157"/>
      <c r="O54" t="str">
        <f t="shared" si="4"/>
        <v>PAREDE 21→2,35m x 2,86m =6,72m²</v>
      </c>
    </row>
    <row r="55" spans="1:15" x14ac:dyDescent="0.2">
      <c r="A55" s="157" t="s">
        <v>1304</v>
      </c>
      <c r="C55" s="163" t="s">
        <v>1159</v>
      </c>
      <c r="D55" s="159">
        <v>2.35</v>
      </c>
      <c r="E55" s="157" t="s">
        <v>1280</v>
      </c>
      <c r="F55">
        <v>2.86</v>
      </c>
      <c r="G55" s="157" t="s">
        <v>1211</v>
      </c>
      <c r="H55" s="159">
        <f t="shared" si="3"/>
        <v>6.72</v>
      </c>
      <c r="I55" s="157" t="s">
        <v>1217</v>
      </c>
      <c r="J55" s="157"/>
      <c r="O55" t="str">
        <f t="shared" si="4"/>
        <v>PAREDE 22→2,35m x 2,86m =6,72m²</v>
      </c>
    </row>
    <row r="56" spans="1:15" x14ac:dyDescent="0.2">
      <c r="A56" s="157" t="s">
        <v>1305</v>
      </c>
      <c r="C56" s="163" t="s">
        <v>1159</v>
      </c>
      <c r="D56" s="159">
        <v>3.5</v>
      </c>
      <c r="E56" s="157" t="s">
        <v>1280</v>
      </c>
      <c r="F56">
        <v>2.86</v>
      </c>
      <c r="G56" s="157" t="s">
        <v>1211</v>
      </c>
      <c r="H56" s="159">
        <f t="shared" si="3"/>
        <v>10.01</v>
      </c>
      <c r="I56" s="157" t="s">
        <v>1217</v>
      </c>
      <c r="J56" s="157"/>
      <c r="O56" t="str">
        <f t="shared" si="4"/>
        <v>PAREDE 23→3,5m x 2,86m =10,01m²</v>
      </c>
    </row>
    <row r="57" spans="1:15" x14ac:dyDescent="0.2">
      <c r="A57" s="157" t="s">
        <v>1306</v>
      </c>
      <c r="C57" s="163" t="s">
        <v>1159</v>
      </c>
      <c r="D57" s="159">
        <v>3.65</v>
      </c>
      <c r="E57" s="157" t="s">
        <v>1280</v>
      </c>
      <c r="F57">
        <v>2.86</v>
      </c>
      <c r="G57" s="157" t="s">
        <v>1211</v>
      </c>
      <c r="H57" s="159">
        <f t="shared" si="3"/>
        <v>10.44</v>
      </c>
      <c r="I57" s="157" t="s">
        <v>1217</v>
      </c>
      <c r="J57" s="157"/>
      <c r="O57" t="str">
        <f t="shared" si="4"/>
        <v>PAREDE 24→3,65m x 2,86m =10,44m²</v>
      </c>
    </row>
    <row r="58" spans="1:15" x14ac:dyDescent="0.2">
      <c r="A58" s="157" t="s">
        <v>1307</v>
      </c>
      <c r="C58" s="163" t="s">
        <v>1159</v>
      </c>
      <c r="D58" s="159">
        <v>6.45</v>
      </c>
      <c r="E58" s="157" t="s">
        <v>1280</v>
      </c>
      <c r="F58">
        <v>2.86</v>
      </c>
      <c r="G58" s="157" t="s">
        <v>1211</v>
      </c>
      <c r="H58" s="159">
        <f t="shared" si="3"/>
        <v>18.45</v>
      </c>
      <c r="I58" s="157" t="s">
        <v>1217</v>
      </c>
      <c r="J58" s="157"/>
      <c r="O58" t="str">
        <f t="shared" si="4"/>
        <v>PAREDE 25→6,45m x 2,86m =18,45m²</v>
      </c>
    </row>
    <row r="59" spans="1:15" x14ac:dyDescent="0.2">
      <c r="A59" s="157" t="s">
        <v>1308</v>
      </c>
      <c r="C59" s="163" t="s">
        <v>1159</v>
      </c>
      <c r="D59" s="159">
        <v>6.3</v>
      </c>
      <c r="E59" s="157" t="s">
        <v>1280</v>
      </c>
      <c r="F59">
        <v>2.86</v>
      </c>
      <c r="G59" s="157" t="s">
        <v>1211</v>
      </c>
      <c r="H59" s="159">
        <f t="shared" si="3"/>
        <v>18.02</v>
      </c>
      <c r="I59" s="157" t="s">
        <v>1217</v>
      </c>
      <c r="J59" s="157"/>
      <c r="O59" t="str">
        <f t="shared" si="4"/>
        <v>PAREDE 26→6,3m x 2,86m =18,02m²</v>
      </c>
    </row>
    <row r="60" spans="1:15" x14ac:dyDescent="0.2">
      <c r="A60" s="157" t="s">
        <v>1309</v>
      </c>
      <c r="C60" s="163" t="s">
        <v>1159</v>
      </c>
      <c r="D60" s="159">
        <v>6.45</v>
      </c>
      <c r="E60" s="157" t="s">
        <v>1280</v>
      </c>
      <c r="F60">
        <v>2.86</v>
      </c>
      <c r="G60" s="157" t="s">
        <v>1211</v>
      </c>
      <c r="H60" s="159">
        <f t="shared" si="3"/>
        <v>18.45</v>
      </c>
      <c r="I60" s="157" t="s">
        <v>1217</v>
      </c>
      <c r="J60" s="157"/>
      <c r="O60" t="str">
        <f t="shared" si="4"/>
        <v>PAREDE 27→6,45m x 2,86m =18,45m²</v>
      </c>
    </row>
    <row r="61" spans="1:15" x14ac:dyDescent="0.2">
      <c r="A61" s="157" t="s">
        <v>1310</v>
      </c>
      <c r="C61" s="163" t="s">
        <v>1159</v>
      </c>
      <c r="D61" s="159">
        <v>2</v>
      </c>
      <c r="E61" s="157" t="s">
        <v>1280</v>
      </c>
      <c r="F61">
        <v>2.86</v>
      </c>
      <c r="G61" s="157" t="s">
        <v>1211</v>
      </c>
      <c r="H61" s="159">
        <f t="shared" si="3"/>
        <v>5.72</v>
      </c>
      <c r="I61" s="157" t="s">
        <v>1217</v>
      </c>
      <c r="J61" s="157"/>
      <c r="O61" t="str">
        <f t="shared" si="4"/>
        <v>PAREDE 28→2m x 2,86m =5,72m²</v>
      </c>
    </row>
    <row r="62" spans="1:15" x14ac:dyDescent="0.2">
      <c r="A62" s="157" t="s">
        <v>1311</v>
      </c>
      <c r="C62" s="163" t="s">
        <v>1159</v>
      </c>
      <c r="D62" s="159">
        <v>6.45</v>
      </c>
      <c r="E62" s="157" t="s">
        <v>1280</v>
      </c>
      <c r="F62">
        <v>2.86</v>
      </c>
      <c r="G62" s="157" t="s">
        <v>1211</v>
      </c>
      <c r="H62" s="159">
        <f t="shared" si="3"/>
        <v>18.45</v>
      </c>
      <c r="I62" s="157" t="s">
        <v>1217</v>
      </c>
      <c r="J62" s="157"/>
      <c r="O62" t="str">
        <f t="shared" si="4"/>
        <v>PAREDE 29→6,45m x 2,86m =18,45m²</v>
      </c>
    </row>
    <row r="63" spans="1:15" x14ac:dyDescent="0.2">
      <c r="A63" s="157" t="s">
        <v>1312</v>
      </c>
      <c r="C63" s="163" t="s">
        <v>1159</v>
      </c>
      <c r="D63" s="159">
        <v>2</v>
      </c>
      <c r="E63" s="157" t="s">
        <v>1280</v>
      </c>
      <c r="F63">
        <v>2.86</v>
      </c>
      <c r="G63" s="157" t="s">
        <v>1211</v>
      </c>
      <c r="H63" s="159">
        <f t="shared" si="3"/>
        <v>5.72</v>
      </c>
      <c r="I63" s="157" t="s">
        <v>1217</v>
      </c>
      <c r="J63" s="157"/>
      <c r="O63" t="str">
        <f t="shared" si="4"/>
        <v>PAREDE 30→2m x 2,86m =5,72m²</v>
      </c>
    </row>
    <row r="64" spans="1:15" x14ac:dyDescent="0.2">
      <c r="A64" s="157" t="s">
        <v>1313</v>
      </c>
      <c r="C64" s="163" t="s">
        <v>1159</v>
      </c>
      <c r="D64" s="159">
        <v>8.25</v>
      </c>
      <c r="E64" s="157" t="s">
        <v>1280</v>
      </c>
      <c r="F64">
        <v>2.86</v>
      </c>
      <c r="G64" s="157" t="s">
        <v>1211</v>
      </c>
      <c r="H64" s="159">
        <f t="shared" si="3"/>
        <v>23.6</v>
      </c>
      <c r="I64" s="157" t="s">
        <v>1217</v>
      </c>
      <c r="J64" s="157"/>
      <c r="O64" t="str">
        <f t="shared" si="4"/>
        <v>PAREDE 31→8,25m x 2,86m =23,6m²</v>
      </c>
    </row>
    <row r="65" spans="1:15" x14ac:dyDescent="0.2">
      <c r="A65" s="157" t="s">
        <v>1314</v>
      </c>
      <c r="C65" s="163" t="s">
        <v>1159</v>
      </c>
      <c r="D65" s="159">
        <v>2</v>
      </c>
      <c r="E65" s="157" t="s">
        <v>1280</v>
      </c>
      <c r="F65">
        <v>2.86</v>
      </c>
      <c r="G65" s="157" t="s">
        <v>1211</v>
      </c>
      <c r="H65" s="159">
        <f t="shared" si="3"/>
        <v>5.72</v>
      </c>
      <c r="I65" s="157" t="s">
        <v>1217</v>
      </c>
      <c r="J65" s="157"/>
      <c r="O65" t="str">
        <f t="shared" si="4"/>
        <v>PAREDE 32→2m x 2,86m =5,72m²</v>
      </c>
    </row>
    <row r="66" spans="1:15" x14ac:dyDescent="0.2">
      <c r="A66" s="157" t="s">
        <v>1315</v>
      </c>
      <c r="C66" s="163" t="s">
        <v>1159</v>
      </c>
      <c r="D66" s="159">
        <v>8.25</v>
      </c>
      <c r="E66" s="157" t="s">
        <v>1280</v>
      </c>
      <c r="F66">
        <v>2.86</v>
      </c>
      <c r="G66" s="157" t="s">
        <v>1211</v>
      </c>
      <c r="H66" s="159">
        <f t="shared" si="3"/>
        <v>23.6</v>
      </c>
      <c r="I66" s="157" t="s">
        <v>1217</v>
      </c>
      <c r="J66" s="157"/>
      <c r="O66" t="str">
        <f t="shared" si="4"/>
        <v>PAREDE 33→8,25m x 2,86m =23,6m²</v>
      </c>
    </row>
    <row r="67" spans="1:15" x14ac:dyDescent="0.2">
      <c r="A67" s="157" t="s">
        <v>1316</v>
      </c>
      <c r="C67" s="163" t="s">
        <v>1159</v>
      </c>
      <c r="D67" s="159">
        <v>2</v>
      </c>
      <c r="E67" s="157" t="s">
        <v>1280</v>
      </c>
      <c r="F67">
        <v>2.86</v>
      </c>
      <c r="G67" s="157" t="s">
        <v>1211</v>
      </c>
      <c r="H67" s="159">
        <f t="shared" si="3"/>
        <v>5.72</v>
      </c>
      <c r="I67" s="157" t="s">
        <v>1217</v>
      </c>
      <c r="J67" s="157"/>
      <c r="O67" t="str">
        <f t="shared" si="4"/>
        <v>PAREDE 34→2m x 2,86m =5,72m²</v>
      </c>
    </row>
    <row r="68" spans="1:15" x14ac:dyDescent="0.2">
      <c r="A68" s="157" t="s">
        <v>1325</v>
      </c>
      <c r="C68" s="163" t="s">
        <v>1159</v>
      </c>
      <c r="D68" s="159">
        <v>3.52</v>
      </c>
      <c r="E68" s="157" t="s">
        <v>1280</v>
      </c>
      <c r="F68" s="159">
        <v>0.8</v>
      </c>
      <c r="G68" s="157" t="s">
        <v>1211</v>
      </c>
      <c r="H68" s="159">
        <f t="shared" si="3"/>
        <v>2.82</v>
      </c>
      <c r="I68" s="157" t="s">
        <v>1217</v>
      </c>
      <c r="J68" s="157"/>
      <c r="O68" t="str">
        <f t="shared" si="4"/>
        <v>PAREDE 35→3,52m x 0,8m =2,82m²</v>
      </c>
    </row>
    <row r="69" spans="1:15" x14ac:dyDescent="0.2">
      <c r="A69" s="157" t="s">
        <v>1326</v>
      </c>
      <c r="C69" s="163" t="s">
        <v>1159</v>
      </c>
      <c r="D69" s="159">
        <v>3.55</v>
      </c>
      <c r="E69" s="157" t="s">
        <v>1280</v>
      </c>
      <c r="F69" s="159">
        <v>0.4</v>
      </c>
      <c r="G69" s="157" t="s">
        <v>1211</v>
      </c>
      <c r="H69" s="159">
        <f t="shared" si="3"/>
        <v>1.42</v>
      </c>
      <c r="I69" s="157" t="s">
        <v>1217</v>
      </c>
      <c r="J69" s="157"/>
      <c r="O69" t="str">
        <f t="shared" si="4"/>
        <v>PAREDE 36→3,55m x 0,4m =1,42m²</v>
      </c>
    </row>
    <row r="70" spans="1:15" x14ac:dyDescent="0.2">
      <c r="A70" s="157" t="s">
        <v>1327</v>
      </c>
      <c r="C70" s="163" t="s">
        <v>1159</v>
      </c>
      <c r="D70" s="159">
        <v>3.55</v>
      </c>
      <c r="E70" s="157" t="s">
        <v>1280</v>
      </c>
      <c r="F70" s="159">
        <v>0.4</v>
      </c>
      <c r="G70" s="157" t="s">
        <v>1211</v>
      </c>
      <c r="H70" s="159">
        <f t="shared" si="3"/>
        <v>1.42</v>
      </c>
      <c r="I70" s="157" t="s">
        <v>1217</v>
      </c>
      <c r="J70" s="157"/>
      <c r="O70" t="str">
        <f t="shared" si="4"/>
        <v>PAREDE 37→3,55m x 0,4m =1,42m²</v>
      </c>
    </row>
    <row r="71" spans="1:15" x14ac:dyDescent="0.2">
      <c r="A71" s="157" t="s">
        <v>1328</v>
      </c>
      <c r="C71" s="163" t="s">
        <v>1159</v>
      </c>
      <c r="D71" s="159">
        <v>3.15</v>
      </c>
      <c r="E71" s="157" t="s">
        <v>1280</v>
      </c>
      <c r="F71" s="159">
        <v>0.4</v>
      </c>
      <c r="G71" s="157" t="s">
        <v>1211</v>
      </c>
      <c r="H71" s="159">
        <f t="shared" si="3"/>
        <v>1.26</v>
      </c>
      <c r="I71" s="157" t="s">
        <v>1217</v>
      </c>
      <c r="J71" s="157"/>
      <c r="O71" t="str">
        <f t="shared" si="4"/>
        <v>PAREDE 38→3,15m x 0,4m =1,26m²</v>
      </c>
    </row>
    <row r="72" spans="1:15" x14ac:dyDescent="0.2">
      <c r="A72" s="157"/>
      <c r="E72" s="478" t="s">
        <v>1317</v>
      </c>
      <c r="F72" s="480"/>
      <c r="G72" s="480"/>
      <c r="H72" s="159">
        <f>SUM(H34:H71)</f>
        <v>514.44000000000005</v>
      </c>
      <c r="I72" s="157" t="s">
        <v>1217</v>
      </c>
      <c r="J72" s="157" t="s">
        <v>1302</v>
      </c>
      <c r="K72">
        <f>SUM(K34:K67)</f>
        <v>3.92</v>
      </c>
      <c r="L72" s="157" t="s">
        <v>1303</v>
      </c>
      <c r="M72">
        <f>H72-K72</f>
        <v>510.52</v>
      </c>
      <c r="N72" s="157" t="s">
        <v>1217</v>
      </c>
      <c r="O72" t="str">
        <f t="shared" si="4"/>
        <v>TOTAL = 514,44m²-3,92m² =510,52m²</v>
      </c>
    </row>
    <row r="73" spans="1:15" x14ac:dyDescent="0.2">
      <c r="O73" t="str">
        <f t="shared" si="4"/>
        <v/>
      </c>
    </row>
    <row r="74" spans="1:15" x14ac:dyDescent="0.2">
      <c r="A74" s="157" t="s">
        <v>1281</v>
      </c>
      <c r="C74" s="163" t="s">
        <v>1159</v>
      </c>
      <c r="D74" s="159">
        <v>7.45</v>
      </c>
      <c r="E74" s="157" t="s">
        <v>1280</v>
      </c>
      <c r="F74" s="159">
        <v>1.8</v>
      </c>
      <c r="G74" s="157" t="s">
        <v>1280</v>
      </c>
      <c r="H74" s="159">
        <v>2</v>
      </c>
      <c r="I74" s="157" t="s">
        <v>1277</v>
      </c>
      <c r="J74">
        <f>D74*F74*H74</f>
        <v>26.82</v>
      </c>
      <c r="K74" s="157" t="s">
        <v>1217</v>
      </c>
      <c r="O74" t="str">
        <f t="shared" si="4"/>
        <v>PAREDE 01→7,45m x 1,8m x 2=26,82m²</v>
      </c>
    </row>
    <row r="75" spans="1:15" x14ac:dyDescent="0.2">
      <c r="A75" s="157" t="s">
        <v>1282</v>
      </c>
      <c r="C75" s="163" t="s">
        <v>1159</v>
      </c>
      <c r="D75" s="159">
        <v>21.45</v>
      </c>
      <c r="E75" s="157" t="s">
        <v>1280</v>
      </c>
      <c r="F75" s="159">
        <v>1.8</v>
      </c>
      <c r="G75" s="157" t="s">
        <v>1280</v>
      </c>
      <c r="H75" s="159">
        <v>2</v>
      </c>
      <c r="I75" s="157" t="s">
        <v>1277</v>
      </c>
      <c r="J75">
        <f t="shared" ref="J75:J111" si="5">D75*F75*H75</f>
        <v>77.22</v>
      </c>
      <c r="K75" s="157" t="s">
        <v>1217</v>
      </c>
      <c r="O75" t="str">
        <f t="shared" si="4"/>
        <v>PAREDE 02→21,45m x 1,8m x 2=77,22m²</v>
      </c>
    </row>
    <row r="76" spans="1:15" x14ac:dyDescent="0.2">
      <c r="A76" s="157" t="s">
        <v>1283</v>
      </c>
      <c r="C76" s="163" t="s">
        <v>1159</v>
      </c>
      <c r="D76" s="159">
        <v>2.23</v>
      </c>
      <c r="E76" s="157" t="s">
        <v>1280</v>
      </c>
      <c r="F76" s="159">
        <v>1.8</v>
      </c>
      <c r="G76" s="157" t="s">
        <v>1280</v>
      </c>
      <c r="H76" s="159">
        <v>2</v>
      </c>
      <c r="I76" s="157" t="s">
        <v>1277</v>
      </c>
      <c r="J76">
        <f t="shared" si="5"/>
        <v>8.0280000000000005</v>
      </c>
      <c r="K76" s="157" t="s">
        <v>1217</v>
      </c>
      <c r="O76" t="str">
        <f t="shared" si="4"/>
        <v>PAREDE 03→2,23m x 1,8m x 2=8,028m²</v>
      </c>
    </row>
    <row r="77" spans="1:15" x14ac:dyDescent="0.2">
      <c r="A77" s="157" t="s">
        <v>1284</v>
      </c>
      <c r="C77" s="163" t="s">
        <v>1159</v>
      </c>
      <c r="D77" s="159">
        <v>2.8</v>
      </c>
      <c r="E77" s="157" t="s">
        <v>1280</v>
      </c>
      <c r="F77" s="159">
        <v>1.8</v>
      </c>
      <c r="G77" s="157" t="s">
        <v>1280</v>
      </c>
      <c r="H77" s="159">
        <v>2</v>
      </c>
      <c r="I77" s="157" t="s">
        <v>1277</v>
      </c>
      <c r="J77">
        <f t="shared" si="5"/>
        <v>10.08</v>
      </c>
      <c r="K77" s="157" t="s">
        <v>1217</v>
      </c>
      <c r="O77" t="str">
        <f t="shared" si="4"/>
        <v>PAREDE 04→2,8m x 1,8m x 2=10,08m²</v>
      </c>
    </row>
    <row r="78" spans="1:15" x14ac:dyDescent="0.2">
      <c r="A78" s="157" t="s">
        <v>1285</v>
      </c>
      <c r="C78" s="163" t="s">
        <v>1159</v>
      </c>
      <c r="D78" s="159">
        <v>10.7</v>
      </c>
      <c r="E78" s="157" t="s">
        <v>1280</v>
      </c>
      <c r="F78" s="159">
        <v>1.8</v>
      </c>
      <c r="G78" s="157" t="s">
        <v>1280</v>
      </c>
      <c r="H78" s="159">
        <v>2</v>
      </c>
      <c r="I78" s="157" t="s">
        <v>1277</v>
      </c>
      <c r="J78">
        <f t="shared" si="5"/>
        <v>38.520000000000003</v>
      </c>
      <c r="K78" s="157" t="s">
        <v>1217</v>
      </c>
      <c r="O78" t="str">
        <f t="shared" si="4"/>
        <v>PAREDE 05→10,7m x 1,8m x 2=38,52m²</v>
      </c>
    </row>
    <row r="79" spans="1:15" x14ac:dyDescent="0.2">
      <c r="A79" s="157" t="s">
        <v>1286</v>
      </c>
      <c r="C79" s="163" t="s">
        <v>1159</v>
      </c>
      <c r="D79" s="159">
        <v>3.64</v>
      </c>
      <c r="E79" s="157" t="s">
        <v>1280</v>
      </c>
      <c r="F79" s="159">
        <v>1.8</v>
      </c>
      <c r="G79" s="157" t="s">
        <v>1280</v>
      </c>
      <c r="H79" s="159">
        <v>2</v>
      </c>
      <c r="I79" s="157" t="s">
        <v>1277</v>
      </c>
      <c r="J79">
        <f t="shared" si="5"/>
        <v>13.103999999999999</v>
      </c>
      <c r="K79" s="157" t="s">
        <v>1217</v>
      </c>
      <c r="O79" t="str">
        <f t="shared" si="4"/>
        <v>PAREDE 06→3,64m x 1,8m x 2=13,104m²</v>
      </c>
    </row>
    <row r="80" spans="1:15" x14ac:dyDescent="0.2">
      <c r="A80" s="157" t="s">
        <v>1287</v>
      </c>
      <c r="C80" s="163" t="s">
        <v>1159</v>
      </c>
      <c r="D80" s="159">
        <v>2.75</v>
      </c>
      <c r="E80" s="157" t="s">
        <v>1280</v>
      </c>
      <c r="F80" s="159">
        <v>1.8</v>
      </c>
      <c r="G80" s="157" t="s">
        <v>1280</v>
      </c>
      <c r="H80" s="159">
        <v>2</v>
      </c>
      <c r="I80" s="157" t="s">
        <v>1277</v>
      </c>
      <c r="J80">
        <f t="shared" si="5"/>
        <v>9.9</v>
      </c>
      <c r="K80" s="157" t="s">
        <v>1217</v>
      </c>
      <c r="O80" t="str">
        <f t="shared" si="4"/>
        <v>PAREDE 07→2,75m x 1,8m x 2=9,9m²</v>
      </c>
    </row>
    <row r="81" spans="1:15" x14ac:dyDescent="0.2">
      <c r="A81" s="157" t="s">
        <v>1288</v>
      </c>
      <c r="C81" s="163" t="s">
        <v>1159</v>
      </c>
      <c r="D81" s="159">
        <v>11.8</v>
      </c>
      <c r="E81" s="157" t="s">
        <v>1280</v>
      </c>
      <c r="F81" s="159">
        <v>1.8</v>
      </c>
      <c r="G81" s="157" t="s">
        <v>1280</v>
      </c>
      <c r="H81" s="159">
        <v>2</v>
      </c>
      <c r="I81" s="157" t="s">
        <v>1277</v>
      </c>
      <c r="J81">
        <f t="shared" si="5"/>
        <v>42.48</v>
      </c>
      <c r="K81" s="157" t="s">
        <v>1217</v>
      </c>
      <c r="O81" t="str">
        <f t="shared" si="4"/>
        <v>PAREDE 08→11,8m x 1,8m x 2=42,48m²</v>
      </c>
    </row>
    <row r="82" spans="1:15" x14ac:dyDescent="0.2">
      <c r="A82" s="157" t="s">
        <v>1289</v>
      </c>
      <c r="C82" s="163" t="s">
        <v>1159</v>
      </c>
      <c r="D82" s="159">
        <v>1</v>
      </c>
      <c r="E82" s="157" t="s">
        <v>1280</v>
      </c>
      <c r="F82" s="159">
        <v>1.8</v>
      </c>
      <c r="G82" s="157" t="s">
        <v>1280</v>
      </c>
      <c r="H82" s="159">
        <v>2</v>
      </c>
      <c r="I82" s="157" t="s">
        <v>1277</v>
      </c>
      <c r="J82">
        <f t="shared" si="5"/>
        <v>3.6</v>
      </c>
      <c r="K82" s="157" t="s">
        <v>1217</v>
      </c>
      <c r="O82" t="str">
        <f t="shared" si="4"/>
        <v>PAREDE 09→1m x 1,8m x 2=3,6m²</v>
      </c>
    </row>
    <row r="83" spans="1:15" x14ac:dyDescent="0.2">
      <c r="A83" s="157" t="s">
        <v>1290</v>
      </c>
      <c r="C83" s="163" t="s">
        <v>1159</v>
      </c>
      <c r="D83" s="159">
        <v>3.3</v>
      </c>
      <c r="E83" s="157" t="s">
        <v>1280</v>
      </c>
      <c r="F83" s="159">
        <v>1.8</v>
      </c>
      <c r="G83" s="157" t="s">
        <v>1280</v>
      </c>
      <c r="H83" s="159">
        <v>2</v>
      </c>
      <c r="I83" s="157" t="s">
        <v>1277</v>
      </c>
      <c r="J83">
        <f t="shared" si="5"/>
        <v>11.88</v>
      </c>
      <c r="K83" s="157" t="s">
        <v>1217</v>
      </c>
      <c r="O83" t="str">
        <f t="shared" si="4"/>
        <v>PAREDE 10→3,3m x 1,8m x 2=11,88m²</v>
      </c>
    </row>
    <row r="84" spans="1:15" x14ac:dyDescent="0.2">
      <c r="A84" s="157" t="s">
        <v>1291</v>
      </c>
      <c r="C84" s="163" t="s">
        <v>1159</v>
      </c>
      <c r="D84" s="159">
        <v>2.35</v>
      </c>
      <c r="E84" s="157" t="s">
        <v>1280</v>
      </c>
      <c r="F84" s="159">
        <v>1.8</v>
      </c>
      <c r="G84" s="157" t="s">
        <v>1280</v>
      </c>
      <c r="H84" s="159">
        <v>2</v>
      </c>
      <c r="I84" s="157" t="s">
        <v>1277</v>
      </c>
      <c r="J84">
        <f t="shared" si="5"/>
        <v>8.4600000000000009</v>
      </c>
      <c r="K84" s="157" t="s">
        <v>1217</v>
      </c>
      <c r="O84" t="str">
        <f t="shared" si="4"/>
        <v>PAREDE 11→2,35m x 1,8m x 2=8,46m²</v>
      </c>
    </row>
    <row r="85" spans="1:15" x14ac:dyDescent="0.2">
      <c r="A85" s="157" t="s">
        <v>1292</v>
      </c>
      <c r="C85" s="163" t="s">
        <v>1159</v>
      </c>
      <c r="D85" s="159">
        <v>2.5</v>
      </c>
      <c r="E85" s="157" t="s">
        <v>1280</v>
      </c>
      <c r="F85" s="159">
        <v>1.8</v>
      </c>
      <c r="G85" s="157" t="s">
        <v>1280</v>
      </c>
      <c r="H85" s="159">
        <v>2</v>
      </c>
      <c r="I85" s="157" t="s">
        <v>1277</v>
      </c>
      <c r="J85">
        <f t="shared" si="5"/>
        <v>9</v>
      </c>
      <c r="K85" s="157" t="s">
        <v>1217</v>
      </c>
      <c r="O85" t="str">
        <f t="shared" si="4"/>
        <v>PAREDE 12→2,5m x 1,8m x 2=9m²</v>
      </c>
    </row>
    <row r="86" spans="1:15" x14ac:dyDescent="0.2">
      <c r="A86" s="157" t="s">
        <v>1293</v>
      </c>
      <c r="C86" s="163" t="s">
        <v>1159</v>
      </c>
      <c r="D86" s="159">
        <v>2.85</v>
      </c>
      <c r="E86" s="157" t="s">
        <v>1280</v>
      </c>
      <c r="F86" s="159">
        <v>1.8</v>
      </c>
      <c r="G86" s="157" t="s">
        <v>1280</v>
      </c>
      <c r="H86" s="159">
        <v>2</v>
      </c>
      <c r="I86" s="157" t="s">
        <v>1277</v>
      </c>
      <c r="J86">
        <f t="shared" si="5"/>
        <v>10.26</v>
      </c>
      <c r="K86" s="157" t="s">
        <v>1217</v>
      </c>
      <c r="O86" t="str">
        <f t="shared" si="4"/>
        <v>PAREDE 13→2,85m x 1,8m x 2=10,26m²</v>
      </c>
    </row>
    <row r="87" spans="1:15" x14ac:dyDescent="0.2">
      <c r="A87" s="157" t="s">
        <v>1294</v>
      </c>
      <c r="C87" s="163" t="s">
        <v>1159</v>
      </c>
      <c r="D87" s="159">
        <v>2.85</v>
      </c>
      <c r="E87" s="157" t="s">
        <v>1280</v>
      </c>
      <c r="F87" s="159">
        <v>1.8</v>
      </c>
      <c r="G87" s="157" t="s">
        <v>1280</v>
      </c>
      <c r="H87" s="159">
        <v>2</v>
      </c>
      <c r="I87" s="157" t="s">
        <v>1277</v>
      </c>
      <c r="J87">
        <f t="shared" si="5"/>
        <v>10.26</v>
      </c>
      <c r="K87" s="157" t="s">
        <v>1217</v>
      </c>
      <c r="O87" t="str">
        <f t="shared" si="4"/>
        <v>PAREDE 14→2,85m x 1,8m x 2=10,26m²</v>
      </c>
    </row>
    <row r="88" spans="1:15" x14ac:dyDescent="0.2">
      <c r="A88" s="157" t="s">
        <v>1295</v>
      </c>
      <c r="C88" s="163" t="s">
        <v>1159</v>
      </c>
      <c r="D88" s="159">
        <v>17.45</v>
      </c>
      <c r="E88" s="157" t="s">
        <v>1280</v>
      </c>
      <c r="F88" s="159">
        <v>1.8</v>
      </c>
      <c r="G88" s="157" t="s">
        <v>1280</v>
      </c>
      <c r="H88" s="159">
        <v>2</v>
      </c>
      <c r="I88" s="157" t="s">
        <v>1277</v>
      </c>
      <c r="J88">
        <f t="shared" si="5"/>
        <v>62.82</v>
      </c>
      <c r="K88" s="157" t="s">
        <v>1217</v>
      </c>
      <c r="O88" t="str">
        <f t="shared" si="4"/>
        <v>PAREDE 15→17,45m x 1,8m x 2=62,82m²</v>
      </c>
    </row>
    <row r="89" spans="1:15" x14ac:dyDescent="0.2">
      <c r="A89" s="157" t="s">
        <v>1296</v>
      </c>
      <c r="C89" s="163" t="s">
        <v>1159</v>
      </c>
      <c r="D89" s="159">
        <v>1</v>
      </c>
      <c r="E89" s="157" t="s">
        <v>1280</v>
      </c>
      <c r="F89" s="159">
        <v>1.8</v>
      </c>
      <c r="G89" s="157" t="s">
        <v>1280</v>
      </c>
      <c r="H89" s="159">
        <v>2</v>
      </c>
      <c r="I89" s="157" t="s">
        <v>1277</v>
      </c>
      <c r="J89">
        <f t="shared" si="5"/>
        <v>3.6</v>
      </c>
      <c r="K89" s="157" t="s">
        <v>1217</v>
      </c>
      <c r="O89" t="str">
        <f t="shared" si="4"/>
        <v>PAREDE 16→1m x 1,8m x 2=3,6m²</v>
      </c>
    </row>
    <row r="90" spans="1:15" x14ac:dyDescent="0.2">
      <c r="A90" s="157" t="s">
        <v>1297</v>
      </c>
      <c r="C90" s="163" t="s">
        <v>1159</v>
      </c>
      <c r="D90" s="159">
        <v>7.15</v>
      </c>
      <c r="E90" s="157" t="s">
        <v>1280</v>
      </c>
      <c r="F90" s="159">
        <v>1.8</v>
      </c>
      <c r="G90" s="157" t="s">
        <v>1280</v>
      </c>
      <c r="H90" s="159">
        <v>2</v>
      </c>
      <c r="I90" s="157" t="s">
        <v>1277</v>
      </c>
      <c r="J90">
        <f t="shared" si="5"/>
        <v>25.74</v>
      </c>
      <c r="K90" s="157" t="s">
        <v>1217</v>
      </c>
      <c r="O90" t="str">
        <f t="shared" si="4"/>
        <v>PAREDE 17→7,15m x 1,8m x 2=25,74m²</v>
      </c>
    </row>
    <row r="91" spans="1:15" x14ac:dyDescent="0.2">
      <c r="A91" s="157" t="s">
        <v>1298</v>
      </c>
      <c r="C91" s="163" t="s">
        <v>1159</v>
      </c>
      <c r="D91" s="159">
        <v>2.87</v>
      </c>
      <c r="E91" s="157" t="s">
        <v>1280</v>
      </c>
      <c r="F91" s="159">
        <v>1.8</v>
      </c>
      <c r="G91" s="157" t="s">
        <v>1280</v>
      </c>
      <c r="H91" s="159">
        <v>2</v>
      </c>
      <c r="I91" s="157" t="s">
        <v>1277</v>
      </c>
      <c r="J91">
        <f t="shared" si="5"/>
        <v>10.332000000000001</v>
      </c>
      <c r="K91" s="157" t="s">
        <v>1217</v>
      </c>
      <c r="O91" t="str">
        <f t="shared" si="4"/>
        <v>PAREDE 18→2,87m x 1,8m x 2=10,332m²</v>
      </c>
    </row>
    <row r="92" spans="1:15" x14ac:dyDescent="0.2">
      <c r="A92" s="157" t="s">
        <v>1299</v>
      </c>
      <c r="C92" s="163" t="s">
        <v>1159</v>
      </c>
      <c r="D92" s="159">
        <v>3</v>
      </c>
      <c r="E92" s="157" t="s">
        <v>1280</v>
      </c>
      <c r="F92" s="159">
        <v>1.8</v>
      </c>
      <c r="G92" s="157" t="s">
        <v>1280</v>
      </c>
      <c r="H92" s="159">
        <v>2</v>
      </c>
      <c r="I92" s="157" t="s">
        <v>1277</v>
      </c>
      <c r="J92">
        <f t="shared" si="5"/>
        <v>10.8</v>
      </c>
      <c r="K92" s="157" t="s">
        <v>1217</v>
      </c>
      <c r="O92" t="str">
        <f t="shared" si="4"/>
        <v>PAREDE 19→3m x 1,8m x 2=10,8m²</v>
      </c>
    </row>
    <row r="93" spans="1:15" x14ac:dyDescent="0.2">
      <c r="A93" s="157" t="s">
        <v>1300</v>
      </c>
      <c r="C93" s="163" t="s">
        <v>1159</v>
      </c>
      <c r="D93" s="159">
        <v>6.3</v>
      </c>
      <c r="E93" s="157" t="s">
        <v>1280</v>
      </c>
      <c r="F93" s="159">
        <v>1.8</v>
      </c>
      <c r="G93" s="157" t="s">
        <v>1280</v>
      </c>
      <c r="H93" s="159">
        <v>2</v>
      </c>
      <c r="I93" s="157" t="s">
        <v>1277</v>
      </c>
      <c r="J93">
        <f t="shared" si="5"/>
        <v>22.68</v>
      </c>
      <c r="K93" s="157" t="s">
        <v>1217</v>
      </c>
      <c r="O93" t="str">
        <f t="shared" si="4"/>
        <v>PAREDE 20→6,3m x 1,8m x 2=22,68m²</v>
      </c>
    </row>
    <row r="94" spans="1:15" x14ac:dyDescent="0.2">
      <c r="A94" s="157" t="s">
        <v>1301</v>
      </c>
      <c r="C94" s="163" t="s">
        <v>1159</v>
      </c>
      <c r="D94" s="159">
        <v>2.35</v>
      </c>
      <c r="E94" s="157" t="s">
        <v>1280</v>
      </c>
      <c r="F94" s="159">
        <v>1.8</v>
      </c>
      <c r="G94" s="157" t="s">
        <v>1280</v>
      </c>
      <c r="H94" s="159">
        <v>2</v>
      </c>
      <c r="I94" s="157" t="s">
        <v>1277</v>
      </c>
      <c r="J94">
        <f t="shared" si="5"/>
        <v>8.4600000000000009</v>
      </c>
      <c r="K94" s="157" t="s">
        <v>1217</v>
      </c>
      <c r="O94" t="str">
        <f t="shared" si="4"/>
        <v>PAREDE 21→2,35m x 1,8m x 2=8,46m²</v>
      </c>
    </row>
    <row r="95" spans="1:15" x14ac:dyDescent="0.2">
      <c r="A95" s="157" t="s">
        <v>1304</v>
      </c>
      <c r="C95" s="163" t="s">
        <v>1159</v>
      </c>
      <c r="D95" s="159">
        <v>2.35</v>
      </c>
      <c r="E95" s="157" t="s">
        <v>1280</v>
      </c>
      <c r="F95" s="159">
        <v>1.8</v>
      </c>
      <c r="G95" s="157" t="s">
        <v>1280</v>
      </c>
      <c r="H95" s="159">
        <v>2</v>
      </c>
      <c r="I95" s="157" t="s">
        <v>1277</v>
      </c>
      <c r="J95">
        <f t="shared" si="5"/>
        <v>8.4600000000000009</v>
      </c>
      <c r="K95" s="157" t="s">
        <v>1217</v>
      </c>
      <c r="O95" t="str">
        <f t="shared" si="4"/>
        <v>PAREDE 22→2,35m x 1,8m x 2=8,46m²</v>
      </c>
    </row>
    <row r="96" spans="1:15" x14ac:dyDescent="0.2">
      <c r="A96" s="157" t="s">
        <v>1305</v>
      </c>
      <c r="C96" s="163" t="s">
        <v>1159</v>
      </c>
      <c r="D96" s="159">
        <v>3.5</v>
      </c>
      <c r="E96" s="157" t="s">
        <v>1280</v>
      </c>
      <c r="F96" s="159">
        <v>1.8</v>
      </c>
      <c r="G96" s="157" t="s">
        <v>1280</v>
      </c>
      <c r="H96" s="159">
        <v>2</v>
      </c>
      <c r="I96" s="157" t="s">
        <v>1277</v>
      </c>
      <c r="J96">
        <f t="shared" si="5"/>
        <v>12.6</v>
      </c>
      <c r="K96" s="157" t="s">
        <v>1217</v>
      </c>
      <c r="O96" t="str">
        <f t="shared" si="4"/>
        <v>PAREDE 23→3,5m x 1,8m x 2=12,6m²</v>
      </c>
    </row>
    <row r="97" spans="1:15" x14ac:dyDescent="0.2">
      <c r="A97" s="157" t="s">
        <v>1306</v>
      </c>
      <c r="C97" s="163" t="s">
        <v>1159</v>
      </c>
      <c r="D97" s="159">
        <v>3.65</v>
      </c>
      <c r="E97" s="157" t="s">
        <v>1280</v>
      </c>
      <c r="F97" s="159">
        <v>1.8</v>
      </c>
      <c r="G97" s="157" t="s">
        <v>1280</v>
      </c>
      <c r="H97" s="159">
        <v>2</v>
      </c>
      <c r="I97" s="157" t="s">
        <v>1277</v>
      </c>
      <c r="J97">
        <f t="shared" si="5"/>
        <v>13.14</v>
      </c>
      <c r="K97" s="157" t="s">
        <v>1217</v>
      </c>
      <c r="O97" t="str">
        <f t="shared" si="4"/>
        <v>PAREDE 24→3,65m x 1,8m x 2=13,14m²</v>
      </c>
    </row>
    <row r="98" spans="1:15" x14ac:dyDescent="0.2">
      <c r="A98" s="157" t="s">
        <v>1307</v>
      </c>
      <c r="C98" s="163" t="s">
        <v>1159</v>
      </c>
      <c r="D98" s="159">
        <v>6.45</v>
      </c>
      <c r="E98" s="157" t="s">
        <v>1280</v>
      </c>
      <c r="F98" s="159">
        <v>1.8</v>
      </c>
      <c r="G98" s="157" t="s">
        <v>1280</v>
      </c>
      <c r="H98" s="159">
        <v>2</v>
      </c>
      <c r="I98" s="157" t="s">
        <v>1277</v>
      </c>
      <c r="J98">
        <f t="shared" si="5"/>
        <v>23.22</v>
      </c>
      <c r="K98" s="157" t="s">
        <v>1217</v>
      </c>
      <c r="O98" t="str">
        <f t="shared" si="4"/>
        <v>PAREDE 25→6,45m x 1,8m x 2=23,22m²</v>
      </c>
    </row>
    <row r="99" spans="1:15" x14ac:dyDescent="0.2">
      <c r="A99" s="157" t="s">
        <v>1308</v>
      </c>
      <c r="C99" s="163" t="s">
        <v>1159</v>
      </c>
      <c r="D99" s="159">
        <v>6.3</v>
      </c>
      <c r="E99" s="157" t="s">
        <v>1280</v>
      </c>
      <c r="F99" s="159">
        <v>1.8</v>
      </c>
      <c r="G99" s="157" t="s">
        <v>1280</v>
      </c>
      <c r="H99" s="159">
        <v>2</v>
      </c>
      <c r="I99" s="157" t="s">
        <v>1277</v>
      </c>
      <c r="J99">
        <f t="shared" si="5"/>
        <v>22.68</v>
      </c>
      <c r="K99" s="157" t="s">
        <v>1217</v>
      </c>
      <c r="O99" t="str">
        <f t="shared" ref="O99:O112" si="6">CONCATENATE(A99,C99,D99,E99,F99,G99,H99,I99,J99,K99,L99,M99,N99)</f>
        <v>PAREDE 26→6,3m x 1,8m x 2=22,68m²</v>
      </c>
    </row>
    <row r="100" spans="1:15" x14ac:dyDescent="0.2">
      <c r="A100" s="157" t="s">
        <v>1309</v>
      </c>
      <c r="C100" s="163" t="s">
        <v>1159</v>
      </c>
      <c r="D100" s="159">
        <v>6.45</v>
      </c>
      <c r="E100" s="157" t="s">
        <v>1280</v>
      </c>
      <c r="F100" s="159">
        <v>1.8</v>
      </c>
      <c r="G100" s="157" t="s">
        <v>1280</v>
      </c>
      <c r="H100" s="159">
        <v>2</v>
      </c>
      <c r="I100" s="157" t="s">
        <v>1277</v>
      </c>
      <c r="J100">
        <f t="shared" si="5"/>
        <v>23.22</v>
      </c>
      <c r="K100" s="157" t="s">
        <v>1217</v>
      </c>
      <c r="O100" t="str">
        <f t="shared" si="6"/>
        <v>PAREDE 27→6,45m x 1,8m x 2=23,22m²</v>
      </c>
    </row>
    <row r="101" spans="1:15" x14ac:dyDescent="0.2">
      <c r="A101" s="157" t="s">
        <v>1310</v>
      </c>
      <c r="C101" s="163" t="s">
        <v>1159</v>
      </c>
      <c r="D101" s="159">
        <v>2</v>
      </c>
      <c r="E101" s="157" t="s">
        <v>1280</v>
      </c>
      <c r="F101" s="159">
        <v>1.8</v>
      </c>
      <c r="G101" s="157" t="s">
        <v>1280</v>
      </c>
      <c r="H101" s="159">
        <v>2</v>
      </c>
      <c r="I101" s="157" t="s">
        <v>1277</v>
      </c>
      <c r="J101">
        <f t="shared" si="5"/>
        <v>7.2</v>
      </c>
      <c r="K101" s="157" t="s">
        <v>1217</v>
      </c>
      <c r="O101" t="str">
        <f t="shared" si="6"/>
        <v>PAREDE 28→2m x 1,8m x 2=7,2m²</v>
      </c>
    </row>
    <row r="102" spans="1:15" x14ac:dyDescent="0.2">
      <c r="A102" s="157" t="s">
        <v>1311</v>
      </c>
      <c r="C102" s="163" t="s">
        <v>1159</v>
      </c>
      <c r="D102" s="159">
        <v>6.45</v>
      </c>
      <c r="E102" s="157" t="s">
        <v>1280</v>
      </c>
      <c r="F102" s="159">
        <v>1.8</v>
      </c>
      <c r="G102" s="157" t="s">
        <v>1280</v>
      </c>
      <c r="H102" s="159">
        <v>2</v>
      </c>
      <c r="I102" s="157" t="s">
        <v>1277</v>
      </c>
      <c r="J102">
        <f t="shared" si="5"/>
        <v>23.22</v>
      </c>
      <c r="K102" s="157" t="s">
        <v>1217</v>
      </c>
      <c r="O102" t="str">
        <f t="shared" si="6"/>
        <v>PAREDE 29→6,45m x 1,8m x 2=23,22m²</v>
      </c>
    </row>
    <row r="103" spans="1:15" x14ac:dyDescent="0.2">
      <c r="A103" s="157" t="s">
        <v>1312</v>
      </c>
      <c r="C103" s="163" t="s">
        <v>1159</v>
      </c>
      <c r="D103" s="159">
        <v>2</v>
      </c>
      <c r="E103" s="157" t="s">
        <v>1280</v>
      </c>
      <c r="F103" s="159">
        <v>1.8</v>
      </c>
      <c r="G103" s="157" t="s">
        <v>1280</v>
      </c>
      <c r="H103" s="159">
        <v>2</v>
      </c>
      <c r="I103" s="157" t="s">
        <v>1277</v>
      </c>
      <c r="J103">
        <f t="shared" si="5"/>
        <v>7.2</v>
      </c>
      <c r="K103" s="157" t="s">
        <v>1217</v>
      </c>
      <c r="O103" t="str">
        <f t="shared" si="6"/>
        <v>PAREDE 30→2m x 1,8m x 2=7,2m²</v>
      </c>
    </row>
    <row r="104" spans="1:15" x14ac:dyDescent="0.2">
      <c r="A104" s="157" t="s">
        <v>1313</v>
      </c>
      <c r="C104" s="163" t="s">
        <v>1159</v>
      </c>
      <c r="D104" s="159">
        <v>8.25</v>
      </c>
      <c r="E104" s="157" t="s">
        <v>1280</v>
      </c>
      <c r="F104" s="159">
        <v>1.8</v>
      </c>
      <c r="G104" s="157" t="s">
        <v>1280</v>
      </c>
      <c r="H104" s="159">
        <v>2</v>
      </c>
      <c r="I104" s="157" t="s">
        <v>1277</v>
      </c>
      <c r="J104">
        <f t="shared" si="5"/>
        <v>29.7</v>
      </c>
      <c r="K104" s="157" t="s">
        <v>1217</v>
      </c>
      <c r="O104" t="str">
        <f t="shared" si="6"/>
        <v>PAREDE 31→8,25m x 1,8m x 2=29,7m²</v>
      </c>
    </row>
    <row r="105" spans="1:15" x14ac:dyDescent="0.2">
      <c r="A105" s="157" t="s">
        <v>1314</v>
      </c>
      <c r="C105" s="163" t="s">
        <v>1159</v>
      </c>
      <c r="D105" s="159">
        <v>2</v>
      </c>
      <c r="E105" s="157" t="s">
        <v>1280</v>
      </c>
      <c r="F105" s="159">
        <v>1.8</v>
      </c>
      <c r="G105" s="157" t="s">
        <v>1280</v>
      </c>
      <c r="H105" s="159">
        <v>2</v>
      </c>
      <c r="I105" s="157" t="s">
        <v>1277</v>
      </c>
      <c r="J105">
        <f t="shared" si="5"/>
        <v>7.2</v>
      </c>
      <c r="K105" s="157" t="s">
        <v>1217</v>
      </c>
      <c r="O105" t="str">
        <f t="shared" si="6"/>
        <v>PAREDE 32→2m x 1,8m x 2=7,2m²</v>
      </c>
    </row>
    <row r="106" spans="1:15" x14ac:dyDescent="0.2">
      <c r="A106" s="157" t="s">
        <v>1315</v>
      </c>
      <c r="C106" s="163" t="s">
        <v>1159</v>
      </c>
      <c r="D106" s="159">
        <v>8.25</v>
      </c>
      <c r="E106" s="157" t="s">
        <v>1280</v>
      </c>
      <c r="F106" s="159">
        <v>1.8</v>
      </c>
      <c r="G106" s="157" t="s">
        <v>1280</v>
      </c>
      <c r="H106" s="159">
        <v>2</v>
      </c>
      <c r="I106" s="157" t="s">
        <v>1277</v>
      </c>
      <c r="J106">
        <f t="shared" si="5"/>
        <v>29.7</v>
      </c>
      <c r="K106" s="157" t="s">
        <v>1217</v>
      </c>
      <c r="O106" t="str">
        <f t="shared" si="6"/>
        <v>PAREDE 33→8,25m x 1,8m x 2=29,7m²</v>
      </c>
    </row>
    <row r="107" spans="1:15" x14ac:dyDescent="0.2">
      <c r="A107" s="157" t="s">
        <v>1316</v>
      </c>
      <c r="C107" s="163" t="s">
        <v>1159</v>
      </c>
      <c r="D107" s="159">
        <v>2</v>
      </c>
      <c r="E107" s="157" t="s">
        <v>1280</v>
      </c>
      <c r="F107" s="159">
        <v>1.8</v>
      </c>
      <c r="G107" s="157" t="s">
        <v>1280</v>
      </c>
      <c r="H107" s="159">
        <v>2</v>
      </c>
      <c r="I107" s="157" t="s">
        <v>1277</v>
      </c>
      <c r="J107">
        <f t="shared" si="5"/>
        <v>7.2</v>
      </c>
      <c r="K107" s="157" t="s">
        <v>1217</v>
      </c>
      <c r="O107" t="str">
        <f t="shared" si="6"/>
        <v>PAREDE 34→2m x 1,8m x 2=7,2m²</v>
      </c>
    </row>
    <row r="108" spans="1:15" x14ac:dyDescent="0.2">
      <c r="A108" s="157" t="s">
        <v>1325</v>
      </c>
      <c r="C108" s="163" t="s">
        <v>1159</v>
      </c>
      <c r="D108" s="159">
        <v>3.52</v>
      </c>
      <c r="E108" s="157" t="s">
        <v>1280</v>
      </c>
      <c r="F108" s="159">
        <v>1.8</v>
      </c>
      <c r="G108" s="157" t="s">
        <v>1280</v>
      </c>
      <c r="H108" s="159">
        <v>2</v>
      </c>
      <c r="I108" s="157" t="s">
        <v>1277</v>
      </c>
      <c r="J108">
        <f t="shared" si="5"/>
        <v>12.672000000000001</v>
      </c>
      <c r="K108" s="157" t="s">
        <v>1217</v>
      </c>
      <c r="O108" t="str">
        <f t="shared" si="6"/>
        <v>PAREDE 35→3,52m x 1,8m x 2=12,672m²</v>
      </c>
    </row>
    <row r="109" spans="1:15" x14ac:dyDescent="0.2">
      <c r="A109" s="157" t="s">
        <v>1326</v>
      </c>
      <c r="C109" s="163" t="s">
        <v>1159</v>
      </c>
      <c r="D109" s="159">
        <v>3.55</v>
      </c>
      <c r="E109" s="157" t="s">
        <v>1280</v>
      </c>
      <c r="F109" s="159">
        <v>1.8</v>
      </c>
      <c r="G109" s="157" t="s">
        <v>1280</v>
      </c>
      <c r="H109" s="159">
        <v>2</v>
      </c>
      <c r="I109" s="157" t="s">
        <v>1277</v>
      </c>
      <c r="J109">
        <f t="shared" si="5"/>
        <v>12.78</v>
      </c>
      <c r="K109" s="157" t="s">
        <v>1217</v>
      </c>
      <c r="O109" t="str">
        <f t="shared" si="6"/>
        <v>PAREDE 36→3,55m x 1,8m x 2=12,78m²</v>
      </c>
    </row>
    <row r="110" spans="1:15" x14ac:dyDescent="0.2">
      <c r="A110" s="157" t="s">
        <v>1327</v>
      </c>
      <c r="C110" s="163" t="s">
        <v>1159</v>
      </c>
      <c r="D110" s="159">
        <v>3.55</v>
      </c>
      <c r="E110" s="157" t="s">
        <v>1280</v>
      </c>
      <c r="F110" s="159">
        <v>1.8</v>
      </c>
      <c r="G110" s="157" t="s">
        <v>1280</v>
      </c>
      <c r="H110" s="159">
        <v>2</v>
      </c>
      <c r="I110" s="157" t="s">
        <v>1277</v>
      </c>
      <c r="J110">
        <f t="shared" si="5"/>
        <v>12.78</v>
      </c>
      <c r="K110" s="157" t="s">
        <v>1217</v>
      </c>
      <c r="O110" t="str">
        <f t="shared" si="6"/>
        <v>PAREDE 37→3,55m x 1,8m x 2=12,78m²</v>
      </c>
    </row>
    <row r="111" spans="1:15" x14ac:dyDescent="0.2">
      <c r="A111" s="157" t="s">
        <v>1328</v>
      </c>
      <c r="C111" s="163" t="s">
        <v>1159</v>
      </c>
      <c r="D111" s="159">
        <v>3.15</v>
      </c>
      <c r="E111" s="157" t="s">
        <v>1280</v>
      </c>
      <c r="F111" s="159">
        <v>1.8</v>
      </c>
      <c r="G111" s="157" t="s">
        <v>1280</v>
      </c>
      <c r="H111" s="159">
        <v>2</v>
      </c>
      <c r="I111" s="157" t="s">
        <v>1277</v>
      </c>
      <c r="J111">
        <f t="shared" si="5"/>
        <v>11.34</v>
      </c>
      <c r="K111" s="157" t="s">
        <v>1217</v>
      </c>
      <c r="O111" t="str">
        <f t="shared" si="6"/>
        <v>PAREDE 38→3,15m x 1,8m x 2=11,34m²</v>
      </c>
    </row>
    <row r="112" spans="1:15" x14ac:dyDescent="0.2">
      <c r="A112" s="157"/>
      <c r="E112" s="478" t="s">
        <v>1317</v>
      </c>
      <c r="F112" s="480"/>
      <c r="G112" s="480"/>
      <c r="H112" s="159"/>
      <c r="I112" s="157"/>
      <c r="J112">
        <f xml:space="preserve"> SUM(J74:J111)</f>
        <v>688.35599999999999</v>
      </c>
      <c r="K112" s="157" t="s">
        <v>1217</v>
      </c>
      <c r="O112" t="str">
        <f t="shared" si="6"/>
        <v>TOTAL = 688,356m²</v>
      </c>
    </row>
  </sheetData>
  <mergeCells count="3">
    <mergeCell ref="A23:F23"/>
    <mergeCell ref="E72:G72"/>
    <mergeCell ref="E112:G112"/>
  </mergeCells>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4:F37"/>
  <sheetViews>
    <sheetView workbookViewId="0">
      <selection activeCell="E15" sqref="E15"/>
    </sheetView>
  </sheetViews>
  <sheetFormatPr defaultRowHeight="12.75" x14ac:dyDescent="0.2"/>
  <sheetData>
    <row r="4" spans="1:6" x14ac:dyDescent="0.2">
      <c r="A4" s="157" t="s">
        <v>1318</v>
      </c>
    </row>
    <row r="5" spans="1:6" x14ac:dyDescent="0.2">
      <c r="B5" s="157" t="s">
        <v>651</v>
      </c>
    </row>
    <row r="6" spans="1:6" x14ac:dyDescent="0.2">
      <c r="B6">
        <v>34</v>
      </c>
      <c r="C6" s="157" t="s">
        <v>1319</v>
      </c>
    </row>
    <row r="7" spans="1:6" x14ac:dyDescent="0.2">
      <c r="B7">
        <v>15</v>
      </c>
      <c r="C7" s="157" t="s">
        <v>1320</v>
      </c>
    </row>
    <row r="8" spans="1:6" x14ac:dyDescent="0.2">
      <c r="B8" s="157" t="s">
        <v>1321</v>
      </c>
      <c r="C8" s="157" t="s">
        <v>1322</v>
      </c>
      <c r="D8" s="157" t="s">
        <v>1322</v>
      </c>
      <c r="E8" s="157" t="s">
        <v>1323</v>
      </c>
      <c r="F8" s="157" t="s">
        <v>1324</v>
      </c>
    </row>
    <row r="9" spans="1:6" x14ac:dyDescent="0.2">
      <c r="B9">
        <v>2.44</v>
      </c>
      <c r="C9">
        <v>7.88</v>
      </c>
      <c r="D9">
        <v>4.2</v>
      </c>
      <c r="E9">
        <v>36</v>
      </c>
      <c r="F9" s="9">
        <v>36</v>
      </c>
    </row>
    <row r="10" spans="1:6" x14ac:dyDescent="0.2">
      <c r="B10">
        <v>2.27</v>
      </c>
      <c r="C10">
        <v>5.75</v>
      </c>
      <c r="D10">
        <v>9.1199999999999992</v>
      </c>
      <c r="E10">
        <v>1.3</v>
      </c>
    </row>
    <row r="11" spans="1:6" x14ac:dyDescent="0.2">
      <c r="B11">
        <v>2.96</v>
      </c>
      <c r="C11">
        <v>2.25</v>
      </c>
      <c r="D11">
        <v>1.0900000000000001</v>
      </c>
      <c r="E11" s="9">
        <f>E9*E10</f>
        <v>46.8</v>
      </c>
    </row>
    <row r="12" spans="1:6" x14ac:dyDescent="0.2">
      <c r="B12">
        <v>2.3199999999999998</v>
      </c>
      <c r="C12">
        <v>2.76</v>
      </c>
      <c r="D12">
        <v>1.25</v>
      </c>
    </row>
    <row r="13" spans="1:6" x14ac:dyDescent="0.2">
      <c r="B13">
        <v>3.32</v>
      </c>
      <c r="C13">
        <v>1.57</v>
      </c>
      <c r="D13">
        <v>1.1499999999999999</v>
      </c>
    </row>
    <row r="14" spans="1:6" x14ac:dyDescent="0.2">
      <c r="B14">
        <v>3.05</v>
      </c>
      <c r="C14">
        <v>1.35</v>
      </c>
      <c r="D14">
        <v>0.85</v>
      </c>
    </row>
    <row r="15" spans="1:6" x14ac:dyDescent="0.2">
      <c r="B15">
        <v>1.1599999999999999</v>
      </c>
      <c r="C15">
        <v>1.3</v>
      </c>
      <c r="D15">
        <v>1.42</v>
      </c>
      <c r="E15" s="9">
        <f>E11+C32+D37</f>
        <v>181.47</v>
      </c>
    </row>
    <row r="16" spans="1:6" x14ac:dyDescent="0.2">
      <c r="B16">
        <f>SUM(B9:B15)</f>
        <v>17.52</v>
      </c>
      <c r="C16">
        <v>2.67</v>
      </c>
      <c r="D16">
        <v>5.37</v>
      </c>
    </row>
    <row r="17" spans="3:4" x14ac:dyDescent="0.2">
      <c r="C17">
        <v>1.38</v>
      </c>
      <c r="D17">
        <v>0.8</v>
      </c>
    </row>
    <row r="18" spans="3:4" x14ac:dyDescent="0.2">
      <c r="C18">
        <v>2.44</v>
      </c>
      <c r="D18">
        <v>1.58</v>
      </c>
    </row>
    <row r="19" spans="3:4" x14ac:dyDescent="0.2">
      <c r="C19">
        <v>2.96</v>
      </c>
      <c r="D19">
        <v>4.6900000000000004</v>
      </c>
    </row>
    <row r="20" spans="3:4" x14ac:dyDescent="0.2">
      <c r="C20">
        <v>1.23</v>
      </c>
      <c r="D20">
        <v>7.36</v>
      </c>
    </row>
    <row r="21" spans="3:4" x14ac:dyDescent="0.2">
      <c r="C21">
        <v>1.65</v>
      </c>
      <c r="D21">
        <v>1.1299999999999999</v>
      </c>
    </row>
    <row r="22" spans="3:4" x14ac:dyDescent="0.2">
      <c r="C22">
        <v>1.23</v>
      </c>
      <c r="D22">
        <v>0.98</v>
      </c>
    </row>
    <row r="23" spans="3:4" x14ac:dyDescent="0.2">
      <c r="C23">
        <v>1.96</v>
      </c>
      <c r="D23">
        <v>1.44</v>
      </c>
    </row>
    <row r="24" spans="3:4" x14ac:dyDescent="0.2">
      <c r="C24">
        <v>1.1299999999999999</v>
      </c>
      <c r="D24">
        <v>1.7</v>
      </c>
    </row>
    <row r="25" spans="3:4" x14ac:dyDescent="0.2">
      <c r="C25">
        <v>1.62</v>
      </c>
      <c r="D25">
        <v>1.2</v>
      </c>
    </row>
    <row r="26" spans="3:4" x14ac:dyDescent="0.2">
      <c r="C26">
        <v>1.75</v>
      </c>
      <c r="D26">
        <v>0.73</v>
      </c>
    </row>
    <row r="27" spans="3:4" x14ac:dyDescent="0.2">
      <c r="C27">
        <v>3</v>
      </c>
      <c r="D27">
        <v>1.45</v>
      </c>
    </row>
    <row r="28" spans="3:4" x14ac:dyDescent="0.2">
      <c r="C28">
        <v>1.18</v>
      </c>
      <c r="D28">
        <v>5.95</v>
      </c>
    </row>
    <row r="29" spans="3:4" x14ac:dyDescent="0.2">
      <c r="C29">
        <v>1.21</v>
      </c>
      <c r="D29">
        <v>6.1</v>
      </c>
    </row>
    <row r="30" spans="3:4" x14ac:dyDescent="0.2">
      <c r="C30">
        <v>1.82</v>
      </c>
      <c r="D30">
        <v>0.73</v>
      </c>
    </row>
    <row r="31" spans="3:4" x14ac:dyDescent="0.2">
      <c r="C31">
        <v>5.47</v>
      </c>
      <c r="D31">
        <v>7.4</v>
      </c>
    </row>
    <row r="32" spans="3:4" x14ac:dyDescent="0.2">
      <c r="C32" s="9">
        <f>SUM(C9:C31)</f>
        <v>55.56</v>
      </c>
      <c r="D32">
        <v>5.6</v>
      </c>
    </row>
    <row r="33" spans="4:4" x14ac:dyDescent="0.2">
      <c r="D33">
        <v>1.45</v>
      </c>
    </row>
    <row r="34" spans="4:4" x14ac:dyDescent="0.2">
      <c r="D34">
        <v>1.46</v>
      </c>
    </row>
    <row r="35" spans="4:4" x14ac:dyDescent="0.2">
      <c r="D35">
        <v>1.46</v>
      </c>
    </row>
    <row r="36" spans="4:4" x14ac:dyDescent="0.2">
      <c r="D36">
        <v>1.45</v>
      </c>
    </row>
    <row r="37" spans="4:4" x14ac:dyDescent="0.2">
      <c r="D37" s="9">
        <f>SUM(D9:D36)</f>
        <v>79.11</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650"/>
  <sheetViews>
    <sheetView view="pageBreakPreview" zoomScale="70" zoomScaleSheetLayoutView="70" workbookViewId="0">
      <pane xSplit="1" ySplit="6" topLeftCell="B7" activePane="bottomRight" state="frozen"/>
      <selection activeCell="A5" sqref="A5:P15"/>
      <selection pane="topRight" activeCell="A5" sqref="A5:P15"/>
      <selection pane="bottomLeft" activeCell="A5" sqref="A5:P15"/>
      <selection pane="bottomRight" activeCell="F132" sqref="F132"/>
    </sheetView>
  </sheetViews>
  <sheetFormatPr defaultRowHeight="12.75" x14ac:dyDescent="0.2"/>
  <cols>
    <col min="1" max="1" width="20.5703125" bestFit="1" customWidth="1"/>
    <col min="2" max="2" width="52.140625" customWidth="1"/>
    <col min="3" max="3" width="8.140625" customWidth="1"/>
    <col min="4" max="4" width="14.28515625" customWidth="1"/>
    <col min="5" max="5" width="11.28515625" customWidth="1"/>
    <col min="6" max="6" width="15" customWidth="1"/>
    <col min="7" max="7" width="14" customWidth="1"/>
    <col min="8" max="8" width="11.140625" customWidth="1"/>
    <col min="9" max="9" width="14.140625" customWidth="1"/>
    <col min="10" max="10" width="15.42578125" bestFit="1" customWidth="1"/>
    <col min="11" max="11" width="13.42578125" customWidth="1"/>
    <col min="12" max="12" width="14.42578125" bestFit="1" customWidth="1"/>
    <col min="13" max="13" width="14.42578125" customWidth="1"/>
    <col min="14" max="14" width="15" bestFit="1" customWidth="1"/>
    <col min="15" max="15" width="11" customWidth="1"/>
  </cols>
  <sheetData>
    <row r="1" spans="1:15" ht="15" x14ac:dyDescent="0.2">
      <c r="A1" s="103" t="s">
        <v>9</v>
      </c>
      <c r="B1" s="316" t="s">
        <v>1153</v>
      </c>
      <c r="C1" s="316"/>
      <c r="D1" s="316"/>
      <c r="E1" s="316"/>
      <c r="F1" s="316"/>
      <c r="G1" s="316"/>
      <c r="H1" s="317"/>
      <c r="I1" s="318" t="s">
        <v>10</v>
      </c>
      <c r="J1" s="319"/>
      <c r="K1" s="319"/>
      <c r="L1" s="320"/>
      <c r="M1" s="325" t="s">
        <v>1152</v>
      </c>
      <c r="N1" s="326"/>
      <c r="O1" s="327"/>
    </row>
    <row r="2" spans="1:15" ht="15" x14ac:dyDescent="0.2">
      <c r="A2" s="328" t="s">
        <v>76</v>
      </c>
      <c r="B2" s="329"/>
      <c r="C2" s="329"/>
      <c r="D2" s="329"/>
      <c r="E2" s="329"/>
      <c r="F2" s="329"/>
      <c r="G2" s="329"/>
      <c r="H2" s="330"/>
      <c r="I2" s="321"/>
      <c r="J2" s="322"/>
      <c r="K2" s="322"/>
      <c r="L2" s="323"/>
      <c r="M2" s="331" t="s">
        <v>1151</v>
      </c>
      <c r="N2" s="332"/>
      <c r="O2" s="333"/>
    </row>
    <row r="3" spans="1:15" ht="15" x14ac:dyDescent="0.2">
      <c r="A3" s="328" t="s">
        <v>84</v>
      </c>
      <c r="B3" s="329"/>
      <c r="C3" s="329"/>
      <c r="D3" s="329"/>
      <c r="E3" s="329"/>
      <c r="F3" s="329"/>
      <c r="G3" s="329"/>
      <c r="H3" s="330"/>
      <c r="I3" s="331" t="s">
        <v>1156</v>
      </c>
      <c r="J3" s="332"/>
      <c r="K3" s="332"/>
      <c r="L3" s="333"/>
      <c r="M3" s="99"/>
      <c r="N3" s="98"/>
      <c r="O3" s="100"/>
    </row>
    <row r="4" spans="1:15" ht="15.75" thickBot="1" x14ac:dyDescent="0.25">
      <c r="A4" s="334"/>
      <c r="B4" s="335"/>
      <c r="C4" s="335"/>
      <c r="D4" s="335"/>
      <c r="E4" s="335"/>
      <c r="F4" s="335"/>
      <c r="G4" s="335"/>
      <c r="H4" s="336"/>
      <c r="I4" s="337" t="s">
        <v>1157</v>
      </c>
      <c r="J4" s="338"/>
      <c r="K4" s="338"/>
      <c r="L4" s="339"/>
      <c r="M4" s="337" t="s">
        <v>1158</v>
      </c>
      <c r="N4" s="338"/>
      <c r="O4" s="339"/>
    </row>
    <row r="5" spans="1:15" ht="15" x14ac:dyDescent="0.2">
      <c r="A5" s="342" t="s">
        <v>11</v>
      </c>
      <c r="B5" s="344" t="s">
        <v>12</v>
      </c>
      <c r="C5" s="346" t="s">
        <v>13</v>
      </c>
      <c r="D5" s="348" t="s">
        <v>14</v>
      </c>
      <c r="E5" s="348"/>
      <c r="F5" s="348"/>
      <c r="G5" s="348"/>
      <c r="H5" s="348"/>
      <c r="I5" s="349" t="s">
        <v>15</v>
      </c>
      <c r="J5" s="324" t="s">
        <v>16</v>
      </c>
      <c r="K5" s="324"/>
      <c r="L5" s="324"/>
      <c r="M5" s="324"/>
      <c r="N5" s="324"/>
      <c r="O5" s="340" t="s">
        <v>17</v>
      </c>
    </row>
    <row r="6" spans="1:15" ht="45.75" thickBot="1" x14ac:dyDescent="0.25">
      <c r="A6" s="343"/>
      <c r="B6" s="345"/>
      <c r="C6" s="347"/>
      <c r="D6" s="40" t="s">
        <v>18</v>
      </c>
      <c r="E6" s="97" t="s">
        <v>19</v>
      </c>
      <c r="F6" s="97" t="s">
        <v>20</v>
      </c>
      <c r="G6" s="97" t="s">
        <v>21</v>
      </c>
      <c r="H6" s="97" t="s">
        <v>22</v>
      </c>
      <c r="I6" s="347"/>
      <c r="J6" s="97" t="s">
        <v>23</v>
      </c>
      <c r="K6" s="97" t="s">
        <v>24</v>
      </c>
      <c r="L6" s="97" t="s">
        <v>20</v>
      </c>
      <c r="M6" s="97" t="s">
        <v>25</v>
      </c>
      <c r="N6" s="97" t="s">
        <v>22</v>
      </c>
      <c r="O6" s="341"/>
    </row>
    <row r="7" spans="1:15" s="36" customFormat="1" ht="15" x14ac:dyDescent="0.2">
      <c r="A7" s="45" t="s">
        <v>79</v>
      </c>
      <c r="B7" s="101" t="s">
        <v>78</v>
      </c>
      <c r="C7" s="46"/>
      <c r="D7" s="47"/>
      <c r="E7" s="48"/>
      <c r="F7" s="46"/>
      <c r="G7" s="48"/>
      <c r="H7" s="48"/>
      <c r="I7" s="46"/>
      <c r="J7" s="49"/>
      <c r="K7" s="49"/>
      <c r="L7" s="49"/>
      <c r="M7" s="49"/>
      <c r="N7" s="49"/>
      <c r="O7" s="50"/>
    </row>
    <row r="8" spans="1:15" ht="15" x14ac:dyDescent="0.2">
      <c r="A8" s="51" t="s">
        <v>26</v>
      </c>
      <c r="B8" s="18" t="s">
        <v>88</v>
      </c>
      <c r="C8" s="18"/>
      <c r="D8" s="18"/>
      <c r="E8" s="18"/>
      <c r="F8" s="18"/>
      <c r="G8" s="18"/>
      <c r="H8" s="18"/>
      <c r="I8" s="18"/>
      <c r="J8" s="28"/>
      <c r="K8" s="28"/>
      <c r="L8" s="28"/>
      <c r="M8" s="28"/>
      <c r="N8" s="28"/>
      <c r="O8" s="52"/>
    </row>
    <row r="9" spans="1:15" s="9" customFormat="1" ht="15" x14ac:dyDescent="0.2">
      <c r="A9" s="53" t="s">
        <v>27</v>
      </c>
      <c r="B9" s="41" t="s">
        <v>89</v>
      </c>
      <c r="C9" s="42" t="s">
        <v>71</v>
      </c>
      <c r="D9" s="43">
        <v>1</v>
      </c>
      <c r="E9" s="19">
        <f>Boletim_de_Medição_01!G9</f>
        <v>0.06</v>
      </c>
      <c r="F9" s="105">
        <v>0.03</v>
      </c>
      <c r="G9" s="17">
        <f>E9+F9</f>
        <v>0.09</v>
      </c>
      <c r="H9" s="17">
        <f>D9-G9</f>
        <v>0.91</v>
      </c>
      <c r="I9" s="25">
        <v>18646.71</v>
      </c>
      <c r="J9" s="17">
        <f>D9*I9</f>
        <v>18646.71</v>
      </c>
      <c r="K9" s="17">
        <f>E9*I9</f>
        <v>1118.8</v>
      </c>
      <c r="L9" s="17">
        <f>F9*I9</f>
        <v>559.4</v>
      </c>
      <c r="M9" s="17">
        <f>G9*I9</f>
        <v>1678.2</v>
      </c>
      <c r="N9" s="17">
        <f>H9*I9</f>
        <v>16968.509999999998</v>
      </c>
      <c r="O9" s="54">
        <f>G9/D9*100</f>
        <v>9</v>
      </c>
    </row>
    <row r="10" spans="1:15" ht="15" x14ac:dyDescent="0.2">
      <c r="A10" s="53" t="s">
        <v>29</v>
      </c>
      <c r="B10" s="41" t="s">
        <v>90</v>
      </c>
      <c r="C10" s="42" t="s">
        <v>71</v>
      </c>
      <c r="D10" s="43">
        <v>1</v>
      </c>
      <c r="E10" s="19">
        <f>Boletim_de_Medição_01!G10</f>
        <v>0.06</v>
      </c>
      <c r="F10" s="105">
        <v>0.03</v>
      </c>
      <c r="G10" s="17">
        <f t="shared" ref="G10:G11" si="0">E10+F10</f>
        <v>0.09</v>
      </c>
      <c r="H10" s="17">
        <f t="shared" ref="H10:H11" si="1">D10-G10</f>
        <v>0.91</v>
      </c>
      <c r="I10" s="25">
        <v>8422.02</v>
      </c>
      <c r="J10" s="17">
        <f t="shared" ref="J10:J73" si="2">D10*I10</f>
        <v>8422.02</v>
      </c>
      <c r="K10" s="17">
        <f t="shared" ref="K10:K73" si="3">E10*I10</f>
        <v>505.32</v>
      </c>
      <c r="L10" s="17">
        <f t="shared" ref="L10:L73" si="4">F10*I10</f>
        <v>252.66</v>
      </c>
      <c r="M10" s="17">
        <f t="shared" ref="M10:M73" si="5">G10*I10</f>
        <v>757.98</v>
      </c>
      <c r="N10" s="17">
        <f t="shared" ref="N10:N73" si="6">H10*I10</f>
        <v>7664.04</v>
      </c>
      <c r="O10" s="54">
        <f t="shared" ref="O10:O11" si="7">G10/D10*100</f>
        <v>9</v>
      </c>
    </row>
    <row r="11" spans="1:15" ht="15" x14ac:dyDescent="0.2">
      <c r="A11" s="53" t="s">
        <v>91</v>
      </c>
      <c r="B11" s="41" t="s">
        <v>92</v>
      </c>
      <c r="C11" s="42" t="s">
        <v>71</v>
      </c>
      <c r="D11" s="43">
        <v>1</v>
      </c>
      <c r="E11" s="19">
        <f>Boletim_de_Medição_01!G11</f>
        <v>0.06</v>
      </c>
      <c r="F11" s="105">
        <v>0.03</v>
      </c>
      <c r="G11" s="17">
        <f t="shared" si="0"/>
        <v>0.09</v>
      </c>
      <c r="H11" s="17">
        <f t="shared" si="1"/>
        <v>0.91</v>
      </c>
      <c r="I11" s="25">
        <v>2249.2800000000002</v>
      </c>
      <c r="J11" s="17">
        <f t="shared" si="2"/>
        <v>2249.2800000000002</v>
      </c>
      <c r="K11" s="17">
        <f t="shared" si="3"/>
        <v>134.96</v>
      </c>
      <c r="L11" s="17">
        <f t="shared" si="4"/>
        <v>67.48</v>
      </c>
      <c r="M11" s="17">
        <f t="shared" si="5"/>
        <v>202.44</v>
      </c>
      <c r="N11" s="17">
        <f t="shared" si="6"/>
        <v>2046.84</v>
      </c>
      <c r="O11" s="54">
        <f t="shared" si="7"/>
        <v>9</v>
      </c>
    </row>
    <row r="12" spans="1:15" ht="15" x14ac:dyDescent="0.2">
      <c r="A12" s="51" t="s">
        <v>41</v>
      </c>
      <c r="B12" s="18" t="s">
        <v>167</v>
      </c>
      <c r="C12" s="18"/>
      <c r="D12" s="18"/>
      <c r="E12" s="18"/>
      <c r="F12" s="18"/>
      <c r="G12" s="18"/>
      <c r="H12" s="18"/>
      <c r="I12" s="18"/>
      <c r="J12" s="28"/>
      <c r="K12" s="28"/>
      <c r="L12" s="28"/>
      <c r="M12" s="28"/>
      <c r="N12" s="28"/>
      <c r="O12" s="52"/>
    </row>
    <row r="13" spans="1:15" ht="15" x14ac:dyDescent="0.2">
      <c r="A13" s="53" t="s">
        <v>37</v>
      </c>
      <c r="B13" s="41" t="s">
        <v>168</v>
      </c>
      <c r="C13" s="42" t="s">
        <v>71</v>
      </c>
      <c r="D13" s="43">
        <v>1</v>
      </c>
      <c r="E13" s="19">
        <f>Boletim_de_Medição_01!G13</f>
        <v>0.5</v>
      </c>
      <c r="F13" s="106"/>
      <c r="G13" s="17">
        <f t="shared" ref="G13" si="8">E13+F13</f>
        <v>0.5</v>
      </c>
      <c r="H13" s="17">
        <f t="shared" ref="H13" si="9">D13-G13</f>
        <v>0.5</v>
      </c>
      <c r="I13" s="25">
        <v>632.92999999999995</v>
      </c>
      <c r="J13" s="17">
        <f t="shared" si="2"/>
        <v>632.92999999999995</v>
      </c>
      <c r="K13" s="17">
        <f t="shared" si="3"/>
        <v>316.47000000000003</v>
      </c>
      <c r="L13" s="17">
        <f t="shared" si="4"/>
        <v>0</v>
      </c>
      <c r="M13" s="17">
        <f t="shared" si="5"/>
        <v>316.47000000000003</v>
      </c>
      <c r="N13" s="17">
        <f t="shared" si="6"/>
        <v>316.47000000000003</v>
      </c>
      <c r="O13" s="54">
        <f t="shared" ref="O13" si="10">G13/D13*100</f>
        <v>50</v>
      </c>
    </row>
    <row r="14" spans="1:15" ht="15" x14ac:dyDescent="0.2">
      <c r="A14" s="51" t="s">
        <v>42</v>
      </c>
      <c r="B14" s="18" t="s">
        <v>169</v>
      </c>
      <c r="C14" s="18"/>
      <c r="D14" s="18"/>
      <c r="E14" s="18"/>
      <c r="F14" s="18"/>
      <c r="G14" s="18"/>
      <c r="H14" s="18"/>
      <c r="I14" s="18"/>
      <c r="J14" s="28"/>
      <c r="K14" s="28"/>
      <c r="L14" s="28"/>
      <c r="M14" s="28"/>
      <c r="N14" s="28"/>
      <c r="O14" s="52"/>
    </row>
    <row r="15" spans="1:15" ht="28.5" x14ac:dyDescent="0.2">
      <c r="A15" s="53" t="s">
        <v>39</v>
      </c>
      <c r="B15" s="41" t="s">
        <v>38</v>
      </c>
      <c r="C15" s="42" t="s">
        <v>6</v>
      </c>
      <c r="D15" s="43">
        <v>40</v>
      </c>
      <c r="E15" s="19">
        <f>Boletim_de_Medição_01!G15</f>
        <v>40</v>
      </c>
      <c r="F15" s="106"/>
      <c r="G15" s="17">
        <f t="shared" ref="G15" si="11">E15+F15</f>
        <v>40</v>
      </c>
      <c r="H15" s="17">
        <f t="shared" ref="H15" si="12">D15-G15</f>
        <v>0</v>
      </c>
      <c r="I15" s="25">
        <v>116.09</v>
      </c>
      <c r="J15" s="17">
        <f t="shared" si="2"/>
        <v>4643.6000000000004</v>
      </c>
      <c r="K15" s="17">
        <f t="shared" si="3"/>
        <v>4643.6000000000004</v>
      </c>
      <c r="L15" s="17">
        <f t="shared" si="4"/>
        <v>0</v>
      </c>
      <c r="M15" s="17">
        <f t="shared" si="5"/>
        <v>4643.6000000000004</v>
      </c>
      <c r="N15" s="17">
        <f t="shared" si="6"/>
        <v>0</v>
      </c>
      <c r="O15" s="54">
        <f t="shared" ref="O15" si="13">G15/D15*100</f>
        <v>100</v>
      </c>
    </row>
    <row r="16" spans="1:15" ht="15" x14ac:dyDescent="0.2">
      <c r="A16" s="51" t="s">
        <v>43</v>
      </c>
      <c r="B16" s="18" t="s">
        <v>170</v>
      </c>
      <c r="C16" s="18"/>
      <c r="D16" s="18"/>
      <c r="E16" s="18"/>
      <c r="F16" s="18"/>
      <c r="G16" s="18"/>
      <c r="H16" s="18"/>
      <c r="I16" s="18"/>
      <c r="J16" s="28"/>
      <c r="K16" s="28"/>
      <c r="L16" s="28"/>
      <c r="M16" s="28"/>
      <c r="N16" s="28"/>
      <c r="O16" s="52"/>
    </row>
    <row r="17" spans="1:15" ht="28.5" x14ac:dyDescent="0.2">
      <c r="A17" s="53" t="s">
        <v>44</v>
      </c>
      <c r="B17" s="41" t="s">
        <v>171</v>
      </c>
      <c r="C17" s="42" t="s">
        <v>72</v>
      </c>
      <c r="D17" s="43">
        <v>27</v>
      </c>
      <c r="E17" s="19">
        <f>Boletim_de_Medição_01!G17</f>
        <v>27</v>
      </c>
      <c r="F17" s="106"/>
      <c r="G17" s="17">
        <f t="shared" ref="G17:G31" si="14">E17+F17</f>
        <v>27</v>
      </c>
      <c r="H17" s="17">
        <f t="shared" ref="H17:H31" si="15">D17-G17</f>
        <v>0</v>
      </c>
      <c r="I17" s="25">
        <v>213.53</v>
      </c>
      <c r="J17" s="17">
        <f t="shared" si="2"/>
        <v>5765.31</v>
      </c>
      <c r="K17" s="17">
        <f t="shared" si="3"/>
        <v>5765.31</v>
      </c>
      <c r="L17" s="17">
        <f t="shared" si="4"/>
        <v>0</v>
      </c>
      <c r="M17" s="17">
        <f t="shared" si="5"/>
        <v>5765.31</v>
      </c>
      <c r="N17" s="17">
        <f t="shared" si="6"/>
        <v>0</v>
      </c>
      <c r="O17" s="54">
        <f t="shared" ref="O17:O31" si="16">G17/D17*100</f>
        <v>100</v>
      </c>
    </row>
    <row r="18" spans="1:15" ht="15" x14ac:dyDescent="0.2">
      <c r="A18" s="51" t="s">
        <v>172</v>
      </c>
      <c r="B18" s="18" t="s">
        <v>173</v>
      </c>
      <c r="C18" s="18"/>
      <c r="D18" s="18"/>
      <c r="E18" s="18"/>
      <c r="F18" s="18"/>
      <c r="G18" s="18"/>
      <c r="H18" s="18"/>
      <c r="I18" s="18"/>
      <c r="J18" s="28"/>
      <c r="K18" s="28"/>
      <c r="L18" s="28"/>
      <c r="M18" s="28"/>
      <c r="N18" s="28"/>
      <c r="O18" s="52"/>
    </row>
    <row r="19" spans="1:15" ht="28.5" x14ac:dyDescent="0.2">
      <c r="A19" s="53" t="s">
        <v>174</v>
      </c>
      <c r="B19" s="41" t="s">
        <v>171</v>
      </c>
      <c r="C19" s="42" t="s">
        <v>72</v>
      </c>
      <c r="D19" s="43">
        <v>27</v>
      </c>
      <c r="E19" s="19">
        <f>Boletim_de_Medição_01!G19</f>
        <v>27</v>
      </c>
      <c r="F19" s="106"/>
      <c r="G19" s="17">
        <f t="shared" si="14"/>
        <v>27</v>
      </c>
      <c r="H19" s="17">
        <f t="shared" si="15"/>
        <v>0</v>
      </c>
      <c r="I19" s="25">
        <v>213.53</v>
      </c>
      <c r="J19" s="17">
        <f t="shared" si="2"/>
        <v>5765.31</v>
      </c>
      <c r="K19" s="17">
        <f t="shared" si="3"/>
        <v>5765.31</v>
      </c>
      <c r="L19" s="17">
        <f t="shared" si="4"/>
        <v>0</v>
      </c>
      <c r="M19" s="17">
        <f t="shared" si="5"/>
        <v>5765.31</v>
      </c>
      <c r="N19" s="17">
        <f t="shared" si="6"/>
        <v>0</v>
      </c>
      <c r="O19" s="54">
        <f t="shared" si="16"/>
        <v>100</v>
      </c>
    </row>
    <row r="20" spans="1:15" ht="15" x14ac:dyDescent="0.2">
      <c r="A20" s="51" t="s">
        <v>175</v>
      </c>
      <c r="B20" s="18" t="s">
        <v>40</v>
      </c>
      <c r="C20" s="18"/>
      <c r="D20" s="18"/>
      <c r="E20" s="18"/>
      <c r="F20" s="18"/>
      <c r="G20" s="18"/>
      <c r="H20" s="18"/>
      <c r="I20" s="18"/>
      <c r="J20" s="28"/>
      <c r="K20" s="28"/>
      <c r="L20" s="28"/>
      <c r="M20" s="28"/>
      <c r="N20" s="28"/>
      <c r="O20" s="52"/>
    </row>
    <row r="21" spans="1:15" ht="15" x14ac:dyDescent="0.2">
      <c r="A21" s="53" t="s">
        <v>176</v>
      </c>
      <c r="B21" s="41" t="s">
        <v>61</v>
      </c>
      <c r="C21" s="42" t="s">
        <v>7</v>
      </c>
      <c r="D21" s="43">
        <v>1</v>
      </c>
      <c r="E21" s="19">
        <f>Boletim_de_Medição_01!G21</f>
        <v>0</v>
      </c>
      <c r="F21" s="106"/>
      <c r="G21" s="17">
        <f t="shared" si="14"/>
        <v>0</v>
      </c>
      <c r="H21" s="17">
        <f t="shared" si="15"/>
        <v>1</v>
      </c>
      <c r="I21" s="25">
        <v>275.06</v>
      </c>
      <c r="J21" s="17">
        <f t="shared" si="2"/>
        <v>275.06</v>
      </c>
      <c r="K21" s="17">
        <f t="shared" si="3"/>
        <v>0</v>
      </c>
      <c r="L21" s="17">
        <f t="shared" si="4"/>
        <v>0</v>
      </c>
      <c r="M21" s="17">
        <f t="shared" si="5"/>
        <v>0</v>
      </c>
      <c r="N21" s="17">
        <f t="shared" si="6"/>
        <v>275.06</v>
      </c>
      <c r="O21" s="54">
        <f t="shared" si="16"/>
        <v>0</v>
      </c>
    </row>
    <row r="22" spans="1:15" ht="15" x14ac:dyDescent="0.2">
      <c r="A22" s="51" t="s">
        <v>177</v>
      </c>
      <c r="B22" s="18" t="s">
        <v>178</v>
      </c>
      <c r="C22" s="18"/>
      <c r="D22" s="18"/>
      <c r="E22" s="18"/>
      <c r="F22" s="18"/>
      <c r="G22" s="18"/>
      <c r="H22" s="18"/>
      <c r="I22" s="18"/>
      <c r="J22" s="28"/>
      <c r="K22" s="28"/>
      <c r="L22" s="28"/>
      <c r="M22" s="28"/>
      <c r="N22" s="28"/>
      <c r="O22" s="52"/>
    </row>
    <row r="23" spans="1:15" ht="28.5" x14ac:dyDescent="0.2">
      <c r="A23" s="53" t="s">
        <v>179</v>
      </c>
      <c r="B23" s="41" t="s">
        <v>62</v>
      </c>
      <c r="C23" s="42" t="s">
        <v>7</v>
      </c>
      <c r="D23" s="43">
        <v>1</v>
      </c>
      <c r="E23" s="19">
        <f>Boletim_de_Medição_01!G23</f>
        <v>0</v>
      </c>
      <c r="F23" s="106"/>
      <c r="G23" s="17">
        <f t="shared" si="14"/>
        <v>0</v>
      </c>
      <c r="H23" s="17">
        <f t="shared" si="15"/>
        <v>1</v>
      </c>
      <c r="I23" s="25">
        <v>568.95000000000005</v>
      </c>
      <c r="J23" s="17">
        <f t="shared" si="2"/>
        <v>568.95000000000005</v>
      </c>
      <c r="K23" s="17">
        <f t="shared" si="3"/>
        <v>0</v>
      </c>
      <c r="L23" s="17">
        <f t="shared" si="4"/>
        <v>0</v>
      </c>
      <c r="M23" s="17">
        <f t="shared" si="5"/>
        <v>0</v>
      </c>
      <c r="N23" s="17">
        <f t="shared" si="6"/>
        <v>568.95000000000005</v>
      </c>
      <c r="O23" s="54">
        <f t="shared" si="16"/>
        <v>0</v>
      </c>
    </row>
    <row r="24" spans="1:15" ht="28.5" x14ac:dyDescent="0.2">
      <c r="A24" s="53" t="s">
        <v>180</v>
      </c>
      <c r="B24" s="41" t="s">
        <v>63</v>
      </c>
      <c r="C24" s="42" t="s">
        <v>7</v>
      </c>
      <c r="D24" s="43">
        <v>1</v>
      </c>
      <c r="E24" s="19">
        <f>Boletim_de_Medição_01!G24</f>
        <v>0</v>
      </c>
      <c r="F24" s="106"/>
      <c r="G24" s="17">
        <f t="shared" si="14"/>
        <v>0</v>
      </c>
      <c r="H24" s="17">
        <f t="shared" si="15"/>
        <v>1</v>
      </c>
      <c r="I24" s="25">
        <v>238.4</v>
      </c>
      <c r="J24" s="17">
        <f t="shared" si="2"/>
        <v>238.4</v>
      </c>
      <c r="K24" s="17">
        <f t="shared" si="3"/>
        <v>0</v>
      </c>
      <c r="L24" s="17">
        <f t="shared" si="4"/>
        <v>0</v>
      </c>
      <c r="M24" s="17">
        <f t="shared" si="5"/>
        <v>0</v>
      </c>
      <c r="N24" s="17">
        <f t="shared" si="6"/>
        <v>238.4</v>
      </c>
      <c r="O24" s="54">
        <f t="shared" si="16"/>
        <v>0</v>
      </c>
    </row>
    <row r="25" spans="1:15" ht="28.5" x14ac:dyDescent="0.2">
      <c r="A25" s="53" t="s">
        <v>181</v>
      </c>
      <c r="B25" s="41" t="s">
        <v>64</v>
      </c>
      <c r="C25" s="42" t="s">
        <v>30</v>
      </c>
      <c r="D25" s="43">
        <v>12</v>
      </c>
      <c r="E25" s="19">
        <f>Boletim_de_Medição_01!G25</f>
        <v>0</v>
      </c>
      <c r="F25" s="106"/>
      <c r="G25" s="17">
        <f t="shared" si="14"/>
        <v>0</v>
      </c>
      <c r="H25" s="17">
        <f t="shared" si="15"/>
        <v>12</v>
      </c>
      <c r="I25" s="25">
        <v>9.65</v>
      </c>
      <c r="J25" s="17">
        <f t="shared" si="2"/>
        <v>115.8</v>
      </c>
      <c r="K25" s="17">
        <f t="shared" si="3"/>
        <v>0</v>
      </c>
      <c r="L25" s="17">
        <f t="shared" si="4"/>
        <v>0</v>
      </c>
      <c r="M25" s="17">
        <f t="shared" si="5"/>
        <v>0</v>
      </c>
      <c r="N25" s="17">
        <f t="shared" si="6"/>
        <v>115.8</v>
      </c>
      <c r="O25" s="54">
        <f t="shared" si="16"/>
        <v>0</v>
      </c>
    </row>
    <row r="26" spans="1:15" ht="28.5" x14ac:dyDescent="0.2">
      <c r="A26" s="53" t="s">
        <v>182</v>
      </c>
      <c r="B26" s="41" t="s">
        <v>65</v>
      </c>
      <c r="C26" s="42" t="s">
        <v>7</v>
      </c>
      <c r="D26" s="43">
        <v>4</v>
      </c>
      <c r="E26" s="19">
        <f>Boletim_de_Medição_01!G26</f>
        <v>0</v>
      </c>
      <c r="F26" s="106"/>
      <c r="G26" s="17">
        <f t="shared" si="14"/>
        <v>0</v>
      </c>
      <c r="H26" s="17">
        <f t="shared" si="15"/>
        <v>4</v>
      </c>
      <c r="I26" s="25">
        <v>4.75</v>
      </c>
      <c r="J26" s="17">
        <f t="shared" si="2"/>
        <v>19</v>
      </c>
      <c r="K26" s="17">
        <f t="shared" si="3"/>
        <v>0</v>
      </c>
      <c r="L26" s="17">
        <f t="shared" si="4"/>
        <v>0</v>
      </c>
      <c r="M26" s="17">
        <f t="shared" si="5"/>
        <v>0</v>
      </c>
      <c r="N26" s="17">
        <f t="shared" si="6"/>
        <v>19</v>
      </c>
      <c r="O26" s="54">
        <f t="shared" si="16"/>
        <v>0</v>
      </c>
    </row>
    <row r="27" spans="1:15" ht="28.5" x14ac:dyDescent="0.2">
      <c r="A27" s="53" t="s">
        <v>183</v>
      </c>
      <c r="B27" s="41" t="s">
        <v>66</v>
      </c>
      <c r="C27" s="42" t="s">
        <v>7</v>
      </c>
      <c r="D27" s="43">
        <v>2</v>
      </c>
      <c r="E27" s="19">
        <f>Boletim_de_Medição_01!G27</f>
        <v>0</v>
      </c>
      <c r="F27" s="106"/>
      <c r="G27" s="17">
        <f t="shared" si="14"/>
        <v>0</v>
      </c>
      <c r="H27" s="17">
        <f t="shared" si="15"/>
        <v>2</v>
      </c>
      <c r="I27" s="25">
        <v>31.45</v>
      </c>
      <c r="J27" s="17">
        <f t="shared" si="2"/>
        <v>62.9</v>
      </c>
      <c r="K27" s="17">
        <f t="shared" si="3"/>
        <v>0</v>
      </c>
      <c r="L27" s="17">
        <f t="shared" si="4"/>
        <v>0</v>
      </c>
      <c r="M27" s="17">
        <f t="shared" si="5"/>
        <v>0</v>
      </c>
      <c r="N27" s="17">
        <f t="shared" si="6"/>
        <v>62.9</v>
      </c>
      <c r="O27" s="54">
        <f t="shared" si="16"/>
        <v>0</v>
      </c>
    </row>
    <row r="28" spans="1:15" s="9" customFormat="1" ht="42.75" x14ac:dyDescent="0.2">
      <c r="A28" s="53" t="s">
        <v>184</v>
      </c>
      <c r="B28" s="41" t="s">
        <v>185</v>
      </c>
      <c r="C28" s="42" t="s">
        <v>71</v>
      </c>
      <c r="D28" s="43">
        <v>1</v>
      </c>
      <c r="E28" s="19">
        <f>Boletim_de_Medição_01!G28</f>
        <v>0</v>
      </c>
      <c r="F28" s="106"/>
      <c r="G28" s="17">
        <f t="shared" si="14"/>
        <v>0</v>
      </c>
      <c r="H28" s="17">
        <f t="shared" si="15"/>
        <v>1</v>
      </c>
      <c r="I28" s="25">
        <v>82.62</v>
      </c>
      <c r="J28" s="17">
        <f t="shared" si="2"/>
        <v>82.62</v>
      </c>
      <c r="K28" s="17">
        <f t="shared" si="3"/>
        <v>0</v>
      </c>
      <c r="L28" s="17">
        <f t="shared" si="4"/>
        <v>0</v>
      </c>
      <c r="M28" s="17">
        <f t="shared" si="5"/>
        <v>0</v>
      </c>
      <c r="N28" s="17">
        <f t="shared" si="6"/>
        <v>82.62</v>
      </c>
      <c r="O28" s="54">
        <f t="shared" si="16"/>
        <v>0</v>
      </c>
    </row>
    <row r="29" spans="1:15" ht="28.5" x14ac:dyDescent="0.2">
      <c r="A29" s="53" t="s">
        <v>186</v>
      </c>
      <c r="B29" s="41" t="s">
        <v>187</v>
      </c>
      <c r="C29" s="42" t="s">
        <v>75</v>
      </c>
      <c r="D29" s="43">
        <v>60</v>
      </c>
      <c r="E29" s="19">
        <f>Boletim_de_Medição_01!G29</f>
        <v>0</v>
      </c>
      <c r="F29" s="106"/>
      <c r="G29" s="17">
        <f t="shared" si="14"/>
        <v>0</v>
      </c>
      <c r="H29" s="17">
        <f t="shared" si="15"/>
        <v>60</v>
      </c>
      <c r="I29" s="25">
        <v>7.89</v>
      </c>
      <c r="J29" s="17">
        <f t="shared" si="2"/>
        <v>473.4</v>
      </c>
      <c r="K29" s="17">
        <f t="shared" si="3"/>
        <v>0</v>
      </c>
      <c r="L29" s="17">
        <f t="shared" si="4"/>
        <v>0</v>
      </c>
      <c r="M29" s="17">
        <f t="shared" si="5"/>
        <v>0</v>
      </c>
      <c r="N29" s="17">
        <f t="shared" si="6"/>
        <v>473.4</v>
      </c>
      <c r="O29" s="54">
        <f t="shared" si="16"/>
        <v>0</v>
      </c>
    </row>
    <row r="30" spans="1:15" ht="15" x14ac:dyDescent="0.2">
      <c r="A30" s="51" t="s">
        <v>188</v>
      </c>
      <c r="B30" s="18" t="s">
        <v>93</v>
      </c>
      <c r="C30" s="18"/>
      <c r="D30" s="18"/>
      <c r="E30" s="18"/>
      <c r="F30" s="18"/>
      <c r="G30" s="18"/>
      <c r="H30" s="18"/>
      <c r="I30" s="18"/>
      <c r="J30" s="28"/>
      <c r="K30" s="28"/>
      <c r="L30" s="28"/>
      <c r="M30" s="28"/>
      <c r="N30" s="28"/>
      <c r="O30" s="52"/>
    </row>
    <row r="31" spans="1:15" ht="15" x14ac:dyDescent="0.2">
      <c r="A31" s="53" t="s">
        <v>189</v>
      </c>
      <c r="B31" s="41" t="s">
        <v>94</v>
      </c>
      <c r="C31" s="42" t="s">
        <v>71</v>
      </c>
      <c r="D31" s="43">
        <v>1</v>
      </c>
      <c r="E31" s="19">
        <f>Boletim_de_Medição_01!G31</f>
        <v>0.06</v>
      </c>
      <c r="F31" s="105">
        <v>0.03</v>
      </c>
      <c r="G31" s="17">
        <f t="shared" si="14"/>
        <v>0.09</v>
      </c>
      <c r="H31" s="17">
        <f t="shared" si="15"/>
        <v>0.91</v>
      </c>
      <c r="I31" s="25">
        <v>22557.39</v>
      </c>
      <c r="J31" s="17">
        <f t="shared" si="2"/>
        <v>22557.39</v>
      </c>
      <c r="K31" s="17">
        <f t="shared" si="3"/>
        <v>1353.44</v>
      </c>
      <c r="L31" s="17">
        <f t="shared" si="4"/>
        <v>676.72</v>
      </c>
      <c r="M31" s="17">
        <f t="shared" si="5"/>
        <v>2030.17</v>
      </c>
      <c r="N31" s="17">
        <f t="shared" si="6"/>
        <v>20527.22</v>
      </c>
      <c r="O31" s="54">
        <f t="shared" si="16"/>
        <v>9</v>
      </c>
    </row>
    <row r="32" spans="1:15" ht="15" x14ac:dyDescent="0.2">
      <c r="A32" s="55" t="s">
        <v>80</v>
      </c>
      <c r="B32" s="102" t="s">
        <v>1149</v>
      </c>
      <c r="C32" s="37"/>
      <c r="D32" s="38"/>
      <c r="E32" s="38"/>
      <c r="F32" s="37"/>
      <c r="G32" s="39"/>
      <c r="H32" s="39"/>
      <c r="I32" s="37"/>
      <c r="J32" s="44"/>
      <c r="K32" s="44"/>
      <c r="L32" s="44"/>
      <c r="M32" s="44"/>
      <c r="N32" s="44"/>
      <c r="O32" s="56"/>
    </row>
    <row r="33" spans="1:15" ht="15" x14ac:dyDescent="0.2">
      <c r="A33" s="57" t="s">
        <v>31</v>
      </c>
      <c r="B33" s="23" t="s">
        <v>8</v>
      </c>
      <c r="C33" s="24"/>
      <c r="D33" s="26"/>
      <c r="E33" s="26"/>
      <c r="F33" s="107"/>
      <c r="G33" s="21"/>
      <c r="H33" s="21"/>
      <c r="I33" s="27"/>
      <c r="J33" s="28"/>
      <c r="K33" s="28"/>
      <c r="L33" s="28"/>
      <c r="M33" s="28"/>
      <c r="N33" s="28"/>
      <c r="O33" s="58"/>
    </row>
    <row r="34" spans="1:15" ht="15" x14ac:dyDescent="0.2">
      <c r="A34" s="51" t="s">
        <v>32</v>
      </c>
      <c r="B34" s="18" t="s">
        <v>190</v>
      </c>
      <c r="C34" s="18"/>
      <c r="D34" s="18"/>
      <c r="E34" s="18"/>
      <c r="F34" s="18"/>
      <c r="G34" s="18"/>
      <c r="H34" s="18"/>
      <c r="I34" s="18"/>
      <c r="J34" s="28"/>
      <c r="K34" s="28"/>
      <c r="L34" s="28"/>
      <c r="M34" s="28"/>
      <c r="N34" s="28"/>
      <c r="O34" s="52"/>
    </row>
    <row r="35" spans="1:15" ht="42.75" x14ac:dyDescent="0.2">
      <c r="A35" s="53" t="s">
        <v>96</v>
      </c>
      <c r="B35" s="41" t="s">
        <v>191</v>
      </c>
      <c r="C35" s="42" t="s">
        <v>72</v>
      </c>
      <c r="D35" s="43">
        <v>1027.1600000000001</v>
      </c>
      <c r="E35" s="19">
        <f>Boletim_de_Medição_01!G35</f>
        <v>0</v>
      </c>
      <c r="F35" s="106"/>
      <c r="G35" s="17">
        <f t="shared" ref="G35:G98" si="17">E35+F35</f>
        <v>0</v>
      </c>
      <c r="H35" s="17">
        <f t="shared" ref="H35:H98" si="18">D35-G35</f>
        <v>1027.1600000000001</v>
      </c>
      <c r="I35" s="25">
        <v>0.32</v>
      </c>
      <c r="J35" s="17">
        <f t="shared" si="2"/>
        <v>328.69</v>
      </c>
      <c r="K35" s="17">
        <f t="shared" si="3"/>
        <v>0</v>
      </c>
      <c r="L35" s="17">
        <f t="shared" si="4"/>
        <v>0</v>
      </c>
      <c r="M35" s="17">
        <f t="shared" si="5"/>
        <v>0</v>
      </c>
      <c r="N35" s="17">
        <f t="shared" si="6"/>
        <v>328.69</v>
      </c>
      <c r="O35" s="54">
        <f t="shared" ref="O35:O98" si="19">G35/D35*100</f>
        <v>0</v>
      </c>
    </row>
    <row r="36" spans="1:15" ht="28.5" x14ac:dyDescent="0.2">
      <c r="A36" s="53" t="s">
        <v>192</v>
      </c>
      <c r="B36" s="41" t="s">
        <v>193</v>
      </c>
      <c r="C36" s="42" t="s">
        <v>74</v>
      </c>
      <c r="D36" s="43">
        <v>107.85</v>
      </c>
      <c r="E36" s="19">
        <f>Boletim_de_Medição_01!G36</f>
        <v>0</v>
      </c>
      <c r="F36" s="106"/>
      <c r="G36" s="17">
        <f t="shared" si="17"/>
        <v>0</v>
      </c>
      <c r="H36" s="17">
        <f t="shared" si="18"/>
        <v>107.85</v>
      </c>
      <c r="I36" s="25">
        <v>0.78</v>
      </c>
      <c r="J36" s="17">
        <f t="shared" si="2"/>
        <v>84.12</v>
      </c>
      <c r="K36" s="17">
        <f t="shared" si="3"/>
        <v>0</v>
      </c>
      <c r="L36" s="17">
        <f t="shared" si="4"/>
        <v>0</v>
      </c>
      <c r="M36" s="17">
        <f t="shared" si="5"/>
        <v>0</v>
      </c>
      <c r="N36" s="17">
        <f t="shared" si="6"/>
        <v>84.12</v>
      </c>
      <c r="O36" s="54">
        <f t="shared" si="19"/>
        <v>0</v>
      </c>
    </row>
    <row r="37" spans="1:15" ht="42.75" x14ac:dyDescent="0.2">
      <c r="A37" s="53" t="s">
        <v>194</v>
      </c>
      <c r="B37" s="41" t="s">
        <v>195</v>
      </c>
      <c r="C37" s="42" t="s">
        <v>196</v>
      </c>
      <c r="D37" s="43">
        <v>485.33</v>
      </c>
      <c r="E37" s="19">
        <f>Boletim_de_Medição_01!G37</f>
        <v>0</v>
      </c>
      <c r="F37" s="106"/>
      <c r="G37" s="17">
        <f t="shared" si="17"/>
        <v>0</v>
      </c>
      <c r="H37" s="17">
        <f t="shared" si="18"/>
        <v>485.33</v>
      </c>
      <c r="I37" s="25">
        <v>0.64</v>
      </c>
      <c r="J37" s="17">
        <f t="shared" si="2"/>
        <v>310.61</v>
      </c>
      <c r="K37" s="17">
        <f t="shared" si="3"/>
        <v>0</v>
      </c>
      <c r="L37" s="17">
        <f t="shared" si="4"/>
        <v>0</v>
      </c>
      <c r="M37" s="17">
        <f t="shared" si="5"/>
        <v>0</v>
      </c>
      <c r="N37" s="17">
        <f t="shared" si="6"/>
        <v>310.61</v>
      </c>
      <c r="O37" s="54">
        <f t="shared" si="19"/>
        <v>0</v>
      </c>
    </row>
    <row r="38" spans="1:15" ht="15" x14ac:dyDescent="0.2">
      <c r="A38" s="51" t="s">
        <v>33</v>
      </c>
      <c r="B38" s="18" t="s">
        <v>103</v>
      </c>
      <c r="C38" s="18"/>
      <c r="D38" s="18"/>
      <c r="E38" s="18"/>
      <c r="F38" s="18"/>
      <c r="G38" s="18"/>
      <c r="H38" s="18"/>
      <c r="I38" s="18"/>
      <c r="J38" s="28"/>
      <c r="K38" s="28"/>
      <c r="L38" s="28"/>
      <c r="M38" s="28"/>
      <c r="N38" s="28"/>
      <c r="O38" s="52"/>
    </row>
    <row r="39" spans="1:15" ht="15" x14ac:dyDescent="0.2">
      <c r="A39" s="53" t="s">
        <v>34</v>
      </c>
      <c r="B39" s="41" t="s">
        <v>197</v>
      </c>
      <c r="C39" s="42" t="s">
        <v>6</v>
      </c>
      <c r="D39" s="43">
        <v>1027.1600000000001</v>
      </c>
      <c r="E39" s="19">
        <f>Boletim_de_Medição_01!G39</f>
        <v>0</v>
      </c>
      <c r="F39" s="106"/>
      <c r="G39" s="17">
        <f t="shared" si="17"/>
        <v>0</v>
      </c>
      <c r="H39" s="17">
        <f t="shared" si="18"/>
        <v>1027.1600000000001</v>
      </c>
      <c r="I39" s="25">
        <v>1.02</v>
      </c>
      <c r="J39" s="17">
        <f t="shared" si="2"/>
        <v>1047.7</v>
      </c>
      <c r="K39" s="17">
        <f t="shared" si="3"/>
        <v>0</v>
      </c>
      <c r="L39" s="17">
        <f t="shared" si="4"/>
        <v>0</v>
      </c>
      <c r="M39" s="17">
        <f t="shared" si="5"/>
        <v>0</v>
      </c>
      <c r="N39" s="17">
        <f t="shared" si="6"/>
        <v>1047.7</v>
      </c>
      <c r="O39" s="54">
        <f t="shared" si="19"/>
        <v>0</v>
      </c>
    </row>
    <row r="40" spans="1:15" ht="42.75" x14ac:dyDescent="0.2">
      <c r="A40" s="53" t="s">
        <v>35</v>
      </c>
      <c r="B40" s="41" t="s">
        <v>198</v>
      </c>
      <c r="C40" s="42" t="s">
        <v>28</v>
      </c>
      <c r="D40" s="43">
        <v>236.25</v>
      </c>
      <c r="E40" s="19">
        <f>Boletim_de_Medição_01!G40</f>
        <v>0</v>
      </c>
      <c r="F40" s="106"/>
      <c r="G40" s="17">
        <f t="shared" si="17"/>
        <v>0</v>
      </c>
      <c r="H40" s="17">
        <f t="shared" si="18"/>
        <v>236.25</v>
      </c>
      <c r="I40" s="25">
        <v>28.68</v>
      </c>
      <c r="J40" s="17">
        <f t="shared" si="2"/>
        <v>6775.65</v>
      </c>
      <c r="K40" s="17">
        <f t="shared" si="3"/>
        <v>0</v>
      </c>
      <c r="L40" s="17">
        <f t="shared" si="4"/>
        <v>0</v>
      </c>
      <c r="M40" s="17">
        <f t="shared" si="5"/>
        <v>0</v>
      </c>
      <c r="N40" s="17">
        <f t="shared" si="6"/>
        <v>6775.65</v>
      </c>
      <c r="O40" s="54">
        <f t="shared" si="19"/>
        <v>0</v>
      </c>
    </row>
    <row r="41" spans="1:15" ht="28.5" x14ac:dyDescent="0.2">
      <c r="A41" s="53" t="s">
        <v>45</v>
      </c>
      <c r="B41" s="41" t="s">
        <v>199</v>
      </c>
      <c r="C41" s="42" t="s">
        <v>196</v>
      </c>
      <c r="D41" s="43">
        <v>13820.63</v>
      </c>
      <c r="E41" s="19">
        <f>Boletim_de_Medição_01!G41</f>
        <v>0</v>
      </c>
      <c r="F41" s="106"/>
      <c r="G41" s="17">
        <f t="shared" si="17"/>
        <v>0</v>
      </c>
      <c r="H41" s="17">
        <f t="shared" si="18"/>
        <v>13820.63</v>
      </c>
      <c r="I41" s="25">
        <v>0.42</v>
      </c>
      <c r="J41" s="17">
        <f t="shared" si="2"/>
        <v>5804.66</v>
      </c>
      <c r="K41" s="17">
        <f t="shared" si="3"/>
        <v>0</v>
      </c>
      <c r="L41" s="17">
        <f t="shared" si="4"/>
        <v>0</v>
      </c>
      <c r="M41" s="17">
        <f t="shared" si="5"/>
        <v>0</v>
      </c>
      <c r="N41" s="17">
        <f t="shared" si="6"/>
        <v>5804.66</v>
      </c>
      <c r="O41" s="54">
        <f t="shared" si="19"/>
        <v>0</v>
      </c>
    </row>
    <row r="42" spans="1:15" ht="28.5" x14ac:dyDescent="0.2">
      <c r="A42" s="53" t="s">
        <v>46</v>
      </c>
      <c r="B42" s="41" t="s">
        <v>200</v>
      </c>
      <c r="C42" s="42" t="s">
        <v>74</v>
      </c>
      <c r="D42" s="43">
        <v>236.25</v>
      </c>
      <c r="E42" s="19">
        <f>Boletim_de_Medição_01!G42</f>
        <v>0</v>
      </c>
      <c r="F42" s="106"/>
      <c r="G42" s="17">
        <f t="shared" si="17"/>
        <v>0</v>
      </c>
      <c r="H42" s="17">
        <f t="shared" si="18"/>
        <v>236.25</v>
      </c>
      <c r="I42" s="25">
        <v>0.26</v>
      </c>
      <c r="J42" s="17">
        <f t="shared" si="2"/>
        <v>61.43</v>
      </c>
      <c r="K42" s="17">
        <f t="shared" si="3"/>
        <v>0</v>
      </c>
      <c r="L42" s="17">
        <f t="shared" si="4"/>
        <v>0</v>
      </c>
      <c r="M42" s="17">
        <f t="shared" si="5"/>
        <v>0</v>
      </c>
      <c r="N42" s="17">
        <f t="shared" si="6"/>
        <v>61.43</v>
      </c>
      <c r="O42" s="54">
        <f t="shared" si="19"/>
        <v>0</v>
      </c>
    </row>
    <row r="43" spans="1:15" ht="28.5" x14ac:dyDescent="0.2">
      <c r="A43" s="53" t="s">
        <v>201</v>
      </c>
      <c r="B43" s="41" t="s">
        <v>202</v>
      </c>
      <c r="C43" s="42" t="s">
        <v>28</v>
      </c>
      <c r="D43" s="43">
        <v>236.25</v>
      </c>
      <c r="E43" s="19">
        <f>Boletim_de_Medição_01!G43</f>
        <v>0</v>
      </c>
      <c r="F43" s="106"/>
      <c r="G43" s="17">
        <f t="shared" si="17"/>
        <v>0</v>
      </c>
      <c r="H43" s="17">
        <f t="shared" si="18"/>
        <v>236.25</v>
      </c>
      <c r="I43" s="25">
        <v>3.35</v>
      </c>
      <c r="J43" s="17">
        <f t="shared" si="2"/>
        <v>791.44</v>
      </c>
      <c r="K43" s="17">
        <f t="shared" si="3"/>
        <v>0</v>
      </c>
      <c r="L43" s="17">
        <f t="shared" si="4"/>
        <v>0</v>
      </c>
      <c r="M43" s="17">
        <f t="shared" si="5"/>
        <v>0</v>
      </c>
      <c r="N43" s="17">
        <f t="shared" si="6"/>
        <v>791.44</v>
      </c>
      <c r="O43" s="54">
        <f t="shared" si="19"/>
        <v>0</v>
      </c>
    </row>
    <row r="44" spans="1:15" ht="15" x14ac:dyDescent="0.2">
      <c r="A44" s="51" t="s">
        <v>203</v>
      </c>
      <c r="B44" s="18" t="s">
        <v>136</v>
      </c>
      <c r="C44" s="18"/>
      <c r="D44" s="18"/>
      <c r="E44" s="18"/>
      <c r="F44" s="18"/>
      <c r="G44" s="18"/>
      <c r="H44" s="18"/>
      <c r="I44" s="18"/>
      <c r="J44" s="28"/>
      <c r="K44" s="28"/>
      <c r="L44" s="28"/>
      <c r="M44" s="28"/>
      <c r="N44" s="28"/>
      <c r="O44" s="52"/>
    </row>
    <row r="45" spans="1:15" ht="15" x14ac:dyDescent="0.2">
      <c r="A45" s="53" t="s">
        <v>204</v>
      </c>
      <c r="B45" s="41" t="s">
        <v>205</v>
      </c>
      <c r="C45" s="42" t="s">
        <v>75</v>
      </c>
      <c r="D45" s="43">
        <v>164.7</v>
      </c>
      <c r="E45" s="19">
        <f>Boletim_de_Medição_01!G45</f>
        <v>0</v>
      </c>
      <c r="F45" s="106"/>
      <c r="G45" s="17">
        <f t="shared" si="17"/>
        <v>0</v>
      </c>
      <c r="H45" s="17">
        <f t="shared" si="18"/>
        <v>164.7</v>
      </c>
      <c r="I45" s="25">
        <v>0.59</v>
      </c>
      <c r="J45" s="17">
        <f t="shared" si="2"/>
        <v>97.17</v>
      </c>
      <c r="K45" s="17">
        <f t="shared" si="3"/>
        <v>0</v>
      </c>
      <c r="L45" s="17">
        <f t="shared" si="4"/>
        <v>0</v>
      </c>
      <c r="M45" s="17">
        <f t="shared" si="5"/>
        <v>0</v>
      </c>
      <c r="N45" s="17">
        <f t="shared" si="6"/>
        <v>97.17</v>
      </c>
      <c r="O45" s="54">
        <f t="shared" si="19"/>
        <v>0</v>
      </c>
    </row>
    <row r="46" spans="1:15" ht="15" x14ac:dyDescent="0.2">
      <c r="A46" s="51" t="s">
        <v>206</v>
      </c>
      <c r="B46" s="18" t="s">
        <v>207</v>
      </c>
      <c r="C46" s="18"/>
      <c r="D46" s="18"/>
      <c r="E46" s="18"/>
      <c r="F46" s="18"/>
      <c r="G46" s="18"/>
      <c r="H46" s="18"/>
      <c r="I46" s="18"/>
      <c r="J46" s="28"/>
      <c r="K46" s="28"/>
      <c r="L46" s="28"/>
      <c r="M46" s="28"/>
      <c r="N46" s="28"/>
      <c r="O46" s="52"/>
    </row>
    <row r="47" spans="1:15" ht="42.75" x14ac:dyDescent="0.2">
      <c r="A47" s="53" t="s">
        <v>208</v>
      </c>
      <c r="B47" s="41" t="s">
        <v>209</v>
      </c>
      <c r="C47" s="42" t="s">
        <v>74</v>
      </c>
      <c r="D47" s="43">
        <v>41.3</v>
      </c>
      <c r="E47" s="19">
        <f>Boletim_de_Medição_01!G47</f>
        <v>0</v>
      </c>
      <c r="F47" s="106"/>
      <c r="G47" s="17">
        <f t="shared" si="17"/>
        <v>0</v>
      </c>
      <c r="H47" s="17">
        <f t="shared" si="18"/>
        <v>41.3</v>
      </c>
      <c r="I47" s="25">
        <v>18.850000000000001</v>
      </c>
      <c r="J47" s="17">
        <f t="shared" si="2"/>
        <v>778.51</v>
      </c>
      <c r="K47" s="17">
        <f t="shared" si="3"/>
        <v>0</v>
      </c>
      <c r="L47" s="17">
        <f t="shared" si="4"/>
        <v>0</v>
      </c>
      <c r="M47" s="17">
        <f t="shared" si="5"/>
        <v>0</v>
      </c>
      <c r="N47" s="17">
        <f t="shared" si="6"/>
        <v>778.51</v>
      </c>
      <c r="O47" s="54">
        <f t="shared" si="19"/>
        <v>0</v>
      </c>
    </row>
    <row r="48" spans="1:15" ht="42.75" x14ac:dyDescent="0.2">
      <c r="A48" s="53" t="s">
        <v>210</v>
      </c>
      <c r="B48" s="41" t="s">
        <v>211</v>
      </c>
      <c r="C48" s="42" t="s">
        <v>74</v>
      </c>
      <c r="D48" s="43">
        <v>2.1</v>
      </c>
      <c r="E48" s="19">
        <f>Boletim_de_Medição_01!G48</f>
        <v>0</v>
      </c>
      <c r="F48" s="106"/>
      <c r="G48" s="17">
        <f t="shared" si="17"/>
        <v>0</v>
      </c>
      <c r="H48" s="17">
        <f t="shared" si="18"/>
        <v>2.1</v>
      </c>
      <c r="I48" s="25">
        <v>36.18</v>
      </c>
      <c r="J48" s="17">
        <f t="shared" si="2"/>
        <v>75.98</v>
      </c>
      <c r="K48" s="17">
        <f t="shared" si="3"/>
        <v>0</v>
      </c>
      <c r="L48" s="17">
        <f t="shared" si="4"/>
        <v>0</v>
      </c>
      <c r="M48" s="17">
        <f t="shared" si="5"/>
        <v>0</v>
      </c>
      <c r="N48" s="17">
        <f t="shared" si="6"/>
        <v>75.98</v>
      </c>
      <c r="O48" s="54">
        <f t="shared" si="19"/>
        <v>0</v>
      </c>
    </row>
    <row r="49" spans="1:15" ht="28.5" x14ac:dyDescent="0.2">
      <c r="A49" s="53" t="s">
        <v>212</v>
      </c>
      <c r="B49" s="41" t="s">
        <v>213</v>
      </c>
      <c r="C49" s="42" t="s">
        <v>74</v>
      </c>
      <c r="D49" s="43">
        <v>2.8</v>
      </c>
      <c r="E49" s="19">
        <f>Boletim_de_Medição_01!G49</f>
        <v>0</v>
      </c>
      <c r="F49" s="106"/>
      <c r="G49" s="17">
        <f t="shared" si="17"/>
        <v>0</v>
      </c>
      <c r="H49" s="17">
        <f t="shared" si="18"/>
        <v>2.8</v>
      </c>
      <c r="I49" s="25">
        <v>4.37</v>
      </c>
      <c r="J49" s="17">
        <f t="shared" si="2"/>
        <v>12.24</v>
      </c>
      <c r="K49" s="17">
        <f t="shared" si="3"/>
        <v>0</v>
      </c>
      <c r="L49" s="17">
        <f t="shared" si="4"/>
        <v>0</v>
      </c>
      <c r="M49" s="17">
        <f t="shared" si="5"/>
        <v>0</v>
      </c>
      <c r="N49" s="17">
        <f t="shared" si="6"/>
        <v>12.24</v>
      </c>
      <c r="O49" s="54">
        <f t="shared" si="19"/>
        <v>0</v>
      </c>
    </row>
    <row r="50" spans="1:15" ht="42.75" x14ac:dyDescent="0.2">
      <c r="A50" s="53" t="s">
        <v>214</v>
      </c>
      <c r="B50" s="41" t="s">
        <v>195</v>
      </c>
      <c r="C50" s="42" t="s">
        <v>196</v>
      </c>
      <c r="D50" s="43">
        <v>12.3</v>
      </c>
      <c r="E50" s="19">
        <f>Boletim_de_Medição_01!G50</f>
        <v>0</v>
      </c>
      <c r="F50" s="106"/>
      <c r="G50" s="17">
        <f t="shared" si="17"/>
        <v>0</v>
      </c>
      <c r="H50" s="17">
        <f t="shared" si="18"/>
        <v>12.3</v>
      </c>
      <c r="I50" s="25">
        <v>0.64</v>
      </c>
      <c r="J50" s="17">
        <f t="shared" si="2"/>
        <v>7.87</v>
      </c>
      <c r="K50" s="17">
        <f t="shared" si="3"/>
        <v>0</v>
      </c>
      <c r="L50" s="17">
        <f t="shared" si="4"/>
        <v>0</v>
      </c>
      <c r="M50" s="17">
        <f t="shared" si="5"/>
        <v>0</v>
      </c>
      <c r="N50" s="17">
        <f t="shared" si="6"/>
        <v>7.87</v>
      </c>
      <c r="O50" s="54">
        <f t="shared" si="19"/>
        <v>0</v>
      </c>
    </row>
    <row r="51" spans="1:15" ht="15" x14ac:dyDescent="0.2">
      <c r="A51" s="53" t="s">
        <v>215</v>
      </c>
      <c r="B51" s="41" t="s">
        <v>98</v>
      </c>
      <c r="C51" s="42" t="s">
        <v>6</v>
      </c>
      <c r="D51" s="43">
        <v>75.7</v>
      </c>
      <c r="E51" s="19">
        <f>Boletim_de_Medição_01!G51</f>
        <v>0</v>
      </c>
      <c r="F51" s="106"/>
      <c r="G51" s="17">
        <f t="shared" si="17"/>
        <v>0</v>
      </c>
      <c r="H51" s="17">
        <f t="shared" si="18"/>
        <v>75.7</v>
      </c>
      <c r="I51" s="25">
        <v>2.2599999999999998</v>
      </c>
      <c r="J51" s="17">
        <f t="shared" si="2"/>
        <v>171.08</v>
      </c>
      <c r="K51" s="17">
        <f t="shared" si="3"/>
        <v>0</v>
      </c>
      <c r="L51" s="17">
        <f t="shared" si="4"/>
        <v>0</v>
      </c>
      <c r="M51" s="17">
        <f t="shared" si="5"/>
        <v>0</v>
      </c>
      <c r="N51" s="17">
        <f t="shared" si="6"/>
        <v>171.08</v>
      </c>
      <c r="O51" s="54">
        <f t="shared" si="19"/>
        <v>0</v>
      </c>
    </row>
    <row r="52" spans="1:15" ht="15" x14ac:dyDescent="0.2">
      <c r="A52" s="51" t="s">
        <v>216</v>
      </c>
      <c r="B52" s="18" t="s">
        <v>217</v>
      </c>
      <c r="C52" s="18"/>
      <c r="D52" s="18"/>
      <c r="E52" s="18"/>
      <c r="F52" s="18"/>
      <c r="G52" s="18"/>
      <c r="H52" s="18"/>
      <c r="I52" s="18"/>
      <c r="J52" s="28"/>
      <c r="K52" s="28"/>
      <c r="L52" s="28"/>
      <c r="M52" s="28"/>
      <c r="N52" s="28"/>
      <c r="O52" s="52"/>
    </row>
    <row r="53" spans="1:15" ht="42.75" x14ac:dyDescent="0.2">
      <c r="A53" s="53" t="s">
        <v>218</v>
      </c>
      <c r="B53" s="41" t="s">
        <v>219</v>
      </c>
      <c r="C53" s="42" t="s">
        <v>30</v>
      </c>
      <c r="D53" s="43">
        <v>102</v>
      </c>
      <c r="E53" s="19">
        <f>Boletim_de_Medição_01!G53</f>
        <v>0</v>
      </c>
      <c r="F53" s="106"/>
      <c r="G53" s="17">
        <f t="shared" si="17"/>
        <v>0</v>
      </c>
      <c r="H53" s="17">
        <f t="shared" si="18"/>
        <v>102</v>
      </c>
      <c r="I53" s="25">
        <v>15.9</v>
      </c>
      <c r="J53" s="17">
        <f t="shared" si="2"/>
        <v>1621.8</v>
      </c>
      <c r="K53" s="17">
        <f t="shared" si="3"/>
        <v>0</v>
      </c>
      <c r="L53" s="17">
        <f t="shared" si="4"/>
        <v>0</v>
      </c>
      <c r="M53" s="17">
        <f t="shared" si="5"/>
        <v>0</v>
      </c>
      <c r="N53" s="17">
        <f t="shared" si="6"/>
        <v>1621.8</v>
      </c>
      <c r="O53" s="54">
        <f t="shared" si="19"/>
        <v>0</v>
      </c>
    </row>
    <row r="54" spans="1:15" ht="42.75" x14ac:dyDescent="0.2">
      <c r="A54" s="53" t="s">
        <v>220</v>
      </c>
      <c r="B54" s="41" t="s">
        <v>221</v>
      </c>
      <c r="C54" s="42" t="s">
        <v>75</v>
      </c>
      <c r="D54" s="43">
        <v>102</v>
      </c>
      <c r="E54" s="19">
        <f>Boletim_de_Medição_01!G54</f>
        <v>0</v>
      </c>
      <c r="F54" s="106"/>
      <c r="G54" s="17">
        <f t="shared" si="17"/>
        <v>0</v>
      </c>
      <c r="H54" s="17">
        <f t="shared" si="18"/>
        <v>102</v>
      </c>
      <c r="I54" s="25">
        <v>1.98</v>
      </c>
      <c r="J54" s="17">
        <f t="shared" si="2"/>
        <v>201.96</v>
      </c>
      <c r="K54" s="17">
        <f t="shared" si="3"/>
        <v>0</v>
      </c>
      <c r="L54" s="17">
        <f t="shared" si="4"/>
        <v>0</v>
      </c>
      <c r="M54" s="17">
        <f t="shared" si="5"/>
        <v>0</v>
      </c>
      <c r="N54" s="17">
        <f t="shared" si="6"/>
        <v>201.96</v>
      </c>
      <c r="O54" s="54">
        <f t="shared" si="19"/>
        <v>0</v>
      </c>
    </row>
    <row r="55" spans="1:15" ht="42.75" x14ac:dyDescent="0.2">
      <c r="A55" s="53" t="s">
        <v>222</v>
      </c>
      <c r="B55" s="41" t="s">
        <v>223</v>
      </c>
      <c r="C55" s="42" t="s">
        <v>75</v>
      </c>
      <c r="D55" s="43">
        <v>66</v>
      </c>
      <c r="E55" s="19">
        <f>Boletim_de_Medição_01!G55</f>
        <v>0</v>
      </c>
      <c r="F55" s="106"/>
      <c r="G55" s="17">
        <f t="shared" si="17"/>
        <v>0</v>
      </c>
      <c r="H55" s="17">
        <f t="shared" si="18"/>
        <v>66</v>
      </c>
      <c r="I55" s="25">
        <v>33.340000000000003</v>
      </c>
      <c r="J55" s="17">
        <f t="shared" si="2"/>
        <v>2200.44</v>
      </c>
      <c r="K55" s="17">
        <f t="shared" si="3"/>
        <v>0</v>
      </c>
      <c r="L55" s="17">
        <f t="shared" si="4"/>
        <v>0</v>
      </c>
      <c r="M55" s="17">
        <f t="shared" si="5"/>
        <v>0</v>
      </c>
      <c r="N55" s="17">
        <f t="shared" si="6"/>
        <v>2200.44</v>
      </c>
      <c r="O55" s="54">
        <f t="shared" si="19"/>
        <v>0</v>
      </c>
    </row>
    <row r="56" spans="1:15" ht="42.75" x14ac:dyDescent="0.2">
      <c r="A56" s="53" t="s">
        <v>224</v>
      </c>
      <c r="B56" s="41" t="s">
        <v>225</v>
      </c>
      <c r="C56" s="42" t="s">
        <v>75</v>
      </c>
      <c r="D56" s="43">
        <v>66</v>
      </c>
      <c r="E56" s="19">
        <f>Boletim_de_Medição_01!G56</f>
        <v>0</v>
      </c>
      <c r="F56" s="106"/>
      <c r="G56" s="17">
        <f t="shared" si="17"/>
        <v>0</v>
      </c>
      <c r="H56" s="17">
        <f t="shared" si="18"/>
        <v>66</v>
      </c>
      <c r="I56" s="25">
        <v>2.2400000000000002</v>
      </c>
      <c r="J56" s="17">
        <f t="shared" si="2"/>
        <v>147.84</v>
      </c>
      <c r="K56" s="17">
        <f t="shared" si="3"/>
        <v>0</v>
      </c>
      <c r="L56" s="17">
        <f t="shared" si="4"/>
        <v>0</v>
      </c>
      <c r="M56" s="17">
        <f t="shared" si="5"/>
        <v>0</v>
      </c>
      <c r="N56" s="17">
        <f t="shared" si="6"/>
        <v>147.84</v>
      </c>
      <c r="O56" s="54">
        <f t="shared" si="19"/>
        <v>0</v>
      </c>
    </row>
    <row r="57" spans="1:15" ht="15" x14ac:dyDescent="0.2">
      <c r="A57" s="51" t="s">
        <v>226</v>
      </c>
      <c r="B57" s="18" t="s">
        <v>227</v>
      </c>
      <c r="C57" s="18"/>
      <c r="D57" s="18"/>
      <c r="E57" s="18"/>
      <c r="F57" s="18"/>
      <c r="G57" s="18"/>
      <c r="H57" s="18"/>
      <c r="I57" s="18"/>
      <c r="J57" s="28"/>
      <c r="K57" s="28"/>
      <c r="L57" s="28"/>
      <c r="M57" s="28"/>
      <c r="N57" s="28"/>
      <c r="O57" s="52"/>
    </row>
    <row r="58" spans="1:15" ht="42.75" x14ac:dyDescent="0.2">
      <c r="A58" s="53" t="s">
        <v>228</v>
      </c>
      <c r="B58" s="41" t="s">
        <v>229</v>
      </c>
      <c r="C58" s="42" t="s">
        <v>30</v>
      </c>
      <c r="D58" s="43">
        <v>5.5</v>
      </c>
      <c r="E58" s="19">
        <f>Boletim_de_Medição_01!G58</f>
        <v>0</v>
      </c>
      <c r="F58" s="106"/>
      <c r="G58" s="17">
        <f t="shared" si="17"/>
        <v>0</v>
      </c>
      <c r="H58" s="17">
        <f t="shared" si="18"/>
        <v>5.5</v>
      </c>
      <c r="I58" s="25">
        <v>166.75</v>
      </c>
      <c r="J58" s="17">
        <f t="shared" si="2"/>
        <v>917.13</v>
      </c>
      <c r="K58" s="17">
        <f t="shared" si="3"/>
        <v>0</v>
      </c>
      <c r="L58" s="17">
        <f t="shared" si="4"/>
        <v>0</v>
      </c>
      <c r="M58" s="17">
        <f t="shared" si="5"/>
        <v>0</v>
      </c>
      <c r="N58" s="17">
        <f t="shared" si="6"/>
        <v>917.13</v>
      </c>
      <c r="O58" s="54">
        <f t="shared" si="19"/>
        <v>0</v>
      </c>
    </row>
    <row r="59" spans="1:15" ht="28.5" x14ac:dyDescent="0.2">
      <c r="A59" s="53" t="s">
        <v>230</v>
      </c>
      <c r="B59" s="41" t="s">
        <v>231</v>
      </c>
      <c r="C59" s="42" t="s">
        <v>7</v>
      </c>
      <c r="D59" s="43">
        <v>7</v>
      </c>
      <c r="E59" s="19">
        <f>Boletim_de_Medição_01!G59</f>
        <v>0</v>
      </c>
      <c r="F59" s="106"/>
      <c r="G59" s="17">
        <f t="shared" si="17"/>
        <v>0</v>
      </c>
      <c r="H59" s="17">
        <f t="shared" si="18"/>
        <v>7</v>
      </c>
      <c r="I59" s="25">
        <v>144.27000000000001</v>
      </c>
      <c r="J59" s="17">
        <f t="shared" si="2"/>
        <v>1009.89</v>
      </c>
      <c r="K59" s="17">
        <f t="shared" si="3"/>
        <v>0</v>
      </c>
      <c r="L59" s="17">
        <f t="shared" si="4"/>
        <v>0</v>
      </c>
      <c r="M59" s="17">
        <f t="shared" si="5"/>
        <v>0</v>
      </c>
      <c r="N59" s="17">
        <f t="shared" si="6"/>
        <v>1009.89</v>
      </c>
      <c r="O59" s="54">
        <f t="shared" si="19"/>
        <v>0</v>
      </c>
    </row>
    <row r="60" spans="1:15" ht="28.5" x14ac:dyDescent="0.2">
      <c r="A60" s="53" t="s">
        <v>232</v>
      </c>
      <c r="B60" s="41" t="s">
        <v>233</v>
      </c>
      <c r="C60" s="42" t="s">
        <v>7</v>
      </c>
      <c r="D60" s="43">
        <v>2</v>
      </c>
      <c r="E60" s="19">
        <f>Boletim_de_Medição_01!G60</f>
        <v>0</v>
      </c>
      <c r="F60" s="106"/>
      <c r="G60" s="17">
        <f t="shared" si="17"/>
        <v>0</v>
      </c>
      <c r="H60" s="17">
        <f t="shared" si="18"/>
        <v>2</v>
      </c>
      <c r="I60" s="25">
        <v>276.32</v>
      </c>
      <c r="J60" s="17">
        <f t="shared" si="2"/>
        <v>552.64</v>
      </c>
      <c r="K60" s="17">
        <f t="shared" si="3"/>
        <v>0</v>
      </c>
      <c r="L60" s="17">
        <f t="shared" si="4"/>
        <v>0</v>
      </c>
      <c r="M60" s="17">
        <f t="shared" si="5"/>
        <v>0</v>
      </c>
      <c r="N60" s="17">
        <f t="shared" si="6"/>
        <v>552.64</v>
      </c>
      <c r="O60" s="54">
        <f t="shared" si="19"/>
        <v>0</v>
      </c>
    </row>
    <row r="61" spans="1:15" ht="28.5" x14ac:dyDescent="0.2">
      <c r="A61" s="53" t="s">
        <v>234</v>
      </c>
      <c r="B61" s="41" t="s">
        <v>235</v>
      </c>
      <c r="C61" s="42" t="s">
        <v>7</v>
      </c>
      <c r="D61" s="43">
        <v>1</v>
      </c>
      <c r="E61" s="19">
        <f>Boletim_de_Medição_01!G61</f>
        <v>0</v>
      </c>
      <c r="F61" s="106"/>
      <c r="G61" s="17">
        <f t="shared" si="17"/>
        <v>0</v>
      </c>
      <c r="H61" s="17">
        <f t="shared" si="18"/>
        <v>1</v>
      </c>
      <c r="I61" s="25">
        <v>322.5</v>
      </c>
      <c r="J61" s="17">
        <f t="shared" si="2"/>
        <v>322.5</v>
      </c>
      <c r="K61" s="17">
        <f t="shared" si="3"/>
        <v>0</v>
      </c>
      <c r="L61" s="17">
        <f t="shared" si="4"/>
        <v>0</v>
      </c>
      <c r="M61" s="17">
        <f t="shared" si="5"/>
        <v>0</v>
      </c>
      <c r="N61" s="17">
        <f t="shared" si="6"/>
        <v>322.5</v>
      </c>
      <c r="O61" s="54">
        <f t="shared" si="19"/>
        <v>0</v>
      </c>
    </row>
    <row r="62" spans="1:15" ht="42.75" x14ac:dyDescent="0.2">
      <c r="A62" s="53" t="s">
        <v>236</v>
      </c>
      <c r="B62" s="41" t="s">
        <v>237</v>
      </c>
      <c r="C62" s="42" t="s">
        <v>7</v>
      </c>
      <c r="D62" s="43">
        <v>3</v>
      </c>
      <c r="E62" s="19">
        <f>Boletim_de_Medição_01!G62</f>
        <v>0</v>
      </c>
      <c r="F62" s="106"/>
      <c r="G62" s="17">
        <f t="shared" si="17"/>
        <v>0</v>
      </c>
      <c r="H62" s="17">
        <f t="shared" si="18"/>
        <v>3</v>
      </c>
      <c r="I62" s="25">
        <v>345.29</v>
      </c>
      <c r="J62" s="17">
        <f t="shared" si="2"/>
        <v>1035.8699999999999</v>
      </c>
      <c r="K62" s="17">
        <f t="shared" si="3"/>
        <v>0</v>
      </c>
      <c r="L62" s="17">
        <f t="shared" si="4"/>
        <v>0</v>
      </c>
      <c r="M62" s="17">
        <f t="shared" si="5"/>
        <v>0</v>
      </c>
      <c r="N62" s="17">
        <f t="shared" si="6"/>
        <v>1035.8699999999999</v>
      </c>
      <c r="O62" s="54">
        <f t="shared" si="19"/>
        <v>0</v>
      </c>
    </row>
    <row r="63" spans="1:15" ht="28.5" x14ac:dyDescent="0.2">
      <c r="A63" s="53" t="s">
        <v>238</v>
      </c>
      <c r="B63" s="41" t="s">
        <v>239</v>
      </c>
      <c r="C63" s="42" t="s">
        <v>7</v>
      </c>
      <c r="D63" s="43">
        <v>1</v>
      </c>
      <c r="E63" s="19">
        <f>Boletim_de_Medição_01!G63</f>
        <v>0</v>
      </c>
      <c r="F63" s="106"/>
      <c r="G63" s="17">
        <f t="shared" si="17"/>
        <v>0</v>
      </c>
      <c r="H63" s="17">
        <f t="shared" si="18"/>
        <v>1</v>
      </c>
      <c r="I63" s="25">
        <v>892.44</v>
      </c>
      <c r="J63" s="17">
        <f t="shared" si="2"/>
        <v>892.44</v>
      </c>
      <c r="K63" s="17">
        <f t="shared" si="3"/>
        <v>0</v>
      </c>
      <c r="L63" s="17">
        <f t="shared" si="4"/>
        <v>0</v>
      </c>
      <c r="M63" s="17">
        <f t="shared" si="5"/>
        <v>0</v>
      </c>
      <c r="N63" s="17">
        <f t="shared" si="6"/>
        <v>892.44</v>
      </c>
      <c r="O63" s="54">
        <f t="shared" si="19"/>
        <v>0</v>
      </c>
    </row>
    <row r="64" spans="1:15" ht="15" x14ac:dyDescent="0.2">
      <c r="A64" s="51" t="s">
        <v>240</v>
      </c>
      <c r="B64" s="18" t="s">
        <v>241</v>
      </c>
      <c r="C64" s="18"/>
      <c r="D64" s="18"/>
      <c r="E64" s="18"/>
      <c r="F64" s="18"/>
      <c r="G64" s="18"/>
      <c r="H64" s="18"/>
      <c r="I64" s="18"/>
      <c r="J64" s="28"/>
      <c r="K64" s="28"/>
      <c r="L64" s="28"/>
      <c r="M64" s="28"/>
      <c r="N64" s="28"/>
      <c r="O64" s="52"/>
    </row>
    <row r="65" spans="1:15" ht="42.75" x14ac:dyDescent="0.2">
      <c r="A65" s="53" t="s">
        <v>242</v>
      </c>
      <c r="B65" s="41" t="s">
        <v>243</v>
      </c>
      <c r="C65" s="42" t="s">
        <v>74</v>
      </c>
      <c r="D65" s="43">
        <v>41.5</v>
      </c>
      <c r="E65" s="19">
        <f>Boletim_de_Medição_01!G65</f>
        <v>0</v>
      </c>
      <c r="F65" s="106"/>
      <c r="G65" s="17">
        <f t="shared" si="17"/>
        <v>0</v>
      </c>
      <c r="H65" s="17">
        <f t="shared" si="18"/>
        <v>41.5</v>
      </c>
      <c r="I65" s="25">
        <v>22.62</v>
      </c>
      <c r="J65" s="17">
        <f t="shared" si="2"/>
        <v>938.73</v>
      </c>
      <c r="K65" s="17">
        <f t="shared" si="3"/>
        <v>0</v>
      </c>
      <c r="L65" s="17">
        <f t="shared" si="4"/>
        <v>0</v>
      </c>
      <c r="M65" s="17">
        <f t="shared" si="5"/>
        <v>0</v>
      </c>
      <c r="N65" s="17">
        <f t="shared" si="6"/>
        <v>938.73</v>
      </c>
      <c r="O65" s="54">
        <f t="shared" si="19"/>
        <v>0</v>
      </c>
    </row>
    <row r="66" spans="1:15" ht="42.75" x14ac:dyDescent="0.2">
      <c r="A66" s="53" t="s">
        <v>244</v>
      </c>
      <c r="B66" s="41" t="s">
        <v>198</v>
      </c>
      <c r="C66" s="42" t="s">
        <v>28</v>
      </c>
      <c r="D66" s="43">
        <v>2</v>
      </c>
      <c r="E66" s="19">
        <f>Boletim_de_Medição_01!G66</f>
        <v>0</v>
      </c>
      <c r="F66" s="106"/>
      <c r="G66" s="17">
        <f t="shared" si="17"/>
        <v>0</v>
      </c>
      <c r="H66" s="17">
        <f t="shared" si="18"/>
        <v>2</v>
      </c>
      <c r="I66" s="25">
        <v>28.68</v>
      </c>
      <c r="J66" s="17">
        <f t="shared" si="2"/>
        <v>57.36</v>
      </c>
      <c r="K66" s="17">
        <f t="shared" si="3"/>
        <v>0</v>
      </c>
      <c r="L66" s="17">
        <f t="shared" si="4"/>
        <v>0</v>
      </c>
      <c r="M66" s="17">
        <f t="shared" si="5"/>
        <v>0</v>
      </c>
      <c r="N66" s="17">
        <f t="shared" si="6"/>
        <v>57.36</v>
      </c>
      <c r="O66" s="54">
        <f t="shared" si="19"/>
        <v>0</v>
      </c>
    </row>
    <row r="67" spans="1:15" ht="28.5" x14ac:dyDescent="0.2">
      <c r="A67" s="53" t="s">
        <v>245</v>
      </c>
      <c r="B67" s="41" t="s">
        <v>199</v>
      </c>
      <c r="C67" s="42" t="s">
        <v>196</v>
      </c>
      <c r="D67" s="43">
        <v>58.5</v>
      </c>
      <c r="E67" s="19">
        <f>Boletim_de_Medição_01!G67</f>
        <v>0</v>
      </c>
      <c r="F67" s="106"/>
      <c r="G67" s="17">
        <f t="shared" si="17"/>
        <v>0</v>
      </c>
      <c r="H67" s="17">
        <f t="shared" si="18"/>
        <v>58.5</v>
      </c>
      <c r="I67" s="25">
        <v>0.42</v>
      </c>
      <c r="J67" s="17">
        <f t="shared" si="2"/>
        <v>24.57</v>
      </c>
      <c r="K67" s="17">
        <f t="shared" si="3"/>
        <v>0</v>
      </c>
      <c r="L67" s="17">
        <f t="shared" si="4"/>
        <v>0</v>
      </c>
      <c r="M67" s="17">
        <f t="shared" si="5"/>
        <v>0</v>
      </c>
      <c r="N67" s="17">
        <f t="shared" si="6"/>
        <v>24.57</v>
      </c>
      <c r="O67" s="54">
        <f t="shared" si="19"/>
        <v>0</v>
      </c>
    </row>
    <row r="68" spans="1:15" ht="15" x14ac:dyDescent="0.2">
      <c r="A68" s="51" t="s">
        <v>246</v>
      </c>
      <c r="B68" s="18" t="s">
        <v>247</v>
      </c>
      <c r="C68" s="18"/>
      <c r="D68" s="18"/>
      <c r="E68" s="18"/>
      <c r="F68" s="18"/>
      <c r="G68" s="18"/>
      <c r="H68" s="18"/>
      <c r="I68" s="18"/>
      <c r="J68" s="28"/>
      <c r="K68" s="28"/>
      <c r="L68" s="28"/>
      <c r="M68" s="28"/>
      <c r="N68" s="28"/>
      <c r="O68" s="52"/>
    </row>
    <row r="69" spans="1:15" ht="15" x14ac:dyDescent="0.2">
      <c r="A69" s="53" t="s">
        <v>248</v>
      </c>
      <c r="B69" s="41" t="s">
        <v>249</v>
      </c>
      <c r="C69" s="42" t="s">
        <v>75</v>
      </c>
      <c r="D69" s="43">
        <v>164.7</v>
      </c>
      <c r="E69" s="19">
        <f>Boletim_de_Medição_01!G69</f>
        <v>0</v>
      </c>
      <c r="F69" s="106"/>
      <c r="G69" s="17">
        <f t="shared" si="17"/>
        <v>0</v>
      </c>
      <c r="H69" s="17">
        <f t="shared" si="18"/>
        <v>164.7</v>
      </c>
      <c r="I69" s="25">
        <v>0.87</v>
      </c>
      <c r="J69" s="17">
        <f t="shared" si="2"/>
        <v>143.29</v>
      </c>
      <c r="K69" s="17">
        <f t="shared" si="3"/>
        <v>0</v>
      </c>
      <c r="L69" s="17">
        <f t="shared" si="4"/>
        <v>0</v>
      </c>
      <c r="M69" s="17">
        <f t="shared" si="5"/>
        <v>0</v>
      </c>
      <c r="N69" s="17">
        <f t="shared" si="6"/>
        <v>143.29</v>
      </c>
      <c r="O69" s="54">
        <f t="shared" si="19"/>
        <v>0</v>
      </c>
    </row>
    <row r="70" spans="1:15" ht="15" x14ac:dyDescent="0.2">
      <c r="A70" s="51" t="s">
        <v>250</v>
      </c>
      <c r="B70" s="18" t="s">
        <v>251</v>
      </c>
      <c r="C70" s="18"/>
      <c r="D70" s="18"/>
      <c r="E70" s="18"/>
      <c r="F70" s="18"/>
      <c r="G70" s="18"/>
      <c r="H70" s="18"/>
      <c r="I70" s="18"/>
      <c r="J70" s="28"/>
      <c r="K70" s="28"/>
      <c r="L70" s="28"/>
      <c r="M70" s="28"/>
      <c r="N70" s="28"/>
      <c r="O70" s="52"/>
    </row>
    <row r="71" spans="1:15" ht="28.5" x14ac:dyDescent="0.2">
      <c r="A71" s="53" t="s">
        <v>252</v>
      </c>
      <c r="B71" s="41" t="s">
        <v>253</v>
      </c>
      <c r="C71" s="42" t="s">
        <v>75</v>
      </c>
      <c r="D71" s="43">
        <v>54.6</v>
      </c>
      <c r="E71" s="19">
        <f>Boletim_de_Medição_01!G71</f>
        <v>0</v>
      </c>
      <c r="F71" s="106"/>
      <c r="G71" s="17">
        <f t="shared" si="17"/>
        <v>0</v>
      </c>
      <c r="H71" s="17">
        <f t="shared" si="18"/>
        <v>54.6</v>
      </c>
      <c r="I71" s="25">
        <v>0.59</v>
      </c>
      <c r="J71" s="17">
        <f t="shared" si="2"/>
        <v>32.21</v>
      </c>
      <c r="K71" s="17">
        <f t="shared" si="3"/>
        <v>0</v>
      </c>
      <c r="L71" s="17">
        <f t="shared" si="4"/>
        <v>0</v>
      </c>
      <c r="M71" s="17">
        <f t="shared" si="5"/>
        <v>0</v>
      </c>
      <c r="N71" s="17">
        <f t="shared" si="6"/>
        <v>32.21</v>
      </c>
      <c r="O71" s="54">
        <f t="shared" si="19"/>
        <v>0</v>
      </c>
    </row>
    <row r="72" spans="1:15" ht="15" x14ac:dyDescent="0.2">
      <c r="A72" s="51" t="s">
        <v>254</v>
      </c>
      <c r="B72" s="18" t="s">
        <v>207</v>
      </c>
      <c r="C72" s="18"/>
      <c r="D72" s="18"/>
      <c r="E72" s="18"/>
      <c r="F72" s="18"/>
      <c r="G72" s="18"/>
      <c r="H72" s="18"/>
      <c r="I72" s="18"/>
      <c r="J72" s="28"/>
      <c r="K72" s="28"/>
      <c r="L72" s="28"/>
      <c r="M72" s="28"/>
      <c r="N72" s="28"/>
      <c r="O72" s="52"/>
    </row>
    <row r="73" spans="1:15" ht="42.75" x14ac:dyDescent="0.2">
      <c r="A73" s="53" t="s">
        <v>255</v>
      </c>
      <c r="B73" s="41" t="s">
        <v>209</v>
      </c>
      <c r="C73" s="42" t="s">
        <v>74</v>
      </c>
      <c r="D73" s="43">
        <v>6</v>
      </c>
      <c r="E73" s="19">
        <f>Boletim_de_Medição_01!G73</f>
        <v>0</v>
      </c>
      <c r="F73" s="106"/>
      <c r="G73" s="17">
        <f t="shared" si="17"/>
        <v>0</v>
      </c>
      <c r="H73" s="17">
        <f t="shared" si="18"/>
        <v>6</v>
      </c>
      <c r="I73" s="25">
        <v>18.850000000000001</v>
      </c>
      <c r="J73" s="17">
        <f t="shared" si="2"/>
        <v>113.1</v>
      </c>
      <c r="K73" s="17">
        <f t="shared" si="3"/>
        <v>0</v>
      </c>
      <c r="L73" s="17">
        <f t="shared" si="4"/>
        <v>0</v>
      </c>
      <c r="M73" s="17">
        <f t="shared" si="5"/>
        <v>0</v>
      </c>
      <c r="N73" s="17">
        <f t="shared" si="6"/>
        <v>113.1</v>
      </c>
      <c r="O73" s="54">
        <f t="shared" si="19"/>
        <v>0</v>
      </c>
    </row>
    <row r="74" spans="1:15" ht="42.75" x14ac:dyDescent="0.2">
      <c r="A74" s="53" t="s">
        <v>256</v>
      </c>
      <c r="B74" s="41" t="s">
        <v>211</v>
      </c>
      <c r="C74" s="42" t="s">
        <v>74</v>
      </c>
      <c r="D74" s="43">
        <v>9.1</v>
      </c>
      <c r="E74" s="19">
        <f>Boletim_de_Medição_01!G74</f>
        <v>0</v>
      </c>
      <c r="F74" s="106"/>
      <c r="G74" s="17">
        <f t="shared" si="17"/>
        <v>0</v>
      </c>
      <c r="H74" s="17">
        <f t="shared" si="18"/>
        <v>9.1</v>
      </c>
      <c r="I74" s="25">
        <v>36.18</v>
      </c>
      <c r="J74" s="17">
        <f t="shared" ref="J74:J137" si="20">D74*I74</f>
        <v>329.24</v>
      </c>
      <c r="K74" s="17">
        <f t="shared" ref="K74:K137" si="21">E74*I74</f>
        <v>0</v>
      </c>
      <c r="L74" s="17">
        <f t="shared" ref="L74:L137" si="22">F74*I74</f>
        <v>0</v>
      </c>
      <c r="M74" s="17">
        <f t="shared" ref="M74:M137" si="23">G74*I74</f>
        <v>0</v>
      </c>
      <c r="N74" s="17">
        <f t="shared" ref="N74:N137" si="24">H74*I74</f>
        <v>329.24</v>
      </c>
      <c r="O74" s="54">
        <f t="shared" si="19"/>
        <v>0</v>
      </c>
    </row>
    <row r="75" spans="1:15" ht="28.5" x14ac:dyDescent="0.2">
      <c r="A75" s="53" t="s">
        <v>257</v>
      </c>
      <c r="B75" s="41" t="s">
        <v>213</v>
      </c>
      <c r="C75" s="42" t="s">
        <v>74</v>
      </c>
      <c r="D75" s="43">
        <v>11.9</v>
      </c>
      <c r="E75" s="19">
        <f>Boletim_de_Medição_01!G75</f>
        <v>0</v>
      </c>
      <c r="F75" s="106"/>
      <c r="G75" s="17">
        <f t="shared" si="17"/>
        <v>0</v>
      </c>
      <c r="H75" s="17">
        <f t="shared" si="18"/>
        <v>11.9</v>
      </c>
      <c r="I75" s="25">
        <v>4.37</v>
      </c>
      <c r="J75" s="17">
        <f t="shared" si="20"/>
        <v>52</v>
      </c>
      <c r="K75" s="17">
        <f t="shared" si="21"/>
        <v>0</v>
      </c>
      <c r="L75" s="17">
        <f t="shared" si="22"/>
        <v>0</v>
      </c>
      <c r="M75" s="17">
        <f t="shared" si="23"/>
        <v>0</v>
      </c>
      <c r="N75" s="17">
        <f t="shared" si="24"/>
        <v>52</v>
      </c>
      <c r="O75" s="54">
        <f t="shared" si="19"/>
        <v>0</v>
      </c>
    </row>
    <row r="76" spans="1:15" ht="42.75" x14ac:dyDescent="0.2">
      <c r="A76" s="53" t="s">
        <v>258</v>
      </c>
      <c r="B76" s="41" t="s">
        <v>195</v>
      </c>
      <c r="C76" s="42" t="s">
        <v>196</v>
      </c>
      <c r="D76" s="43">
        <v>53.3</v>
      </c>
      <c r="E76" s="19">
        <f>Boletim_de_Medição_01!G76</f>
        <v>0</v>
      </c>
      <c r="F76" s="106"/>
      <c r="G76" s="17">
        <f t="shared" si="17"/>
        <v>0</v>
      </c>
      <c r="H76" s="17">
        <f t="shared" si="18"/>
        <v>53.3</v>
      </c>
      <c r="I76" s="25">
        <v>0.64</v>
      </c>
      <c r="J76" s="17">
        <f t="shared" si="20"/>
        <v>34.11</v>
      </c>
      <c r="K76" s="17">
        <f t="shared" si="21"/>
        <v>0</v>
      </c>
      <c r="L76" s="17">
        <f t="shared" si="22"/>
        <v>0</v>
      </c>
      <c r="M76" s="17">
        <f t="shared" si="23"/>
        <v>0</v>
      </c>
      <c r="N76" s="17">
        <f t="shared" si="24"/>
        <v>34.11</v>
      </c>
      <c r="O76" s="54">
        <f t="shared" si="19"/>
        <v>0</v>
      </c>
    </row>
    <row r="77" spans="1:15" ht="15" x14ac:dyDescent="0.2">
      <c r="A77" s="53" t="s">
        <v>259</v>
      </c>
      <c r="B77" s="41" t="s">
        <v>98</v>
      </c>
      <c r="C77" s="42" t="s">
        <v>6</v>
      </c>
      <c r="D77" s="43">
        <v>21.8</v>
      </c>
      <c r="E77" s="19">
        <f>Boletim_de_Medição_01!G77</f>
        <v>0</v>
      </c>
      <c r="F77" s="106"/>
      <c r="G77" s="17">
        <f t="shared" si="17"/>
        <v>0</v>
      </c>
      <c r="H77" s="17">
        <f t="shared" si="18"/>
        <v>21.8</v>
      </c>
      <c r="I77" s="25">
        <v>2.2599999999999998</v>
      </c>
      <c r="J77" s="17">
        <f t="shared" si="20"/>
        <v>49.27</v>
      </c>
      <c r="K77" s="17">
        <f t="shared" si="21"/>
        <v>0</v>
      </c>
      <c r="L77" s="17">
        <f t="shared" si="22"/>
        <v>0</v>
      </c>
      <c r="M77" s="17">
        <f t="shared" si="23"/>
        <v>0</v>
      </c>
      <c r="N77" s="17">
        <f t="shared" si="24"/>
        <v>49.27</v>
      </c>
      <c r="O77" s="54">
        <f t="shared" si="19"/>
        <v>0</v>
      </c>
    </row>
    <row r="78" spans="1:15" ht="15" x14ac:dyDescent="0.2">
      <c r="A78" s="51" t="s">
        <v>260</v>
      </c>
      <c r="B78" s="18" t="s">
        <v>261</v>
      </c>
      <c r="C78" s="18"/>
      <c r="D78" s="18"/>
      <c r="E78" s="18"/>
      <c r="F78" s="18"/>
      <c r="G78" s="18"/>
      <c r="H78" s="18"/>
      <c r="I78" s="18"/>
      <c r="J78" s="28"/>
      <c r="K78" s="28"/>
      <c r="L78" s="28"/>
      <c r="M78" s="28"/>
      <c r="N78" s="28"/>
      <c r="O78" s="52"/>
    </row>
    <row r="79" spans="1:15" ht="42.75" x14ac:dyDescent="0.2">
      <c r="A79" s="53" t="s">
        <v>262</v>
      </c>
      <c r="B79" s="41" t="s">
        <v>219</v>
      </c>
      <c r="C79" s="42" t="s">
        <v>30</v>
      </c>
      <c r="D79" s="43">
        <v>60</v>
      </c>
      <c r="E79" s="19">
        <f>Boletim_de_Medição_01!G79</f>
        <v>0</v>
      </c>
      <c r="F79" s="106"/>
      <c r="G79" s="17">
        <f t="shared" si="17"/>
        <v>0</v>
      </c>
      <c r="H79" s="17">
        <f t="shared" si="18"/>
        <v>60</v>
      </c>
      <c r="I79" s="25">
        <v>15.9</v>
      </c>
      <c r="J79" s="17">
        <f t="shared" si="20"/>
        <v>954</v>
      </c>
      <c r="K79" s="17">
        <f t="shared" si="21"/>
        <v>0</v>
      </c>
      <c r="L79" s="17">
        <f t="shared" si="22"/>
        <v>0</v>
      </c>
      <c r="M79" s="17">
        <f t="shared" si="23"/>
        <v>0</v>
      </c>
      <c r="N79" s="17">
        <f t="shared" si="24"/>
        <v>954</v>
      </c>
      <c r="O79" s="54">
        <f t="shared" si="19"/>
        <v>0</v>
      </c>
    </row>
    <row r="80" spans="1:15" ht="42.75" x14ac:dyDescent="0.2">
      <c r="A80" s="53" t="s">
        <v>263</v>
      </c>
      <c r="B80" s="41" t="s">
        <v>221</v>
      </c>
      <c r="C80" s="42" t="s">
        <v>75</v>
      </c>
      <c r="D80" s="43">
        <v>60</v>
      </c>
      <c r="E80" s="19">
        <f>Boletim_de_Medição_01!G80</f>
        <v>0</v>
      </c>
      <c r="F80" s="106"/>
      <c r="G80" s="17">
        <f t="shared" si="17"/>
        <v>0</v>
      </c>
      <c r="H80" s="17">
        <f t="shared" si="18"/>
        <v>60</v>
      </c>
      <c r="I80" s="25">
        <v>1.98</v>
      </c>
      <c r="J80" s="17">
        <f t="shared" si="20"/>
        <v>118.8</v>
      </c>
      <c r="K80" s="17">
        <f t="shared" si="21"/>
        <v>0</v>
      </c>
      <c r="L80" s="17">
        <f t="shared" si="22"/>
        <v>0</v>
      </c>
      <c r="M80" s="17">
        <f t="shared" si="23"/>
        <v>0</v>
      </c>
      <c r="N80" s="17">
        <f t="shared" si="24"/>
        <v>118.8</v>
      </c>
      <c r="O80" s="54">
        <f t="shared" si="19"/>
        <v>0</v>
      </c>
    </row>
    <row r="81" spans="1:15" ht="15" x14ac:dyDescent="0.2">
      <c r="A81" s="51" t="s">
        <v>264</v>
      </c>
      <c r="B81" s="18" t="s">
        <v>227</v>
      </c>
      <c r="C81" s="18"/>
      <c r="D81" s="18"/>
      <c r="E81" s="18"/>
      <c r="F81" s="18"/>
      <c r="G81" s="18"/>
      <c r="H81" s="18"/>
      <c r="I81" s="18"/>
      <c r="J81" s="28"/>
      <c r="K81" s="28"/>
      <c r="L81" s="28"/>
      <c r="M81" s="28"/>
      <c r="N81" s="28"/>
      <c r="O81" s="52"/>
    </row>
    <row r="82" spans="1:15" ht="15" x14ac:dyDescent="0.2">
      <c r="A82" s="53" t="s">
        <v>265</v>
      </c>
      <c r="B82" s="41" t="s">
        <v>266</v>
      </c>
      <c r="C82" s="42" t="s">
        <v>7</v>
      </c>
      <c r="D82" s="43">
        <v>4</v>
      </c>
      <c r="E82" s="19">
        <f>Boletim_de_Medição_01!G82</f>
        <v>0</v>
      </c>
      <c r="F82" s="106"/>
      <c r="G82" s="17">
        <f t="shared" si="17"/>
        <v>0</v>
      </c>
      <c r="H82" s="17">
        <f t="shared" si="18"/>
        <v>4</v>
      </c>
      <c r="I82" s="25">
        <v>170.68</v>
      </c>
      <c r="J82" s="17">
        <f t="shared" si="20"/>
        <v>682.72</v>
      </c>
      <c r="K82" s="17">
        <f t="shared" si="21"/>
        <v>0</v>
      </c>
      <c r="L82" s="17">
        <f t="shared" si="22"/>
        <v>0</v>
      </c>
      <c r="M82" s="17">
        <f t="shared" si="23"/>
        <v>0</v>
      </c>
      <c r="N82" s="17">
        <f t="shared" si="24"/>
        <v>682.72</v>
      </c>
      <c r="O82" s="54">
        <f t="shared" si="19"/>
        <v>0</v>
      </c>
    </row>
    <row r="83" spans="1:15" ht="15" x14ac:dyDescent="0.2">
      <c r="A83" s="53" t="s">
        <v>267</v>
      </c>
      <c r="B83" s="41" t="s">
        <v>139</v>
      </c>
      <c r="C83" s="42" t="s">
        <v>7</v>
      </c>
      <c r="D83" s="43">
        <v>5</v>
      </c>
      <c r="E83" s="19">
        <f>Boletim_de_Medição_01!G83</f>
        <v>0</v>
      </c>
      <c r="F83" s="106"/>
      <c r="G83" s="17">
        <f t="shared" si="17"/>
        <v>0</v>
      </c>
      <c r="H83" s="17">
        <f t="shared" si="18"/>
        <v>5</v>
      </c>
      <c r="I83" s="25">
        <v>284.5</v>
      </c>
      <c r="J83" s="17">
        <f t="shared" si="20"/>
        <v>1422.5</v>
      </c>
      <c r="K83" s="17">
        <f t="shared" si="21"/>
        <v>0</v>
      </c>
      <c r="L83" s="17">
        <f t="shared" si="22"/>
        <v>0</v>
      </c>
      <c r="M83" s="17">
        <f t="shared" si="23"/>
        <v>0</v>
      </c>
      <c r="N83" s="17">
        <f t="shared" si="24"/>
        <v>1422.5</v>
      </c>
      <c r="O83" s="54">
        <f t="shared" si="19"/>
        <v>0</v>
      </c>
    </row>
    <row r="84" spans="1:15" ht="15" x14ac:dyDescent="0.2">
      <c r="A84" s="53" t="s">
        <v>268</v>
      </c>
      <c r="B84" s="41" t="s">
        <v>269</v>
      </c>
      <c r="C84" s="42" t="s">
        <v>7</v>
      </c>
      <c r="D84" s="43">
        <v>1</v>
      </c>
      <c r="E84" s="19">
        <f>Boletim_de_Medição_01!G84</f>
        <v>0</v>
      </c>
      <c r="F84" s="106"/>
      <c r="G84" s="17">
        <f t="shared" si="17"/>
        <v>0</v>
      </c>
      <c r="H84" s="17">
        <f t="shared" si="18"/>
        <v>1</v>
      </c>
      <c r="I84" s="25">
        <v>332.05</v>
      </c>
      <c r="J84" s="17">
        <f t="shared" si="20"/>
        <v>332.05</v>
      </c>
      <c r="K84" s="17">
        <f t="shared" si="21"/>
        <v>0</v>
      </c>
      <c r="L84" s="17">
        <f t="shared" si="22"/>
        <v>0</v>
      </c>
      <c r="M84" s="17">
        <f t="shared" si="23"/>
        <v>0</v>
      </c>
      <c r="N84" s="17">
        <f t="shared" si="24"/>
        <v>332.05</v>
      </c>
      <c r="O84" s="54">
        <f t="shared" si="19"/>
        <v>0</v>
      </c>
    </row>
    <row r="85" spans="1:15" ht="15" x14ac:dyDescent="0.2">
      <c r="A85" s="51" t="s">
        <v>270</v>
      </c>
      <c r="B85" s="18" t="s">
        <v>241</v>
      </c>
      <c r="C85" s="18"/>
      <c r="D85" s="18"/>
      <c r="E85" s="18"/>
      <c r="F85" s="18"/>
      <c r="G85" s="18"/>
      <c r="H85" s="18"/>
      <c r="I85" s="18"/>
      <c r="J85" s="28"/>
      <c r="K85" s="28"/>
      <c r="L85" s="28"/>
      <c r="M85" s="28"/>
      <c r="N85" s="28"/>
      <c r="O85" s="52"/>
    </row>
    <row r="86" spans="1:15" ht="42.75" x14ac:dyDescent="0.2">
      <c r="A86" s="53" t="s">
        <v>271</v>
      </c>
      <c r="B86" s="41" t="s">
        <v>243</v>
      </c>
      <c r="C86" s="42" t="s">
        <v>74</v>
      </c>
      <c r="D86" s="43">
        <v>14.6</v>
      </c>
      <c r="E86" s="19">
        <f>Boletim_de_Medição_01!G86</f>
        <v>0</v>
      </c>
      <c r="F86" s="106"/>
      <c r="G86" s="17">
        <f t="shared" si="17"/>
        <v>0</v>
      </c>
      <c r="H86" s="17">
        <f t="shared" si="18"/>
        <v>14.6</v>
      </c>
      <c r="I86" s="25">
        <v>22.62</v>
      </c>
      <c r="J86" s="17">
        <f t="shared" si="20"/>
        <v>330.25</v>
      </c>
      <c r="K86" s="17">
        <f t="shared" si="21"/>
        <v>0</v>
      </c>
      <c r="L86" s="17">
        <f t="shared" si="22"/>
        <v>0</v>
      </c>
      <c r="M86" s="17">
        <f t="shared" si="23"/>
        <v>0</v>
      </c>
      <c r="N86" s="17">
        <f t="shared" si="24"/>
        <v>330.25</v>
      </c>
      <c r="O86" s="54">
        <f t="shared" si="19"/>
        <v>0</v>
      </c>
    </row>
    <row r="87" spans="1:15" ht="42.75" x14ac:dyDescent="0.2">
      <c r="A87" s="53" t="s">
        <v>272</v>
      </c>
      <c r="B87" s="41" t="s">
        <v>198</v>
      </c>
      <c r="C87" s="42" t="s">
        <v>28</v>
      </c>
      <c r="D87" s="43">
        <v>8.9</v>
      </c>
      <c r="E87" s="19">
        <f>Boletim_de_Medição_01!G87</f>
        <v>0</v>
      </c>
      <c r="F87" s="106"/>
      <c r="G87" s="17">
        <f t="shared" si="17"/>
        <v>0</v>
      </c>
      <c r="H87" s="17">
        <f t="shared" si="18"/>
        <v>8.9</v>
      </c>
      <c r="I87" s="25">
        <v>28.68</v>
      </c>
      <c r="J87" s="17">
        <f t="shared" si="20"/>
        <v>255.25</v>
      </c>
      <c r="K87" s="17">
        <f t="shared" si="21"/>
        <v>0</v>
      </c>
      <c r="L87" s="17">
        <f t="shared" si="22"/>
        <v>0</v>
      </c>
      <c r="M87" s="17">
        <f t="shared" si="23"/>
        <v>0</v>
      </c>
      <c r="N87" s="17">
        <f t="shared" si="24"/>
        <v>255.25</v>
      </c>
      <c r="O87" s="54">
        <f t="shared" si="19"/>
        <v>0</v>
      </c>
    </row>
    <row r="88" spans="1:15" ht="42.75" x14ac:dyDescent="0.2">
      <c r="A88" s="53" t="s">
        <v>273</v>
      </c>
      <c r="B88" s="41" t="s">
        <v>195</v>
      </c>
      <c r="C88" s="42" t="s">
        <v>196</v>
      </c>
      <c r="D88" s="43">
        <v>259.5</v>
      </c>
      <c r="E88" s="19">
        <f>Boletim_de_Medição_01!G88</f>
        <v>0</v>
      </c>
      <c r="F88" s="106"/>
      <c r="G88" s="17">
        <f t="shared" si="17"/>
        <v>0</v>
      </c>
      <c r="H88" s="17">
        <f t="shared" si="18"/>
        <v>259.5</v>
      </c>
      <c r="I88" s="25">
        <v>0.64</v>
      </c>
      <c r="J88" s="17">
        <f t="shared" si="20"/>
        <v>166.08</v>
      </c>
      <c r="K88" s="17">
        <f t="shared" si="21"/>
        <v>0</v>
      </c>
      <c r="L88" s="17">
        <f t="shared" si="22"/>
        <v>0</v>
      </c>
      <c r="M88" s="17">
        <f t="shared" si="23"/>
        <v>0</v>
      </c>
      <c r="N88" s="17">
        <f t="shared" si="24"/>
        <v>166.08</v>
      </c>
      <c r="O88" s="54">
        <f t="shared" si="19"/>
        <v>0</v>
      </c>
    </row>
    <row r="89" spans="1:15" ht="15" x14ac:dyDescent="0.2">
      <c r="A89" s="51" t="s">
        <v>274</v>
      </c>
      <c r="B89" s="18" t="s">
        <v>247</v>
      </c>
      <c r="C89" s="18"/>
      <c r="D89" s="18"/>
      <c r="E89" s="18"/>
      <c r="F89" s="18"/>
      <c r="G89" s="18"/>
      <c r="H89" s="18"/>
      <c r="I89" s="18"/>
      <c r="J89" s="28"/>
      <c r="K89" s="28"/>
      <c r="L89" s="28"/>
      <c r="M89" s="28"/>
      <c r="N89" s="28"/>
      <c r="O89" s="52"/>
    </row>
    <row r="90" spans="1:15" ht="28.5" x14ac:dyDescent="0.2">
      <c r="A90" s="53" t="s">
        <v>275</v>
      </c>
      <c r="B90" s="41" t="s">
        <v>276</v>
      </c>
      <c r="C90" s="42" t="s">
        <v>75</v>
      </c>
      <c r="D90" s="43">
        <v>54.6</v>
      </c>
      <c r="E90" s="19">
        <f>Boletim_de_Medição_01!G90</f>
        <v>0</v>
      </c>
      <c r="F90" s="106"/>
      <c r="G90" s="17">
        <f t="shared" si="17"/>
        <v>0</v>
      </c>
      <c r="H90" s="17">
        <f t="shared" si="18"/>
        <v>54.6</v>
      </c>
      <c r="I90" s="25">
        <v>1.84</v>
      </c>
      <c r="J90" s="17">
        <f t="shared" si="20"/>
        <v>100.46</v>
      </c>
      <c r="K90" s="17">
        <f t="shared" si="21"/>
        <v>0</v>
      </c>
      <c r="L90" s="17">
        <f t="shared" si="22"/>
        <v>0</v>
      </c>
      <c r="M90" s="17">
        <f t="shared" si="23"/>
        <v>0</v>
      </c>
      <c r="N90" s="17">
        <f t="shared" si="24"/>
        <v>100.46</v>
      </c>
      <c r="O90" s="54">
        <f t="shared" si="19"/>
        <v>0</v>
      </c>
    </row>
    <row r="91" spans="1:15" ht="15" x14ac:dyDescent="0.2">
      <c r="A91" s="53" t="s">
        <v>277</v>
      </c>
      <c r="B91" s="41" t="s">
        <v>278</v>
      </c>
      <c r="C91" s="42" t="s">
        <v>30</v>
      </c>
      <c r="D91" s="43">
        <v>54.6</v>
      </c>
      <c r="E91" s="19">
        <f>Boletim_de_Medição_01!G91</f>
        <v>0</v>
      </c>
      <c r="F91" s="106"/>
      <c r="G91" s="17">
        <f t="shared" si="17"/>
        <v>0</v>
      </c>
      <c r="H91" s="17">
        <f t="shared" si="18"/>
        <v>54.6</v>
      </c>
      <c r="I91" s="25">
        <v>1.27</v>
      </c>
      <c r="J91" s="17">
        <f t="shared" si="20"/>
        <v>69.34</v>
      </c>
      <c r="K91" s="17">
        <f t="shared" si="21"/>
        <v>0</v>
      </c>
      <c r="L91" s="17">
        <f t="shared" si="22"/>
        <v>0</v>
      </c>
      <c r="M91" s="17">
        <f t="shared" si="23"/>
        <v>0</v>
      </c>
      <c r="N91" s="17">
        <f t="shared" si="24"/>
        <v>69.34</v>
      </c>
      <c r="O91" s="54">
        <f t="shared" si="19"/>
        <v>0</v>
      </c>
    </row>
    <row r="92" spans="1:15" ht="15" x14ac:dyDescent="0.2">
      <c r="A92" s="51" t="s">
        <v>279</v>
      </c>
      <c r="B92" s="18" t="s">
        <v>280</v>
      </c>
      <c r="C92" s="18"/>
      <c r="D92" s="18"/>
      <c r="E92" s="18"/>
      <c r="F92" s="18"/>
      <c r="G92" s="18"/>
      <c r="H92" s="18"/>
      <c r="I92" s="18"/>
      <c r="J92" s="28"/>
      <c r="K92" s="28"/>
      <c r="L92" s="28"/>
      <c r="M92" s="28"/>
      <c r="N92" s="28"/>
      <c r="O92" s="52"/>
    </row>
    <row r="93" spans="1:15" ht="15" x14ac:dyDescent="0.2">
      <c r="A93" s="51" t="s">
        <v>281</v>
      </c>
      <c r="B93" s="18" t="s">
        <v>282</v>
      </c>
      <c r="C93" s="18"/>
      <c r="D93" s="18"/>
      <c r="E93" s="18"/>
      <c r="F93" s="18"/>
      <c r="G93" s="18"/>
      <c r="H93" s="18"/>
      <c r="I93" s="18"/>
      <c r="J93" s="28"/>
      <c r="K93" s="28"/>
      <c r="L93" s="28"/>
      <c r="M93" s="28"/>
      <c r="N93" s="28"/>
      <c r="O93" s="52"/>
    </row>
    <row r="94" spans="1:15" ht="42.75" x14ac:dyDescent="0.2">
      <c r="A94" s="53" t="s">
        <v>283</v>
      </c>
      <c r="B94" s="41" t="s">
        <v>284</v>
      </c>
      <c r="C94" s="42" t="s">
        <v>72</v>
      </c>
      <c r="D94" s="43">
        <v>4.05</v>
      </c>
      <c r="E94" s="19">
        <f>Boletim_de_Medição_01!G94</f>
        <v>0</v>
      </c>
      <c r="F94" s="106"/>
      <c r="G94" s="17">
        <f t="shared" si="17"/>
        <v>0</v>
      </c>
      <c r="H94" s="17">
        <f t="shared" si="18"/>
        <v>4.05</v>
      </c>
      <c r="I94" s="25">
        <v>4.7300000000000004</v>
      </c>
      <c r="J94" s="17">
        <f t="shared" si="20"/>
        <v>19.16</v>
      </c>
      <c r="K94" s="17">
        <f t="shared" si="21"/>
        <v>0</v>
      </c>
      <c r="L94" s="17">
        <f t="shared" si="22"/>
        <v>0</v>
      </c>
      <c r="M94" s="17">
        <f t="shared" si="23"/>
        <v>0</v>
      </c>
      <c r="N94" s="17">
        <f t="shared" si="24"/>
        <v>19.16</v>
      </c>
      <c r="O94" s="54">
        <f t="shared" si="19"/>
        <v>0</v>
      </c>
    </row>
    <row r="95" spans="1:15" ht="15" x14ac:dyDescent="0.2">
      <c r="A95" s="51" t="s">
        <v>285</v>
      </c>
      <c r="B95" s="18" t="s">
        <v>286</v>
      </c>
      <c r="C95" s="18"/>
      <c r="D95" s="18"/>
      <c r="E95" s="18"/>
      <c r="F95" s="18"/>
      <c r="G95" s="18"/>
      <c r="H95" s="18"/>
      <c r="I95" s="18"/>
      <c r="J95" s="28"/>
      <c r="K95" s="28"/>
      <c r="L95" s="28"/>
      <c r="M95" s="28"/>
      <c r="N95" s="28"/>
      <c r="O95" s="52"/>
    </row>
    <row r="96" spans="1:15" ht="42.75" x14ac:dyDescent="0.2">
      <c r="A96" s="53" t="s">
        <v>287</v>
      </c>
      <c r="B96" s="41" t="s">
        <v>209</v>
      </c>
      <c r="C96" s="42" t="s">
        <v>74</v>
      </c>
      <c r="D96" s="43">
        <v>28.59</v>
      </c>
      <c r="E96" s="19">
        <f>Boletim_de_Medição_01!G96</f>
        <v>0</v>
      </c>
      <c r="F96" s="106"/>
      <c r="G96" s="17">
        <f t="shared" si="17"/>
        <v>0</v>
      </c>
      <c r="H96" s="17">
        <f t="shared" si="18"/>
        <v>28.59</v>
      </c>
      <c r="I96" s="25">
        <v>18.850000000000001</v>
      </c>
      <c r="J96" s="17">
        <f t="shared" si="20"/>
        <v>538.91999999999996</v>
      </c>
      <c r="K96" s="17">
        <f t="shared" si="21"/>
        <v>0</v>
      </c>
      <c r="L96" s="17">
        <f t="shared" si="22"/>
        <v>0</v>
      </c>
      <c r="M96" s="17">
        <f t="shared" si="23"/>
        <v>0</v>
      </c>
      <c r="N96" s="17">
        <f t="shared" si="24"/>
        <v>538.91999999999996</v>
      </c>
      <c r="O96" s="54">
        <f t="shared" si="19"/>
        <v>0</v>
      </c>
    </row>
    <row r="97" spans="1:15" ht="42.75" x14ac:dyDescent="0.2">
      <c r="A97" s="53" t="s">
        <v>288</v>
      </c>
      <c r="B97" s="41" t="s">
        <v>289</v>
      </c>
      <c r="C97" s="42" t="s">
        <v>74</v>
      </c>
      <c r="D97" s="43">
        <v>10.51</v>
      </c>
      <c r="E97" s="19">
        <f>Boletim_de_Medição_01!G97</f>
        <v>0</v>
      </c>
      <c r="F97" s="106"/>
      <c r="G97" s="17">
        <f t="shared" si="17"/>
        <v>0</v>
      </c>
      <c r="H97" s="17">
        <f t="shared" si="18"/>
        <v>10.51</v>
      </c>
      <c r="I97" s="25">
        <v>41.46</v>
      </c>
      <c r="J97" s="17">
        <f t="shared" si="20"/>
        <v>435.74</v>
      </c>
      <c r="K97" s="17">
        <f t="shared" si="21"/>
        <v>0</v>
      </c>
      <c r="L97" s="17">
        <f t="shared" si="22"/>
        <v>0</v>
      </c>
      <c r="M97" s="17">
        <f t="shared" si="23"/>
        <v>0</v>
      </c>
      <c r="N97" s="17">
        <f t="shared" si="24"/>
        <v>435.74</v>
      </c>
      <c r="O97" s="54">
        <f t="shared" si="19"/>
        <v>0</v>
      </c>
    </row>
    <row r="98" spans="1:15" ht="28.5" x14ac:dyDescent="0.2">
      <c r="A98" s="53" t="s">
        <v>290</v>
      </c>
      <c r="B98" s="41" t="s">
        <v>193</v>
      </c>
      <c r="C98" s="42" t="s">
        <v>74</v>
      </c>
      <c r="D98" s="43">
        <v>37.17</v>
      </c>
      <c r="E98" s="19">
        <f>Boletim_de_Medição_01!G98</f>
        <v>0</v>
      </c>
      <c r="F98" s="106"/>
      <c r="G98" s="17">
        <f t="shared" si="17"/>
        <v>0</v>
      </c>
      <c r="H98" s="17">
        <f t="shared" si="18"/>
        <v>37.17</v>
      </c>
      <c r="I98" s="25">
        <v>0.78</v>
      </c>
      <c r="J98" s="17">
        <f t="shared" si="20"/>
        <v>28.99</v>
      </c>
      <c r="K98" s="17">
        <f t="shared" si="21"/>
        <v>0</v>
      </c>
      <c r="L98" s="17">
        <f t="shared" si="22"/>
        <v>0</v>
      </c>
      <c r="M98" s="17">
        <f t="shared" si="23"/>
        <v>0</v>
      </c>
      <c r="N98" s="17">
        <f t="shared" si="24"/>
        <v>28.99</v>
      </c>
      <c r="O98" s="54">
        <f t="shared" si="19"/>
        <v>0</v>
      </c>
    </row>
    <row r="99" spans="1:15" ht="15" x14ac:dyDescent="0.2">
      <c r="A99" s="53" t="s">
        <v>291</v>
      </c>
      <c r="B99" s="41" t="s">
        <v>292</v>
      </c>
      <c r="C99" s="42" t="s">
        <v>28</v>
      </c>
      <c r="D99" s="43">
        <v>13.66</v>
      </c>
      <c r="E99" s="19">
        <f>Boletim_de_Medição_01!G99</f>
        <v>0</v>
      </c>
      <c r="F99" s="106"/>
      <c r="G99" s="17">
        <f t="shared" ref="G99:G161" si="25">E99+F99</f>
        <v>0</v>
      </c>
      <c r="H99" s="17">
        <f t="shared" ref="H99:H161" si="26">D99-G99</f>
        <v>13.66</v>
      </c>
      <c r="I99" s="25">
        <v>2.33</v>
      </c>
      <c r="J99" s="17">
        <f t="shared" si="20"/>
        <v>31.83</v>
      </c>
      <c r="K99" s="17">
        <f t="shared" si="21"/>
        <v>0</v>
      </c>
      <c r="L99" s="17">
        <f t="shared" si="22"/>
        <v>0</v>
      </c>
      <c r="M99" s="17">
        <f t="shared" si="23"/>
        <v>0</v>
      </c>
      <c r="N99" s="17">
        <f t="shared" si="24"/>
        <v>31.83</v>
      </c>
      <c r="O99" s="54">
        <f t="shared" ref="O99:O161" si="27">G99/D99*100</f>
        <v>0</v>
      </c>
    </row>
    <row r="100" spans="1:15" ht="42.75" x14ac:dyDescent="0.2">
      <c r="A100" s="53" t="s">
        <v>293</v>
      </c>
      <c r="B100" s="41" t="s">
        <v>195</v>
      </c>
      <c r="C100" s="42" t="s">
        <v>196</v>
      </c>
      <c r="D100" s="43">
        <v>305</v>
      </c>
      <c r="E100" s="19">
        <f>Boletim_de_Medição_01!G100</f>
        <v>0</v>
      </c>
      <c r="F100" s="106"/>
      <c r="G100" s="17">
        <f t="shared" si="25"/>
        <v>0</v>
      </c>
      <c r="H100" s="17">
        <f t="shared" si="26"/>
        <v>305</v>
      </c>
      <c r="I100" s="25">
        <v>0.64</v>
      </c>
      <c r="J100" s="17">
        <f t="shared" si="20"/>
        <v>195.2</v>
      </c>
      <c r="K100" s="17">
        <f t="shared" si="21"/>
        <v>0</v>
      </c>
      <c r="L100" s="17">
        <f t="shared" si="22"/>
        <v>0</v>
      </c>
      <c r="M100" s="17">
        <f t="shared" si="23"/>
        <v>0</v>
      </c>
      <c r="N100" s="17">
        <f t="shared" si="24"/>
        <v>195.2</v>
      </c>
      <c r="O100" s="54">
        <f t="shared" si="27"/>
        <v>0</v>
      </c>
    </row>
    <row r="101" spans="1:15" ht="42.75" x14ac:dyDescent="0.2">
      <c r="A101" s="53" t="s">
        <v>294</v>
      </c>
      <c r="B101" s="41" t="s">
        <v>198</v>
      </c>
      <c r="C101" s="42" t="s">
        <v>28</v>
      </c>
      <c r="D101" s="43">
        <v>33.409999999999997</v>
      </c>
      <c r="E101" s="19">
        <f>Boletim_de_Medição_01!G101</f>
        <v>0</v>
      </c>
      <c r="F101" s="106"/>
      <c r="G101" s="17">
        <f t="shared" si="25"/>
        <v>0</v>
      </c>
      <c r="H101" s="17">
        <f t="shared" si="26"/>
        <v>33.409999999999997</v>
      </c>
      <c r="I101" s="25">
        <v>28.68</v>
      </c>
      <c r="J101" s="17">
        <f t="shared" si="20"/>
        <v>958.2</v>
      </c>
      <c r="K101" s="17">
        <f t="shared" si="21"/>
        <v>0</v>
      </c>
      <c r="L101" s="17">
        <f t="shared" si="22"/>
        <v>0</v>
      </c>
      <c r="M101" s="17">
        <f t="shared" si="23"/>
        <v>0</v>
      </c>
      <c r="N101" s="17">
        <f t="shared" si="24"/>
        <v>958.2</v>
      </c>
      <c r="O101" s="54">
        <f t="shared" si="27"/>
        <v>0</v>
      </c>
    </row>
    <row r="102" spans="1:15" ht="28.5" x14ac:dyDescent="0.2">
      <c r="A102" s="53" t="s">
        <v>295</v>
      </c>
      <c r="B102" s="41" t="s">
        <v>199</v>
      </c>
      <c r="C102" s="42" t="s">
        <v>196</v>
      </c>
      <c r="D102" s="43">
        <v>1954.28</v>
      </c>
      <c r="E102" s="19">
        <f>Boletim_de_Medição_01!G102</f>
        <v>0</v>
      </c>
      <c r="F102" s="106"/>
      <c r="G102" s="17">
        <f t="shared" si="25"/>
        <v>0</v>
      </c>
      <c r="H102" s="17">
        <f t="shared" si="26"/>
        <v>1954.28</v>
      </c>
      <c r="I102" s="25">
        <v>0.42</v>
      </c>
      <c r="J102" s="17">
        <f t="shared" si="20"/>
        <v>820.8</v>
      </c>
      <c r="K102" s="17">
        <f t="shared" si="21"/>
        <v>0</v>
      </c>
      <c r="L102" s="17">
        <f t="shared" si="22"/>
        <v>0</v>
      </c>
      <c r="M102" s="17">
        <f t="shared" si="23"/>
        <v>0</v>
      </c>
      <c r="N102" s="17">
        <f t="shared" si="24"/>
        <v>820.8</v>
      </c>
      <c r="O102" s="54">
        <f t="shared" si="27"/>
        <v>0</v>
      </c>
    </row>
    <row r="103" spans="1:15" ht="42.75" x14ac:dyDescent="0.2">
      <c r="A103" s="53" t="s">
        <v>296</v>
      </c>
      <c r="B103" s="41" t="s">
        <v>243</v>
      </c>
      <c r="C103" s="42" t="s">
        <v>74</v>
      </c>
      <c r="D103" s="43">
        <v>29.05</v>
      </c>
      <c r="E103" s="19">
        <f>Boletim_de_Medição_01!G103</f>
        <v>0</v>
      </c>
      <c r="F103" s="106"/>
      <c r="G103" s="17">
        <f t="shared" si="25"/>
        <v>0</v>
      </c>
      <c r="H103" s="17">
        <f t="shared" si="26"/>
        <v>29.05</v>
      </c>
      <c r="I103" s="25">
        <v>22.62</v>
      </c>
      <c r="J103" s="17">
        <f t="shared" si="20"/>
        <v>657.11</v>
      </c>
      <c r="K103" s="17">
        <f t="shared" si="21"/>
        <v>0</v>
      </c>
      <c r="L103" s="17">
        <f t="shared" si="22"/>
        <v>0</v>
      </c>
      <c r="M103" s="17">
        <f t="shared" si="23"/>
        <v>0</v>
      </c>
      <c r="N103" s="17">
        <f t="shared" si="24"/>
        <v>657.11</v>
      </c>
      <c r="O103" s="54">
        <f t="shared" si="27"/>
        <v>0</v>
      </c>
    </row>
    <row r="104" spans="1:15" ht="15" x14ac:dyDescent="0.2">
      <c r="A104" s="51" t="s">
        <v>297</v>
      </c>
      <c r="B104" s="18" t="s">
        <v>298</v>
      </c>
      <c r="C104" s="18"/>
      <c r="D104" s="18"/>
      <c r="E104" s="18"/>
      <c r="F104" s="18"/>
      <c r="G104" s="18"/>
      <c r="H104" s="18"/>
      <c r="I104" s="18"/>
      <c r="J104" s="28"/>
      <c r="K104" s="28"/>
      <c r="L104" s="28"/>
      <c r="M104" s="28"/>
      <c r="N104" s="28"/>
      <c r="O104" s="52"/>
    </row>
    <row r="105" spans="1:15" ht="28.5" x14ac:dyDescent="0.2">
      <c r="A105" s="53" t="s">
        <v>299</v>
      </c>
      <c r="B105" s="41" t="s">
        <v>300</v>
      </c>
      <c r="C105" s="42" t="s">
        <v>74</v>
      </c>
      <c r="D105" s="43">
        <v>0.44</v>
      </c>
      <c r="E105" s="19">
        <f>Boletim_de_Medição_01!G105</f>
        <v>0</v>
      </c>
      <c r="F105" s="106"/>
      <c r="G105" s="17">
        <f t="shared" si="25"/>
        <v>0</v>
      </c>
      <c r="H105" s="17">
        <f t="shared" si="26"/>
        <v>0.44</v>
      </c>
      <c r="I105" s="25">
        <v>346.61</v>
      </c>
      <c r="J105" s="17">
        <f t="shared" si="20"/>
        <v>152.51</v>
      </c>
      <c r="K105" s="17">
        <f t="shared" si="21"/>
        <v>0</v>
      </c>
      <c r="L105" s="17">
        <f t="shared" si="22"/>
        <v>0</v>
      </c>
      <c r="M105" s="17">
        <f t="shared" si="23"/>
        <v>0</v>
      </c>
      <c r="N105" s="17">
        <f t="shared" si="24"/>
        <v>152.51</v>
      </c>
      <c r="O105" s="54">
        <f t="shared" si="27"/>
        <v>0</v>
      </c>
    </row>
    <row r="106" spans="1:15" ht="28.5" x14ac:dyDescent="0.2">
      <c r="A106" s="53" t="s">
        <v>301</v>
      </c>
      <c r="B106" s="41" t="s">
        <v>302</v>
      </c>
      <c r="C106" s="42" t="s">
        <v>74</v>
      </c>
      <c r="D106" s="43">
        <v>1.24</v>
      </c>
      <c r="E106" s="19">
        <f>Boletim_de_Medição_01!G106</f>
        <v>0</v>
      </c>
      <c r="F106" s="106"/>
      <c r="G106" s="17">
        <f t="shared" si="25"/>
        <v>0</v>
      </c>
      <c r="H106" s="17">
        <f t="shared" si="26"/>
        <v>1.24</v>
      </c>
      <c r="I106" s="25">
        <v>476.04</v>
      </c>
      <c r="J106" s="17">
        <f t="shared" si="20"/>
        <v>590.29</v>
      </c>
      <c r="K106" s="17">
        <f t="shared" si="21"/>
        <v>0</v>
      </c>
      <c r="L106" s="17">
        <f t="shared" si="22"/>
        <v>0</v>
      </c>
      <c r="M106" s="17">
        <f t="shared" si="23"/>
        <v>0</v>
      </c>
      <c r="N106" s="17">
        <f t="shared" si="24"/>
        <v>590.29</v>
      </c>
      <c r="O106" s="54">
        <f t="shared" si="27"/>
        <v>0</v>
      </c>
    </row>
    <row r="107" spans="1:15" ht="28.5" x14ac:dyDescent="0.2">
      <c r="A107" s="53" t="s">
        <v>303</v>
      </c>
      <c r="B107" s="41" t="s">
        <v>304</v>
      </c>
      <c r="C107" s="42" t="s">
        <v>6</v>
      </c>
      <c r="D107" s="43">
        <v>8.85</v>
      </c>
      <c r="E107" s="19">
        <f>Boletim_de_Medição_01!G107</f>
        <v>0</v>
      </c>
      <c r="F107" s="106"/>
      <c r="G107" s="17">
        <f t="shared" si="25"/>
        <v>0</v>
      </c>
      <c r="H107" s="17">
        <f t="shared" si="26"/>
        <v>8.85</v>
      </c>
      <c r="I107" s="25">
        <v>51.3</v>
      </c>
      <c r="J107" s="17">
        <f t="shared" si="20"/>
        <v>454.01</v>
      </c>
      <c r="K107" s="17">
        <f t="shared" si="21"/>
        <v>0</v>
      </c>
      <c r="L107" s="17">
        <f t="shared" si="22"/>
        <v>0</v>
      </c>
      <c r="M107" s="17">
        <f t="shared" si="23"/>
        <v>0</v>
      </c>
      <c r="N107" s="17">
        <f t="shared" si="24"/>
        <v>454.01</v>
      </c>
      <c r="O107" s="54">
        <f t="shared" si="27"/>
        <v>0</v>
      </c>
    </row>
    <row r="108" spans="1:15" ht="57" x14ac:dyDescent="0.2">
      <c r="A108" s="53" t="s">
        <v>305</v>
      </c>
      <c r="B108" s="41" t="s">
        <v>306</v>
      </c>
      <c r="C108" s="42" t="s">
        <v>100</v>
      </c>
      <c r="D108" s="43">
        <v>54.55</v>
      </c>
      <c r="E108" s="19">
        <f>Boletim_de_Medição_01!G108</f>
        <v>0</v>
      </c>
      <c r="F108" s="106"/>
      <c r="G108" s="17">
        <f t="shared" si="25"/>
        <v>0</v>
      </c>
      <c r="H108" s="17">
        <f t="shared" si="26"/>
        <v>54.55</v>
      </c>
      <c r="I108" s="25">
        <v>5.25</v>
      </c>
      <c r="J108" s="17">
        <f t="shared" si="20"/>
        <v>286.39</v>
      </c>
      <c r="K108" s="17">
        <f t="shared" si="21"/>
        <v>0</v>
      </c>
      <c r="L108" s="17">
        <f t="shared" si="22"/>
        <v>0</v>
      </c>
      <c r="M108" s="17">
        <f t="shared" si="23"/>
        <v>0</v>
      </c>
      <c r="N108" s="17">
        <f t="shared" si="24"/>
        <v>286.39</v>
      </c>
      <c r="O108" s="54">
        <f t="shared" si="27"/>
        <v>0</v>
      </c>
    </row>
    <row r="109" spans="1:15" ht="57" x14ac:dyDescent="0.2">
      <c r="A109" s="53" t="s">
        <v>307</v>
      </c>
      <c r="B109" s="41" t="s">
        <v>308</v>
      </c>
      <c r="C109" s="42" t="s">
        <v>100</v>
      </c>
      <c r="D109" s="43">
        <v>3.05</v>
      </c>
      <c r="E109" s="19">
        <f>Boletim_de_Medição_01!G109</f>
        <v>0</v>
      </c>
      <c r="F109" s="106"/>
      <c r="G109" s="17">
        <f t="shared" si="25"/>
        <v>0</v>
      </c>
      <c r="H109" s="17">
        <f t="shared" si="26"/>
        <v>3.05</v>
      </c>
      <c r="I109" s="25">
        <v>5.28</v>
      </c>
      <c r="J109" s="17">
        <f t="shared" si="20"/>
        <v>16.100000000000001</v>
      </c>
      <c r="K109" s="17">
        <f t="shared" si="21"/>
        <v>0</v>
      </c>
      <c r="L109" s="17">
        <f t="shared" si="22"/>
        <v>0</v>
      </c>
      <c r="M109" s="17">
        <f t="shared" si="23"/>
        <v>0</v>
      </c>
      <c r="N109" s="17">
        <f t="shared" si="24"/>
        <v>16.100000000000001</v>
      </c>
      <c r="O109" s="54">
        <f t="shared" si="27"/>
        <v>0</v>
      </c>
    </row>
    <row r="110" spans="1:15" ht="42.75" x14ac:dyDescent="0.2">
      <c r="A110" s="53" t="s">
        <v>309</v>
      </c>
      <c r="B110" s="41" t="s">
        <v>310</v>
      </c>
      <c r="C110" s="42" t="s">
        <v>6</v>
      </c>
      <c r="D110" s="43">
        <v>2.95</v>
      </c>
      <c r="E110" s="19">
        <f>Boletim_de_Medição_01!G110</f>
        <v>0</v>
      </c>
      <c r="F110" s="106"/>
      <c r="G110" s="17">
        <f t="shared" si="25"/>
        <v>0</v>
      </c>
      <c r="H110" s="17">
        <f t="shared" si="26"/>
        <v>2.95</v>
      </c>
      <c r="I110" s="25">
        <v>73.319999999999993</v>
      </c>
      <c r="J110" s="17">
        <f t="shared" si="20"/>
        <v>216.29</v>
      </c>
      <c r="K110" s="17">
        <f t="shared" si="21"/>
        <v>0</v>
      </c>
      <c r="L110" s="17">
        <f t="shared" si="22"/>
        <v>0</v>
      </c>
      <c r="M110" s="17">
        <f t="shared" si="23"/>
        <v>0</v>
      </c>
      <c r="N110" s="17">
        <f t="shared" si="24"/>
        <v>216.29</v>
      </c>
      <c r="O110" s="54">
        <f t="shared" si="27"/>
        <v>0</v>
      </c>
    </row>
    <row r="111" spans="1:15" ht="15" x14ac:dyDescent="0.2">
      <c r="A111" s="51" t="s">
        <v>311</v>
      </c>
      <c r="B111" s="18" t="s">
        <v>312</v>
      </c>
      <c r="C111" s="18"/>
      <c r="D111" s="18"/>
      <c r="E111" s="18"/>
      <c r="F111" s="18"/>
      <c r="G111" s="18"/>
      <c r="H111" s="18"/>
      <c r="I111" s="18"/>
      <c r="J111" s="28"/>
      <c r="K111" s="28"/>
      <c r="L111" s="28"/>
      <c r="M111" s="28"/>
      <c r="N111" s="28"/>
      <c r="O111" s="52"/>
    </row>
    <row r="112" spans="1:15" ht="71.25" x14ac:dyDescent="0.2">
      <c r="A112" s="53" t="s">
        <v>313</v>
      </c>
      <c r="B112" s="41" t="s">
        <v>314</v>
      </c>
      <c r="C112" s="42" t="s">
        <v>6</v>
      </c>
      <c r="D112" s="43">
        <v>21.22</v>
      </c>
      <c r="E112" s="19">
        <f>Boletim_de_Medição_01!G112</f>
        <v>0</v>
      </c>
      <c r="F112" s="106"/>
      <c r="G112" s="17">
        <f t="shared" si="25"/>
        <v>0</v>
      </c>
      <c r="H112" s="17">
        <f t="shared" si="26"/>
        <v>21.22</v>
      </c>
      <c r="I112" s="25">
        <v>57.63</v>
      </c>
      <c r="J112" s="17">
        <f t="shared" si="20"/>
        <v>1222.9100000000001</v>
      </c>
      <c r="K112" s="17">
        <f t="shared" si="21"/>
        <v>0</v>
      </c>
      <c r="L112" s="17">
        <f t="shared" si="22"/>
        <v>0</v>
      </c>
      <c r="M112" s="17">
        <f t="shared" si="23"/>
        <v>0</v>
      </c>
      <c r="N112" s="17">
        <f t="shared" si="24"/>
        <v>1222.9100000000001</v>
      </c>
      <c r="O112" s="54">
        <f t="shared" si="27"/>
        <v>0</v>
      </c>
    </row>
    <row r="113" spans="1:15" ht="15" x14ac:dyDescent="0.2">
      <c r="A113" s="51" t="s">
        <v>315</v>
      </c>
      <c r="B113" s="18" t="s">
        <v>316</v>
      </c>
      <c r="C113" s="18"/>
      <c r="D113" s="18"/>
      <c r="E113" s="18"/>
      <c r="F113" s="18"/>
      <c r="G113" s="18"/>
      <c r="H113" s="18"/>
      <c r="I113" s="18"/>
      <c r="J113" s="28"/>
      <c r="K113" s="28"/>
      <c r="L113" s="28"/>
      <c r="M113" s="28"/>
      <c r="N113" s="28"/>
      <c r="O113" s="52"/>
    </row>
    <row r="114" spans="1:15" ht="57" x14ac:dyDescent="0.2">
      <c r="A114" s="53" t="s">
        <v>317</v>
      </c>
      <c r="B114" s="41" t="s">
        <v>318</v>
      </c>
      <c r="C114" s="42" t="s">
        <v>72</v>
      </c>
      <c r="D114" s="43">
        <v>14.44</v>
      </c>
      <c r="E114" s="19">
        <f>Boletim_de_Medição_01!G114</f>
        <v>0</v>
      </c>
      <c r="F114" s="106"/>
      <c r="G114" s="17">
        <f t="shared" si="25"/>
        <v>0</v>
      </c>
      <c r="H114" s="17">
        <f t="shared" si="26"/>
        <v>14.44</v>
      </c>
      <c r="I114" s="25">
        <v>96.54</v>
      </c>
      <c r="J114" s="17">
        <f t="shared" si="20"/>
        <v>1394.04</v>
      </c>
      <c r="K114" s="17">
        <f t="shared" si="21"/>
        <v>0</v>
      </c>
      <c r="L114" s="17">
        <f t="shared" si="22"/>
        <v>0</v>
      </c>
      <c r="M114" s="17">
        <f t="shared" si="23"/>
        <v>0</v>
      </c>
      <c r="N114" s="17">
        <f t="shared" si="24"/>
        <v>1394.04</v>
      </c>
      <c r="O114" s="54">
        <f t="shared" si="27"/>
        <v>0</v>
      </c>
    </row>
    <row r="115" spans="1:15" ht="42.75" x14ac:dyDescent="0.2">
      <c r="A115" s="53" t="s">
        <v>319</v>
      </c>
      <c r="B115" s="41" t="s">
        <v>320</v>
      </c>
      <c r="C115" s="42" t="s">
        <v>72</v>
      </c>
      <c r="D115" s="43">
        <v>1.02</v>
      </c>
      <c r="E115" s="19">
        <f>Boletim_de_Medição_01!G115</f>
        <v>0</v>
      </c>
      <c r="F115" s="106"/>
      <c r="G115" s="17">
        <f t="shared" si="25"/>
        <v>0</v>
      </c>
      <c r="H115" s="17">
        <f t="shared" si="26"/>
        <v>1.02</v>
      </c>
      <c r="I115" s="25">
        <v>59.91</v>
      </c>
      <c r="J115" s="17">
        <f t="shared" si="20"/>
        <v>61.11</v>
      </c>
      <c r="K115" s="17">
        <f t="shared" si="21"/>
        <v>0</v>
      </c>
      <c r="L115" s="17">
        <f t="shared" si="22"/>
        <v>0</v>
      </c>
      <c r="M115" s="17">
        <f t="shared" si="23"/>
        <v>0</v>
      </c>
      <c r="N115" s="17">
        <f t="shared" si="24"/>
        <v>61.11</v>
      </c>
      <c r="O115" s="54">
        <f t="shared" si="27"/>
        <v>0</v>
      </c>
    </row>
    <row r="116" spans="1:15" ht="28.5" x14ac:dyDescent="0.2">
      <c r="A116" s="53" t="s">
        <v>321</v>
      </c>
      <c r="B116" s="41" t="s">
        <v>322</v>
      </c>
      <c r="C116" s="42" t="s">
        <v>72</v>
      </c>
      <c r="D116" s="43">
        <v>16.71</v>
      </c>
      <c r="E116" s="19">
        <f>Boletim_de_Medição_01!G116</f>
        <v>0</v>
      </c>
      <c r="F116" s="106"/>
      <c r="G116" s="17">
        <f t="shared" si="25"/>
        <v>0</v>
      </c>
      <c r="H116" s="17">
        <f t="shared" si="26"/>
        <v>16.71</v>
      </c>
      <c r="I116" s="25">
        <v>3.02</v>
      </c>
      <c r="J116" s="17">
        <f t="shared" si="20"/>
        <v>50.46</v>
      </c>
      <c r="K116" s="17">
        <f t="shared" si="21"/>
        <v>0</v>
      </c>
      <c r="L116" s="17">
        <f t="shared" si="22"/>
        <v>0</v>
      </c>
      <c r="M116" s="17">
        <f t="shared" si="23"/>
        <v>0</v>
      </c>
      <c r="N116" s="17">
        <f t="shared" si="24"/>
        <v>50.46</v>
      </c>
      <c r="O116" s="54">
        <f t="shared" si="27"/>
        <v>0</v>
      </c>
    </row>
    <row r="117" spans="1:15" ht="28.5" x14ac:dyDescent="0.2">
      <c r="A117" s="53" t="s">
        <v>323</v>
      </c>
      <c r="B117" s="41" t="s">
        <v>324</v>
      </c>
      <c r="C117" s="42" t="s">
        <v>6</v>
      </c>
      <c r="D117" s="43">
        <v>16.71</v>
      </c>
      <c r="E117" s="19">
        <f>Boletim_de_Medição_01!G117</f>
        <v>0</v>
      </c>
      <c r="F117" s="106"/>
      <c r="G117" s="17">
        <f t="shared" si="25"/>
        <v>0</v>
      </c>
      <c r="H117" s="17">
        <f t="shared" si="26"/>
        <v>16.71</v>
      </c>
      <c r="I117" s="25">
        <v>20.87</v>
      </c>
      <c r="J117" s="17">
        <f t="shared" si="20"/>
        <v>348.74</v>
      </c>
      <c r="K117" s="17">
        <f t="shared" si="21"/>
        <v>0</v>
      </c>
      <c r="L117" s="17">
        <f t="shared" si="22"/>
        <v>0</v>
      </c>
      <c r="M117" s="17">
        <f t="shared" si="23"/>
        <v>0</v>
      </c>
      <c r="N117" s="17">
        <f t="shared" si="24"/>
        <v>348.74</v>
      </c>
      <c r="O117" s="54">
        <f t="shared" si="27"/>
        <v>0</v>
      </c>
    </row>
    <row r="118" spans="1:15" ht="15" x14ac:dyDescent="0.2">
      <c r="A118" s="51" t="s">
        <v>325</v>
      </c>
      <c r="B118" s="18" t="s">
        <v>326</v>
      </c>
      <c r="C118" s="18"/>
      <c r="D118" s="18"/>
      <c r="E118" s="18"/>
      <c r="F118" s="18"/>
      <c r="G118" s="18"/>
      <c r="H118" s="18"/>
      <c r="I118" s="18"/>
      <c r="J118" s="28"/>
      <c r="K118" s="28"/>
      <c r="L118" s="28"/>
      <c r="M118" s="28"/>
      <c r="N118" s="28"/>
      <c r="O118" s="52"/>
    </row>
    <row r="119" spans="1:15" ht="28.5" x14ac:dyDescent="0.2">
      <c r="A119" s="53" t="s">
        <v>327</v>
      </c>
      <c r="B119" s="41" t="s">
        <v>328</v>
      </c>
      <c r="C119" s="42" t="s">
        <v>30</v>
      </c>
      <c r="D119" s="43">
        <v>2.85</v>
      </c>
      <c r="E119" s="19">
        <f>Boletim_de_Medição_01!G119</f>
        <v>0</v>
      </c>
      <c r="F119" s="106"/>
      <c r="G119" s="17">
        <f t="shared" si="25"/>
        <v>0</v>
      </c>
      <c r="H119" s="17">
        <f t="shared" si="26"/>
        <v>2.85</v>
      </c>
      <c r="I119" s="25">
        <v>19.86</v>
      </c>
      <c r="J119" s="17">
        <f t="shared" si="20"/>
        <v>56.6</v>
      </c>
      <c r="K119" s="17">
        <f t="shared" si="21"/>
        <v>0</v>
      </c>
      <c r="L119" s="17">
        <f t="shared" si="22"/>
        <v>0</v>
      </c>
      <c r="M119" s="17">
        <f t="shared" si="23"/>
        <v>0</v>
      </c>
      <c r="N119" s="17">
        <f t="shared" si="24"/>
        <v>56.6</v>
      </c>
      <c r="O119" s="54">
        <f t="shared" si="27"/>
        <v>0</v>
      </c>
    </row>
    <row r="120" spans="1:15" ht="28.5" x14ac:dyDescent="0.2">
      <c r="A120" s="53" t="s">
        <v>329</v>
      </c>
      <c r="B120" s="41" t="s">
        <v>330</v>
      </c>
      <c r="C120" s="42" t="s">
        <v>71</v>
      </c>
      <c r="D120" s="43">
        <v>2</v>
      </c>
      <c r="E120" s="19">
        <f>Boletim_de_Medição_01!G120</f>
        <v>0</v>
      </c>
      <c r="F120" s="106"/>
      <c r="G120" s="17">
        <f t="shared" si="25"/>
        <v>0</v>
      </c>
      <c r="H120" s="17">
        <f t="shared" si="26"/>
        <v>2</v>
      </c>
      <c r="I120" s="25">
        <v>29.56</v>
      </c>
      <c r="J120" s="17">
        <f t="shared" si="20"/>
        <v>59.12</v>
      </c>
      <c r="K120" s="17">
        <f t="shared" si="21"/>
        <v>0</v>
      </c>
      <c r="L120" s="17">
        <f t="shared" si="22"/>
        <v>0</v>
      </c>
      <c r="M120" s="17">
        <f t="shared" si="23"/>
        <v>0</v>
      </c>
      <c r="N120" s="17">
        <f t="shared" si="24"/>
        <v>59.12</v>
      </c>
      <c r="O120" s="54">
        <f t="shared" si="27"/>
        <v>0</v>
      </c>
    </row>
    <row r="121" spans="1:15" ht="15" x14ac:dyDescent="0.2">
      <c r="A121" s="51" t="s">
        <v>331</v>
      </c>
      <c r="B121" s="18" t="s">
        <v>332</v>
      </c>
      <c r="C121" s="18"/>
      <c r="D121" s="18"/>
      <c r="E121" s="18"/>
      <c r="F121" s="18"/>
      <c r="G121" s="18"/>
      <c r="H121" s="18"/>
      <c r="I121" s="18"/>
      <c r="J121" s="28"/>
      <c r="K121" s="28"/>
      <c r="L121" s="28"/>
      <c r="M121" s="28"/>
      <c r="N121" s="28"/>
      <c r="O121" s="52"/>
    </row>
    <row r="122" spans="1:15" ht="15" x14ac:dyDescent="0.2">
      <c r="A122" s="51" t="s">
        <v>333</v>
      </c>
      <c r="B122" s="18" t="s">
        <v>282</v>
      </c>
      <c r="C122" s="18"/>
      <c r="D122" s="18"/>
      <c r="E122" s="18"/>
      <c r="F122" s="18"/>
      <c r="G122" s="18"/>
      <c r="H122" s="18"/>
      <c r="I122" s="18"/>
      <c r="J122" s="28"/>
      <c r="K122" s="28"/>
      <c r="L122" s="28"/>
      <c r="M122" s="28"/>
      <c r="N122" s="28"/>
      <c r="O122" s="52"/>
    </row>
    <row r="123" spans="1:15" ht="42.75" x14ac:dyDescent="0.2">
      <c r="A123" s="53" t="s">
        <v>334</v>
      </c>
      <c r="B123" s="41" t="s">
        <v>284</v>
      </c>
      <c r="C123" s="42" t="s">
        <v>72</v>
      </c>
      <c r="D123" s="43">
        <v>4.2</v>
      </c>
      <c r="E123" s="19">
        <f>Boletim_de_Medição_01!G123</f>
        <v>0</v>
      </c>
      <c r="F123" s="106"/>
      <c r="G123" s="17">
        <f t="shared" si="25"/>
        <v>0</v>
      </c>
      <c r="H123" s="17">
        <f t="shared" si="26"/>
        <v>4.2</v>
      </c>
      <c r="I123" s="25">
        <v>4.7300000000000004</v>
      </c>
      <c r="J123" s="17">
        <f t="shared" si="20"/>
        <v>19.87</v>
      </c>
      <c r="K123" s="17">
        <f t="shared" si="21"/>
        <v>0</v>
      </c>
      <c r="L123" s="17">
        <f t="shared" si="22"/>
        <v>0</v>
      </c>
      <c r="M123" s="17">
        <f t="shared" si="23"/>
        <v>0</v>
      </c>
      <c r="N123" s="17">
        <f t="shared" si="24"/>
        <v>19.87</v>
      </c>
      <c r="O123" s="54">
        <f t="shared" si="27"/>
        <v>0</v>
      </c>
    </row>
    <row r="124" spans="1:15" ht="15" x14ac:dyDescent="0.2">
      <c r="A124" s="51" t="s">
        <v>335</v>
      </c>
      <c r="B124" s="18" t="s">
        <v>286</v>
      </c>
      <c r="C124" s="18"/>
      <c r="D124" s="18"/>
      <c r="E124" s="18"/>
      <c r="F124" s="18"/>
      <c r="G124" s="18"/>
      <c r="H124" s="18"/>
      <c r="I124" s="18"/>
      <c r="J124" s="28"/>
      <c r="K124" s="28"/>
      <c r="L124" s="28"/>
      <c r="M124" s="28"/>
      <c r="N124" s="28"/>
      <c r="O124" s="52"/>
    </row>
    <row r="125" spans="1:15" ht="42.75" x14ac:dyDescent="0.2">
      <c r="A125" s="53" t="s">
        <v>336</v>
      </c>
      <c r="B125" s="41" t="s">
        <v>209</v>
      </c>
      <c r="C125" s="42" t="s">
        <v>74</v>
      </c>
      <c r="D125" s="43">
        <v>26.68</v>
      </c>
      <c r="E125" s="19">
        <f>Boletim_de_Medição_01!G125</f>
        <v>0</v>
      </c>
      <c r="F125" s="106"/>
      <c r="G125" s="17">
        <f t="shared" si="25"/>
        <v>0</v>
      </c>
      <c r="H125" s="17">
        <f t="shared" si="26"/>
        <v>26.68</v>
      </c>
      <c r="I125" s="25">
        <v>18.850000000000001</v>
      </c>
      <c r="J125" s="17">
        <f t="shared" si="20"/>
        <v>502.92</v>
      </c>
      <c r="K125" s="17">
        <f t="shared" si="21"/>
        <v>0</v>
      </c>
      <c r="L125" s="17">
        <f t="shared" si="22"/>
        <v>0</v>
      </c>
      <c r="M125" s="17">
        <f t="shared" si="23"/>
        <v>0</v>
      </c>
      <c r="N125" s="17">
        <f t="shared" si="24"/>
        <v>502.92</v>
      </c>
      <c r="O125" s="54">
        <f t="shared" si="27"/>
        <v>0</v>
      </c>
    </row>
    <row r="126" spans="1:15" ht="42.75" x14ac:dyDescent="0.2">
      <c r="A126" s="53" t="s">
        <v>337</v>
      </c>
      <c r="B126" s="41" t="s">
        <v>289</v>
      </c>
      <c r="C126" s="42" t="s">
        <v>74</v>
      </c>
      <c r="D126" s="43">
        <v>11.84</v>
      </c>
      <c r="E126" s="19">
        <f>Boletim_de_Medição_01!G126</f>
        <v>0</v>
      </c>
      <c r="F126" s="106"/>
      <c r="G126" s="17">
        <f t="shared" si="25"/>
        <v>0</v>
      </c>
      <c r="H126" s="17">
        <f t="shared" si="26"/>
        <v>11.84</v>
      </c>
      <c r="I126" s="25">
        <v>41.46</v>
      </c>
      <c r="J126" s="17">
        <f t="shared" si="20"/>
        <v>490.89</v>
      </c>
      <c r="K126" s="17">
        <f t="shared" si="21"/>
        <v>0</v>
      </c>
      <c r="L126" s="17">
        <f t="shared" si="22"/>
        <v>0</v>
      </c>
      <c r="M126" s="17">
        <f t="shared" si="23"/>
        <v>0</v>
      </c>
      <c r="N126" s="17">
        <f t="shared" si="24"/>
        <v>490.89</v>
      </c>
      <c r="O126" s="54">
        <f t="shared" si="27"/>
        <v>0</v>
      </c>
    </row>
    <row r="127" spans="1:15" ht="28.5" x14ac:dyDescent="0.2">
      <c r="A127" s="53" t="s">
        <v>338</v>
      </c>
      <c r="B127" s="41" t="s">
        <v>193</v>
      </c>
      <c r="C127" s="42" t="s">
        <v>74</v>
      </c>
      <c r="D127" s="43">
        <v>34.68</v>
      </c>
      <c r="E127" s="19">
        <f>Boletim_de_Medição_01!G127</f>
        <v>0</v>
      </c>
      <c r="F127" s="106"/>
      <c r="G127" s="17">
        <f t="shared" si="25"/>
        <v>0</v>
      </c>
      <c r="H127" s="17">
        <f t="shared" si="26"/>
        <v>34.68</v>
      </c>
      <c r="I127" s="25">
        <v>0.78</v>
      </c>
      <c r="J127" s="17">
        <f t="shared" si="20"/>
        <v>27.05</v>
      </c>
      <c r="K127" s="17">
        <f t="shared" si="21"/>
        <v>0</v>
      </c>
      <c r="L127" s="17">
        <f t="shared" si="22"/>
        <v>0</v>
      </c>
      <c r="M127" s="17">
        <f t="shared" si="23"/>
        <v>0</v>
      </c>
      <c r="N127" s="17">
        <f t="shared" si="24"/>
        <v>27.05</v>
      </c>
      <c r="O127" s="54">
        <f t="shared" si="27"/>
        <v>0</v>
      </c>
    </row>
    <row r="128" spans="1:15" ht="15" x14ac:dyDescent="0.2">
      <c r="A128" s="53" t="s">
        <v>339</v>
      </c>
      <c r="B128" s="41" t="s">
        <v>292</v>
      </c>
      <c r="C128" s="42" t="s">
        <v>28</v>
      </c>
      <c r="D128" s="43">
        <v>15.39</v>
      </c>
      <c r="E128" s="19">
        <f>Boletim_de_Medição_01!G128</f>
        <v>0</v>
      </c>
      <c r="F128" s="106"/>
      <c r="G128" s="17">
        <f t="shared" si="25"/>
        <v>0</v>
      </c>
      <c r="H128" s="17">
        <f t="shared" si="26"/>
        <v>15.39</v>
      </c>
      <c r="I128" s="25">
        <v>2.33</v>
      </c>
      <c r="J128" s="17">
        <f t="shared" si="20"/>
        <v>35.86</v>
      </c>
      <c r="K128" s="17">
        <f t="shared" si="21"/>
        <v>0</v>
      </c>
      <c r="L128" s="17">
        <f t="shared" si="22"/>
        <v>0</v>
      </c>
      <c r="M128" s="17">
        <f t="shared" si="23"/>
        <v>0</v>
      </c>
      <c r="N128" s="17">
        <f t="shared" si="24"/>
        <v>35.86</v>
      </c>
      <c r="O128" s="54">
        <f t="shared" si="27"/>
        <v>0</v>
      </c>
    </row>
    <row r="129" spans="1:15" ht="42.75" x14ac:dyDescent="0.2">
      <c r="A129" s="53" t="s">
        <v>340</v>
      </c>
      <c r="B129" s="41" t="s">
        <v>195</v>
      </c>
      <c r="C129" s="42" t="s">
        <v>196</v>
      </c>
      <c r="D129" s="43">
        <v>316.07</v>
      </c>
      <c r="E129" s="19">
        <f>Boletim_de_Medição_01!G129</f>
        <v>0</v>
      </c>
      <c r="F129" s="106"/>
      <c r="G129" s="17">
        <f t="shared" si="25"/>
        <v>0</v>
      </c>
      <c r="H129" s="17">
        <f t="shared" si="26"/>
        <v>316.07</v>
      </c>
      <c r="I129" s="25">
        <v>0.64</v>
      </c>
      <c r="J129" s="17">
        <f t="shared" si="20"/>
        <v>202.28</v>
      </c>
      <c r="K129" s="17">
        <f t="shared" si="21"/>
        <v>0</v>
      </c>
      <c r="L129" s="17">
        <f t="shared" si="22"/>
        <v>0</v>
      </c>
      <c r="M129" s="17">
        <f t="shared" si="23"/>
        <v>0</v>
      </c>
      <c r="N129" s="17">
        <f t="shared" si="24"/>
        <v>202.28</v>
      </c>
      <c r="O129" s="54">
        <f t="shared" si="27"/>
        <v>0</v>
      </c>
    </row>
    <row r="130" spans="1:15" ht="42.75" x14ac:dyDescent="0.2">
      <c r="A130" s="53" t="s">
        <v>341</v>
      </c>
      <c r="B130" s="41" t="s">
        <v>198</v>
      </c>
      <c r="C130" s="42" t="s">
        <v>28</v>
      </c>
      <c r="D130" s="43">
        <v>33.159999999999997</v>
      </c>
      <c r="E130" s="19">
        <f>Boletim_de_Medição_01!G130</f>
        <v>0</v>
      </c>
      <c r="F130" s="106"/>
      <c r="G130" s="17">
        <f t="shared" si="25"/>
        <v>0</v>
      </c>
      <c r="H130" s="17">
        <f t="shared" si="26"/>
        <v>33.159999999999997</v>
      </c>
      <c r="I130" s="25">
        <v>28.68</v>
      </c>
      <c r="J130" s="17">
        <f t="shared" si="20"/>
        <v>951.03</v>
      </c>
      <c r="K130" s="17">
        <f t="shared" si="21"/>
        <v>0</v>
      </c>
      <c r="L130" s="17">
        <f t="shared" si="22"/>
        <v>0</v>
      </c>
      <c r="M130" s="17">
        <f t="shared" si="23"/>
        <v>0</v>
      </c>
      <c r="N130" s="17">
        <f t="shared" si="24"/>
        <v>951.03</v>
      </c>
      <c r="O130" s="54">
        <f t="shared" si="27"/>
        <v>0</v>
      </c>
    </row>
    <row r="131" spans="1:15" ht="28.5" x14ac:dyDescent="0.2">
      <c r="A131" s="53" t="s">
        <v>342</v>
      </c>
      <c r="B131" s="41" t="s">
        <v>199</v>
      </c>
      <c r="C131" s="42" t="s">
        <v>196</v>
      </c>
      <c r="D131" s="43">
        <v>1939.69</v>
      </c>
      <c r="E131" s="19">
        <f>Boletim_de_Medição_01!G131</f>
        <v>0</v>
      </c>
      <c r="F131" s="106"/>
      <c r="G131" s="17">
        <f t="shared" si="25"/>
        <v>0</v>
      </c>
      <c r="H131" s="17">
        <f t="shared" si="26"/>
        <v>1939.69</v>
      </c>
      <c r="I131" s="25">
        <v>0.42</v>
      </c>
      <c r="J131" s="17">
        <f t="shared" si="20"/>
        <v>814.67</v>
      </c>
      <c r="K131" s="17">
        <f t="shared" si="21"/>
        <v>0</v>
      </c>
      <c r="L131" s="17">
        <f t="shared" si="22"/>
        <v>0</v>
      </c>
      <c r="M131" s="17">
        <f t="shared" si="23"/>
        <v>0</v>
      </c>
      <c r="N131" s="17">
        <f t="shared" si="24"/>
        <v>814.67</v>
      </c>
      <c r="O131" s="54">
        <f t="shared" si="27"/>
        <v>0</v>
      </c>
    </row>
    <row r="132" spans="1:15" ht="42.75" x14ac:dyDescent="0.2">
      <c r="A132" s="53" t="s">
        <v>343</v>
      </c>
      <c r="B132" s="41" t="s">
        <v>243</v>
      </c>
      <c r="C132" s="42" t="s">
        <v>74</v>
      </c>
      <c r="D132" s="43">
        <v>28.83</v>
      </c>
      <c r="E132" s="19">
        <f>Boletim_de_Medição_01!G132</f>
        <v>0</v>
      </c>
      <c r="F132" s="106"/>
      <c r="G132" s="17">
        <f t="shared" si="25"/>
        <v>0</v>
      </c>
      <c r="H132" s="17">
        <f t="shared" si="26"/>
        <v>28.83</v>
      </c>
      <c r="I132" s="25">
        <v>22.62</v>
      </c>
      <c r="J132" s="17">
        <f t="shared" si="20"/>
        <v>652.13</v>
      </c>
      <c r="K132" s="17">
        <f t="shared" si="21"/>
        <v>0</v>
      </c>
      <c r="L132" s="17">
        <f t="shared" si="22"/>
        <v>0</v>
      </c>
      <c r="M132" s="17">
        <f t="shared" si="23"/>
        <v>0</v>
      </c>
      <c r="N132" s="17">
        <f t="shared" si="24"/>
        <v>652.13</v>
      </c>
      <c r="O132" s="54">
        <f t="shared" si="27"/>
        <v>0</v>
      </c>
    </row>
    <row r="133" spans="1:15" ht="15" x14ac:dyDescent="0.2">
      <c r="A133" s="51" t="s">
        <v>344</v>
      </c>
      <c r="B133" s="18" t="s">
        <v>298</v>
      </c>
      <c r="C133" s="18"/>
      <c r="D133" s="18"/>
      <c r="E133" s="18"/>
      <c r="F133" s="18"/>
      <c r="G133" s="18"/>
      <c r="H133" s="18"/>
      <c r="I133" s="18"/>
      <c r="J133" s="28"/>
      <c r="K133" s="28"/>
      <c r="L133" s="28"/>
      <c r="M133" s="28"/>
      <c r="N133" s="28"/>
      <c r="O133" s="52"/>
    </row>
    <row r="134" spans="1:15" ht="28.5" x14ac:dyDescent="0.2">
      <c r="A134" s="53" t="s">
        <v>345</v>
      </c>
      <c r="B134" s="41" t="s">
        <v>300</v>
      </c>
      <c r="C134" s="42" t="s">
        <v>74</v>
      </c>
      <c r="D134" s="43">
        <v>0.64</v>
      </c>
      <c r="E134" s="19">
        <f>Boletim_de_Medição_01!G134</f>
        <v>0</v>
      </c>
      <c r="F134" s="106"/>
      <c r="G134" s="17">
        <f t="shared" si="25"/>
        <v>0</v>
      </c>
      <c r="H134" s="17">
        <f t="shared" si="26"/>
        <v>0.64</v>
      </c>
      <c r="I134" s="25">
        <v>346.61</v>
      </c>
      <c r="J134" s="17">
        <f t="shared" si="20"/>
        <v>221.83</v>
      </c>
      <c r="K134" s="17">
        <f t="shared" si="21"/>
        <v>0</v>
      </c>
      <c r="L134" s="17">
        <f t="shared" si="22"/>
        <v>0</v>
      </c>
      <c r="M134" s="17">
        <f t="shared" si="23"/>
        <v>0</v>
      </c>
      <c r="N134" s="17">
        <f t="shared" si="24"/>
        <v>221.83</v>
      </c>
      <c r="O134" s="54">
        <f t="shared" si="27"/>
        <v>0</v>
      </c>
    </row>
    <row r="135" spans="1:15" ht="28.5" x14ac:dyDescent="0.2">
      <c r="A135" s="53" t="s">
        <v>346</v>
      </c>
      <c r="B135" s="41" t="s">
        <v>302</v>
      </c>
      <c r="C135" s="42" t="s">
        <v>74</v>
      </c>
      <c r="D135" s="43">
        <v>1.83</v>
      </c>
      <c r="E135" s="19">
        <f>Boletim_de_Medição_01!G135</f>
        <v>0</v>
      </c>
      <c r="F135" s="106"/>
      <c r="G135" s="17">
        <f t="shared" si="25"/>
        <v>0</v>
      </c>
      <c r="H135" s="17">
        <f t="shared" si="26"/>
        <v>1.83</v>
      </c>
      <c r="I135" s="25">
        <v>476.04</v>
      </c>
      <c r="J135" s="17">
        <f t="shared" si="20"/>
        <v>871.15</v>
      </c>
      <c r="K135" s="17">
        <f t="shared" si="21"/>
        <v>0</v>
      </c>
      <c r="L135" s="17">
        <f t="shared" si="22"/>
        <v>0</v>
      </c>
      <c r="M135" s="17">
        <f t="shared" si="23"/>
        <v>0</v>
      </c>
      <c r="N135" s="17">
        <f t="shared" si="24"/>
        <v>871.15</v>
      </c>
      <c r="O135" s="54">
        <f t="shared" si="27"/>
        <v>0</v>
      </c>
    </row>
    <row r="136" spans="1:15" ht="28.5" x14ac:dyDescent="0.2">
      <c r="A136" s="53" t="s">
        <v>347</v>
      </c>
      <c r="B136" s="41" t="s">
        <v>304</v>
      </c>
      <c r="C136" s="42" t="s">
        <v>6</v>
      </c>
      <c r="D136" s="43">
        <v>9.15</v>
      </c>
      <c r="E136" s="19">
        <f>Boletim_de_Medição_01!G136</f>
        <v>0</v>
      </c>
      <c r="F136" s="106"/>
      <c r="G136" s="17">
        <f t="shared" si="25"/>
        <v>0</v>
      </c>
      <c r="H136" s="17">
        <f t="shared" si="26"/>
        <v>9.15</v>
      </c>
      <c r="I136" s="25">
        <v>51.3</v>
      </c>
      <c r="J136" s="17">
        <f t="shared" si="20"/>
        <v>469.4</v>
      </c>
      <c r="K136" s="17">
        <f t="shared" si="21"/>
        <v>0</v>
      </c>
      <c r="L136" s="17">
        <f t="shared" si="22"/>
        <v>0</v>
      </c>
      <c r="M136" s="17">
        <f t="shared" si="23"/>
        <v>0</v>
      </c>
      <c r="N136" s="17">
        <f t="shared" si="24"/>
        <v>469.4</v>
      </c>
      <c r="O136" s="54">
        <f t="shared" si="27"/>
        <v>0</v>
      </c>
    </row>
    <row r="137" spans="1:15" ht="57" x14ac:dyDescent="0.2">
      <c r="A137" s="53" t="s">
        <v>348</v>
      </c>
      <c r="B137" s="41" t="s">
        <v>306</v>
      </c>
      <c r="C137" s="42" t="s">
        <v>100</v>
      </c>
      <c r="D137" s="43">
        <v>62.99</v>
      </c>
      <c r="E137" s="19">
        <f>Boletim_de_Medição_01!G137</f>
        <v>0</v>
      </c>
      <c r="F137" s="106"/>
      <c r="G137" s="17">
        <f t="shared" si="25"/>
        <v>0</v>
      </c>
      <c r="H137" s="17">
        <f t="shared" si="26"/>
        <v>62.99</v>
      </c>
      <c r="I137" s="25">
        <v>5.25</v>
      </c>
      <c r="J137" s="17">
        <f t="shared" si="20"/>
        <v>330.7</v>
      </c>
      <c r="K137" s="17">
        <f t="shared" si="21"/>
        <v>0</v>
      </c>
      <c r="L137" s="17">
        <f t="shared" si="22"/>
        <v>0</v>
      </c>
      <c r="M137" s="17">
        <f t="shared" si="23"/>
        <v>0</v>
      </c>
      <c r="N137" s="17">
        <f t="shared" si="24"/>
        <v>330.7</v>
      </c>
      <c r="O137" s="54">
        <f t="shared" si="27"/>
        <v>0</v>
      </c>
    </row>
    <row r="138" spans="1:15" ht="42.75" x14ac:dyDescent="0.2">
      <c r="A138" s="53" t="s">
        <v>349</v>
      </c>
      <c r="B138" s="41" t="s">
        <v>310</v>
      </c>
      <c r="C138" s="42" t="s">
        <v>6</v>
      </c>
      <c r="D138" s="43">
        <v>3.21</v>
      </c>
      <c r="E138" s="19">
        <f>Boletim_de_Medição_01!G138</f>
        <v>0</v>
      </c>
      <c r="F138" s="106"/>
      <c r="G138" s="17">
        <f t="shared" si="25"/>
        <v>0</v>
      </c>
      <c r="H138" s="17">
        <f t="shared" si="26"/>
        <v>3.21</v>
      </c>
      <c r="I138" s="25">
        <v>73.319999999999993</v>
      </c>
      <c r="J138" s="17">
        <f t="shared" ref="J138:J200" si="28">D138*I138</f>
        <v>235.36</v>
      </c>
      <c r="K138" s="17">
        <f t="shared" ref="K138:K200" si="29">E138*I138</f>
        <v>0</v>
      </c>
      <c r="L138" s="17">
        <f t="shared" ref="L138:L200" si="30">F138*I138</f>
        <v>0</v>
      </c>
      <c r="M138" s="17">
        <f t="shared" ref="M138:M200" si="31">G138*I138</f>
        <v>0</v>
      </c>
      <c r="N138" s="17">
        <f t="shared" ref="N138:N200" si="32">H138*I138</f>
        <v>235.36</v>
      </c>
      <c r="O138" s="54">
        <f t="shared" si="27"/>
        <v>0</v>
      </c>
    </row>
    <row r="139" spans="1:15" ht="15" x14ac:dyDescent="0.2">
      <c r="A139" s="53" t="s">
        <v>350</v>
      </c>
      <c r="B139" s="41" t="s">
        <v>351</v>
      </c>
      <c r="C139" s="42" t="s">
        <v>28</v>
      </c>
      <c r="D139" s="43">
        <v>3.27</v>
      </c>
      <c r="E139" s="19">
        <f>Boletim_de_Medição_01!G139</f>
        <v>0</v>
      </c>
      <c r="F139" s="106"/>
      <c r="G139" s="17">
        <f t="shared" si="25"/>
        <v>0</v>
      </c>
      <c r="H139" s="17">
        <f t="shared" si="26"/>
        <v>3.27</v>
      </c>
      <c r="I139" s="25">
        <v>47</v>
      </c>
      <c r="J139" s="17">
        <f t="shared" si="28"/>
        <v>153.69</v>
      </c>
      <c r="K139" s="17">
        <f t="shared" si="29"/>
        <v>0</v>
      </c>
      <c r="L139" s="17">
        <f t="shared" si="30"/>
        <v>0</v>
      </c>
      <c r="M139" s="17">
        <f t="shared" si="31"/>
        <v>0</v>
      </c>
      <c r="N139" s="17">
        <f t="shared" si="32"/>
        <v>153.69</v>
      </c>
      <c r="O139" s="54">
        <f t="shared" si="27"/>
        <v>0</v>
      </c>
    </row>
    <row r="140" spans="1:15" ht="15" x14ac:dyDescent="0.2">
      <c r="A140" s="51" t="s">
        <v>352</v>
      </c>
      <c r="B140" s="18" t="s">
        <v>312</v>
      </c>
      <c r="C140" s="18"/>
      <c r="D140" s="18"/>
      <c r="E140" s="18"/>
      <c r="F140" s="18"/>
      <c r="G140" s="18"/>
      <c r="H140" s="18"/>
      <c r="I140" s="18"/>
      <c r="J140" s="28"/>
      <c r="K140" s="28"/>
      <c r="L140" s="28"/>
      <c r="M140" s="28"/>
      <c r="N140" s="28"/>
      <c r="O140" s="52"/>
    </row>
    <row r="141" spans="1:15" ht="71.25" x14ac:dyDescent="0.2">
      <c r="A141" s="53" t="s">
        <v>353</v>
      </c>
      <c r="B141" s="41" t="s">
        <v>314</v>
      </c>
      <c r="C141" s="42" t="s">
        <v>6</v>
      </c>
      <c r="D141" s="43">
        <v>30.15</v>
      </c>
      <c r="E141" s="19">
        <f>Boletim_de_Medição_01!G141</f>
        <v>0</v>
      </c>
      <c r="F141" s="106"/>
      <c r="G141" s="17">
        <f t="shared" si="25"/>
        <v>0</v>
      </c>
      <c r="H141" s="17">
        <f t="shared" si="26"/>
        <v>30.15</v>
      </c>
      <c r="I141" s="25">
        <v>57.63</v>
      </c>
      <c r="J141" s="17">
        <f t="shared" si="28"/>
        <v>1737.54</v>
      </c>
      <c r="K141" s="17">
        <f t="shared" si="29"/>
        <v>0</v>
      </c>
      <c r="L141" s="17">
        <f t="shared" si="30"/>
        <v>0</v>
      </c>
      <c r="M141" s="17">
        <f t="shared" si="31"/>
        <v>0</v>
      </c>
      <c r="N141" s="17">
        <f t="shared" si="32"/>
        <v>1737.54</v>
      </c>
      <c r="O141" s="54">
        <f t="shared" si="27"/>
        <v>0</v>
      </c>
    </row>
    <row r="142" spans="1:15" ht="15" x14ac:dyDescent="0.2">
      <c r="A142" s="51" t="s">
        <v>354</v>
      </c>
      <c r="B142" s="18" t="s">
        <v>316</v>
      </c>
      <c r="C142" s="18"/>
      <c r="D142" s="18"/>
      <c r="E142" s="18"/>
      <c r="F142" s="18"/>
      <c r="G142" s="18"/>
      <c r="H142" s="18"/>
      <c r="I142" s="18"/>
      <c r="J142" s="28"/>
      <c r="K142" s="28"/>
      <c r="L142" s="28"/>
      <c r="M142" s="28"/>
      <c r="N142" s="28"/>
      <c r="O142" s="52"/>
    </row>
    <row r="143" spans="1:15" ht="57" x14ac:dyDescent="0.2">
      <c r="A143" s="53" t="s">
        <v>355</v>
      </c>
      <c r="B143" s="41" t="s">
        <v>318</v>
      </c>
      <c r="C143" s="42" t="s">
        <v>72</v>
      </c>
      <c r="D143" s="43">
        <v>15.17</v>
      </c>
      <c r="E143" s="19">
        <f>Boletim_de_Medição_01!G143</f>
        <v>0</v>
      </c>
      <c r="F143" s="106"/>
      <c r="G143" s="17">
        <f t="shared" si="25"/>
        <v>0</v>
      </c>
      <c r="H143" s="17">
        <f t="shared" si="26"/>
        <v>15.17</v>
      </c>
      <c r="I143" s="25">
        <v>96.54</v>
      </c>
      <c r="J143" s="17">
        <f t="shared" si="28"/>
        <v>1464.51</v>
      </c>
      <c r="K143" s="17">
        <f t="shared" si="29"/>
        <v>0</v>
      </c>
      <c r="L143" s="17">
        <f t="shared" si="30"/>
        <v>0</v>
      </c>
      <c r="M143" s="17">
        <f t="shared" si="31"/>
        <v>0</v>
      </c>
      <c r="N143" s="17">
        <f t="shared" si="32"/>
        <v>1464.51</v>
      </c>
      <c r="O143" s="54">
        <f t="shared" si="27"/>
        <v>0</v>
      </c>
    </row>
    <row r="144" spans="1:15" ht="42.75" x14ac:dyDescent="0.2">
      <c r="A144" s="53" t="s">
        <v>356</v>
      </c>
      <c r="B144" s="41" t="s">
        <v>320</v>
      </c>
      <c r="C144" s="42" t="s">
        <v>72</v>
      </c>
      <c r="D144" s="43">
        <v>4.09</v>
      </c>
      <c r="E144" s="19">
        <f>Boletim_de_Medição_01!G144</f>
        <v>0</v>
      </c>
      <c r="F144" s="106"/>
      <c r="G144" s="17">
        <f t="shared" si="25"/>
        <v>0</v>
      </c>
      <c r="H144" s="17">
        <f t="shared" si="26"/>
        <v>4.09</v>
      </c>
      <c r="I144" s="25">
        <v>59.91</v>
      </c>
      <c r="J144" s="17">
        <f t="shared" si="28"/>
        <v>245.03</v>
      </c>
      <c r="K144" s="17">
        <f t="shared" si="29"/>
        <v>0</v>
      </c>
      <c r="L144" s="17">
        <f t="shared" si="30"/>
        <v>0</v>
      </c>
      <c r="M144" s="17">
        <f t="shared" si="31"/>
        <v>0</v>
      </c>
      <c r="N144" s="17">
        <f t="shared" si="32"/>
        <v>245.03</v>
      </c>
      <c r="O144" s="54">
        <f t="shared" si="27"/>
        <v>0</v>
      </c>
    </row>
    <row r="145" spans="1:15" ht="28.5" x14ac:dyDescent="0.2">
      <c r="A145" s="53" t="s">
        <v>357</v>
      </c>
      <c r="B145" s="41" t="s">
        <v>322</v>
      </c>
      <c r="C145" s="42" t="s">
        <v>72</v>
      </c>
      <c r="D145" s="43">
        <v>20.100000000000001</v>
      </c>
      <c r="E145" s="19">
        <f>Boletim_de_Medição_01!G145</f>
        <v>0</v>
      </c>
      <c r="F145" s="106"/>
      <c r="G145" s="17">
        <f t="shared" si="25"/>
        <v>0</v>
      </c>
      <c r="H145" s="17">
        <f t="shared" si="26"/>
        <v>20.100000000000001</v>
      </c>
      <c r="I145" s="25">
        <v>3.02</v>
      </c>
      <c r="J145" s="17">
        <f t="shared" si="28"/>
        <v>60.7</v>
      </c>
      <c r="K145" s="17">
        <f t="shared" si="29"/>
        <v>0</v>
      </c>
      <c r="L145" s="17">
        <f t="shared" si="30"/>
        <v>0</v>
      </c>
      <c r="M145" s="17">
        <f t="shared" si="31"/>
        <v>0</v>
      </c>
      <c r="N145" s="17">
        <f t="shared" si="32"/>
        <v>60.7</v>
      </c>
      <c r="O145" s="54">
        <f t="shared" si="27"/>
        <v>0</v>
      </c>
    </row>
    <row r="146" spans="1:15" ht="28.5" x14ac:dyDescent="0.2">
      <c r="A146" s="53" t="s">
        <v>358</v>
      </c>
      <c r="B146" s="41" t="s">
        <v>324</v>
      </c>
      <c r="C146" s="42" t="s">
        <v>6</v>
      </c>
      <c r="D146" s="43">
        <v>20.100000000000001</v>
      </c>
      <c r="E146" s="19">
        <f>Boletim_de_Medição_01!G146</f>
        <v>0</v>
      </c>
      <c r="F146" s="106"/>
      <c r="G146" s="17">
        <f t="shared" si="25"/>
        <v>0</v>
      </c>
      <c r="H146" s="17">
        <f t="shared" si="26"/>
        <v>20.100000000000001</v>
      </c>
      <c r="I146" s="25">
        <v>20.87</v>
      </c>
      <c r="J146" s="17">
        <f t="shared" si="28"/>
        <v>419.49</v>
      </c>
      <c r="K146" s="17">
        <f t="shared" si="29"/>
        <v>0</v>
      </c>
      <c r="L146" s="17">
        <f t="shared" si="30"/>
        <v>0</v>
      </c>
      <c r="M146" s="17">
        <f t="shared" si="31"/>
        <v>0</v>
      </c>
      <c r="N146" s="17">
        <f t="shared" si="32"/>
        <v>419.49</v>
      </c>
      <c r="O146" s="54">
        <f t="shared" si="27"/>
        <v>0</v>
      </c>
    </row>
    <row r="147" spans="1:15" ht="15" x14ac:dyDescent="0.2">
      <c r="A147" s="51" t="s">
        <v>359</v>
      </c>
      <c r="B147" s="18" t="s">
        <v>326</v>
      </c>
      <c r="C147" s="18"/>
      <c r="D147" s="18"/>
      <c r="E147" s="18"/>
      <c r="F147" s="18"/>
      <c r="G147" s="18"/>
      <c r="H147" s="18"/>
      <c r="I147" s="18"/>
      <c r="J147" s="28"/>
      <c r="K147" s="28"/>
      <c r="L147" s="28"/>
      <c r="M147" s="28"/>
      <c r="N147" s="28"/>
      <c r="O147" s="52"/>
    </row>
    <row r="148" spans="1:15" ht="28.5" x14ac:dyDescent="0.2">
      <c r="A148" s="53" t="s">
        <v>360</v>
      </c>
      <c r="B148" s="41" t="s">
        <v>328</v>
      </c>
      <c r="C148" s="42" t="s">
        <v>30</v>
      </c>
      <c r="D148" s="43">
        <v>2.2000000000000002</v>
      </c>
      <c r="E148" s="19">
        <f>Boletim_de_Medição_01!G148</f>
        <v>0</v>
      </c>
      <c r="F148" s="106"/>
      <c r="G148" s="17">
        <f t="shared" si="25"/>
        <v>0</v>
      </c>
      <c r="H148" s="17">
        <f t="shared" si="26"/>
        <v>2.2000000000000002</v>
      </c>
      <c r="I148" s="25">
        <v>19.86</v>
      </c>
      <c r="J148" s="17">
        <f t="shared" si="28"/>
        <v>43.69</v>
      </c>
      <c r="K148" s="17">
        <f t="shared" si="29"/>
        <v>0</v>
      </c>
      <c r="L148" s="17">
        <f t="shared" si="30"/>
        <v>0</v>
      </c>
      <c r="M148" s="17">
        <f t="shared" si="31"/>
        <v>0</v>
      </c>
      <c r="N148" s="17">
        <f t="shared" si="32"/>
        <v>43.69</v>
      </c>
      <c r="O148" s="54">
        <f t="shared" si="27"/>
        <v>0</v>
      </c>
    </row>
    <row r="149" spans="1:15" ht="28.5" x14ac:dyDescent="0.2">
      <c r="A149" s="53" t="s">
        <v>361</v>
      </c>
      <c r="B149" s="41" t="s">
        <v>362</v>
      </c>
      <c r="C149" s="42" t="s">
        <v>71</v>
      </c>
      <c r="D149" s="43">
        <v>1</v>
      </c>
      <c r="E149" s="19">
        <f>Boletim_de_Medição_01!G149</f>
        <v>0</v>
      </c>
      <c r="F149" s="106"/>
      <c r="G149" s="17">
        <f t="shared" si="25"/>
        <v>0</v>
      </c>
      <c r="H149" s="17">
        <f t="shared" si="26"/>
        <v>1</v>
      </c>
      <c r="I149" s="25">
        <v>40.229999999999997</v>
      </c>
      <c r="J149" s="17">
        <f t="shared" si="28"/>
        <v>40.229999999999997</v>
      </c>
      <c r="K149" s="17">
        <f t="shared" si="29"/>
        <v>0</v>
      </c>
      <c r="L149" s="17">
        <f t="shared" si="30"/>
        <v>0</v>
      </c>
      <c r="M149" s="17">
        <f t="shared" si="31"/>
        <v>0</v>
      </c>
      <c r="N149" s="17">
        <f t="shared" si="32"/>
        <v>40.229999999999997</v>
      </c>
      <c r="O149" s="54">
        <f t="shared" si="27"/>
        <v>0</v>
      </c>
    </row>
    <row r="150" spans="1:15" ht="28.5" x14ac:dyDescent="0.2">
      <c r="A150" s="53" t="s">
        <v>363</v>
      </c>
      <c r="B150" s="41" t="s">
        <v>330</v>
      </c>
      <c r="C150" s="42" t="s">
        <v>71</v>
      </c>
      <c r="D150" s="43">
        <v>1</v>
      </c>
      <c r="E150" s="19">
        <f>Boletim_de_Medição_01!G150</f>
        <v>0</v>
      </c>
      <c r="F150" s="106"/>
      <c r="G150" s="17">
        <f t="shared" si="25"/>
        <v>0</v>
      </c>
      <c r="H150" s="17">
        <f t="shared" si="26"/>
        <v>1</v>
      </c>
      <c r="I150" s="25">
        <v>29.56</v>
      </c>
      <c r="J150" s="17">
        <f t="shared" si="28"/>
        <v>29.56</v>
      </c>
      <c r="K150" s="17">
        <f t="shared" si="29"/>
        <v>0</v>
      </c>
      <c r="L150" s="17">
        <f t="shared" si="30"/>
        <v>0</v>
      </c>
      <c r="M150" s="17">
        <f t="shared" si="31"/>
        <v>0</v>
      </c>
      <c r="N150" s="17">
        <f t="shared" si="32"/>
        <v>29.56</v>
      </c>
      <c r="O150" s="54">
        <f t="shared" si="27"/>
        <v>0</v>
      </c>
    </row>
    <row r="151" spans="1:15" ht="42.75" x14ac:dyDescent="0.2">
      <c r="A151" s="53" t="s">
        <v>364</v>
      </c>
      <c r="B151" s="41" t="s">
        <v>365</v>
      </c>
      <c r="C151" s="42" t="s">
        <v>75</v>
      </c>
      <c r="D151" s="43">
        <v>2.1</v>
      </c>
      <c r="E151" s="19">
        <f>Boletim_de_Medição_01!G151</f>
        <v>0</v>
      </c>
      <c r="F151" s="106"/>
      <c r="G151" s="17">
        <f t="shared" si="25"/>
        <v>0</v>
      </c>
      <c r="H151" s="17">
        <f t="shared" si="26"/>
        <v>2.1</v>
      </c>
      <c r="I151" s="25">
        <v>102.18</v>
      </c>
      <c r="J151" s="17">
        <f t="shared" si="28"/>
        <v>214.58</v>
      </c>
      <c r="K151" s="17">
        <f t="shared" si="29"/>
        <v>0</v>
      </c>
      <c r="L151" s="17">
        <f t="shared" si="30"/>
        <v>0</v>
      </c>
      <c r="M151" s="17">
        <f t="shared" si="31"/>
        <v>0</v>
      </c>
      <c r="N151" s="17">
        <f t="shared" si="32"/>
        <v>214.58</v>
      </c>
      <c r="O151" s="54">
        <f t="shared" si="27"/>
        <v>0</v>
      </c>
    </row>
    <row r="152" spans="1:15" ht="42.75" x14ac:dyDescent="0.2">
      <c r="A152" s="53" t="s">
        <v>366</v>
      </c>
      <c r="B152" s="41" t="s">
        <v>367</v>
      </c>
      <c r="C152" s="42" t="s">
        <v>75</v>
      </c>
      <c r="D152" s="43">
        <v>2.1</v>
      </c>
      <c r="E152" s="19">
        <f>Boletim_de_Medição_01!G152</f>
        <v>0</v>
      </c>
      <c r="F152" s="106"/>
      <c r="G152" s="17">
        <f t="shared" si="25"/>
        <v>0</v>
      </c>
      <c r="H152" s="17">
        <f t="shared" si="26"/>
        <v>2.1</v>
      </c>
      <c r="I152" s="25">
        <v>1.7</v>
      </c>
      <c r="J152" s="17">
        <f t="shared" si="28"/>
        <v>3.57</v>
      </c>
      <c r="K152" s="17">
        <f t="shared" si="29"/>
        <v>0</v>
      </c>
      <c r="L152" s="17">
        <f t="shared" si="30"/>
        <v>0</v>
      </c>
      <c r="M152" s="17">
        <f t="shared" si="31"/>
        <v>0</v>
      </c>
      <c r="N152" s="17">
        <f t="shared" si="32"/>
        <v>3.57</v>
      </c>
      <c r="O152" s="54">
        <f t="shared" si="27"/>
        <v>0</v>
      </c>
    </row>
    <row r="153" spans="1:15" ht="15" x14ac:dyDescent="0.2">
      <c r="A153" s="51" t="s">
        <v>368</v>
      </c>
      <c r="B153" s="18" t="s">
        <v>369</v>
      </c>
      <c r="C153" s="18"/>
      <c r="D153" s="18"/>
      <c r="E153" s="18"/>
      <c r="F153" s="18"/>
      <c r="G153" s="18"/>
      <c r="H153" s="18"/>
      <c r="I153" s="18"/>
      <c r="J153" s="28"/>
      <c r="K153" s="28"/>
      <c r="L153" s="28"/>
      <c r="M153" s="28"/>
      <c r="N153" s="28"/>
      <c r="O153" s="52"/>
    </row>
    <row r="154" spans="1:15" ht="15" x14ac:dyDescent="0.2">
      <c r="A154" s="51" t="s">
        <v>370</v>
      </c>
      <c r="B154" s="18" t="s">
        <v>371</v>
      </c>
      <c r="C154" s="18"/>
      <c r="D154" s="18"/>
      <c r="E154" s="18"/>
      <c r="F154" s="18"/>
      <c r="G154" s="18"/>
      <c r="H154" s="18"/>
      <c r="I154" s="18"/>
      <c r="J154" s="28"/>
      <c r="K154" s="28"/>
      <c r="L154" s="28"/>
      <c r="M154" s="28"/>
      <c r="N154" s="28"/>
      <c r="O154" s="52"/>
    </row>
    <row r="155" spans="1:15" ht="42.75" x14ac:dyDescent="0.2">
      <c r="A155" s="53" t="s">
        <v>372</v>
      </c>
      <c r="B155" s="41" t="s">
        <v>373</v>
      </c>
      <c r="C155" s="42" t="s">
        <v>75</v>
      </c>
      <c r="D155" s="43">
        <v>132</v>
      </c>
      <c r="E155" s="19">
        <f>Boletim_de_Medição_01!G155</f>
        <v>0</v>
      </c>
      <c r="F155" s="106"/>
      <c r="G155" s="17">
        <f t="shared" si="25"/>
        <v>0</v>
      </c>
      <c r="H155" s="17">
        <f t="shared" si="26"/>
        <v>132</v>
      </c>
      <c r="I155" s="25">
        <v>18.38</v>
      </c>
      <c r="J155" s="17">
        <f t="shared" si="28"/>
        <v>2426.16</v>
      </c>
      <c r="K155" s="17">
        <f t="shared" si="29"/>
        <v>0</v>
      </c>
      <c r="L155" s="17">
        <f t="shared" si="30"/>
        <v>0</v>
      </c>
      <c r="M155" s="17">
        <f t="shared" si="31"/>
        <v>0</v>
      </c>
      <c r="N155" s="17">
        <f t="shared" si="32"/>
        <v>2426.16</v>
      </c>
      <c r="O155" s="54">
        <f t="shared" si="27"/>
        <v>0</v>
      </c>
    </row>
    <row r="156" spans="1:15" ht="15" x14ac:dyDescent="0.2">
      <c r="A156" s="51" t="s">
        <v>374</v>
      </c>
      <c r="B156" s="18" t="s">
        <v>375</v>
      </c>
      <c r="C156" s="18"/>
      <c r="D156" s="18"/>
      <c r="E156" s="18"/>
      <c r="F156" s="18"/>
      <c r="G156" s="18"/>
      <c r="H156" s="18"/>
      <c r="I156" s="18"/>
      <c r="J156" s="28"/>
      <c r="K156" s="28"/>
      <c r="L156" s="28"/>
      <c r="M156" s="28"/>
      <c r="N156" s="28"/>
      <c r="O156" s="52"/>
    </row>
    <row r="157" spans="1:15" ht="28.5" x14ac:dyDescent="0.2">
      <c r="A157" s="53" t="s">
        <v>376</v>
      </c>
      <c r="B157" s="41" t="s">
        <v>253</v>
      </c>
      <c r="C157" s="42" t="s">
        <v>75</v>
      </c>
      <c r="D157" s="43">
        <v>130</v>
      </c>
      <c r="E157" s="19">
        <f>Boletim_de_Medição_01!G157</f>
        <v>0</v>
      </c>
      <c r="F157" s="106"/>
      <c r="G157" s="17">
        <f t="shared" si="25"/>
        <v>0</v>
      </c>
      <c r="H157" s="17">
        <f t="shared" si="26"/>
        <v>130</v>
      </c>
      <c r="I157" s="25">
        <v>0.59</v>
      </c>
      <c r="J157" s="17">
        <f t="shared" si="28"/>
        <v>76.7</v>
      </c>
      <c r="K157" s="17">
        <f t="shared" si="29"/>
        <v>0</v>
      </c>
      <c r="L157" s="17">
        <f t="shared" si="30"/>
        <v>0</v>
      </c>
      <c r="M157" s="17">
        <f t="shared" si="31"/>
        <v>0</v>
      </c>
      <c r="N157" s="17">
        <f t="shared" si="32"/>
        <v>76.7</v>
      </c>
      <c r="O157" s="54">
        <f t="shared" si="27"/>
        <v>0</v>
      </c>
    </row>
    <row r="158" spans="1:15" ht="42.75" x14ac:dyDescent="0.2">
      <c r="A158" s="53" t="s">
        <v>377</v>
      </c>
      <c r="B158" s="41" t="s">
        <v>209</v>
      </c>
      <c r="C158" s="42" t="s">
        <v>74</v>
      </c>
      <c r="D158" s="43">
        <v>36.4</v>
      </c>
      <c r="E158" s="19">
        <f>Boletim_de_Medição_01!G158</f>
        <v>0</v>
      </c>
      <c r="F158" s="106"/>
      <c r="G158" s="17">
        <f t="shared" si="25"/>
        <v>0</v>
      </c>
      <c r="H158" s="17">
        <f t="shared" si="26"/>
        <v>36.4</v>
      </c>
      <c r="I158" s="25">
        <v>18.850000000000001</v>
      </c>
      <c r="J158" s="17">
        <f t="shared" si="28"/>
        <v>686.14</v>
      </c>
      <c r="K158" s="17">
        <f t="shared" si="29"/>
        <v>0</v>
      </c>
      <c r="L158" s="17">
        <f t="shared" si="30"/>
        <v>0</v>
      </c>
      <c r="M158" s="17">
        <f t="shared" si="31"/>
        <v>0</v>
      </c>
      <c r="N158" s="17">
        <f t="shared" si="32"/>
        <v>686.14</v>
      </c>
      <c r="O158" s="54">
        <f t="shared" si="27"/>
        <v>0</v>
      </c>
    </row>
    <row r="159" spans="1:15" ht="28.5" x14ac:dyDescent="0.2">
      <c r="A159" s="53" t="s">
        <v>378</v>
      </c>
      <c r="B159" s="41" t="s">
        <v>379</v>
      </c>
      <c r="C159" s="42" t="s">
        <v>75</v>
      </c>
      <c r="D159" s="43">
        <v>132</v>
      </c>
      <c r="E159" s="19">
        <f>Boletim_de_Medição_01!G159</f>
        <v>0</v>
      </c>
      <c r="F159" s="106"/>
      <c r="G159" s="17">
        <f t="shared" si="25"/>
        <v>0</v>
      </c>
      <c r="H159" s="17">
        <f t="shared" si="26"/>
        <v>132</v>
      </c>
      <c r="I159" s="25">
        <v>1.0900000000000001</v>
      </c>
      <c r="J159" s="17">
        <f t="shared" si="28"/>
        <v>143.88</v>
      </c>
      <c r="K159" s="17">
        <f t="shared" si="29"/>
        <v>0</v>
      </c>
      <c r="L159" s="17">
        <f t="shared" si="30"/>
        <v>0</v>
      </c>
      <c r="M159" s="17">
        <f t="shared" si="31"/>
        <v>0</v>
      </c>
      <c r="N159" s="17">
        <f t="shared" si="32"/>
        <v>143.88</v>
      </c>
      <c r="O159" s="54">
        <f t="shared" si="27"/>
        <v>0</v>
      </c>
    </row>
    <row r="160" spans="1:15" s="9" customFormat="1" ht="15" x14ac:dyDescent="0.2">
      <c r="A160" s="53" t="s">
        <v>380</v>
      </c>
      <c r="B160" s="41" t="s">
        <v>98</v>
      </c>
      <c r="C160" s="42" t="s">
        <v>6</v>
      </c>
      <c r="D160" s="43">
        <v>52</v>
      </c>
      <c r="E160" s="19">
        <f>Boletim_de_Medição_01!G160</f>
        <v>0</v>
      </c>
      <c r="F160" s="106"/>
      <c r="G160" s="17">
        <f t="shared" si="25"/>
        <v>0</v>
      </c>
      <c r="H160" s="17">
        <f t="shared" si="26"/>
        <v>52</v>
      </c>
      <c r="I160" s="25">
        <v>2.2599999999999998</v>
      </c>
      <c r="J160" s="17">
        <f t="shared" si="28"/>
        <v>117.52</v>
      </c>
      <c r="K160" s="17">
        <f t="shared" si="29"/>
        <v>0</v>
      </c>
      <c r="L160" s="17">
        <f t="shared" si="30"/>
        <v>0</v>
      </c>
      <c r="M160" s="17">
        <f t="shared" si="31"/>
        <v>0</v>
      </c>
      <c r="N160" s="17">
        <f t="shared" si="32"/>
        <v>117.52</v>
      </c>
      <c r="O160" s="54">
        <f t="shared" si="27"/>
        <v>0</v>
      </c>
    </row>
    <row r="161" spans="1:15" ht="42.75" x14ac:dyDescent="0.2">
      <c r="A161" s="53" t="s">
        <v>381</v>
      </c>
      <c r="B161" s="41" t="s">
        <v>243</v>
      </c>
      <c r="C161" s="42" t="s">
        <v>74</v>
      </c>
      <c r="D161" s="43">
        <v>35.9</v>
      </c>
      <c r="E161" s="19">
        <f>Boletim_de_Medição_01!G161</f>
        <v>0</v>
      </c>
      <c r="F161" s="106"/>
      <c r="G161" s="17">
        <f t="shared" si="25"/>
        <v>0</v>
      </c>
      <c r="H161" s="17">
        <f t="shared" si="26"/>
        <v>35.9</v>
      </c>
      <c r="I161" s="25">
        <v>22.62</v>
      </c>
      <c r="J161" s="17">
        <f t="shared" si="28"/>
        <v>812.06</v>
      </c>
      <c r="K161" s="17">
        <f t="shared" si="29"/>
        <v>0</v>
      </c>
      <c r="L161" s="17">
        <f t="shared" si="30"/>
        <v>0</v>
      </c>
      <c r="M161" s="17">
        <f t="shared" si="31"/>
        <v>0</v>
      </c>
      <c r="N161" s="17">
        <f t="shared" si="32"/>
        <v>812.06</v>
      </c>
      <c r="O161" s="54">
        <f t="shared" si="27"/>
        <v>0</v>
      </c>
    </row>
    <row r="162" spans="1:15" ht="15" x14ac:dyDescent="0.2">
      <c r="A162" s="51" t="s">
        <v>382</v>
      </c>
      <c r="B162" s="18" t="s">
        <v>383</v>
      </c>
      <c r="C162" s="18"/>
      <c r="D162" s="18"/>
      <c r="E162" s="18"/>
      <c r="F162" s="18"/>
      <c r="G162" s="18"/>
      <c r="H162" s="18"/>
      <c r="I162" s="18"/>
      <c r="J162" s="28"/>
      <c r="K162" s="28"/>
      <c r="L162" s="28"/>
      <c r="M162" s="28"/>
      <c r="N162" s="28"/>
      <c r="O162" s="52"/>
    </row>
    <row r="163" spans="1:15" ht="28.5" x14ac:dyDescent="0.2">
      <c r="A163" s="53" t="s">
        <v>384</v>
      </c>
      <c r="B163" s="41" t="s">
        <v>385</v>
      </c>
      <c r="C163" s="42" t="s">
        <v>75</v>
      </c>
      <c r="D163" s="43">
        <v>52</v>
      </c>
      <c r="E163" s="19">
        <f>Boletim_de_Medição_01!G163</f>
        <v>0</v>
      </c>
      <c r="F163" s="106"/>
      <c r="G163" s="17">
        <f t="shared" ref="G163" si="33">E163+F163</f>
        <v>0</v>
      </c>
      <c r="H163" s="17">
        <f t="shared" ref="H163" si="34">D163-G163</f>
        <v>52</v>
      </c>
      <c r="I163" s="25">
        <v>0.7</v>
      </c>
      <c r="J163" s="17">
        <f t="shared" si="28"/>
        <v>36.4</v>
      </c>
      <c r="K163" s="17">
        <f t="shared" si="29"/>
        <v>0</v>
      </c>
      <c r="L163" s="17">
        <f t="shared" si="30"/>
        <v>0</v>
      </c>
      <c r="M163" s="17">
        <f t="shared" si="31"/>
        <v>0</v>
      </c>
      <c r="N163" s="17">
        <f t="shared" si="32"/>
        <v>36.4</v>
      </c>
      <c r="O163" s="54">
        <f t="shared" ref="O163" si="35">G163/D163*100</f>
        <v>0</v>
      </c>
    </row>
    <row r="164" spans="1:15" ht="15" x14ac:dyDescent="0.2">
      <c r="A164" s="51" t="s">
        <v>386</v>
      </c>
      <c r="B164" s="18" t="s">
        <v>387</v>
      </c>
      <c r="C164" s="18"/>
      <c r="D164" s="18"/>
      <c r="E164" s="18"/>
      <c r="F164" s="18"/>
      <c r="G164" s="18"/>
      <c r="H164" s="18"/>
      <c r="I164" s="18"/>
      <c r="J164" s="28"/>
      <c r="K164" s="28"/>
      <c r="L164" s="28"/>
      <c r="M164" s="28"/>
      <c r="N164" s="28"/>
      <c r="O164" s="52"/>
    </row>
    <row r="165" spans="1:15" ht="28.5" x14ac:dyDescent="0.2">
      <c r="A165" s="53" t="s">
        <v>388</v>
      </c>
      <c r="B165" s="41" t="s">
        <v>389</v>
      </c>
      <c r="C165" s="42" t="s">
        <v>72</v>
      </c>
      <c r="D165" s="43">
        <v>2.4</v>
      </c>
      <c r="E165" s="19">
        <f>Boletim_de_Medição_01!G165</f>
        <v>0</v>
      </c>
      <c r="F165" s="106"/>
      <c r="G165" s="17">
        <f t="shared" ref="G165:G228" si="36">E165+F165</f>
        <v>0</v>
      </c>
      <c r="H165" s="17">
        <f t="shared" ref="H165:H228" si="37">D165-G165</f>
        <v>2.4</v>
      </c>
      <c r="I165" s="25">
        <v>21.43</v>
      </c>
      <c r="J165" s="17">
        <f t="shared" si="28"/>
        <v>51.43</v>
      </c>
      <c r="K165" s="17">
        <f t="shared" si="29"/>
        <v>0</v>
      </c>
      <c r="L165" s="17">
        <f t="shared" si="30"/>
        <v>0</v>
      </c>
      <c r="M165" s="17">
        <f t="shared" si="31"/>
        <v>0</v>
      </c>
      <c r="N165" s="17">
        <f t="shared" si="32"/>
        <v>51.43</v>
      </c>
      <c r="O165" s="54">
        <f t="shared" ref="O165:O228" si="38">G165/D165*100</f>
        <v>0</v>
      </c>
    </row>
    <row r="166" spans="1:15" ht="15" x14ac:dyDescent="0.2">
      <c r="A166" s="51" t="s">
        <v>390</v>
      </c>
      <c r="B166" s="18" t="s">
        <v>207</v>
      </c>
      <c r="C166" s="18"/>
      <c r="D166" s="18"/>
      <c r="E166" s="18"/>
      <c r="F166" s="18"/>
      <c r="G166" s="18"/>
      <c r="H166" s="18"/>
      <c r="I166" s="18"/>
      <c r="J166" s="28"/>
      <c r="K166" s="28"/>
      <c r="L166" s="28"/>
      <c r="M166" s="28"/>
      <c r="N166" s="28"/>
      <c r="O166" s="52"/>
    </row>
    <row r="167" spans="1:15" ht="42.75" x14ac:dyDescent="0.2">
      <c r="A167" s="53" t="s">
        <v>391</v>
      </c>
      <c r="B167" s="41" t="s">
        <v>209</v>
      </c>
      <c r="C167" s="42" t="s">
        <v>74</v>
      </c>
      <c r="D167" s="43">
        <v>8.4</v>
      </c>
      <c r="E167" s="19">
        <f>Boletim_de_Medição_01!G167</f>
        <v>0</v>
      </c>
      <c r="F167" s="106"/>
      <c r="G167" s="17">
        <f t="shared" si="36"/>
        <v>0</v>
      </c>
      <c r="H167" s="17">
        <f t="shared" si="37"/>
        <v>8.4</v>
      </c>
      <c r="I167" s="25">
        <v>18.850000000000001</v>
      </c>
      <c r="J167" s="17">
        <f t="shared" si="28"/>
        <v>158.34</v>
      </c>
      <c r="K167" s="17">
        <f t="shared" si="29"/>
        <v>0</v>
      </c>
      <c r="L167" s="17">
        <f t="shared" si="30"/>
        <v>0</v>
      </c>
      <c r="M167" s="17">
        <f t="shared" si="31"/>
        <v>0</v>
      </c>
      <c r="N167" s="17">
        <f t="shared" si="32"/>
        <v>158.34</v>
      </c>
      <c r="O167" s="54">
        <f t="shared" si="38"/>
        <v>0</v>
      </c>
    </row>
    <row r="168" spans="1:15" ht="15" x14ac:dyDescent="0.2">
      <c r="A168" s="53" t="s">
        <v>392</v>
      </c>
      <c r="B168" s="41" t="s">
        <v>98</v>
      </c>
      <c r="C168" s="42" t="s">
        <v>6</v>
      </c>
      <c r="D168" s="43">
        <v>20.8</v>
      </c>
      <c r="E168" s="19">
        <f>Boletim_de_Medição_01!G168</f>
        <v>0</v>
      </c>
      <c r="F168" s="106"/>
      <c r="G168" s="17">
        <f t="shared" si="36"/>
        <v>0</v>
      </c>
      <c r="H168" s="17">
        <f t="shared" si="37"/>
        <v>20.8</v>
      </c>
      <c r="I168" s="25">
        <v>2.2599999999999998</v>
      </c>
      <c r="J168" s="17">
        <f t="shared" si="28"/>
        <v>47.01</v>
      </c>
      <c r="K168" s="17">
        <f t="shared" si="29"/>
        <v>0</v>
      </c>
      <c r="L168" s="17">
        <f t="shared" si="30"/>
        <v>0</v>
      </c>
      <c r="M168" s="17">
        <f t="shared" si="31"/>
        <v>0</v>
      </c>
      <c r="N168" s="17">
        <f t="shared" si="32"/>
        <v>47.01</v>
      </c>
      <c r="O168" s="54">
        <f t="shared" si="38"/>
        <v>0</v>
      </c>
    </row>
    <row r="169" spans="1:15" ht="30" x14ac:dyDescent="0.2">
      <c r="A169" s="51" t="s">
        <v>393</v>
      </c>
      <c r="B169" s="18" t="s">
        <v>394</v>
      </c>
      <c r="C169" s="18"/>
      <c r="D169" s="18"/>
      <c r="E169" s="18"/>
      <c r="F169" s="18"/>
      <c r="G169" s="18"/>
      <c r="H169" s="18"/>
      <c r="I169" s="18"/>
      <c r="J169" s="28"/>
      <c r="K169" s="28"/>
      <c r="L169" s="28"/>
      <c r="M169" s="28"/>
      <c r="N169" s="28"/>
      <c r="O169" s="52"/>
    </row>
    <row r="170" spans="1:15" ht="28.5" x14ac:dyDescent="0.2">
      <c r="A170" s="53" t="s">
        <v>395</v>
      </c>
      <c r="B170" s="41" t="s">
        <v>396</v>
      </c>
      <c r="C170" s="42" t="s">
        <v>75</v>
      </c>
      <c r="D170" s="43">
        <v>54</v>
      </c>
      <c r="E170" s="19">
        <f>Boletim_de_Medição_01!G170</f>
        <v>0</v>
      </c>
      <c r="F170" s="106"/>
      <c r="G170" s="17">
        <f t="shared" si="36"/>
        <v>0</v>
      </c>
      <c r="H170" s="17">
        <f t="shared" si="37"/>
        <v>54</v>
      </c>
      <c r="I170" s="25">
        <v>5.0599999999999996</v>
      </c>
      <c r="J170" s="17">
        <f t="shared" si="28"/>
        <v>273.24</v>
      </c>
      <c r="K170" s="17">
        <f t="shared" si="29"/>
        <v>0</v>
      </c>
      <c r="L170" s="17">
        <f t="shared" si="30"/>
        <v>0</v>
      </c>
      <c r="M170" s="17">
        <f t="shared" si="31"/>
        <v>0</v>
      </c>
      <c r="N170" s="17">
        <f t="shared" si="32"/>
        <v>273.24</v>
      </c>
      <c r="O170" s="54">
        <f t="shared" si="38"/>
        <v>0</v>
      </c>
    </row>
    <row r="171" spans="1:15" ht="28.5" x14ac:dyDescent="0.2">
      <c r="A171" s="53" t="s">
        <v>397</v>
      </c>
      <c r="B171" s="41" t="s">
        <v>398</v>
      </c>
      <c r="C171" s="42" t="s">
        <v>7</v>
      </c>
      <c r="D171" s="43">
        <v>3</v>
      </c>
      <c r="E171" s="19">
        <f>Boletim_de_Medição_01!G171</f>
        <v>0</v>
      </c>
      <c r="F171" s="106"/>
      <c r="G171" s="17">
        <f t="shared" si="36"/>
        <v>0</v>
      </c>
      <c r="H171" s="17">
        <f t="shared" si="37"/>
        <v>3</v>
      </c>
      <c r="I171" s="25">
        <v>5.93</v>
      </c>
      <c r="J171" s="17">
        <f t="shared" si="28"/>
        <v>17.79</v>
      </c>
      <c r="K171" s="17">
        <f t="shared" si="29"/>
        <v>0</v>
      </c>
      <c r="L171" s="17">
        <f t="shared" si="30"/>
        <v>0</v>
      </c>
      <c r="M171" s="17">
        <f t="shared" si="31"/>
        <v>0</v>
      </c>
      <c r="N171" s="17">
        <f t="shared" si="32"/>
        <v>17.79</v>
      </c>
      <c r="O171" s="54">
        <f t="shared" si="38"/>
        <v>0</v>
      </c>
    </row>
    <row r="172" spans="1:15" ht="15" x14ac:dyDescent="0.2">
      <c r="A172" s="51" t="s">
        <v>399</v>
      </c>
      <c r="B172" s="18" t="s">
        <v>241</v>
      </c>
      <c r="C172" s="18"/>
      <c r="D172" s="18"/>
      <c r="E172" s="18"/>
      <c r="F172" s="18"/>
      <c r="G172" s="18"/>
      <c r="H172" s="18"/>
      <c r="I172" s="18"/>
      <c r="J172" s="28"/>
      <c r="K172" s="28"/>
      <c r="L172" s="28"/>
      <c r="M172" s="28"/>
      <c r="N172" s="28"/>
      <c r="O172" s="52"/>
    </row>
    <row r="173" spans="1:15" ht="42.75" x14ac:dyDescent="0.2">
      <c r="A173" s="53" t="s">
        <v>400</v>
      </c>
      <c r="B173" s="41" t="s">
        <v>243</v>
      </c>
      <c r="C173" s="42" t="s">
        <v>74</v>
      </c>
      <c r="D173" s="43">
        <v>8.4</v>
      </c>
      <c r="E173" s="19">
        <f>Boletim_de_Medição_01!G173</f>
        <v>0</v>
      </c>
      <c r="F173" s="106"/>
      <c r="G173" s="17">
        <f t="shared" si="36"/>
        <v>0</v>
      </c>
      <c r="H173" s="17">
        <f t="shared" si="37"/>
        <v>8.4</v>
      </c>
      <c r="I173" s="25">
        <v>22.62</v>
      </c>
      <c r="J173" s="17">
        <f t="shared" si="28"/>
        <v>190.01</v>
      </c>
      <c r="K173" s="17">
        <f t="shared" si="29"/>
        <v>0</v>
      </c>
      <c r="L173" s="17">
        <f t="shared" si="30"/>
        <v>0</v>
      </c>
      <c r="M173" s="17">
        <f t="shared" si="31"/>
        <v>0</v>
      </c>
      <c r="N173" s="17">
        <f t="shared" si="32"/>
        <v>190.01</v>
      </c>
      <c r="O173" s="54">
        <f t="shared" si="38"/>
        <v>0</v>
      </c>
    </row>
    <row r="174" spans="1:15" ht="15" x14ac:dyDescent="0.2">
      <c r="A174" s="51" t="s">
        <v>401</v>
      </c>
      <c r="B174" s="18" t="s">
        <v>247</v>
      </c>
      <c r="C174" s="18"/>
      <c r="D174" s="18"/>
      <c r="E174" s="18"/>
      <c r="F174" s="18"/>
      <c r="G174" s="18"/>
      <c r="H174" s="18"/>
      <c r="I174" s="18"/>
      <c r="J174" s="28"/>
      <c r="K174" s="28"/>
      <c r="L174" s="28"/>
      <c r="M174" s="28"/>
      <c r="N174" s="28"/>
      <c r="O174" s="52"/>
    </row>
    <row r="175" spans="1:15" ht="28.5" x14ac:dyDescent="0.2">
      <c r="A175" s="53" t="s">
        <v>402</v>
      </c>
      <c r="B175" s="41" t="s">
        <v>403</v>
      </c>
      <c r="C175" s="42" t="s">
        <v>75</v>
      </c>
      <c r="D175" s="43">
        <v>52</v>
      </c>
      <c r="E175" s="19">
        <f>Boletim_de_Medição_01!G175</f>
        <v>0</v>
      </c>
      <c r="F175" s="106"/>
      <c r="G175" s="17">
        <f t="shared" si="36"/>
        <v>0</v>
      </c>
      <c r="H175" s="17">
        <f t="shared" si="37"/>
        <v>52</v>
      </c>
      <c r="I175" s="25">
        <v>1.33</v>
      </c>
      <c r="J175" s="17">
        <f t="shared" si="28"/>
        <v>69.16</v>
      </c>
      <c r="K175" s="17">
        <f t="shared" si="29"/>
        <v>0</v>
      </c>
      <c r="L175" s="17">
        <f t="shared" si="30"/>
        <v>0</v>
      </c>
      <c r="M175" s="17">
        <f t="shared" si="31"/>
        <v>0</v>
      </c>
      <c r="N175" s="17">
        <f t="shared" si="32"/>
        <v>69.16</v>
      </c>
      <c r="O175" s="54">
        <f t="shared" si="38"/>
        <v>0</v>
      </c>
    </row>
    <row r="176" spans="1:15" ht="28.5" x14ac:dyDescent="0.2">
      <c r="A176" s="53" t="s">
        <v>404</v>
      </c>
      <c r="B176" s="41" t="s">
        <v>405</v>
      </c>
      <c r="C176" s="42" t="s">
        <v>30</v>
      </c>
      <c r="D176" s="43">
        <v>52</v>
      </c>
      <c r="E176" s="19">
        <f>Boletim_de_Medição_01!G176</f>
        <v>0</v>
      </c>
      <c r="F176" s="106"/>
      <c r="G176" s="17">
        <f t="shared" si="36"/>
        <v>0</v>
      </c>
      <c r="H176" s="17">
        <f t="shared" si="37"/>
        <v>52</v>
      </c>
      <c r="I176" s="25">
        <v>1.33</v>
      </c>
      <c r="J176" s="17">
        <f t="shared" si="28"/>
        <v>69.16</v>
      </c>
      <c r="K176" s="17">
        <f t="shared" si="29"/>
        <v>0</v>
      </c>
      <c r="L176" s="17">
        <f t="shared" si="30"/>
        <v>0</v>
      </c>
      <c r="M176" s="17">
        <f t="shared" si="31"/>
        <v>0</v>
      </c>
      <c r="N176" s="17">
        <f t="shared" si="32"/>
        <v>69.16</v>
      </c>
      <c r="O176" s="54">
        <f t="shared" si="38"/>
        <v>0</v>
      </c>
    </row>
    <row r="177" spans="1:15" ht="15" x14ac:dyDescent="0.2">
      <c r="A177" s="51" t="s">
        <v>406</v>
      </c>
      <c r="B177" s="18" t="s">
        <v>407</v>
      </c>
      <c r="C177" s="18"/>
      <c r="D177" s="18"/>
      <c r="E177" s="18"/>
      <c r="F177" s="18"/>
      <c r="G177" s="18"/>
      <c r="H177" s="18"/>
      <c r="I177" s="18"/>
      <c r="J177" s="28"/>
      <c r="K177" s="28"/>
      <c r="L177" s="28"/>
      <c r="M177" s="28"/>
      <c r="N177" s="28"/>
      <c r="O177" s="52"/>
    </row>
    <row r="178" spans="1:15" ht="28.5" x14ac:dyDescent="0.2">
      <c r="A178" s="53" t="s">
        <v>408</v>
      </c>
      <c r="B178" s="41" t="s">
        <v>409</v>
      </c>
      <c r="C178" s="42" t="s">
        <v>7</v>
      </c>
      <c r="D178" s="43">
        <v>1</v>
      </c>
      <c r="E178" s="19">
        <f>Boletim_de_Medição_01!G178</f>
        <v>0</v>
      </c>
      <c r="F178" s="106"/>
      <c r="G178" s="17">
        <f t="shared" si="36"/>
        <v>0</v>
      </c>
      <c r="H178" s="17">
        <f t="shared" si="37"/>
        <v>1</v>
      </c>
      <c r="I178" s="25">
        <v>243.78</v>
      </c>
      <c r="J178" s="17">
        <f t="shared" si="28"/>
        <v>243.78</v>
      </c>
      <c r="K178" s="17">
        <f t="shared" si="29"/>
        <v>0</v>
      </c>
      <c r="L178" s="17">
        <f t="shared" si="30"/>
        <v>0</v>
      </c>
      <c r="M178" s="17">
        <f t="shared" si="31"/>
        <v>0</v>
      </c>
      <c r="N178" s="17">
        <f t="shared" si="32"/>
        <v>243.78</v>
      </c>
      <c r="O178" s="54">
        <f t="shared" si="38"/>
        <v>0</v>
      </c>
    </row>
    <row r="179" spans="1:15" ht="42.75" x14ac:dyDescent="0.2">
      <c r="A179" s="53" t="s">
        <v>410</v>
      </c>
      <c r="B179" s="41" t="s">
        <v>411</v>
      </c>
      <c r="C179" s="42" t="s">
        <v>75</v>
      </c>
      <c r="D179" s="43">
        <v>9</v>
      </c>
      <c r="E179" s="19">
        <f>Boletim_de_Medição_01!G179</f>
        <v>0</v>
      </c>
      <c r="F179" s="106"/>
      <c r="G179" s="17">
        <f t="shared" si="36"/>
        <v>0</v>
      </c>
      <c r="H179" s="17">
        <f t="shared" si="37"/>
        <v>9</v>
      </c>
      <c r="I179" s="25">
        <v>4.78</v>
      </c>
      <c r="J179" s="17">
        <f t="shared" si="28"/>
        <v>43.02</v>
      </c>
      <c r="K179" s="17">
        <f t="shared" si="29"/>
        <v>0</v>
      </c>
      <c r="L179" s="17">
        <f t="shared" si="30"/>
        <v>0</v>
      </c>
      <c r="M179" s="17">
        <f t="shared" si="31"/>
        <v>0</v>
      </c>
      <c r="N179" s="17">
        <f t="shared" si="32"/>
        <v>43.02</v>
      </c>
      <c r="O179" s="54">
        <f t="shared" si="38"/>
        <v>0</v>
      </c>
    </row>
    <row r="180" spans="1:15" ht="15" x14ac:dyDescent="0.2">
      <c r="A180" s="51" t="s">
        <v>412</v>
      </c>
      <c r="B180" s="18" t="s">
        <v>413</v>
      </c>
      <c r="C180" s="18"/>
      <c r="D180" s="18"/>
      <c r="E180" s="18"/>
      <c r="F180" s="18"/>
      <c r="G180" s="18"/>
      <c r="H180" s="18"/>
      <c r="I180" s="18"/>
      <c r="J180" s="28"/>
      <c r="K180" s="28"/>
      <c r="L180" s="28"/>
      <c r="M180" s="28"/>
      <c r="N180" s="28"/>
      <c r="O180" s="52"/>
    </row>
    <row r="181" spans="1:15" ht="15" x14ac:dyDescent="0.2">
      <c r="A181" s="53" t="s">
        <v>414</v>
      </c>
      <c r="B181" s="41" t="s">
        <v>415</v>
      </c>
      <c r="C181" s="42" t="s">
        <v>74</v>
      </c>
      <c r="D181" s="43">
        <v>1.2</v>
      </c>
      <c r="E181" s="19">
        <f>Boletim_de_Medição_01!G181</f>
        <v>0</v>
      </c>
      <c r="F181" s="106"/>
      <c r="G181" s="17">
        <f t="shared" si="36"/>
        <v>0</v>
      </c>
      <c r="H181" s="17">
        <f t="shared" si="37"/>
        <v>1.2</v>
      </c>
      <c r="I181" s="25">
        <v>98.34</v>
      </c>
      <c r="J181" s="17">
        <f t="shared" si="28"/>
        <v>118.01</v>
      </c>
      <c r="K181" s="17">
        <f t="shared" si="29"/>
        <v>0</v>
      </c>
      <c r="L181" s="17">
        <f t="shared" si="30"/>
        <v>0</v>
      </c>
      <c r="M181" s="17">
        <f t="shared" si="31"/>
        <v>0</v>
      </c>
      <c r="N181" s="17">
        <f t="shared" si="32"/>
        <v>118.01</v>
      </c>
      <c r="O181" s="54">
        <f t="shared" si="38"/>
        <v>0</v>
      </c>
    </row>
    <row r="182" spans="1:15" ht="42.75" x14ac:dyDescent="0.2">
      <c r="A182" s="53" t="s">
        <v>416</v>
      </c>
      <c r="B182" s="41" t="s">
        <v>417</v>
      </c>
      <c r="C182" s="42" t="s">
        <v>6</v>
      </c>
      <c r="D182" s="43">
        <v>2.4</v>
      </c>
      <c r="E182" s="19">
        <f>Boletim_de_Medição_01!G182</f>
        <v>0</v>
      </c>
      <c r="F182" s="106"/>
      <c r="G182" s="17">
        <f t="shared" si="36"/>
        <v>0</v>
      </c>
      <c r="H182" s="17">
        <f t="shared" si="37"/>
        <v>2.4</v>
      </c>
      <c r="I182" s="25">
        <v>32.1</v>
      </c>
      <c r="J182" s="17">
        <f t="shared" si="28"/>
        <v>77.040000000000006</v>
      </c>
      <c r="K182" s="17">
        <f t="shared" si="29"/>
        <v>0</v>
      </c>
      <c r="L182" s="17">
        <f t="shared" si="30"/>
        <v>0</v>
      </c>
      <c r="M182" s="17">
        <f t="shared" si="31"/>
        <v>0</v>
      </c>
      <c r="N182" s="17">
        <f t="shared" si="32"/>
        <v>77.040000000000006</v>
      </c>
      <c r="O182" s="54">
        <f t="shared" si="38"/>
        <v>0</v>
      </c>
    </row>
    <row r="183" spans="1:15" ht="15" x14ac:dyDescent="0.2">
      <c r="A183" s="51" t="s">
        <v>418</v>
      </c>
      <c r="B183" s="18" t="s">
        <v>67</v>
      </c>
      <c r="C183" s="18"/>
      <c r="D183" s="18"/>
      <c r="E183" s="18"/>
      <c r="F183" s="18"/>
      <c r="G183" s="18"/>
      <c r="H183" s="18"/>
      <c r="I183" s="18"/>
      <c r="J183" s="28"/>
      <c r="K183" s="28"/>
      <c r="L183" s="28"/>
      <c r="M183" s="28"/>
      <c r="N183" s="28"/>
      <c r="O183" s="52"/>
    </row>
    <row r="184" spans="1:15" ht="15" x14ac:dyDescent="0.2">
      <c r="A184" s="51" t="s">
        <v>419</v>
      </c>
      <c r="B184" s="18" t="s">
        <v>95</v>
      </c>
      <c r="C184" s="18"/>
      <c r="D184" s="18"/>
      <c r="E184" s="18"/>
      <c r="F184" s="18"/>
      <c r="G184" s="18"/>
      <c r="H184" s="18"/>
      <c r="I184" s="18"/>
      <c r="J184" s="28"/>
      <c r="K184" s="28"/>
      <c r="L184" s="28"/>
      <c r="M184" s="28"/>
      <c r="N184" s="28"/>
      <c r="O184" s="52"/>
    </row>
    <row r="185" spans="1:15" ht="71.25" x14ac:dyDescent="0.2">
      <c r="A185" s="53" t="s">
        <v>420</v>
      </c>
      <c r="B185" s="41" t="s">
        <v>421</v>
      </c>
      <c r="C185" s="42" t="s">
        <v>6</v>
      </c>
      <c r="D185" s="43">
        <v>212.18</v>
      </c>
      <c r="E185" s="19">
        <f>Boletim_de_Medição_01!G185</f>
        <v>133.13</v>
      </c>
      <c r="F185" s="106"/>
      <c r="G185" s="17">
        <f t="shared" si="36"/>
        <v>133.13</v>
      </c>
      <c r="H185" s="17">
        <f t="shared" si="37"/>
        <v>79.05</v>
      </c>
      <c r="I185" s="25">
        <v>133.72999999999999</v>
      </c>
      <c r="J185" s="17">
        <f t="shared" si="28"/>
        <v>28374.83</v>
      </c>
      <c r="K185" s="17">
        <f t="shared" si="29"/>
        <v>17803.47</v>
      </c>
      <c r="L185" s="17">
        <f t="shared" si="30"/>
        <v>0</v>
      </c>
      <c r="M185" s="17">
        <f t="shared" si="31"/>
        <v>17803.47</v>
      </c>
      <c r="N185" s="17">
        <f t="shared" si="32"/>
        <v>10571.36</v>
      </c>
      <c r="O185" s="54">
        <f t="shared" si="38"/>
        <v>62.74</v>
      </c>
    </row>
    <row r="186" spans="1:15" ht="71.25" x14ac:dyDescent="0.2">
      <c r="A186" s="53" t="s">
        <v>422</v>
      </c>
      <c r="B186" s="41" t="s">
        <v>423</v>
      </c>
      <c r="C186" s="42" t="s">
        <v>72</v>
      </c>
      <c r="D186" s="43">
        <v>18.079999999999998</v>
      </c>
      <c r="E186" s="19">
        <f>Boletim_de_Medição_01!G186</f>
        <v>0</v>
      </c>
      <c r="F186" s="106"/>
      <c r="G186" s="17">
        <f t="shared" si="36"/>
        <v>0</v>
      </c>
      <c r="H186" s="17">
        <f t="shared" si="37"/>
        <v>18.079999999999998</v>
      </c>
      <c r="I186" s="25">
        <v>341.23</v>
      </c>
      <c r="J186" s="17">
        <f t="shared" si="28"/>
        <v>6169.44</v>
      </c>
      <c r="K186" s="17">
        <f t="shared" si="29"/>
        <v>0</v>
      </c>
      <c r="L186" s="17">
        <f t="shared" si="30"/>
        <v>0</v>
      </c>
      <c r="M186" s="17">
        <f t="shared" si="31"/>
        <v>0</v>
      </c>
      <c r="N186" s="17">
        <f t="shared" si="32"/>
        <v>6169.44</v>
      </c>
      <c r="O186" s="54">
        <f t="shared" si="38"/>
        <v>0</v>
      </c>
    </row>
    <row r="187" spans="1:15" ht="42.75" x14ac:dyDescent="0.2">
      <c r="A187" s="53" t="s">
        <v>424</v>
      </c>
      <c r="B187" s="41" t="s">
        <v>425</v>
      </c>
      <c r="C187" s="42" t="s">
        <v>72</v>
      </c>
      <c r="D187" s="43">
        <v>30.37</v>
      </c>
      <c r="E187" s="19">
        <f>Boletim_de_Medição_01!G187</f>
        <v>0</v>
      </c>
      <c r="F187" s="106"/>
      <c r="G187" s="17">
        <f t="shared" si="36"/>
        <v>0</v>
      </c>
      <c r="H187" s="17">
        <f t="shared" si="37"/>
        <v>30.37</v>
      </c>
      <c r="I187" s="25">
        <v>20.81</v>
      </c>
      <c r="J187" s="17">
        <f t="shared" si="28"/>
        <v>632</v>
      </c>
      <c r="K187" s="17">
        <f t="shared" si="29"/>
        <v>0</v>
      </c>
      <c r="L187" s="17">
        <f t="shared" si="30"/>
        <v>0</v>
      </c>
      <c r="M187" s="17">
        <f t="shared" si="31"/>
        <v>0</v>
      </c>
      <c r="N187" s="17">
        <f t="shared" si="32"/>
        <v>632</v>
      </c>
      <c r="O187" s="54">
        <f t="shared" si="38"/>
        <v>0</v>
      </c>
    </row>
    <row r="188" spans="1:15" ht="42.75" x14ac:dyDescent="0.2">
      <c r="A188" s="53" t="s">
        <v>426</v>
      </c>
      <c r="B188" s="41" t="s">
        <v>427</v>
      </c>
      <c r="C188" s="42" t="s">
        <v>75</v>
      </c>
      <c r="D188" s="43">
        <v>102.17</v>
      </c>
      <c r="E188" s="19">
        <f>Boletim_de_Medição_01!G188</f>
        <v>0</v>
      </c>
      <c r="F188" s="106"/>
      <c r="G188" s="17">
        <f t="shared" si="36"/>
        <v>0</v>
      </c>
      <c r="H188" s="17">
        <f t="shared" si="37"/>
        <v>102.17</v>
      </c>
      <c r="I188" s="25">
        <v>38.340000000000003</v>
      </c>
      <c r="J188" s="17">
        <f t="shared" si="28"/>
        <v>3917.2</v>
      </c>
      <c r="K188" s="17">
        <f t="shared" si="29"/>
        <v>0</v>
      </c>
      <c r="L188" s="17">
        <f t="shared" si="30"/>
        <v>0</v>
      </c>
      <c r="M188" s="17">
        <f t="shared" si="31"/>
        <v>0</v>
      </c>
      <c r="N188" s="17">
        <f t="shared" si="32"/>
        <v>3917.2</v>
      </c>
      <c r="O188" s="54">
        <f t="shared" si="38"/>
        <v>0</v>
      </c>
    </row>
    <row r="189" spans="1:15" ht="15" x14ac:dyDescent="0.2">
      <c r="A189" s="51" t="s">
        <v>428</v>
      </c>
      <c r="B189" s="18" t="s">
        <v>97</v>
      </c>
      <c r="C189" s="18"/>
      <c r="D189" s="18"/>
      <c r="E189" s="18"/>
      <c r="F189" s="18"/>
      <c r="G189" s="18"/>
      <c r="H189" s="18"/>
      <c r="I189" s="18"/>
      <c r="J189" s="28"/>
      <c r="K189" s="28"/>
      <c r="L189" s="28"/>
      <c r="M189" s="28"/>
      <c r="N189" s="28"/>
      <c r="O189" s="52"/>
    </row>
    <row r="190" spans="1:15" ht="28.5" x14ac:dyDescent="0.2">
      <c r="A190" s="53" t="s">
        <v>429</v>
      </c>
      <c r="B190" s="41" t="s">
        <v>430</v>
      </c>
      <c r="C190" s="42" t="s">
        <v>72</v>
      </c>
      <c r="D190" s="43">
        <v>223.8</v>
      </c>
      <c r="E190" s="19">
        <f>Boletim_de_Medição_01!G190</f>
        <v>0</v>
      </c>
      <c r="F190" s="106"/>
      <c r="G190" s="17">
        <f t="shared" si="36"/>
        <v>0</v>
      </c>
      <c r="H190" s="17">
        <f t="shared" si="37"/>
        <v>223.8</v>
      </c>
      <c r="I190" s="25">
        <v>1.06</v>
      </c>
      <c r="J190" s="17">
        <f t="shared" si="28"/>
        <v>237.23</v>
      </c>
      <c r="K190" s="17">
        <f t="shared" si="29"/>
        <v>0</v>
      </c>
      <c r="L190" s="17">
        <f t="shared" si="30"/>
        <v>0</v>
      </c>
      <c r="M190" s="17">
        <f t="shared" si="31"/>
        <v>0</v>
      </c>
      <c r="N190" s="17">
        <f t="shared" si="32"/>
        <v>237.23</v>
      </c>
      <c r="O190" s="54">
        <f t="shared" si="38"/>
        <v>0</v>
      </c>
    </row>
    <row r="191" spans="1:15" ht="15" x14ac:dyDescent="0.2">
      <c r="A191" s="53" t="s">
        <v>431</v>
      </c>
      <c r="B191" s="41" t="s">
        <v>36</v>
      </c>
      <c r="C191" s="42" t="s">
        <v>6</v>
      </c>
      <c r="D191" s="43">
        <v>207</v>
      </c>
      <c r="E191" s="19">
        <f>Boletim_de_Medição_01!G191</f>
        <v>0</v>
      </c>
      <c r="F191" s="106"/>
      <c r="G191" s="17">
        <f t="shared" si="36"/>
        <v>0</v>
      </c>
      <c r="H191" s="17">
        <f t="shared" si="37"/>
        <v>207</v>
      </c>
      <c r="I191" s="25">
        <v>1.1100000000000001</v>
      </c>
      <c r="J191" s="17">
        <f t="shared" si="28"/>
        <v>229.77</v>
      </c>
      <c r="K191" s="17">
        <f t="shared" si="29"/>
        <v>0</v>
      </c>
      <c r="L191" s="17">
        <f t="shared" si="30"/>
        <v>0</v>
      </c>
      <c r="M191" s="17">
        <f t="shared" si="31"/>
        <v>0</v>
      </c>
      <c r="N191" s="17">
        <f t="shared" si="32"/>
        <v>229.77</v>
      </c>
      <c r="O191" s="54">
        <f t="shared" si="38"/>
        <v>0</v>
      </c>
    </row>
    <row r="192" spans="1:15" ht="42.75" x14ac:dyDescent="0.2">
      <c r="A192" s="53" t="s">
        <v>432</v>
      </c>
      <c r="B192" s="41" t="s">
        <v>433</v>
      </c>
      <c r="C192" s="42" t="s">
        <v>75</v>
      </c>
      <c r="D192" s="43">
        <v>49.93</v>
      </c>
      <c r="E192" s="19">
        <f>Boletim_de_Medição_01!G192</f>
        <v>0</v>
      </c>
      <c r="F192" s="106"/>
      <c r="G192" s="17">
        <f t="shared" si="36"/>
        <v>0</v>
      </c>
      <c r="H192" s="17">
        <f t="shared" si="37"/>
        <v>49.93</v>
      </c>
      <c r="I192" s="25">
        <v>19.41</v>
      </c>
      <c r="J192" s="17">
        <f t="shared" si="28"/>
        <v>969.14</v>
      </c>
      <c r="K192" s="17">
        <f t="shared" si="29"/>
        <v>0</v>
      </c>
      <c r="L192" s="17">
        <f t="shared" si="30"/>
        <v>0</v>
      </c>
      <c r="M192" s="17">
        <f t="shared" si="31"/>
        <v>0</v>
      </c>
      <c r="N192" s="17">
        <f t="shared" si="32"/>
        <v>969.14</v>
      </c>
      <c r="O192" s="54">
        <f t="shared" si="38"/>
        <v>0</v>
      </c>
    </row>
    <row r="193" spans="1:15" ht="57" x14ac:dyDescent="0.2">
      <c r="A193" s="53" t="s">
        <v>434</v>
      </c>
      <c r="B193" s="41" t="s">
        <v>435</v>
      </c>
      <c r="C193" s="42" t="s">
        <v>72</v>
      </c>
      <c r="D193" s="43">
        <v>197.32</v>
      </c>
      <c r="E193" s="19">
        <f>Boletim_de_Medição_01!G193</f>
        <v>0</v>
      </c>
      <c r="F193" s="106"/>
      <c r="G193" s="17">
        <f t="shared" si="36"/>
        <v>0</v>
      </c>
      <c r="H193" s="17">
        <f t="shared" si="37"/>
        <v>197.32</v>
      </c>
      <c r="I193" s="25">
        <v>34.65</v>
      </c>
      <c r="J193" s="17">
        <f t="shared" si="28"/>
        <v>6837.14</v>
      </c>
      <c r="K193" s="17">
        <f t="shared" si="29"/>
        <v>0</v>
      </c>
      <c r="L193" s="17">
        <f t="shared" si="30"/>
        <v>0</v>
      </c>
      <c r="M193" s="17">
        <f t="shared" si="31"/>
        <v>0</v>
      </c>
      <c r="N193" s="17">
        <f t="shared" si="32"/>
        <v>6837.14</v>
      </c>
      <c r="O193" s="54">
        <f t="shared" si="38"/>
        <v>0</v>
      </c>
    </row>
    <row r="194" spans="1:15" ht="28.5" x14ac:dyDescent="0.2">
      <c r="A194" s="53" t="s">
        <v>436</v>
      </c>
      <c r="B194" s="41" t="s">
        <v>437</v>
      </c>
      <c r="C194" s="42" t="s">
        <v>6</v>
      </c>
      <c r="D194" s="43">
        <v>133.04</v>
      </c>
      <c r="E194" s="19">
        <f>Boletim_de_Medição_01!G194</f>
        <v>0</v>
      </c>
      <c r="F194" s="106"/>
      <c r="G194" s="17">
        <f t="shared" si="36"/>
        <v>0</v>
      </c>
      <c r="H194" s="17">
        <f t="shared" si="37"/>
        <v>133.04</v>
      </c>
      <c r="I194" s="25">
        <v>42.07</v>
      </c>
      <c r="J194" s="17">
        <f t="shared" si="28"/>
        <v>5596.99</v>
      </c>
      <c r="K194" s="17">
        <f t="shared" si="29"/>
        <v>0</v>
      </c>
      <c r="L194" s="17">
        <f t="shared" si="30"/>
        <v>0</v>
      </c>
      <c r="M194" s="17">
        <f t="shared" si="31"/>
        <v>0</v>
      </c>
      <c r="N194" s="17">
        <f t="shared" si="32"/>
        <v>5596.99</v>
      </c>
      <c r="O194" s="54">
        <f t="shared" si="38"/>
        <v>0</v>
      </c>
    </row>
    <row r="195" spans="1:15" s="16" customFormat="1" ht="15" x14ac:dyDescent="0.2">
      <c r="A195" s="53" t="s">
        <v>438</v>
      </c>
      <c r="B195" s="41" t="s">
        <v>439</v>
      </c>
      <c r="C195" s="42" t="s">
        <v>74</v>
      </c>
      <c r="D195" s="43">
        <v>6.36</v>
      </c>
      <c r="E195" s="19">
        <f>Boletim_de_Medição_01!G195</f>
        <v>0</v>
      </c>
      <c r="F195" s="106"/>
      <c r="G195" s="17">
        <f t="shared" si="36"/>
        <v>0</v>
      </c>
      <c r="H195" s="17">
        <f t="shared" si="37"/>
        <v>6.36</v>
      </c>
      <c r="I195" s="25">
        <v>80.03</v>
      </c>
      <c r="J195" s="17">
        <f t="shared" si="28"/>
        <v>508.99</v>
      </c>
      <c r="K195" s="17">
        <f t="shared" si="29"/>
        <v>0</v>
      </c>
      <c r="L195" s="17">
        <f t="shared" si="30"/>
        <v>0</v>
      </c>
      <c r="M195" s="17">
        <f t="shared" si="31"/>
        <v>0</v>
      </c>
      <c r="N195" s="17">
        <f t="shared" si="32"/>
        <v>508.99</v>
      </c>
      <c r="O195" s="54">
        <f t="shared" si="38"/>
        <v>0</v>
      </c>
    </row>
    <row r="196" spans="1:15" ht="28.5" x14ac:dyDescent="0.2">
      <c r="A196" s="53" t="s">
        <v>440</v>
      </c>
      <c r="B196" s="41" t="s">
        <v>441</v>
      </c>
      <c r="C196" s="42" t="s">
        <v>28</v>
      </c>
      <c r="D196" s="43">
        <v>10.039999999999999</v>
      </c>
      <c r="E196" s="19">
        <f>Boletim_de_Medição_01!G196</f>
        <v>0</v>
      </c>
      <c r="F196" s="106"/>
      <c r="G196" s="17">
        <f t="shared" si="36"/>
        <v>0</v>
      </c>
      <c r="H196" s="17">
        <f t="shared" si="37"/>
        <v>10.039999999999999</v>
      </c>
      <c r="I196" s="25">
        <v>25.28</v>
      </c>
      <c r="J196" s="17">
        <f t="shared" si="28"/>
        <v>253.81</v>
      </c>
      <c r="K196" s="17">
        <f t="shared" si="29"/>
        <v>0</v>
      </c>
      <c r="L196" s="17">
        <f t="shared" si="30"/>
        <v>0</v>
      </c>
      <c r="M196" s="17">
        <f t="shared" si="31"/>
        <v>0</v>
      </c>
      <c r="N196" s="17">
        <f t="shared" si="32"/>
        <v>253.81</v>
      </c>
      <c r="O196" s="54">
        <f t="shared" si="38"/>
        <v>0</v>
      </c>
    </row>
    <row r="197" spans="1:15" s="16" customFormat="1" ht="28.5" x14ac:dyDescent="0.2">
      <c r="A197" s="53" t="s">
        <v>442</v>
      </c>
      <c r="B197" s="41" t="s">
        <v>199</v>
      </c>
      <c r="C197" s="42" t="s">
        <v>196</v>
      </c>
      <c r="D197" s="43">
        <v>674.68</v>
      </c>
      <c r="E197" s="19">
        <f>Boletim_de_Medição_01!G197</f>
        <v>0</v>
      </c>
      <c r="F197" s="106"/>
      <c r="G197" s="17">
        <f t="shared" si="36"/>
        <v>0</v>
      </c>
      <c r="H197" s="17">
        <f t="shared" si="37"/>
        <v>674.68</v>
      </c>
      <c r="I197" s="25">
        <v>0.42</v>
      </c>
      <c r="J197" s="17">
        <f t="shared" si="28"/>
        <v>283.37</v>
      </c>
      <c r="K197" s="17">
        <f t="shared" si="29"/>
        <v>0</v>
      </c>
      <c r="L197" s="17">
        <f t="shared" si="30"/>
        <v>0</v>
      </c>
      <c r="M197" s="17">
        <f t="shared" si="31"/>
        <v>0</v>
      </c>
      <c r="N197" s="17">
        <f t="shared" si="32"/>
        <v>283.37</v>
      </c>
      <c r="O197" s="54">
        <f t="shared" si="38"/>
        <v>0</v>
      </c>
    </row>
    <row r="198" spans="1:15" ht="28.5" x14ac:dyDescent="0.2">
      <c r="A198" s="53" t="s">
        <v>443</v>
      </c>
      <c r="B198" s="41" t="s">
        <v>444</v>
      </c>
      <c r="C198" s="42" t="s">
        <v>72</v>
      </c>
      <c r="D198" s="43">
        <v>2.1</v>
      </c>
      <c r="E198" s="19">
        <f>Boletim_de_Medição_01!G198</f>
        <v>0</v>
      </c>
      <c r="F198" s="106"/>
      <c r="G198" s="17">
        <f t="shared" si="36"/>
        <v>0</v>
      </c>
      <c r="H198" s="17">
        <f t="shared" si="37"/>
        <v>2.1</v>
      </c>
      <c r="I198" s="25">
        <v>2.2999999999999998</v>
      </c>
      <c r="J198" s="17">
        <f t="shared" si="28"/>
        <v>4.83</v>
      </c>
      <c r="K198" s="17">
        <f t="shared" si="29"/>
        <v>0</v>
      </c>
      <c r="L198" s="17">
        <f t="shared" si="30"/>
        <v>0</v>
      </c>
      <c r="M198" s="17">
        <f t="shared" si="31"/>
        <v>0</v>
      </c>
      <c r="N198" s="17">
        <f t="shared" si="32"/>
        <v>4.83</v>
      </c>
      <c r="O198" s="54">
        <f t="shared" si="38"/>
        <v>0</v>
      </c>
    </row>
    <row r="199" spans="1:15" ht="57" x14ac:dyDescent="0.2">
      <c r="A199" s="53" t="s">
        <v>445</v>
      </c>
      <c r="B199" s="41" t="s">
        <v>446</v>
      </c>
      <c r="C199" s="42" t="s">
        <v>6</v>
      </c>
      <c r="D199" s="43">
        <v>3.83</v>
      </c>
      <c r="E199" s="19">
        <f>Boletim_de_Medição_01!G199</f>
        <v>0</v>
      </c>
      <c r="F199" s="106"/>
      <c r="G199" s="17">
        <f t="shared" si="36"/>
        <v>0</v>
      </c>
      <c r="H199" s="17">
        <f t="shared" si="37"/>
        <v>3.83</v>
      </c>
      <c r="I199" s="25">
        <v>81.489999999999995</v>
      </c>
      <c r="J199" s="17">
        <f t="shared" si="28"/>
        <v>312.11</v>
      </c>
      <c r="K199" s="17">
        <f t="shared" si="29"/>
        <v>0</v>
      </c>
      <c r="L199" s="17">
        <f t="shared" si="30"/>
        <v>0</v>
      </c>
      <c r="M199" s="17">
        <f t="shared" si="31"/>
        <v>0</v>
      </c>
      <c r="N199" s="17">
        <f t="shared" si="32"/>
        <v>312.11</v>
      </c>
      <c r="O199" s="54">
        <f t="shared" si="38"/>
        <v>0</v>
      </c>
    </row>
    <row r="200" spans="1:15" ht="57" x14ac:dyDescent="0.2">
      <c r="A200" s="53" t="s">
        <v>447</v>
      </c>
      <c r="B200" s="41" t="s">
        <v>448</v>
      </c>
      <c r="C200" s="42" t="s">
        <v>72</v>
      </c>
      <c r="D200" s="43">
        <v>2.1</v>
      </c>
      <c r="E200" s="19">
        <f>Boletim_de_Medição_01!G200</f>
        <v>0</v>
      </c>
      <c r="F200" s="106"/>
      <c r="G200" s="17">
        <f t="shared" si="36"/>
        <v>0</v>
      </c>
      <c r="H200" s="17">
        <f t="shared" si="37"/>
        <v>2.1</v>
      </c>
      <c r="I200" s="25">
        <v>14.88</v>
      </c>
      <c r="J200" s="17">
        <f t="shared" si="28"/>
        <v>31.25</v>
      </c>
      <c r="K200" s="17">
        <f t="shared" si="29"/>
        <v>0</v>
      </c>
      <c r="L200" s="17">
        <f t="shared" si="30"/>
        <v>0</v>
      </c>
      <c r="M200" s="17">
        <f t="shared" si="31"/>
        <v>0</v>
      </c>
      <c r="N200" s="17">
        <f t="shared" si="32"/>
        <v>31.25</v>
      </c>
      <c r="O200" s="54">
        <f t="shared" si="38"/>
        <v>0</v>
      </c>
    </row>
    <row r="201" spans="1:15" ht="15" x14ac:dyDescent="0.2">
      <c r="A201" s="51" t="s">
        <v>449</v>
      </c>
      <c r="B201" s="18" t="s">
        <v>450</v>
      </c>
      <c r="C201" s="18"/>
      <c r="D201" s="18"/>
      <c r="E201" s="18"/>
      <c r="F201" s="18"/>
      <c r="G201" s="18"/>
      <c r="H201" s="18"/>
      <c r="I201" s="18"/>
      <c r="J201" s="28"/>
      <c r="K201" s="28"/>
      <c r="L201" s="28"/>
      <c r="M201" s="28"/>
      <c r="N201" s="28"/>
      <c r="O201" s="52"/>
    </row>
    <row r="202" spans="1:15" ht="28.5" x14ac:dyDescent="0.2">
      <c r="A202" s="53" t="s">
        <v>451</v>
      </c>
      <c r="B202" s="41" t="s">
        <v>300</v>
      </c>
      <c r="C202" s="42" t="s">
        <v>74</v>
      </c>
      <c r="D202" s="43">
        <v>0.22</v>
      </c>
      <c r="E202" s="19">
        <f>Boletim_de_Medição_01!G202</f>
        <v>0</v>
      </c>
      <c r="F202" s="106"/>
      <c r="G202" s="17">
        <f t="shared" si="36"/>
        <v>0</v>
      </c>
      <c r="H202" s="17">
        <f t="shared" si="37"/>
        <v>0.22</v>
      </c>
      <c r="I202" s="25">
        <v>346.61</v>
      </c>
      <c r="J202" s="17">
        <f t="shared" ref="J202:J263" si="39">D202*I202</f>
        <v>76.25</v>
      </c>
      <c r="K202" s="17">
        <f t="shared" ref="K202:K263" si="40">E202*I202</f>
        <v>0</v>
      </c>
      <c r="L202" s="17">
        <f t="shared" ref="L202:L263" si="41">F202*I202</f>
        <v>0</v>
      </c>
      <c r="M202" s="17">
        <f t="shared" ref="M202:M263" si="42">G202*I202</f>
        <v>0</v>
      </c>
      <c r="N202" s="17">
        <f t="shared" ref="N202:N263" si="43">H202*I202</f>
        <v>76.25</v>
      </c>
      <c r="O202" s="54">
        <f t="shared" si="38"/>
        <v>0</v>
      </c>
    </row>
    <row r="203" spans="1:15" ht="42.75" x14ac:dyDescent="0.2">
      <c r="A203" s="53" t="s">
        <v>452</v>
      </c>
      <c r="B203" s="41" t="s">
        <v>68</v>
      </c>
      <c r="C203" s="42" t="s">
        <v>71</v>
      </c>
      <c r="D203" s="43">
        <v>1</v>
      </c>
      <c r="E203" s="19">
        <f>Boletim_de_Medição_01!G203</f>
        <v>0</v>
      </c>
      <c r="F203" s="106"/>
      <c r="G203" s="17">
        <f t="shared" si="36"/>
        <v>0</v>
      </c>
      <c r="H203" s="17">
        <f t="shared" si="37"/>
        <v>1</v>
      </c>
      <c r="I203" s="25">
        <v>219.25</v>
      </c>
      <c r="J203" s="17">
        <f t="shared" si="39"/>
        <v>219.25</v>
      </c>
      <c r="K203" s="17">
        <f t="shared" si="40"/>
        <v>0</v>
      </c>
      <c r="L203" s="17">
        <f t="shared" si="41"/>
        <v>0</v>
      </c>
      <c r="M203" s="17">
        <f t="shared" si="42"/>
        <v>0</v>
      </c>
      <c r="N203" s="17">
        <f t="shared" si="43"/>
        <v>219.25</v>
      </c>
      <c r="O203" s="54">
        <f t="shared" si="38"/>
        <v>0</v>
      </c>
    </row>
    <row r="204" spans="1:15" ht="15" x14ac:dyDescent="0.2">
      <c r="A204" s="51" t="s">
        <v>453</v>
      </c>
      <c r="B204" s="18" t="s">
        <v>99</v>
      </c>
      <c r="C204" s="18"/>
      <c r="D204" s="18"/>
      <c r="E204" s="18"/>
      <c r="F204" s="18"/>
      <c r="G204" s="18"/>
      <c r="H204" s="18"/>
      <c r="I204" s="18"/>
      <c r="J204" s="28"/>
      <c r="K204" s="28"/>
      <c r="L204" s="28"/>
      <c r="M204" s="28"/>
      <c r="N204" s="28"/>
      <c r="O204" s="52"/>
    </row>
    <row r="205" spans="1:15" ht="15" x14ac:dyDescent="0.2">
      <c r="A205" s="53" t="s">
        <v>454</v>
      </c>
      <c r="B205" s="41" t="s">
        <v>455</v>
      </c>
      <c r="C205" s="42" t="s">
        <v>6</v>
      </c>
      <c r="D205" s="43">
        <v>202</v>
      </c>
      <c r="E205" s="19">
        <f>Boletim_de_Medição_01!G205</f>
        <v>0</v>
      </c>
      <c r="F205" s="106"/>
      <c r="G205" s="17">
        <f t="shared" si="36"/>
        <v>0</v>
      </c>
      <c r="H205" s="17">
        <f t="shared" si="37"/>
        <v>202</v>
      </c>
      <c r="I205" s="25">
        <v>14.12</v>
      </c>
      <c r="J205" s="17">
        <f t="shared" si="39"/>
        <v>2852.24</v>
      </c>
      <c r="K205" s="17">
        <f t="shared" si="40"/>
        <v>0</v>
      </c>
      <c r="L205" s="17">
        <f t="shared" si="41"/>
        <v>0</v>
      </c>
      <c r="M205" s="17">
        <f t="shared" si="42"/>
        <v>0</v>
      </c>
      <c r="N205" s="17">
        <f t="shared" si="43"/>
        <v>2852.24</v>
      </c>
      <c r="O205" s="54">
        <f t="shared" si="38"/>
        <v>0</v>
      </c>
    </row>
    <row r="206" spans="1:15" ht="28.5" x14ac:dyDescent="0.2">
      <c r="A206" s="53" t="s">
        <v>456</v>
      </c>
      <c r="B206" s="41" t="s">
        <v>457</v>
      </c>
      <c r="C206" s="42" t="s">
        <v>7</v>
      </c>
      <c r="D206" s="43">
        <v>12</v>
      </c>
      <c r="E206" s="19">
        <f>Boletim_de_Medição_01!G206</f>
        <v>0</v>
      </c>
      <c r="F206" s="106"/>
      <c r="G206" s="17">
        <f t="shared" si="36"/>
        <v>0</v>
      </c>
      <c r="H206" s="17">
        <f t="shared" si="37"/>
        <v>12</v>
      </c>
      <c r="I206" s="25">
        <v>1.41</v>
      </c>
      <c r="J206" s="17">
        <f t="shared" si="39"/>
        <v>16.920000000000002</v>
      </c>
      <c r="K206" s="17">
        <f t="shared" si="40"/>
        <v>0</v>
      </c>
      <c r="L206" s="17">
        <f t="shared" si="41"/>
        <v>0</v>
      </c>
      <c r="M206" s="17">
        <f t="shared" si="42"/>
        <v>0</v>
      </c>
      <c r="N206" s="17">
        <f t="shared" si="43"/>
        <v>16.920000000000002</v>
      </c>
      <c r="O206" s="54">
        <f t="shared" si="38"/>
        <v>0</v>
      </c>
    </row>
    <row r="207" spans="1:15" ht="28.5" x14ac:dyDescent="0.2">
      <c r="A207" s="53" t="s">
        <v>458</v>
      </c>
      <c r="B207" s="41" t="s">
        <v>459</v>
      </c>
      <c r="C207" s="42" t="s">
        <v>7</v>
      </c>
      <c r="D207" s="43">
        <v>4</v>
      </c>
      <c r="E207" s="19">
        <f>Boletim_de_Medição_01!G207</f>
        <v>0</v>
      </c>
      <c r="F207" s="106"/>
      <c r="G207" s="17">
        <f t="shared" si="36"/>
        <v>0</v>
      </c>
      <c r="H207" s="17">
        <f t="shared" si="37"/>
        <v>4</v>
      </c>
      <c r="I207" s="25">
        <v>112.46</v>
      </c>
      <c r="J207" s="17">
        <f t="shared" si="39"/>
        <v>449.84</v>
      </c>
      <c r="K207" s="17">
        <f t="shared" si="40"/>
        <v>0</v>
      </c>
      <c r="L207" s="17">
        <f t="shared" si="41"/>
        <v>0</v>
      </c>
      <c r="M207" s="17">
        <f t="shared" si="42"/>
        <v>0</v>
      </c>
      <c r="N207" s="17">
        <f t="shared" si="43"/>
        <v>449.84</v>
      </c>
      <c r="O207" s="54">
        <f t="shared" si="38"/>
        <v>0</v>
      </c>
    </row>
    <row r="208" spans="1:15" ht="28.5" x14ac:dyDescent="0.2">
      <c r="A208" s="53" t="s">
        <v>460</v>
      </c>
      <c r="B208" s="41" t="s">
        <v>461</v>
      </c>
      <c r="C208" s="42" t="s">
        <v>71</v>
      </c>
      <c r="D208" s="43">
        <v>3</v>
      </c>
      <c r="E208" s="19">
        <f>Boletim_de_Medição_01!G208</f>
        <v>0</v>
      </c>
      <c r="F208" s="106"/>
      <c r="G208" s="17">
        <f t="shared" si="36"/>
        <v>0</v>
      </c>
      <c r="H208" s="17">
        <f t="shared" si="37"/>
        <v>3</v>
      </c>
      <c r="I208" s="25">
        <v>40</v>
      </c>
      <c r="J208" s="17">
        <f t="shared" si="39"/>
        <v>120</v>
      </c>
      <c r="K208" s="17">
        <f t="shared" si="40"/>
        <v>0</v>
      </c>
      <c r="L208" s="17">
        <f t="shared" si="41"/>
        <v>0</v>
      </c>
      <c r="M208" s="17">
        <f t="shared" si="42"/>
        <v>0</v>
      </c>
      <c r="N208" s="17">
        <f t="shared" si="43"/>
        <v>120</v>
      </c>
      <c r="O208" s="54">
        <f t="shared" si="38"/>
        <v>0</v>
      </c>
    </row>
    <row r="209" spans="1:15" ht="28.5" x14ac:dyDescent="0.2">
      <c r="A209" s="53" t="s">
        <v>462</v>
      </c>
      <c r="B209" s="41" t="s">
        <v>463</v>
      </c>
      <c r="C209" s="42" t="s">
        <v>7</v>
      </c>
      <c r="D209" s="43">
        <v>44</v>
      </c>
      <c r="E209" s="19">
        <f>Boletim_de_Medição_01!G209</f>
        <v>0</v>
      </c>
      <c r="F209" s="106"/>
      <c r="G209" s="17">
        <f t="shared" si="36"/>
        <v>0</v>
      </c>
      <c r="H209" s="17">
        <f t="shared" si="37"/>
        <v>44</v>
      </c>
      <c r="I209" s="25">
        <v>24.09</v>
      </c>
      <c r="J209" s="17">
        <f t="shared" si="39"/>
        <v>1059.96</v>
      </c>
      <c r="K209" s="17">
        <f t="shared" si="40"/>
        <v>0</v>
      </c>
      <c r="L209" s="17">
        <f t="shared" si="41"/>
        <v>0</v>
      </c>
      <c r="M209" s="17">
        <f t="shared" si="42"/>
        <v>0</v>
      </c>
      <c r="N209" s="17">
        <f t="shared" si="43"/>
        <v>1059.96</v>
      </c>
      <c r="O209" s="54">
        <f t="shared" si="38"/>
        <v>0</v>
      </c>
    </row>
    <row r="210" spans="1:15" ht="15" x14ac:dyDescent="0.2">
      <c r="A210" s="51" t="s">
        <v>464</v>
      </c>
      <c r="B210" s="18" t="s">
        <v>101</v>
      </c>
      <c r="C210" s="18"/>
      <c r="D210" s="18"/>
      <c r="E210" s="18"/>
      <c r="F210" s="18"/>
      <c r="G210" s="18"/>
      <c r="H210" s="18"/>
      <c r="I210" s="18"/>
      <c r="J210" s="28"/>
      <c r="K210" s="28"/>
      <c r="L210" s="28"/>
      <c r="M210" s="28"/>
      <c r="N210" s="28"/>
      <c r="O210" s="52"/>
    </row>
    <row r="211" spans="1:15" ht="28.5" x14ac:dyDescent="0.2">
      <c r="A211" s="53" t="s">
        <v>465</v>
      </c>
      <c r="B211" s="41" t="s">
        <v>102</v>
      </c>
      <c r="C211" s="42" t="s">
        <v>7</v>
      </c>
      <c r="D211" s="43">
        <v>1</v>
      </c>
      <c r="E211" s="19">
        <f>Boletim_de_Medição_01!G211</f>
        <v>0</v>
      </c>
      <c r="F211" s="106"/>
      <c r="G211" s="17">
        <f t="shared" si="36"/>
        <v>0</v>
      </c>
      <c r="H211" s="17">
        <f t="shared" si="37"/>
        <v>1</v>
      </c>
      <c r="I211" s="25">
        <v>1118.8900000000001</v>
      </c>
      <c r="J211" s="17">
        <f t="shared" si="39"/>
        <v>1118.8900000000001</v>
      </c>
      <c r="K211" s="17">
        <f t="shared" si="40"/>
        <v>0</v>
      </c>
      <c r="L211" s="17">
        <f t="shared" si="41"/>
        <v>0</v>
      </c>
      <c r="M211" s="17">
        <f t="shared" si="42"/>
        <v>0</v>
      </c>
      <c r="N211" s="17">
        <f t="shared" si="43"/>
        <v>1118.8900000000001</v>
      </c>
      <c r="O211" s="54">
        <f t="shared" si="38"/>
        <v>0</v>
      </c>
    </row>
    <row r="212" spans="1:15" ht="15" x14ac:dyDescent="0.2">
      <c r="A212" s="51" t="s">
        <v>466</v>
      </c>
      <c r="B212" s="18" t="s">
        <v>467</v>
      </c>
      <c r="C212" s="18"/>
      <c r="D212" s="18"/>
      <c r="E212" s="18"/>
      <c r="F212" s="18"/>
      <c r="G212" s="18"/>
      <c r="H212" s="18"/>
      <c r="I212" s="18"/>
      <c r="J212" s="28"/>
      <c r="K212" s="28"/>
      <c r="L212" s="28"/>
      <c r="M212" s="28"/>
      <c r="N212" s="28"/>
      <c r="O212" s="52"/>
    </row>
    <row r="213" spans="1:15" ht="42.75" x14ac:dyDescent="0.2">
      <c r="A213" s="53" t="s">
        <v>468</v>
      </c>
      <c r="B213" s="41" t="s">
        <v>469</v>
      </c>
      <c r="C213" s="42" t="s">
        <v>30</v>
      </c>
      <c r="D213" s="43">
        <v>7</v>
      </c>
      <c r="E213" s="19">
        <f>Boletim_de_Medição_01!G213</f>
        <v>0</v>
      </c>
      <c r="F213" s="106"/>
      <c r="G213" s="17">
        <f t="shared" si="36"/>
        <v>0</v>
      </c>
      <c r="H213" s="17">
        <f t="shared" si="37"/>
        <v>7</v>
      </c>
      <c r="I213" s="25">
        <v>126.53</v>
      </c>
      <c r="J213" s="17">
        <f t="shared" si="39"/>
        <v>885.71</v>
      </c>
      <c r="K213" s="17">
        <f t="shared" si="40"/>
        <v>0</v>
      </c>
      <c r="L213" s="17">
        <f t="shared" si="41"/>
        <v>0</v>
      </c>
      <c r="M213" s="17">
        <f t="shared" si="42"/>
        <v>0</v>
      </c>
      <c r="N213" s="17">
        <f t="shared" si="43"/>
        <v>885.71</v>
      </c>
      <c r="O213" s="54">
        <f t="shared" si="38"/>
        <v>0</v>
      </c>
    </row>
    <row r="214" spans="1:15" ht="28.5" x14ac:dyDescent="0.2">
      <c r="A214" s="53" t="s">
        <v>470</v>
      </c>
      <c r="B214" s="41" t="s">
        <v>471</v>
      </c>
      <c r="C214" s="42" t="s">
        <v>71</v>
      </c>
      <c r="D214" s="43">
        <v>1</v>
      </c>
      <c r="E214" s="19">
        <f>Boletim_de_Medição_01!G214</f>
        <v>0</v>
      </c>
      <c r="F214" s="106"/>
      <c r="G214" s="17">
        <f t="shared" si="36"/>
        <v>0</v>
      </c>
      <c r="H214" s="17">
        <f t="shared" si="37"/>
        <v>1</v>
      </c>
      <c r="I214" s="25">
        <v>6.71</v>
      </c>
      <c r="J214" s="17">
        <f t="shared" si="39"/>
        <v>6.71</v>
      </c>
      <c r="K214" s="17">
        <f t="shared" si="40"/>
        <v>0</v>
      </c>
      <c r="L214" s="17">
        <f t="shared" si="41"/>
        <v>0</v>
      </c>
      <c r="M214" s="17">
        <f t="shared" si="42"/>
        <v>0</v>
      </c>
      <c r="N214" s="17">
        <f t="shared" si="43"/>
        <v>6.71</v>
      </c>
      <c r="O214" s="54">
        <f t="shared" si="38"/>
        <v>0</v>
      </c>
    </row>
    <row r="215" spans="1:15" ht="28.5" x14ac:dyDescent="0.2">
      <c r="A215" s="53" t="s">
        <v>472</v>
      </c>
      <c r="B215" s="41" t="s">
        <v>63</v>
      </c>
      <c r="C215" s="42" t="s">
        <v>7</v>
      </c>
      <c r="D215" s="43">
        <v>1</v>
      </c>
      <c r="E215" s="19">
        <f>Boletim_de_Medição_01!G215</f>
        <v>0</v>
      </c>
      <c r="F215" s="106"/>
      <c r="G215" s="17">
        <f t="shared" si="36"/>
        <v>0</v>
      </c>
      <c r="H215" s="17">
        <f t="shared" si="37"/>
        <v>1</v>
      </c>
      <c r="I215" s="25">
        <v>238.4</v>
      </c>
      <c r="J215" s="17">
        <f t="shared" si="39"/>
        <v>238.4</v>
      </c>
      <c r="K215" s="17">
        <f t="shared" si="40"/>
        <v>0</v>
      </c>
      <c r="L215" s="17">
        <f t="shared" si="41"/>
        <v>0</v>
      </c>
      <c r="M215" s="17">
        <f t="shared" si="42"/>
        <v>0</v>
      </c>
      <c r="N215" s="17">
        <f t="shared" si="43"/>
        <v>238.4</v>
      </c>
      <c r="O215" s="54">
        <f t="shared" si="38"/>
        <v>0</v>
      </c>
    </row>
    <row r="216" spans="1:15" ht="28.5" x14ac:dyDescent="0.2">
      <c r="A216" s="53" t="s">
        <v>473</v>
      </c>
      <c r="B216" s="41" t="s">
        <v>474</v>
      </c>
      <c r="C216" s="42" t="s">
        <v>71</v>
      </c>
      <c r="D216" s="43">
        <v>1</v>
      </c>
      <c r="E216" s="19">
        <f>Boletim_de_Medição_01!G216</f>
        <v>0</v>
      </c>
      <c r="F216" s="106"/>
      <c r="G216" s="17">
        <f t="shared" si="36"/>
        <v>0</v>
      </c>
      <c r="H216" s="17">
        <f t="shared" si="37"/>
        <v>1</v>
      </c>
      <c r="I216" s="25">
        <v>7.67</v>
      </c>
      <c r="J216" s="17">
        <f t="shared" si="39"/>
        <v>7.67</v>
      </c>
      <c r="K216" s="17">
        <f t="shared" si="40"/>
        <v>0</v>
      </c>
      <c r="L216" s="17">
        <f t="shared" si="41"/>
        <v>0</v>
      </c>
      <c r="M216" s="17">
        <f t="shared" si="42"/>
        <v>0</v>
      </c>
      <c r="N216" s="17">
        <f t="shared" si="43"/>
        <v>7.67</v>
      </c>
      <c r="O216" s="54">
        <f t="shared" si="38"/>
        <v>0</v>
      </c>
    </row>
    <row r="217" spans="1:15" ht="28.5" x14ac:dyDescent="0.2">
      <c r="A217" s="53" t="s">
        <v>475</v>
      </c>
      <c r="B217" s="41" t="s">
        <v>476</v>
      </c>
      <c r="C217" s="42" t="s">
        <v>30</v>
      </c>
      <c r="D217" s="43">
        <v>497</v>
      </c>
      <c r="E217" s="19">
        <f>Boletim_de_Medição_01!G217</f>
        <v>0</v>
      </c>
      <c r="F217" s="106"/>
      <c r="G217" s="17">
        <f t="shared" si="36"/>
        <v>0</v>
      </c>
      <c r="H217" s="17">
        <f t="shared" si="37"/>
        <v>497</v>
      </c>
      <c r="I217" s="25">
        <v>2.21</v>
      </c>
      <c r="J217" s="17">
        <f t="shared" si="39"/>
        <v>1098.3699999999999</v>
      </c>
      <c r="K217" s="17">
        <f t="shared" si="40"/>
        <v>0</v>
      </c>
      <c r="L217" s="17">
        <f t="shared" si="41"/>
        <v>0</v>
      </c>
      <c r="M217" s="17">
        <f t="shared" si="42"/>
        <v>0</v>
      </c>
      <c r="N217" s="17">
        <f t="shared" si="43"/>
        <v>1098.3699999999999</v>
      </c>
      <c r="O217" s="54">
        <f t="shared" si="38"/>
        <v>0</v>
      </c>
    </row>
    <row r="218" spans="1:15" ht="28.5" x14ac:dyDescent="0.2">
      <c r="A218" s="53" t="s">
        <v>477</v>
      </c>
      <c r="B218" s="41" t="s">
        <v>478</v>
      </c>
      <c r="C218" s="42" t="s">
        <v>75</v>
      </c>
      <c r="D218" s="43">
        <v>142</v>
      </c>
      <c r="E218" s="19">
        <f>Boletim_de_Medição_01!G218</f>
        <v>0</v>
      </c>
      <c r="F218" s="106"/>
      <c r="G218" s="17">
        <f t="shared" si="36"/>
        <v>0</v>
      </c>
      <c r="H218" s="17">
        <f t="shared" si="37"/>
        <v>142</v>
      </c>
      <c r="I218" s="25">
        <v>17.010000000000002</v>
      </c>
      <c r="J218" s="17">
        <f t="shared" si="39"/>
        <v>2415.42</v>
      </c>
      <c r="K218" s="17">
        <f t="shared" si="40"/>
        <v>0</v>
      </c>
      <c r="L218" s="17">
        <f t="shared" si="41"/>
        <v>0</v>
      </c>
      <c r="M218" s="17">
        <f t="shared" si="42"/>
        <v>0</v>
      </c>
      <c r="N218" s="17">
        <f t="shared" si="43"/>
        <v>2415.42</v>
      </c>
      <c r="O218" s="54">
        <f t="shared" si="38"/>
        <v>0</v>
      </c>
    </row>
    <row r="219" spans="1:15" ht="15" x14ac:dyDescent="0.2">
      <c r="A219" s="53" t="s">
        <v>479</v>
      </c>
      <c r="B219" s="41" t="s">
        <v>480</v>
      </c>
      <c r="C219" s="42" t="s">
        <v>100</v>
      </c>
      <c r="D219" s="43">
        <v>8.6999999999999993</v>
      </c>
      <c r="E219" s="19">
        <f>Boletim_de_Medição_01!G219</f>
        <v>0</v>
      </c>
      <c r="F219" s="106"/>
      <c r="G219" s="17">
        <f t="shared" si="36"/>
        <v>0</v>
      </c>
      <c r="H219" s="17">
        <f t="shared" si="37"/>
        <v>8.6999999999999993</v>
      </c>
      <c r="I219" s="25">
        <v>60.45</v>
      </c>
      <c r="J219" s="17">
        <f t="shared" si="39"/>
        <v>525.91999999999996</v>
      </c>
      <c r="K219" s="17">
        <f t="shared" si="40"/>
        <v>0</v>
      </c>
      <c r="L219" s="17">
        <f t="shared" si="41"/>
        <v>0</v>
      </c>
      <c r="M219" s="17">
        <f t="shared" si="42"/>
        <v>0</v>
      </c>
      <c r="N219" s="17">
        <f t="shared" si="43"/>
        <v>525.91999999999996</v>
      </c>
      <c r="O219" s="54">
        <f t="shared" si="38"/>
        <v>0</v>
      </c>
    </row>
    <row r="220" spans="1:15" ht="28.5" x14ac:dyDescent="0.2">
      <c r="A220" s="53" t="s">
        <v>481</v>
      </c>
      <c r="B220" s="41" t="s">
        <v>132</v>
      </c>
      <c r="C220" s="42" t="s">
        <v>30</v>
      </c>
      <c r="D220" s="43">
        <v>218</v>
      </c>
      <c r="E220" s="19">
        <f>Boletim_de_Medição_01!G220</f>
        <v>0</v>
      </c>
      <c r="F220" s="106"/>
      <c r="G220" s="17">
        <f t="shared" si="36"/>
        <v>0</v>
      </c>
      <c r="H220" s="17">
        <f t="shared" si="37"/>
        <v>218</v>
      </c>
      <c r="I220" s="25">
        <v>5.64</v>
      </c>
      <c r="J220" s="17">
        <f t="shared" si="39"/>
        <v>1229.52</v>
      </c>
      <c r="K220" s="17">
        <f t="shared" si="40"/>
        <v>0</v>
      </c>
      <c r="L220" s="17">
        <f t="shared" si="41"/>
        <v>0</v>
      </c>
      <c r="M220" s="17">
        <f t="shared" si="42"/>
        <v>0</v>
      </c>
      <c r="N220" s="17">
        <f t="shared" si="43"/>
        <v>1229.52</v>
      </c>
      <c r="O220" s="54">
        <f t="shared" si="38"/>
        <v>0</v>
      </c>
    </row>
    <row r="221" spans="1:15" ht="15" x14ac:dyDescent="0.2">
      <c r="A221" s="53" t="s">
        <v>482</v>
      </c>
      <c r="B221" s="41" t="s">
        <v>483</v>
      </c>
      <c r="C221" s="42" t="s">
        <v>30</v>
      </c>
      <c r="D221" s="43">
        <v>30</v>
      </c>
      <c r="E221" s="19">
        <f>Boletim_de_Medição_01!G221</f>
        <v>0</v>
      </c>
      <c r="F221" s="106"/>
      <c r="G221" s="17">
        <f t="shared" si="36"/>
        <v>0</v>
      </c>
      <c r="H221" s="17">
        <f t="shared" si="37"/>
        <v>30</v>
      </c>
      <c r="I221" s="25">
        <v>12.88</v>
      </c>
      <c r="J221" s="17">
        <f t="shared" si="39"/>
        <v>386.4</v>
      </c>
      <c r="K221" s="17">
        <f t="shared" si="40"/>
        <v>0</v>
      </c>
      <c r="L221" s="17">
        <f t="shared" si="41"/>
        <v>0</v>
      </c>
      <c r="M221" s="17">
        <f t="shared" si="42"/>
        <v>0</v>
      </c>
      <c r="N221" s="17">
        <f t="shared" si="43"/>
        <v>386.4</v>
      </c>
      <c r="O221" s="54">
        <f t="shared" si="38"/>
        <v>0</v>
      </c>
    </row>
    <row r="222" spans="1:15" ht="15" x14ac:dyDescent="0.2">
      <c r="A222" s="53" t="s">
        <v>484</v>
      </c>
      <c r="B222" s="41" t="s">
        <v>485</v>
      </c>
      <c r="C222" s="42" t="s">
        <v>30</v>
      </c>
      <c r="D222" s="43">
        <v>6</v>
      </c>
      <c r="E222" s="19">
        <f>Boletim_de_Medição_01!G222</f>
        <v>0</v>
      </c>
      <c r="F222" s="106"/>
      <c r="G222" s="17">
        <f t="shared" si="36"/>
        <v>0</v>
      </c>
      <c r="H222" s="17">
        <f t="shared" si="37"/>
        <v>6</v>
      </c>
      <c r="I222" s="25">
        <v>39.840000000000003</v>
      </c>
      <c r="J222" s="17">
        <f t="shared" si="39"/>
        <v>239.04</v>
      </c>
      <c r="K222" s="17">
        <f t="shared" si="40"/>
        <v>0</v>
      </c>
      <c r="L222" s="17">
        <f t="shared" si="41"/>
        <v>0</v>
      </c>
      <c r="M222" s="17">
        <f t="shared" si="42"/>
        <v>0</v>
      </c>
      <c r="N222" s="17">
        <f t="shared" si="43"/>
        <v>239.04</v>
      </c>
      <c r="O222" s="54">
        <f t="shared" si="38"/>
        <v>0</v>
      </c>
    </row>
    <row r="223" spans="1:15" ht="28.5" x14ac:dyDescent="0.2">
      <c r="A223" s="53" t="s">
        <v>486</v>
      </c>
      <c r="B223" s="41" t="s">
        <v>487</v>
      </c>
      <c r="C223" s="42" t="s">
        <v>71</v>
      </c>
      <c r="D223" s="43">
        <v>3</v>
      </c>
      <c r="E223" s="19">
        <f>Boletim_de_Medição_01!G223</f>
        <v>0</v>
      </c>
      <c r="F223" s="106"/>
      <c r="G223" s="17">
        <f t="shared" si="36"/>
        <v>0</v>
      </c>
      <c r="H223" s="17">
        <f t="shared" si="37"/>
        <v>3</v>
      </c>
      <c r="I223" s="25">
        <v>30.45</v>
      </c>
      <c r="J223" s="17">
        <f t="shared" si="39"/>
        <v>91.35</v>
      </c>
      <c r="K223" s="17">
        <f t="shared" si="40"/>
        <v>0</v>
      </c>
      <c r="L223" s="17">
        <f t="shared" si="41"/>
        <v>0</v>
      </c>
      <c r="M223" s="17">
        <f t="shared" si="42"/>
        <v>0</v>
      </c>
      <c r="N223" s="17">
        <f t="shared" si="43"/>
        <v>91.35</v>
      </c>
      <c r="O223" s="54">
        <f t="shared" si="38"/>
        <v>0</v>
      </c>
    </row>
    <row r="224" spans="1:15" ht="28.5" x14ac:dyDescent="0.2">
      <c r="A224" s="53" t="s">
        <v>488</v>
      </c>
      <c r="B224" s="41" t="s">
        <v>134</v>
      </c>
      <c r="C224" s="42" t="s">
        <v>7</v>
      </c>
      <c r="D224" s="43">
        <v>2</v>
      </c>
      <c r="E224" s="19">
        <f>Boletim_de_Medição_01!G224</f>
        <v>0</v>
      </c>
      <c r="F224" s="106"/>
      <c r="G224" s="17">
        <f t="shared" si="36"/>
        <v>0</v>
      </c>
      <c r="H224" s="17">
        <f t="shared" si="37"/>
        <v>2</v>
      </c>
      <c r="I224" s="25">
        <v>96.57</v>
      </c>
      <c r="J224" s="17">
        <f t="shared" si="39"/>
        <v>193.14</v>
      </c>
      <c r="K224" s="17">
        <f t="shared" si="40"/>
        <v>0</v>
      </c>
      <c r="L224" s="17">
        <f t="shared" si="41"/>
        <v>0</v>
      </c>
      <c r="M224" s="17">
        <f t="shared" si="42"/>
        <v>0</v>
      </c>
      <c r="N224" s="17">
        <f t="shared" si="43"/>
        <v>193.14</v>
      </c>
      <c r="O224" s="54">
        <f t="shared" si="38"/>
        <v>0</v>
      </c>
    </row>
    <row r="225" spans="1:15" ht="28.5" x14ac:dyDescent="0.2">
      <c r="A225" s="53" t="s">
        <v>489</v>
      </c>
      <c r="B225" s="41" t="s">
        <v>70</v>
      </c>
      <c r="C225" s="42" t="s">
        <v>7</v>
      </c>
      <c r="D225" s="43">
        <v>3</v>
      </c>
      <c r="E225" s="19">
        <f>Boletim_de_Medição_01!G225</f>
        <v>0</v>
      </c>
      <c r="F225" s="106"/>
      <c r="G225" s="17">
        <f t="shared" si="36"/>
        <v>0</v>
      </c>
      <c r="H225" s="17">
        <f t="shared" si="37"/>
        <v>3</v>
      </c>
      <c r="I225" s="25">
        <v>17.82</v>
      </c>
      <c r="J225" s="17">
        <f t="shared" si="39"/>
        <v>53.46</v>
      </c>
      <c r="K225" s="17">
        <f t="shared" si="40"/>
        <v>0</v>
      </c>
      <c r="L225" s="17">
        <f t="shared" si="41"/>
        <v>0</v>
      </c>
      <c r="M225" s="17">
        <f t="shared" si="42"/>
        <v>0</v>
      </c>
      <c r="N225" s="17">
        <f t="shared" si="43"/>
        <v>53.46</v>
      </c>
      <c r="O225" s="54">
        <f t="shared" si="38"/>
        <v>0</v>
      </c>
    </row>
    <row r="226" spans="1:15" ht="28.5" x14ac:dyDescent="0.2">
      <c r="A226" s="53" t="s">
        <v>490</v>
      </c>
      <c r="B226" s="41" t="s">
        <v>491</v>
      </c>
      <c r="C226" s="42" t="s">
        <v>71</v>
      </c>
      <c r="D226" s="43">
        <v>17</v>
      </c>
      <c r="E226" s="19">
        <f>Boletim_de_Medição_01!G226</f>
        <v>0</v>
      </c>
      <c r="F226" s="106"/>
      <c r="G226" s="17">
        <f t="shared" si="36"/>
        <v>0</v>
      </c>
      <c r="H226" s="17">
        <f t="shared" si="37"/>
        <v>17</v>
      </c>
      <c r="I226" s="25">
        <v>4.68</v>
      </c>
      <c r="J226" s="17">
        <f t="shared" si="39"/>
        <v>79.56</v>
      </c>
      <c r="K226" s="17">
        <f t="shared" si="40"/>
        <v>0</v>
      </c>
      <c r="L226" s="17">
        <f t="shared" si="41"/>
        <v>0</v>
      </c>
      <c r="M226" s="17">
        <f t="shared" si="42"/>
        <v>0</v>
      </c>
      <c r="N226" s="17">
        <f t="shared" si="43"/>
        <v>79.56</v>
      </c>
      <c r="O226" s="54">
        <f t="shared" si="38"/>
        <v>0</v>
      </c>
    </row>
    <row r="227" spans="1:15" ht="28.5" x14ac:dyDescent="0.2">
      <c r="A227" s="53" t="s">
        <v>492</v>
      </c>
      <c r="B227" s="41" t="s">
        <v>493</v>
      </c>
      <c r="C227" s="42" t="s">
        <v>7</v>
      </c>
      <c r="D227" s="43">
        <v>17</v>
      </c>
      <c r="E227" s="19">
        <f>Boletim_de_Medição_01!G227</f>
        <v>0</v>
      </c>
      <c r="F227" s="106"/>
      <c r="G227" s="17">
        <f t="shared" si="36"/>
        <v>0</v>
      </c>
      <c r="H227" s="17">
        <f t="shared" si="37"/>
        <v>17</v>
      </c>
      <c r="I227" s="25">
        <v>95.82</v>
      </c>
      <c r="J227" s="17">
        <f t="shared" si="39"/>
        <v>1628.94</v>
      </c>
      <c r="K227" s="17">
        <f t="shared" si="40"/>
        <v>0</v>
      </c>
      <c r="L227" s="17">
        <f t="shared" si="41"/>
        <v>0</v>
      </c>
      <c r="M227" s="17">
        <f t="shared" si="42"/>
        <v>0</v>
      </c>
      <c r="N227" s="17">
        <f t="shared" si="43"/>
        <v>1628.94</v>
      </c>
      <c r="O227" s="54">
        <f t="shared" si="38"/>
        <v>0</v>
      </c>
    </row>
    <row r="228" spans="1:15" ht="57" x14ac:dyDescent="0.2">
      <c r="A228" s="53" t="s">
        <v>494</v>
      </c>
      <c r="B228" s="41" t="s">
        <v>495</v>
      </c>
      <c r="C228" s="42" t="s">
        <v>7</v>
      </c>
      <c r="D228" s="43">
        <v>3</v>
      </c>
      <c r="E228" s="19">
        <f>Boletim_de_Medição_01!G228</f>
        <v>0</v>
      </c>
      <c r="F228" s="106"/>
      <c r="G228" s="17">
        <f t="shared" si="36"/>
        <v>0</v>
      </c>
      <c r="H228" s="17">
        <f t="shared" si="37"/>
        <v>3</v>
      </c>
      <c r="I228" s="25">
        <v>609.24</v>
      </c>
      <c r="J228" s="17">
        <f t="shared" si="39"/>
        <v>1827.72</v>
      </c>
      <c r="K228" s="17">
        <f t="shared" si="40"/>
        <v>0</v>
      </c>
      <c r="L228" s="17">
        <f t="shared" si="41"/>
        <v>0</v>
      </c>
      <c r="M228" s="17">
        <f t="shared" si="42"/>
        <v>0</v>
      </c>
      <c r="N228" s="17">
        <f t="shared" si="43"/>
        <v>1827.72</v>
      </c>
      <c r="O228" s="54">
        <f t="shared" si="38"/>
        <v>0</v>
      </c>
    </row>
    <row r="229" spans="1:15" ht="71.25" x14ac:dyDescent="0.2">
      <c r="A229" s="53" t="s">
        <v>496</v>
      </c>
      <c r="B229" s="41" t="s">
        <v>421</v>
      </c>
      <c r="C229" s="42" t="s">
        <v>6</v>
      </c>
      <c r="D229" s="43">
        <v>3</v>
      </c>
      <c r="E229" s="19">
        <f>Boletim_de_Medição_01!G229</f>
        <v>0</v>
      </c>
      <c r="F229" s="106"/>
      <c r="G229" s="17">
        <f t="shared" ref="G229:G234" si="44">E229+F229</f>
        <v>0</v>
      </c>
      <c r="H229" s="17">
        <f t="shared" ref="H229:H234" si="45">D229-G229</f>
        <v>3</v>
      </c>
      <c r="I229" s="25">
        <v>133.72999999999999</v>
      </c>
      <c r="J229" s="17">
        <f t="shared" si="39"/>
        <v>401.19</v>
      </c>
      <c r="K229" s="17">
        <f t="shared" si="40"/>
        <v>0</v>
      </c>
      <c r="L229" s="17">
        <f t="shared" si="41"/>
        <v>0</v>
      </c>
      <c r="M229" s="17">
        <f t="shared" si="42"/>
        <v>0</v>
      </c>
      <c r="N229" s="17">
        <f t="shared" si="43"/>
        <v>401.19</v>
      </c>
      <c r="O229" s="54">
        <f t="shared" ref="O229:O234" si="46">G229/D229*100</f>
        <v>0</v>
      </c>
    </row>
    <row r="230" spans="1:15" ht="15" x14ac:dyDescent="0.2">
      <c r="A230" s="51" t="s">
        <v>497</v>
      </c>
      <c r="B230" s="18" t="s">
        <v>498</v>
      </c>
      <c r="C230" s="18"/>
      <c r="D230" s="18"/>
      <c r="E230" s="18"/>
      <c r="F230" s="18"/>
      <c r="G230" s="18"/>
      <c r="H230" s="18"/>
      <c r="I230" s="18"/>
      <c r="J230" s="28"/>
      <c r="K230" s="28"/>
      <c r="L230" s="28"/>
      <c r="M230" s="28"/>
      <c r="N230" s="28"/>
      <c r="O230" s="52"/>
    </row>
    <row r="231" spans="1:15" ht="15" x14ac:dyDescent="0.2">
      <c r="A231" s="53" t="s">
        <v>499</v>
      </c>
      <c r="B231" s="41" t="s">
        <v>69</v>
      </c>
      <c r="C231" s="42" t="s">
        <v>30</v>
      </c>
      <c r="D231" s="43">
        <v>42</v>
      </c>
      <c r="E231" s="19">
        <f>Boletim_de_Medição_01!G231</f>
        <v>0</v>
      </c>
      <c r="F231" s="106"/>
      <c r="G231" s="17">
        <f t="shared" si="44"/>
        <v>0</v>
      </c>
      <c r="H231" s="17">
        <f t="shared" si="45"/>
        <v>42</v>
      </c>
      <c r="I231" s="25">
        <v>7.66</v>
      </c>
      <c r="J231" s="17">
        <f t="shared" si="39"/>
        <v>321.72000000000003</v>
      </c>
      <c r="K231" s="17">
        <f t="shared" si="40"/>
        <v>0</v>
      </c>
      <c r="L231" s="17">
        <f t="shared" si="41"/>
        <v>0</v>
      </c>
      <c r="M231" s="17">
        <f t="shared" si="42"/>
        <v>0</v>
      </c>
      <c r="N231" s="17">
        <f t="shared" si="43"/>
        <v>321.72000000000003</v>
      </c>
      <c r="O231" s="54">
        <f t="shared" si="46"/>
        <v>0</v>
      </c>
    </row>
    <row r="232" spans="1:15" ht="28.5" x14ac:dyDescent="0.2">
      <c r="A232" s="53" t="s">
        <v>500</v>
      </c>
      <c r="B232" s="41" t="s">
        <v>62</v>
      </c>
      <c r="C232" s="42" t="s">
        <v>7</v>
      </c>
      <c r="D232" s="43">
        <v>1</v>
      </c>
      <c r="E232" s="19">
        <f>Boletim_de_Medição_01!G232</f>
        <v>0</v>
      </c>
      <c r="F232" s="106"/>
      <c r="G232" s="17">
        <f t="shared" si="44"/>
        <v>0</v>
      </c>
      <c r="H232" s="17">
        <f t="shared" si="45"/>
        <v>1</v>
      </c>
      <c r="I232" s="25">
        <v>568.95000000000005</v>
      </c>
      <c r="J232" s="17">
        <f t="shared" si="39"/>
        <v>568.95000000000005</v>
      </c>
      <c r="K232" s="17">
        <f t="shared" si="40"/>
        <v>0</v>
      </c>
      <c r="L232" s="17">
        <f t="shared" si="41"/>
        <v>0</v>
      </c>
      <c r="M232" s="17">
        <f t="shared" si="42"/>
        <v>0</v>
      </c>
      <c r="N232" s="17">
        <f t="shared" si="43"/>
        <v>568.95000000000005</v>
      </c>
      <c r="O232" s="54">
        <f t="shared" si="46"/>
        <v>0</v>
      </c>
    </row>
    <row r="233" spans="1:15" ht="28.5" x14ac:dyDescent="0.2">
      <c r="A233" s="53" t="s">
        <v>501</v>
      </c>
      <c r="B233" s="41" t="s">
        <v>502</v>
      </c>
      <c r="C233" s="42" t="s">
        <v>7</v>
      </c>
      <c r="D233" s="43">
        <v>1</v>
      </c>
      <c r="E233" s="19">
        <f>Boletim_de_Medição_01!G233</f>
        <v>0</v>
      </c>
      <c r="F233" s="106"/>
      <c r="G233" s="17">
        <f t="shared" si="44"/>
        <v>0</v>
      </c>
      <c r="H233" s="17">
        <f t="shared" si="45"/>
        <v>1</v>
      </c>
      <c r="I233" s="25">
        <v>12.97</v>
      </c>
      <c r="J233" s="17">
        <f t="shared" si="39"/>
        <v>12.97</v>
      </c>
      <c r="K233" s="17">
        <f t="shared" si="40"/>
        <v>0</v>
      </c>
      <c r="L233" s="17">
        <f t="shared" si="41"/>
        <v>0</v>
      </c>
      <c r="M233" s="17">
        <f t="shared" si="42"/>
        <v>0</v>
      </c>
      <c r="N233" s="17">
        <f t="shared" si="43"/>
        <v>12.97</v>
      </c>
      <c r="O233" s="54">
        <f t="shared" si="46"/>
        <v>0</v>
      </c>
    </row>
    <row r="234" spans="1:15" ht="28.5" x14ac:dyDescent="0.2">
      <c r="A234" s="53" t="s">
        <v>503</v>
      </c>
      <c r="B234" s="41" t="s">
        <v>504</v>
      </c>
      <c r="C234" s="42" t="s">
        <v>7</v>
      </c>
      <c r="D234" s="43">
        <v>1</v>
      </c>
      <c r="E234" s="19">
        <f>Boletim_de_Medição_01!G234</f>
        <v>0</v>
      </c>
      <c r="F234" s="106"/>
      <c r="G234" s="17">
        <f t="shared" si="44"/>
        <v>0</v>
      </c>
      <c r="H234" s="17">
        <f t="shared" si="45"/>
        <v>1</v>
      </c>
      <c r="I234" s="25">
        <v>144.27000000000001</v>
      </c>
      <c r="J234" s="17">
        <f t="shared" si="39"/>
        <v>144.27000000000001</v>
      </c>
      <c r="K234" s="17">
        <f t="shared" si="40"/>
        <v>0</v>
      </c>
      <c r="L234" s="17">
        <f t="shared" si="41"/>
        <v>0</v>
      </c>
      <c r="M234" s="17">
        <f t="shared" si="42"/>
        <v>0</v>
      </c>
      <c r="N234" s="17">
        <f t="shared" si="43"/>
        <v>144.27000000000001</v>
      </c>
      <c r="O234" s="54">
        <f t="shared" si="46"/>
        <v>0</v>
      </c>
    </row>
    <row r="235" spans="1:15" ht="15" x14ac:dyDescent="0.2">
      <c r="A235" s="55" t="s">
        <v>81</v>
      </c>
      <c r="B235" s="102" t="s">
        <v>1150</v>
      </c>
      <c r="C235" s="37"/>
      <c r="D235" s="38"/>
      <c r="E235" s="38"/>
      <c r="F235" s="37"/>
      <c r="G235" s="39"/>
      <c r="H235" s="39"/>
      <c r="I235" s="37"/>
      <c r="J235" s="44"/>
      <c r="K235" s="44"/>
      <c r="L235" s="44"/>
      <c r="M235" s="44"/>
      <c r="N235" s="44"/>
      <c r="O235" s="56"/>
    </row>
    <row r="236" spans="1:15" ht="15" x14ac:dyDescent="0.2">
      <c r="A236" s="57" t="s">
        <v>47</v>
      </c>
      <c r="B236" s="23" t="s">
        <v>8</v>
      </c>
      <c r="C236" s="24"/>
      <c r="D236" s="26"/>
      <c r="E236" s="26"/>
      <c r="F236" s="107"/>
      <c r="G236" s="21"/>
      <c r="H236" s="21"/>
      <c r="I236" s="27"/>
      <c r="J236" s="28"/>
      <c r="K236" s="28"/>
      <c r="L236" s="28"/>
      <c r="M236" s="28"/>
      <c r="N236" s="28"/>
      <c r="O236" s="58"/>
    </row>
    <row r="237" spans="1:15" ht="42.75" x14ac:dyDescent="0.2">
      <c r="A237" s="53" t="s">
        <v>48</v>
      </c>
      <c r="B237" s="41" t="s">
        <v>505</v>
      </c>
      <c r="C237" s="42" t="s">
        <v>72</v>
      </c>
      <c r="D237" s="43">
        <v>402</v>
      </c>
      <c r="E237" s="19">
        <f>Boletim_de_Medição_01!G237</f>
        <v>402</v>
      </c>
      <c r="F237" s="106"/>
      <c r="G237" s="22">
        <f t="shared" ref="G237:G300" si="47">E237+F237</f>
        <v>402</v>
      </c>
      <c r="H237" s="22">
        <f t="shared" ref="H237:H300" si="48">D237-G237</f>
        <v>0</v>
      </c>
      <c r="I237" s="25">
        <v>3.45</v>
      </c>
      <c r="J237" s="17">
        <f t="shared" si="39"/>
        <v>1386.9</v>
      </c>
      <c r="K237" s="17">
        <f t="shared" si="40"/>
        <v>1386.9</v>
      </c>
      <c r="L237" s="17">
        <f t="shared" si="41"/>
        <v>0</v>
      </c>
      <c r="M237" s="17">
        <f t="shared" si="42"/>
        <v>1386.9</v>
      </c>
      <c r="N237" s="17">
        <f t="shared" si="43"/>
        <v>0</v>
      </c>
      <c r="O237" s="54">
        <f t="shared" ref="O237:O300" si="49">G237/D237*100</f>
        <v>100</v>
      </c>
    </row>
    <row r="238" spans="1:15" ht="15" x14ac:dyDescent="0.2">
      <c r="A238" s="57" t="s">
        <v>49</v>
      </c>
      <c r="B238" s="23" t="s">
        <v>506</v>
      </c>
      <c r="C238" s="24"/>
      <c r="D238" s="26"/>
      <c r="E238" s="26"/>
      <c r="F238" s="107"/>
      <c r="G238" s="21"/>
      <c r="H238" s="21"/>
      <c r="I238" s="27"/>
      <c r="J238" s="28"/>
      <c r="K238" s="28"/>
      <c r="L238" s="28"/>
      <c r="M238" s="28"/>
      <c r="N238" s="28"/>
      <c r="O238" s="58"/>
    </row>
    <row r="239" spans="1:15" ht="15" x14ac:dyDescent="0.2">
      <c r="A239" s="57" t="s">
        <v>50</v>
      </c>
      <c r="B239" s="23" t="s">
        <v>104</v>
      </c>
      <c r="C239" s="24"/>
      <c r="D239" s="26"/>
      <c r="E239" s="26"/>
      <c r="F239" s="107"/>
      <c r="G239" s="21"/>
      <c r="H239" s="21"/>
      <c r="I239" s="27"/>
      <c r="J239" s="28"/>
      <c r="K239" s="28"/>
      <c r="L239" s="28"/>
      <c r="M239" s="28"/>
      <c r="N239" s="28"/>
      <c r="O239" s="58"/>
    </row>
    <row r="240" spans="1:15" ht="15" x14ac:dyDescent="0.2">
      <c r="A240" s="57" t="s">
        <v>507</v>
      </c>
      <c r="B240" s="23" t="s">
        <v>286</v>
      </c>
      <c r="C240" s="24"/>
      <c r="D240" s="26"/>
      <c r="E240" s="26"/>
      <c r="F240" s="107"/>
      <c r="G240" s="21"/>
      <c r="H240" s="21"/>
      <c r="I240" s="27"/>
      <c r="J240" s="28"/>
      <c r="K240" s="28"/>
      <c r="L240" s="28"/>
      <c r="M240" s="28"/>
      <c r="N240" s="28"/>
      <c r="O240" s="58"/>
    </row>
    <row r="241" spans="1:16382" ht="42.75" x14ac:dyDescent="0.2">
      <c r="A241" s="53" t="s">
        <v>508</v>
      </c>
      <c r="B241" s="41" t="s">
        <v>209</v>
      </c>
      <c r="C241" s="42" t="s">
        <v>74</v>
      </c>
      <c r="D241" s="43">
        <v>208.94</v>
      </c>
      <c r="E241" s="19">
        <f>Boletim_de_Medição_01!G241</f>
        <v>54.19</v>
      </c>
      <c r="F241" s="106">
        <v>59.93</v>
      </c>
      <c r="G241" s="22">
        <f t="shared" si="47"/>
        <v>114.12</v>
      </c>
      <c r="H241" s="22">
        <f t="shared" si="48"/>
        <v>94.82</v>
      </c>
      <c r="I241" s="25">
        <v>18.850000000000001</v>
      </c>
      <c r="J241" s="17">
        <f t="shared" si="39"/>
        <v>3938.52</v>
      </c>
      <c r="K241" s="17">
        <f t="shared" si="40"/>
        <v>1021.48</v>
      </c>
      <c r="L241" s="17">
        <f t="shared" si="41"/>
        <v>1129.68</v>
      </c>
      <c r="M241" s="17">
        <f t="shared" si="42"/>
        <v>2151.16</v>
      </c>
      <c r="N241" s="17">
        <f t="shared" si="43"/>
        <v>1787.36</v>
      </c>
      <c r="O241" s="54">
        <f t="shared" si="49"/>
        <v>54.62</v>
      </c>
    </row>
    <row r="242" spans="1:16382" ht="15" x14ac:dyDescent="0.2">
      <c r="A242" s="53" t="s">
        <v>509</v>
      </c>
      <c r="B242" s="41" t="s">
        <v>98</v>
      </c>
      <c r="C242" s="42" t="s">
        <v>6</v>
      </c>
      <c r="D242" s="43">
        <v>173.48</v>
      </c>
      <c r="E242" s="19">
        <f>Boletim_de_Medição_01!G242</f>
        <v>0</v>
      </c>
      <c r="F242" s="106"/>
      <c r="G242" s="22">
        <f t="shared" si="47"/>
        <v>0</v>
      </c>
      <c r="H242" s="22">
        <f t="shared" si="48"/>
        <v>173.48</v>
      </c>
      <c r="I242" s="25">
        <v>2.2599999999999998</v>
      </c>
      <c r="J242" s="17">
        <f t="shared" si="39"/>
        <v>392.06</v>
      </c>
      <c r="K242" s="17">
        <f t="shared" si="40"/>
        <v>0</v>
      </c>
      <c r="L242" s="17">
        <f t="shared" si="41"/>
        <v>0</v>
      </c>
      <c r="M242" s="17">
        <f t="shared" si="42"/>
        <v>0</v>
      </c>
      <c r="N242" s="17">
        <f t="shared" si="43"/>
        <v>392.06</v>
      </c>
      <c r="O242" s="54">
        <f t="shared" si="49"/>
        <v>0</v>
      </c>
    </row>
    <row r="243" spans="1:16382" ht="28.5" x14ac:dyDescent="0.2">
      <c r="A243" s="53" t="s">
        <v>510</v>
      </c>
      <c r="B243" s="41" t="s">
        <v>511</v>
      </c>
      <c r="C243" s="42" t="s">
        <v>74</v>
      </c>
      <c r="D243" s="43">
        <v>73.5</v>
      </c>
      <c r="E243" s="19">
        <f>Boletim_de_Medição_01!G243</f>
        <v>0</v>
      </c>
      <c r="F243" s="106"/>
      <c r="G243" s="22">
        <f t="shared" si="47"/>
        <v>0</v>
      </c>
      <c r="H243" s="22">
        <f t="shared" si="48"/>
        <v>73.5</v>
      </c>
      <c r="I243" s="25">
        <v>4.5199999999999996</v>
      </c>
      <c r="J243" s="17">
        <f t="shared" si="39"/>
        <v>332.22</v>
      </c>
      <c r="K243" s="17">
        <f t="shared" si="40"/>
        <v>0</v>
      </c>
      <c r="L243" s="17">
        <f t="shared" si="41"/>
        <v>0</v>
      </c>
      <c r="M243" s="17">
        <f t="shared" si="42"/>
        <v>0</v>
      </c>
      <c r="N243" s="17">
        <f t="shared" si="43"/>
        <v>332.22</v>
      </c>
      <c r="O243" s="54">
        <f t="shared" si="49"/>
        <v>0</v>
      </c>
    </row>
    <row r="244" spans="1:16382" ht="42.75" x14ac:dyDescent="0.2">
      <c r="A244" s="53" t="s">
        <v>512</v>
      </c>
      <c r="B244" s="41" t="s">
        <v>195</v>
      </c>
      <c r="C244" s="42" t="s">
        <v>196</v>
      </c>
      <c r="D244" s="43">
        <v>330.75</v>
      </c>
      <c r="E244" s="19">
        <f>Boletim_de_Medição_01!G244</f>
        <v>0</v>
      </c>
      <c r="F244" s="106"/>
      <c r="G244" s="22">
        <f t="shared" si="47"/>
        <v>0</v>
      </c>
      <c r="H244" s="22">
        <f t="shared" si="48"/>
        <v>330.75</v>
      </c>
      <c r="I244" s="25">
        <v>0.64</v>
      </c>
      <c r="J244" s="17">
        <f t="shared" si="39"/>
        <v>211.68</v>
      </c>
      <c r="K244" s="17">
        <f t="shared" si="40"/>
        <v>0</v>
      </c>
      <c r="L244" s="17">
        <f t="shared" si="41"/>
        <v>0</v>
      </c>
      <c r="M244" s="17">
        <f t="shared" si="42"/>
        <v>0</v>
      </c>
      <c r="N244" s="17">
        <f t="shared" si="43"/>
        <v>211.68</v>
      </c>
      <c r="O244" s="54">
        <f t="shared" si="49"/>
        <v>0</v>
      </c>
    </row>
    <row r="245" spans="1:16382" ht="42.75" x14ac:dyDescent="0.2">
      <c r="A245" s="53" t="s">
        <v>513</v>
      </c>
      <c r="B245" s="41" t="s">
        <v>198</v>
      </c>
      <c r="C245" s="42" t="s">
        <v>28</v>
      </c>
      <c r="D245" s="43">
        <v>3.5</v>
      </c>
      <c r="E245" s="19">
        <f>Boletim_de_Medição_01!G245</f>
        <v>0</v>
      </c>
      <c r="F245" s="106"/>
      <c r="G245" s="22">
        <f t="shared" si="47"/>
        <v>0</v>
      </c>
      <c r="H245" s="22">
        <f t="shared" si="48"/>
        <v>3.5</v>
      </c>
      <c r="I245" s="25">
        <v>28.68</v>
      </c>
      <c r="J245" s="17">
        <f t="shared" si="39"/>
        <v>100.38</v>
      </c>
      <c r="K245" s="17">
        <f t="shared" si="40"/>
        <v>0</v>
      </c>
      <c r="L245" s="17">
        <f t="shared" si="41"/>
        <v>0</v>
      </c>
      <c r="M245" s="17">
        <f t="shared" si="42"/>
        <v>0</v>
      </c>
      <c r="N245" s="17">
        <f t="shared" si="43"/>
        <v>100.38</v>
      </c>
      <c r="O245" s="54">
        <f t="shared" si="49"/>
        <v>0</v>
      </c>
    </row>
    <row r="246" spans="1:16382" ht="28.5" x14ac:dyDescent="0.2">
      <c r="A246" s="53" t="s">
        <v>514</v>
      </c>
      <c r="B246" s="41" t="s">
        <v>199</v>
      </c>
      <c r="C246" s="42" t="s">
        <v>196</v>
      </c>
      <c r="D246" s="43">
        <v>102.4</v>
      </c>
      <c r="E246" s="19">
        <f>Boletim_de_Medição_01!G246</f>
        <v>0</v>
      </c>
      <c r="F246" s="106"/>
      <c r="G246" s="22">
        <f t="shared" si="47"/>
        <v>0</v>
      </c>
      <c r="H246" s="22">
        <f t="shared" si="48"/>
        <v>102.4</v>
      </c>
      <c r="I246" s="25">
        <v>0.42</v>
      </c>
      <c r="J246" s="17">
        <f t="shared" si="39"/>
        <v>43.01</v>
      </c>
      <c r="K246" s="17">
        <f t="shared" si="40"/>
        <v>0</v>
      </c>
      <c r="L246" s="17">
        <f t="shared" si="41"/>
        <v>0</v>
      </c>
      <c r="M246" s="17">
        <f t="shared" si="42"/>
        <v>0</v>
      </c>
      <c r="N246" s="17">
        <f t="shared" si="43"/>
        <v>43.01</v>
      </c>
      <c r="O246" s="54">
        <f t="shared" si="49"/>
        <v>0</v>
      </c>
    </row>
    <row r="247" spans="1:16382" ht="57" x14ac:dyDescent="0.2">
      <c r="A247" s="53" t="s">
        <v>515</v>
      </c>
      <c r="B247" s="41" t="s">
        <v>516</v>
      </c>
      <c r="C247" s="42" t="s">
        <v>74</v>
      </c>
      <c r="D247" s="43">
        <v>152.4</v>
      </c>
      <c r="E247" s="19">
        <f>Boletim_de_Medição_01!G247</f>
        <v>0</v>
      </c>
      <c r="F247" s="106"/>
      <c r="G247" s="22">
        <f t="shared" si="47"/>
        <v>0</v>
      </c>
      <c r="H247" s="22">
        <f t="shared" si="48"/>
        <v>152.4</v>
      </c>
      <c r="I247" s="25">
        <v>13.83</v>
      </c>
      <c r="J247" s="17">
        <f t="shared" si="39"/>
        <v>2107.69</v>
      </c>
      <c r="K247" s="17">
        <f t="shared" si="40"/>
        <v>0</v>
      </c>
      <c r="L247" s="17">
        <f t="shared" si="41"/>
        <v>0</v>
      </c>
      <c r="M247" s="17">
        <f t="shared" si="42"/>
        <v>0</v>
      </c>
      <c r="N247" s="17">
        <f t="shared" si="43"/>
        <v>2107.69</v>
      </c>
      <c r="O247" s="54">
        <f t="shared" si="49"/>
        <v>0</v>
      </c>
    </row>
    <row r="248" spans="1:16382" ht="15" x14ac:dyDescent="0.2">
      <c r="A248" s="57" t="s">
        <v>517</v>
      </c>
      <c r="B248" s="23" t="s">
        <v>518</v>
      </c>
      <c r="C248" s="24"/>
      <c r="D248" s="26"/>
      <c r="E248" s="26"/>
      <c r="F248" s="107"/>
      <c r="G248" s="21"/>
      <c r="H248" s="21"/>
      <c r="I248" s="27"/>
      <c r="J248" s="28"/>
      <c r="K248" s="28"/>
      <c r="L248" s="28"/>
      <c r="M248" s="28"/>
      <c r="N248" s="28"/>
      <c r="O248" s="58"/>
      <c r="P248" s="104"/>
      <c r="Q248" s="26"/>
      <c r="R248" s="20"/>
      <c r="S248" s="35"/>
      <c r="T248" s="21"/>
      <c r="U248" s="21"/>
      <c r="V248" s="27"/>
      <c r="W248" s="28"/>
      <c r="X248" s="28"/>
      <c r="Y248" s="28"/>
      <c r="Z248" s="28"/>
      <c r="AA248" s="28"/>
      <c r="AB248" s="58"/>
      <c r="AC248" s="57"/>
      <c r="AD248" s="23"/>
      <c r="AE248" s="24"/>
      <c r="AF248" s="26"/>
      <c r="AG248" s="20"/>
      <c r="AH248" s="35"/>
      <c r="AI248" s="21"/>
      <c r="AJ248" s="21"/>
      <c r="AK248" s="27"/>
      <c r="AL248" s="28"/>
      <c r="AM248" s="28"/>
      <c r="AN248" s="28"/>
      <c r="AO248" s="28"/>
      <c r="AP248" s="28"/>
      <c r="AQ248" s="58"/>
      <c r="AR248" s="57"/>
      <c r="AS248" s="23"/>
      <c r="AT248" s="24"/>
      <c r="AU248" s="26"/>
      <c r="AV248" s="20"/>
      <c r="AW248" s="35"/>
      <c r="AX248" s="21"/>
      <c r="AY248" s="21"/>
      <c r="AZ248" s="27"/>
      <c r="BA248" s="28"/>
      <c r="BB248" s="28"/>
      <c r="BC248" s="28"/>
      <c r="BD248" s="28"/>
      <c r="BE248" s="28"/>
      <c r="BF248" s="58"/>
      <c r="BG248" s="57"/>
      <c r="BH248" s="23"/>
      <c r="BI248" s="24"/>
      <c r="BJ248" s="26"/>
      <c r="BK248" s="20"/>
      <c r="BL248" s="35"/>
      <c r="BM248" s="21"/>
      <c r="BN248" s="21"/>
      <c r="BO248" s="27"/>
      <c r="BP248" s="28"/>
      <c r="BQ248" s="28"/>
      <c r="BR248" s="28"/>
      <c r="BS248" s="28"/>
      <c r="BT248" s="28"/>
      <c r="BU248" s="58"/>
      <c r="BV248" s="57"/>
      <c r="BW248" s="23"/>
      <c r="BX248" s="24"/>
      <c r="BY248" s="26"/>
      <c r="BZ248" s="20"/>
      <c r="CA248" s="35"/>
      <c r="CB248" s="21"/>
      <c r="CC248" s="21"/>
      <c r="CD248" s="27"/>
      <c r="CE248" s="28"/>
      <c r="CF248" s="28"/>
      <c r="CG248" s="28"/>
      <c r="CH248" s="28"/>
      <c r="CI248" s="28"/>
      <c r="CJ248" s="58"/>
      <c r="CK248" s="57"/>
      <c r="CL248" s="23"/>
      <c r="CM248" s="24"/>
      <c r="CN248" s="26"/>
      <c r="CO248" s="20"/>
      <c r="CP248" s="35"/>
      <c r="CQ248" s="21"/>
      <c r="CR248" s="21"/>
      <c r="CS248" s="27"/>
      <c r="CT248" s="28"/>
      <c r="CU248" s="28"/>
      <c r="CV248" s="28"/>
      <c r="CW248" s="28"/>
      <c r="CX248" s="28"/>
      <c r="CY248" s="58"/>
      <c r="CZ248" s="57"/>
      <c r="DA248" s="23"/>
      <c r="DB248" s="24"/>
      <c r="DC248" s="26"/>
      <c r="DD248" s="20"/>
      <c r="DE248" s="35"/>
      <c r="DF248" s="21"/>
      <c r="DG248" s="21"/>
      <c r="DH248" s="27"/>
      <c r="DI248" s="28"/>
      <c r="DJ248" s="28"/>
      <c r="DK248" s="28"/>
      <c r="DL248" s="28"/>
      <c r="DM248" s="28"/>
      <c r="DN248" s="58"/>
      <c r="DO248" s="57"/>
      <c r="DP248" s="23"/>
      <c r="DQ248" s="24"/>
      <c r="DR248" s="26"/>
      <c r="DS248" s="20"/>
      <c r="DT248" s="35"/>
      <c r="DU248" s="21"/>
      <c r="DV248" s="21"/>
      <c r="DW248" s="27"/>
      <c r="DX248" s="28"/>
      <c r="DY248" s="28"/>
      <c r="DZ248" s="28"/>
      <c r="EA248" s="28"/>
      <c r="EB248" s="28"/>
      <c r="EC248" s="58"/>
      <c r="ED248" s="57"/>
      <c r="EE248" s="23"/>
      <c r="EF248" s="24"/>
      <c r="EG248" s="26"/>
      <c r="EH248" s="20"/>
      <c r="EI248" s="35"/>
      <c r="EJ248" s="21"/>
      <c r="EK248" s="21"/>
      <c r="EL248" s="27"/>
      <c r="EM248" s="28"/>
      <c r="EN248" s="28"/>
      <c r="EO248" s="28"/>
      <c r="EP248" s="28"/>
      <c r="EQ248" s="28"/>
      <c r="ER248" s="58"/>
      <c r="ES248" s="57"/>
      <c r="ET248" s="23"/>
      <c r="EU248" s="24"/>
      <c r="EV248" s="26"/>
      <c r="EW248" s="20"/>
      <c r="EX248" s="35"/>
      <c r="EY248" s="21"/>
      <c r="EZ248" s="21"/>
      <c r="FA248" s="27"/>
      <c r="FB248" s="28"/>
      <c r="FC248" s="28"/>
      <c r="FD248" s="28"/>
      <c r="FE248" s="28"/>
      <c r="FF248" s="28"/>
      <c r="FG248" s="58"/>
      <c r="FH248" s="57"/>
      <c r="FI248" s="23"/>
      <c r="FJ248" s="24"/>
      <c r="FK248" s="26"/>
      <c r="FL248" s="20"/>
      <c r="FM248" s="35"/>
      <c r="FN248" s="21"/>
      <c r="FO248" s="21"/>
      <c r="FP248" s="27"/>
      <c r="FQ248" s="28"/>
      <c r="FR248" s="28"/>
      <c r="FS248" s="28"/>
      <c r="FT248" s="28"/>
      <c r="FU248" s="28"/>
      <c r="FV248" s="58"/>
      <c r="FW248" s="57"/>
      <c r="FX248" s="23"/>
      <c r="FY248" s="24"/>
      <c r="FZ248" s="26"/>
      <c r="GA248" s="20"/>
      <c r="GB248" s="35"/>
      <c r="GC248" s="21"/>
      <c r="GD248" s="21"/>
      <c r="GE248" s="27"/>
      <c r="GF248" s="28"/>
      <c r="GG248" s="28"/>
      <c r="GH248" s="28"/>
      <c r="GI248" s="28"/>
      <c r="GJ248" s="28"/>
      <c r="GK248" s="58"/>
      <c r="GL248" s="57"/>
      <c r="GM248" s="23"/>
      <c r="GN248" s="24"/>
      <c r="GO248" s="26"/>
      <c r="GP248" s="20"/>
      <c r="GQ248" s="35"/>
      <c r="GR248" s="21"/>
      <c r="GS248" s="21"/>
      <c r="GT248" s="27"/>
      <c r="GU248" s="28"/>
      <c r="GV248" s="28"/>
      <c r="GW248" s="28"/>
      <c r="GX248" s="28"/>
      <c r="GY248" s="28"/>
      <c r="GZ248" s="58"/>
      <c r="HA248" s="57"/>
      <c r="HB248" s="23"/>
      <c r="HC248" s="24"/>
      <c r="HD248" s="26"/>
      <c r="HE248" s="20"/>
      <c r="HF248" s="35"/>
      <c r="HG248" s="21"/>
      <c r="HH248" s="21"/>
      <c r="HI248" s="27"/>
      <c r="HJ248" s="28"/>
      <c r="HK248" s="28"/>
      <c r="HL248" s="28"/>
      <c r="HM248" s="28"/>
      <c r="HN248" s="28"/>
      <c r="HO248" s="58"/>
      <c r="HP248" s="57"/>
      <c r="HQ248" s="23"/>
      <c r="HR248" s="24"/>
      <c r="HS248" s="26"/>
      <c r="HT248" s="20"/>
      <c r="HU248" s="35"/>
      <c r="HV248" s="21"/>
      <c r="HW248" s="21"/>
      <c r="HX248" s="27"/>
      <c r="HY248" s="28"/>
      <c r="HZ248" s="28"/>
      <c r="IA248" s="28"/>
      <c r="IB248" s="28"/>
      <c r="IC248" s="28"/>
      <c r="ID248" s="58"/>
      <c r="IE248" s="57"/>
      <c r="IF248" s="23"/>
      <c r="IG248" s="24"/>
      <c r="IH248" s="26"/>
      <c r="II248" s="20"/>
      <c r="IJ248" s="35"/>
      <c r="IK248" s="21"/>
      <c r="IL248" s="21"/>
      <c r="IM248" s="27"/>
      <c r="IN248" s="28"/>
      <c r="IO248" s="28"/>
      <c r="IP248" s="28"/>
      <c r="IQ248" s="28"/>
      <c r="IR248" s="28"/>
      <c r="IS248" s="58"/>
      <c r="IT248" s="57"/>
      <c r="IU248" s="23"/>
      <c r="IV248" s="24"/>
      <c r="IW248" s="26"/>
      <c r="IX248" s="20"/>
      <c r="IY248" s="35"/>
      <c r="IZ248" s="21"/>
      <c r="JA248" s="21"/>
      <c r="JB248" s="27"/>
      <c r="JC248" s="28"/>
      <c r="JD248" s="28"/>
      <c r="JE248" s="28"/>
      <c r="JF248" s="28"/>
      <c r="JG248" s="28"/>
      <c r="JH248" s="58"/>
      <c r="JI248" s="57"/>
      <c r="JJ248" s="23"/>
      <c r="JK248" s="24"/>
      <c r="JL248" s="26"/>
      <c r="JM248" s="20"/>
      <c r="JN248" s="35"/>
      <c r="JO248" s="21"/>
      <c r="JP248" s="21"/>
      <c r="JQ248" s="27"/>
      <c r="JR248" s="28"/>
      <c r="JS248" s="28"/>
      <c r="JT248" s="28"/>
      <c r="JU248" s="28"/>
      <c r="JV248" s="28"/>
      <c r="JW248" s="58"/>
      <c r="JX248" s="57"/>
      <c r="JY248" s="23"/>
      <c r="JZ248" s="24"/>
      <c r="KA248" s="26"/>
      <c r="KB248" s="20"/>
      <c r="KC248" s="35"/>
      <c r="KD248" s="21"/>
      <c r="KE248" s="21"/>
      <c r="KF248" s="27"/>
      <c r="KG248" s="28"/>
      <c r="KH248" s="28"/>
      <c r="KI248" s="28"/>
      <c r="KJ248" s="28"/>
      <c r="KK248" s="28"/>
      <c r="KL248" s="58"/>
      <c r="KM248" s="57"/>
      <c r="KN248" s="23"/>
      <c r="KO248" s="24"/>
      <c r="KP248" s="26"/>
      <c r="KQ248" s="20"/>
      <c r="KR248" s="35"/>
      <c r="KS248" s="21"/>
      <c r="KT248" s="21"/>
      <c r="KU248" s="27"/>
      <c r="KV248" s="28"/>
      <c r="KW248" s="28"/>
      <c r="KX248" s="28"/>
      <c r="KY248" s="28"/>
      <c r="KZ248" s="28"/>
      <c r="LA248" s="58"/>
      <c r="LB248" s="57"/>
      <c r="LC248" s="23"/>
      <c r="LD248" s="24"/>
      <c r="LE248" s="26"/>
      <c r="LF248" s="20"/>
      <c r="LG248" s="35"/>
      <c r="LH248" s="21"/>
      <c r="LI248" s="21"/>
      <c r="LJ248" s="27"/>
      <c r="LK248" s="28"/>
      <c r="LL248" s="28"/>
      <c r="LM248" s="28"/>
      <c r="LN248" s="28"/>
      <c r="LO248" s="28"/>
      <c r="LP248" s="58"/>
      <c r="LQ248" s="57"/>
      <c r="LR248" s="23"/>
      <c r="LS248" s="24"/>
      <c r="LT248" s="26"/>
      <c r="LU248" s="20"/>
      <c r="LV248" s="35"/>
      <c r="LW248" s="21"/>
      <c r="LX248" s="21"/>
      <c r="LY248" s="27"/>
      <c r="LZ248" s="28"/>
      <c r="MA248" s="28"/>
      <c r="MB248" s="28"/>
      <c r="MC248" s="28"/>
      <c r="MD248" s="28"/>
      <c r="ME248" s="58"/>
      <c r="MF248" s="57"/>
      <c r="MG248" s="23"/>
      <c r="MH248" s="24"/>
      <c r="MI248" s="26"/>
      <c r="MJ248" s="20"/>
      <c r="MK248" s="35"/>
      <c r="ML248" s="21"/>
      <c r="MM248" s="21"/>
      <c r="MN248" s="27"/>
      <c r="MO248" s="28"/>
      <c r="MP248" s="28"/>
      <c r="MQ248" s="28"/>
      <c r="MR248" s="28"/>
      <c r="MS248" s="28"/>
      <c r="MT248" s="58"/>
      <c r="MU248" s="57"/>
      <c r="MV248" s="23"/>
      <c r="MW248" s="24"/>
      <c r="MX248" s="26"/>
      <c r="MY248" s="20"/>
      <c r="MZ248" s="35"/>
      <c r="NA248" s="21"/>
      <c r="NB248" s="21"/>
      <c r="NC248" s="27"/>
      <c r="ND248" s="28"/>
      <c r="NE248" s="28"/>
      <c r="NF248" s="28"/>
      <c r="NG248" s="28"/>
      <c r="NH248" s="28"/>
      <c r="NI248" s="58"/>
      <c r="NJ248" s="57"/>
      <c r="NK248" s="23"/>
      <c r="NL248" s="24"/>
      <c r="NM248" s="26"/>
      <c r="NN248" s="20"/>
      <c r="NO248" s="35"/>
      <c r="NP248" s="21"/>
      <c r="NQ248" s="21"/>
      <c r="NR248" s="27"/>
      <c r="NS248" s="28"/>
      <c r="NT248" s="28"/>
      <c r="NU248" s="28"/>
      <c r="NV248" s="28"/>
      <c r="NW248" s="28"/>
      <c r="NX248" s="58"/>
      <c r="NY248" s="57"/>
      <c r="NZ248" s="23"/>
      <c r="OA248" s="24"/>
      <c r="OB248" s="26"/>
      <c r="OC248" s="20"/>
      <c r="OD248" s="35"/>
      <c r="OE248" s="21"/>
      <c r="OF248" s="21"/>
      <c r="OG248" s="27"/>
      <c r="OH248" s="28"/>
      <c r="OI248" s="28"/>
      <c r="OJ248" s="28"/>
      <c r="OK248" s="28"/>
      <c r="OL248" s="28"/>
      <c r="OM248" s="58"/>
      <c r="ON248" s="57"/>
      <c r="OO248" s="23"/>
      <c r="OP248" s="24"/>
      <c r="OQ248" s="26"/>
      <c r="OR248" s="20"/>
      <c r="OS248" s="35"/>
      <c r="OT248" s="21"/>
      <c r="OU248" s="21"/>
      <c r="OV248" s="27"/>
      <c r="OW248" s="28"/>
      <c r="OX248" s="28"/>
      <c r="OY248" s="28"/>
      <c r="OZ248" s="28"/>
      <c r="PA248" s="28"/>
      <c r="PB248" s="58"/>
      <c r="PC248" s="57"/>
      <c r="PD248" s="23"/>
      <c r="PE248" s="24"/>
      <c r="PF248" s="26"/>
      <c r="PG248" s="20"/>
      <c r="PH248" s="35"/>
      <c r="PI248" s="21"/>
      <c r="PJ248" s="21"/>
      <c r="PK248" s="27"/>
      <c r="PL248" s="28"/>
      <c r="PM248" s="28"/>
      <c r="PN248" s="28"/>
      <c r="PO248" s="28"/>
      <c r="PP248" s="28"/>
      <c r="PQ248" s="58"/>
      <c r="PR248" s="57"/>
      <c r="PS248" s="23"/>
      <c r="PT248" s="24"/>
      <c r="PU248" s="26"/>
      <c r="PV248" s="20"/>
      <c r="PW248" s="35"/>
      <c r="PX248" s="21"/>
      <c r="PY248" s="21"/>
      <c r="PZ248" s="27"/>
      <c r="QA248" s="28"/>
      <c r="QB248" s="28"/>
      <c r="QC248" s="28"/>
      <c r="QD248" s="28"/>
      <c r="QE248" s="28"/>
      <c r="QF248" s="58"/>
      <c r="QG248" s="57"/>
      <c r="QH248" s="23"/>
      <c r="QI248" s="24"/>
      <c r="QJ248" s="26"/>
      <c r="QK248" s="20"/>
      <c r="QL248" s="35"/>
      <c r="QM248" s="21"/>
      <c r="QN248" s="21"/>
      <c r="QO248" s="27"/>
      <c r="QP248" s="28"/>
      <c r="QQ248" s="28"/>
      <c r="QR248" s="28"/>
      <c r="QS248" s="28"/>
      <c r="QT248" s="28"/>
      <c r="QU248" s="58"/>
      <c r="QV248" s="57"/>
      <c r="QW248" s="23"/>
      <c r="QX248" s="24"/>
      <c r="QY248" s="26"/>
      <c r="QZ248" s="20"/>
      <c r="RA248" s="35"/>
      <c r="RB248" s="21"/>
      <c r="RC248" s="21"/>
      <c r="RD248" s="27"/>
      <c r="RE248" s="28"/>
      <c r="RF248" s="28"/>
      <c r="RG248" s="28"/>
      <c r="RH248" s="28"/>
      <c r="RI248" s="28"/>
      <c r="RJ248" s="58"/>
      <c r="RK248" s="57"/>
      <c r="RL248" s="23"/>
      <c r="RM248" s="24"/>
      <c r="RN248" s="26"/>
      <c r="RO248" s="20"/>
      <c r="RP248" s="35"/>
      <c r="RQ248" s="21"/>
      <c r="RR248" s="21"/>
      <c r="RS248" s="27"/>
      <c r="RT248" s="28"/>
      <c r="RU248" s="28"/>
      <c r="RV248" s="28"/>
      <c r="RW248" s="28"/>
      <c r="RX248" s="28"/>
      <c r="RY248" s="58"/>
      <c r="RZ248" s="57"/>
      <c r="SA248" s="23"/>
      <c r="SB248" s="24"/>
      <c r="SC248" s="26"/>
      <c r="SD248" s="20"/>
      <c r="SE248" s="35"/>
      <c r="SF248" s="21"/>
      <c r="SG248" s="21"/>
      <c r="SH248" s="27"/>
      <c r="SI248" s="28"/>
      <c r="SJ248" s="28"/>
      <c r="SK248" s="28"/>
      <c r="SL248" s="28"/>
      <c r="SM248" s="28"/>
      <c r="SN248" s="58"/>
      <c r="SO248" s="57"/>
      <c r="SP248" s="23"/>
      <c r="SQ248" s="24"/>
      <c r="SR248" s="26"/>
      <c r="SS248" s="20"/>
      <c r="ST248" s="35"/>
      <c r="SU248" s="21"/>
      <c r="SV248" s="21"/>
      <c r="SW248" s="27"/>
      <c r="SX248" s="28"/>
      <c r="SY248" s="28"/>
      <c r="SZ248" s="28"/>
      <c r="TA248" s="28"/>
      <c r="TB248" s="28"/>
      <c r="TC248" s="58"/>
      <c r="TD248" s="57"/>
      <c r="TE248" s="23"/>
      <c r="TF248" s="24"/>
      <c r="TG248" s="26"/>
      <c r="TH248" s="20"/>
      <c r="TI248" s="35"/>
      <c r="TJ248" s="21"/>
      <c r="TK248" s="21"/>
      <c r="TL248" s="27"/>
      <c r="TM248" s="28"/>
      <c r="TN248" s="28"/>
      <c r="TO248" s="28"/>
      <c r="TP248" s="28"/>
      <c r="TQ248" s="28"/>
      <c r="TR248" s="58"/>
      <c r="TS248" s="57"/>
      <c r="TT248" s="23"/>
      <c r="TU248" s="24"/>
      <c r="TV248" s="26"/>
      <c r="TW248" s="20"/>
      <c r="TX248" s="35"/>
      <c r="TY248" s="21"/>
      <c r="TZ248" s="21"/>
      <c r="UA248" s="27"/>
      <c r="UB248" s="28"/>
      <c r="UC248" s="28"/>
      <c r="UD248" s="28"/>
      <c r="UE248" s="28"/>
      <c r="UF248" s="28"/>
      <c r="UG248" s="58"/>
      <c r="UH248" s="57"/>
      <c r="UI248" s="23"/>
      <c r="UJ248" s="24"/>
      <c r="UK248" s="26"/>
      <c r="UL248" s="20"/>
      <c r="UM248" s="35"/>
      <c r="UN248" s="21"/>
      <c r="UO248" s="21"/>
      <c r="UP248" s="27"/>
      <c r="UQ248" s="28"/>
      <c r="UR248" s="28"/>
      <c r="US248" s="28"/>
      <c r="UT248" s="28"/>
      <c r="UU248" s="28"/>
      <c r="UV248" s="58"/>
      <c r="UW248" s="57"/>
      <c r="UX248" s="23"/>
      <c r="UY248" s="24"/>
      <c r="UZ248" s="26"/>
      <c r="VA248" s="20"/>
      <c r="VB248" s="35"/>
      <c r="VC248" s="21"/>
      <c r="VD248" s="21"/>
      <c r="VE248" s="27"/>
      <c r="VF248" s="28"/>
      <c r="VG248" s="28"/>
      <c r="VH248" s="28"/>
      <c r="VI248" s="28"/>
      <c r="VJ248" s="28"/>
      <c r="VK248" s="58"/>
      <c r="VL248" s="57"/>
      <c r="VM248" s="23"/>
      <c r="VN248" s="24"/>
      <c r="VO248" s="26"/>
      <c r="VP248" s="20"/>
      <c r="VQ248" s="35"/>
      <c r="VR248" s="21"/>
      <c r="VS248" s="21"/>
      <c r="VT248" s="27"/>
      <c r="VU248" s="28"/>
      <c r="VV248" s="28"/>
      <c r="VW248" s="28"/>
      <c r="VX248" s="28"/>
      <c r="VY248" s="28"/>
      <c r="VZ248" s="58"/>
      <c r="WA248" s="57"/>
      <c r="WB248" s="23"/>
      <c r="WC248" s="24"/>
      <c r="WD248" s="26"/>
      <c r="WE248" s="20"/>
      <c r="WF248" s="35"/>
      <c r="WG248" s="21"/>
      <c r="WH248" s="21"/>
      <c r="WI248" s="27"/>
      <c r="WJ248" s="28"/>
      <c r="WK248" s="28"/>
      <c r="WL248" s="28"/>
      <c r="WM248" s="28"/>
      <c r="WN248" s="28"/>
      <c r="WO248" s="58"/>
      <c r="WP248" s="57"/>
      <c r="WQ248" s="23"/>
      <c r="WR248" s="24"/>
      <c r="WS248" s="26"/>
      <c r="WT248" s="20"/>
      <c r="WU248" s="35"/>
      <c r="WV248" s="21"/>
      <c r="WW248" s="21"/>
      <c r="WX248" s="27"/>
      <c r="WY248" s="28"/>
      <c r="WZ248" s="28"/>
      <c r="XA248" s="28"/>
      <c r="XB248" s="28"/>
      <c r="XC248" s="28"/>
      <c r="XD248" s="58"/>
      <c r="XE248" s="57"/>
      <c r="XF248" s="23"/>
      <c r="XG248" s="24"/>
      <c r="XH248" s="26"/>
      <c r="XI248" s="20"/>
      <c r="XJ248" s="35"/>
      <c r="XK248" s="21"/>
      <c r="XL248" s="21"/>
      <c r="XM248" s="27"/>
      <c r="XN248" s="28"/>
      <c r="XO248" s="28"/>
      <c r="XP248" s="28"/>
      <c r="XQ248" s="28"/>
      <c r="XR248" s="28"/>
      <c r="XS248" s="58"/>
      <c r="XT248" s="57"/>
      <c r="XU248" s="23"/>
      <c r="XV248" s="24"/>
      <c r="XW248" s="26"/>
      <c r="XX248" s="20"/>
      <c r="XY248" s="35"/>
      <c r="XZ248" s="21"/>
      <c r="YA248" s="21"/>
      <c r="YB248" s="27"/>
      <c r="YC248" s="28"/>
      <c r="YD248" s="28"/>
      <c r="YE248" s="28"/>
      <c r="YF248" s="28"/>
      <c r="YG248" s="28"/>
      <c r="YH248" s="58"/>
      <c r="YI248" s="57"/>
      <c r="YJ248" s="23"/>
      <c r="YK248" s="24"/>
      <c r="YL248" s="26"/>
      <c r="YM248" s="20"/>
      <c r="YN248" s="35"/>
      <c r="YO248" s="21"/>
      <c r="YP248" s="21"/>
      <c r="YQ248" s="27"/>
      <c r="YR248" s="28"/>
      <c r="YS248" s="28"/>
      <c r="YT248" s="28"/>
      <c r="YU248" s="28"/>
      <c r="YV248" s="28"/>
      <c r="YW248" s="58"/>
      <c r="YX248" s="57"/>
      <c r="YY248" s="23"/>
      <c r="YZ248" s="24"/>
      <c r="ZA248" s="26"/>
      <c r="ZB248" s="20"/>
      <c r="ZC248" s="35"/>
      <c r="ZD248" s="21"/>
      <c r="ZE248" s="21"/>
      <c r="ZF248" s="27"/>
      <c r="ZG248" s="28"/>
      <c r="ZH248" s="28"/>
      <c r="ZI248" s="28"/>
      <c r="ZJ248" s="28"/>
      <c r="ZK248" s="28"/>
      <c r="ZL248" s="58"/>
      <c r="ZM248" s="57"/>
      <c r="ZN248" s="23"/>
      <c r="ZO248" s="24"/>
      <c r="ZP248" s="26"/>
      <c r="ZQ248" s="20"/>
      <c r="ZR248" s="35"/>
      <c r="ZS248" s="21"/>
      <c r="ZT248" s="21"/>
      <c r="ZU248" s="27"/>
      <c r="ZV248" s="28"/>
      <c r="ZW248" s="28"/>
      <c r="ZX248" s="28"/>
      <c r="ZY248" s="28"/>
      <c r="ZZ248" s="28"/>
      <c r="AAA248" s="58"/>
      <c r="AAB248" s="57"/>
      <c r="AAC248" s="23"/>
      <c r="AAD248" s="24"/>
      <c r="AAE248" s="26"/>
      <c r="AAF248" s="20"/>
      <c r="AAG248" s="35"/>
      <c r="AAH248" s="21"/>
      <c r="AAI248" s="21"/>
      <c r="AAJ248" s="27"/>
      <c r="AAK248" s="28"/>
      <c r="AAL248" s="28"/>
      <c r="AAM248" s="28"/>
      <c r="AAN248" s="28"/>
      <c r="AAO248" s="28"/>
      <c r="AAP248" s="58"/>
      <c r="AAQ248" s="57"/>
      <c r="AAR248" s="23"/>
      <c r="AAS248" s="24"/>
      <c r="AAT248" s="26"/>
      <c r="AAU248" s="20"/>
      <c r="AAV248" s="35"/>
      <c r="AAW248" s="21"/>
      <c r="AAX248" s="21"/>
      <c r="AAY248" s="27"/>
      <c r="AAZ248" s="28"/>
      <c r="ABA248" s="28"/>
      <c r="ABB248" s="28"/>
      <c r="ABC248" s="28"/>
      <c r="ABD248" s="28"/>
      <c r="ABE248" s="58"/>
      <c r="ABF248" s="57"/>
      <c r="ABG248" s="23"/>
      <c r="ABH248" s="24"/>
      <c r="ABI248" s="26"/>
      <c r="ABJ248" s="20"/>
      <c r="ABK248" s="35"/>
      <c r="ABL248" s="21"/>
      <c r="ABM248" s="21"/>
      <c r="ABN248" s="27"/>
      <c r="ABO248" s="28"/>
      <c r="ABP248" s="28"/>
      <c r="ABQ248" s="28"/>
      <c r="ABR248" s="28"/>
      <c r="ABS248" s="28"/>
      <c r="ABT248" s="58"/>
      <c r="ABU248" s="57"/>
      <c r="ABV248" s="23"/>
      <c r="ABW248" s="24"/>
      <c r="ABX248" s="26"/>
      <c r="ABY248" s="20"/>
      <c r="ABZ248" s="35"/>
      <c r="ACA248" s="21"/>
      <c r="ACB248" s="21"/>
      <c r="ACC248" s="27"/>
      <c r="ACD248" s="28"/>
      <c r="ACE248" s="28"/>
      <c r="ACF248" s="28"/>
      <c r="ACG248" s="28"/>
      <c r="ACH248" s="28"/>
      <c r="ACI248" s="58"/>
      <c r="ACJ248" s="57"/>
      <c r="ACK248" s="23"/>
      <c r="ACL248" s="24"/>
      <c r="ACM248" s="26"/>
      <c r="ACN248" s="20"/>
      <c r="ACO248" s="35"/>
      <c r="ACP248" s="21"/>
      <c r="ACQ248" s="21"/>
      <c r="ACR248" s="27"/>
      <c r="ACS248" s="28"/>
      <c r="ACT248" s="28"/>
      <c r="ACU248" s="28"/>
      <c r="ACV248" s="28"/>
      <c r="ACW248" s="28"/>
      <c r="ACX248" s="58"/>
      <c r="ACY248" s="57"/>
      <c r="ACZ248" s="23"/>
      <c r="ADA248" s="24"/>
      <c r="ADB248" s="26"/>
      <c r="ADC248" s="20"/>
      <c r="ADD248" s="35"/>
      <c r="ADE248" s="21"/>
      <c r="ADF248" s="21"/>
      <c r="ADG248" s="27"/>
      <c r="ADH248" s="28"/>
      <c r="ADI248" s="28"/>
      <c r="ADJ248" s="28"/>
      <c r="ADK248" s="28"/>
      <c r="ADL248" s="28"/>
      <c r="ADM248" s="58"/>
      <c r="ADN248" s="57"/>
      <c r="ADO248" s="23"/>
      <c r="ADP248" s="24"/>
      <c r="ADQ248" s="26"/>
      <c r="ADR248" s="20"/>
      <c r="ADS248" s="35"/>
      <c r="ADT248" s="21"/>
      <c r="ADU248" s="21"/>
      <c r="ADV248" s="27"/>
      <c r="ADW248" s="28"/>
      <c r="ADX248" s="28"/>
      <c r="ADY248" s="28"/>
      <c r="ADZ248" s="28"/>
      <c r="AEA248" s="28"/>
      <c r="AEB248" s="58"/>
      <c r="AEC248" s="57"/>
      <c r="AED248" s="23"/>
      <c r="AEE248" s="24"/>
      <c r="AEF248" s="26"/>
      <c r="AEG248" s="20"/>
      <c r="AEH248" s="35"/>
      <c r="AEI248" s="21"/>
      <c r="AEJ248" s="21"/>
      <c r="AEK248" s="27"/>
      <c r="AEL248" s="28"/>
      <c r="AEM248" s="28"/>
      <c r="AEN248" s="28"/>
      <c r="AEO248" s="28"/>
      <c r="AEP248" s="28"/>
      <c r="AEQ248" s="58"/>
      <c r="AER248" s="57"/>
      <c r="AES248" s="23"/>
      <c r="AET248" s="24"/>
      <c r="AEU248" s="26"/>
      <c r="AEV248" s="20"/>
      <c r="AEW248" s="35"/>
      <c r="AEX248" s="21"/>
      <c r="AEY248" s="21"/>
      <c r="AEZ248" s="27"/>
      <c r="AFA248" s="28"/>
      <c r="AFB248" s="28"/>
      <c r="AFC248" s="28"/>
      <c r="AFD248" s="28"/>
      <c r="AFE248" s="28"/>
      <c r="AFF248" s="58"/>
      <c r="AFG248" s="57"/>
      <c r="AFH248" s="23"/>
      <c r="AFI248" s="24"/>
      <c r="AFJ248" s="26"/>
      <c r="AFK248" s="20"/>
      <c r="AFL248" s="35"/>
      <c r="AFM248" s="21"/>
      <c r="AFN248" s="21"/>
      <c r="AFO248" s="27"/>
      <c r="AFP248" s="28"/>
      <c r="AFQ248" s="28"/>
      <c r="AFR248" s="28"/>
      <c r="AFS248" s="28"/>
      <c r="AFT248" s="28"/>
      <c r="AFU248" s="58"/>
      <c r="AFV248" s="57"/>
      <c r="AFW248" s="23"/>
      <c r="AFX248" s="24"/>
      <c r="AFY248" s="26"/>
      <c r="AFZ248" s="20"/>
      <c r="AGA248" s="35"/>
      <c r="AGB248" s="21"/>
      <c r="AGC248" s="21"/>
      <c r="AGD248" s="27"/>
      <c r="AGE248" s="28"/>
      <c r="AGF248" s="28"/>
      <c r="AGG248" s="28"/>
      <c r="AGH248" s="28"/>
      <c r="AGI248" s="28"/>
      <c r="AGJ248" s="58"/>
      <c r="AGK248" s="57"/>
      <c r="AGL248" s="23"/>
      <c r="AGM248" s="24"/>
      <c r="AGN248" s="26"/>
      <c r="AGO248" s="20"/>
      <c r="AGP248" s="35"/>
      <c r="AGQ248" s="21"/>
      <c r="AGR248" s="21"/>
      <c r="AGS248" s="27"/>
      <c r="AGT248" s="28"/>
      <c r="AGU248" s="28"/>
      <c r="AGV248" s="28"/>
      <c r="AGW248" s="28"/>
      <c r="AGX248" s="28"/>
      <c r="AGY248" s="58"/>
      <c r="AGZ248" s="57"/>
      <c r="AHA248" s="23"/>
      <c r="AHB248" s="24"/>
      <c r="AHC248" s="26"/>
      <c r="AHD248" s="20"/>
      <c r="AHE248" s="35"/>
      <c r="AHF248" s="21"/>
      <c r="AHG248" s="21"/>
      <c r="AHH248" s="27"/>
      <c r="AHI248" s="28"/>
      <c r="AHJ248" s="28"/>
      <c r="AHK248" s="28"/>
      <c r="AHL248" s="28"/>
      <c r="AHM248" s="28"/>
      <c r="AHN248" s="58"/>
      <c r="AHO248" s="57"/>
      <c r="AHP248" s="23"/>
      <c r="AHQ248" s="24"/>
      <c r="AHR248" s="26"/>
      <c r="AHS248" s="20"/>
      <c r="AHT248" s="35"/>
      <c r="AHU248" s="21"/>
      <c r="AHV248" s="21"/>
      <c r="AHW248" s="27"/>
      <c r="AHX248" s="28"/>
      <c r="AHY248" s="28"/>
      <c r="AHZ248" s="28"/>
      <c r="AIA248" s="28"/>
      <c r="AIB248" s="28"/>
      <c r="AIC248" s="58"/>
      <c r="AID248" s="57"/>
      <c r="AIE248" s="23"/>
      <c r="AIF248" s="24"/>
      <c r="AIG248" s="26"/>
      <c r="AIH248" s="20"/>
      <c r="AII248" s="35"/>
      <c r="AIJ248" s="21"/>
      <c r="AIK248" s="21"/>
      <c r="AIL248" s="27"/>
      <c r="AIM248" s="28"/>
      <c r="AIN248" s="28"/>
      <c r="AIO248" s="28"/>
      <c r="AIP248" s="28"/>
      <c r="AIQ248" s="28"/>
      <c r="AIR248" s="58"/>
      <c r="AIS248" s="57"/>
      <c r="AIT248" s="23"/>
      <c r="AIU248" s="24"/>
      <c r="AIV248" s="26"/>
      <c r="AIW248" s="20"/>
      <c r="AIX248" s="35"/>
      <c r="AIY248" s="21"/>
      <c r="AIZ248" s="21"/>
      <c r="AJA248" s="27"/>
      <c r="AJB248" s="28"/>
      <c r="AJC248" s="28"/>
      <c r="AJD248" s="28"/>
      <c r="AJE248" s="28"/>
      <c r="AJF248" s="28"/>
      <c r="AJG248" s="58"/>
      <c r="AJH248" s="57"/>
      <c r="AJI248" s="23"/>
      <c r="AJJ248" s="24"/>
      <c r="AJK248" s="26"/>
      <c r="AJL248" s="20"/>
      <c r="AJM248" s="35"/>
      <c r="AJN248" s="21"/>
      <c r="AJO248" s="21"/>
      <c r="AJP248" s="27"/>
      <c r="AJQ248" s="28"/>
      <c r="AJR248" s="28"/>
      <c r="AJS248" s="28"/>
      <c r="AJT248" s="28"/>
      <c r="AJU248" s="28"/>
      <c r="AJV248" s="58"/>
      <c r="AJW248" s="57"/>
      <c r="AJX248" s="23"/>
      <c r="AJY248" s="24"/>
      <c r="AJZ248" s="26"/>
      <c r="AKA248" s="20"/>
      <c r="AKB248" s="35"/>
      <c r="AKC248" s="21"/>
      <c r="AKD248" s="21"/>
      <c r="AKE248" s="27"/>
      <c r="AKF248" s="28"/>
      <c r="AKG248" s="28"/>
      <c r="AKH248" s="28"/>
      <c r="AKI248" s="28"/>
      <c r="AKJ248" s="28"/>
      <c r="AKK248" s="58"/>
      <c r="AKL248" s="57"/>
      <c r="AKM248" s="23"/>
      <c r="AKN248" s="24"/>
      <c r="AKO248" s="26"/>
      <c r="AKP248" s="20"/>
      <c r="AKQ248" s="35"/>
      <c r="AKR248" s="21"/>
      <c r="AKS248" s="21"/>
      <c r="AKT248" s="27"/>
      <c r="AKU248" s="28"/>
      <c r="AKV248" s="28"/>
      <c r="AKW248" s="28"/>
      <c r="AKX248" s="28"/>
      <c r="AKY248" s="28"/>
      <c r="AKZ248" s="58"/>
      <c r="ALA248" s="57"/>
      <c r="ALB248" s="23"/>
      <c r="ALC248" s="24"/>
      <c r="ALD248" s="26"/>
      <c r="ALE248" s="20"/>
      <c r="ALF248" s="35"/>
      <c r="ALG248" s="21"/>
      <c r="ALH248" s="21"/>
      <c r="ALI248" s="27"/>
      <c r="ALJ248" s="28"/>
      <c r="ALK248" s="28"/>
      <c r="ALL248" s="28"/>
      <c r="ALM248" s="28"/>
      <c r="ALN248" s="28"/>
      <c r="ALO248" s="58"/>
      <c r="ALP248" s="57"/>
      <c r="ALQ248" s="23"/>
      <c r="ALR248" s="24"/>
      <c r="ALS248" s="26"/>
      <c r="ALT248" s="20"/>
      <c r="ALU248" s="35"/>
      <c r="ALV248" s="21"/>
      <c r="ALW248" s="21"/>
      <c r="ALX248" s="27"/>
      <c r="ALY248" s="28"/>
      <c r="ALZ248" s="28"/>
      <c r="AMA248" s="28"/>
      <c r="AMB248" s="28"/>
      <c r="AMC248" s="28"/>
      <c r="AMD248" s="58"/>
      <c r="AME248" s="57"/>
      <c r="AMF248" s="23"/>
      <c r="AMG248" s="24"/>
      <c r="AMH248" s="26"/>
      <c r="AMI248" s="20"/>
      <c r="AMJ248" s="35"/>
      <c r="AMK248" s="21"/>
      <c r="AML248" s="21"/>
      <c r="AMM248" s="27"/>
      <c r="AMN248" s="28"/>
      <c r="AMO248" s="28"/>
      <c r="AMP248" s="28"/>
      <c r="AMQ248" s="28"/>
      <c r="AMR248" s="28"/>
      <c r="AMS248" s="58"/>
      <c r="AMT248" s="57"/>
      <c r="AMU248" s="23"/>
      <c r="AMV248" s="24"/>
      <c r="AMW248" s="26"/>
      <c r="AMX248" s="20"/>
      <c r="AMY248" s="35"/>
      <c r="AMZ248" s="21"/>
      <c r="ANA248" s="21"/>
      <c r="ANB248" s="27"/>
      <c r="ANC248" s="28"/>
      <c r="AND248" s="28"/>
      <c r="ANE248" s="28"/>
      <c r="ANF248" s="28"/>
      <c r="ANG248" s="28"/>
      <c r="ANH248" s="58"/>
      <c r="ANI248" s="57"/>
      <c r="ANJ248" s="23"/>
      <c r="ANK248" s="24"/>
      <c r="ANL248" s="26"/>
      <c r="ANM248" s="20"/>
      <c r="ANN248" s="35"/>
      <c r="ANO248" s="21"/>
      <c r="ANP248" s="21"/>
      <c r="ANQ248" s="27"/>
      <c r="ANR248" s="28"/>
      <c r="ANS248" s="28"/>
      <c r="ANT248" s="28"/>
      <c r="ANU248" s="28"/>
      <c r="ANV248" s="28"/>
      <c r="ANW248" s="58"/>
      <c r="ANX248" s="57"/>
      <c r="ANY248" s="23"/>
      <c r="ANZ248" s="24"/>
      <c r="AOA248" s="26"/>
      <c r="AOB248" s="20"/>
      <c r="AOC248" s="35"/>
      <c r="AOD248" s="21"/>
      <c r="AOE248" s="21"/>
      <c r="AOF248" s="27"/>
      <c r="AOG248" s="28"/>
      <c r="AOH248" s="28"/>
      <c r="AOI248" s="28"/>
      <c r="AOJ248" s="28"/>
      <c r="AOK248" s="28"/>
      <c r="AOL248" s="58"/>
      <c r="AOM248" s="57"/>
      <c r="AON248" s="23"/>
      <c r="AOO248" s="24"/>
      <c r="AOP248" s="26"/>
      <c r="AOQ248" s="20"/>
      <c r="AOR248" s="35"/>
      <c r="AOS248" s="21"/>
      <c r="AOT248" s="21"/>
      <c r="AOU248" s="27"/>
      <c r="AOV248" s="28"/>
      <c r="AOW248" s="28"/>
      <c r="AOX248" s="28"/>
      <c r="AOY248" s="28"/>
      <c r="AOZ248" s="28"/>
      <c r="APA248" s="58"/>
      <c r="APB248" s="57"/>
      <c r="APC248" s="23"/>
      <c r="APD248" s="24"/>
      <c r="APE248" s="26"/>
      <c r="APF248" s="20"/>
      <c r="APG248" s="35"/>
      <c r="APH248" s="21"/>
      <c r="API248" s="21"/>
      <c r="APJ248" s="27"/>
      <c r="APK248" s="28"/>
      <c r="APL248" s="28"/>
      <c r="APM248" s="28"/>
      <c r="APN248" s="28"/>
      <c r="APO248" s="28"/>
      <c r="APP248" s="58"/>
      <c r="APQ248" s="57"/>
      <c r="APR248" s="23"/>
      <c r="APS248" s="24"/>
      <c r="APT248" s="26"/>
      <c r="APU248" s="20"/>
      <c r="APV248" s="35"/>
      <c r="APW248" s="21"/>
      <c r="APX248" s="21"/>
      <c r="APY248" s="27"/>
      <c r="APZ248" s="28"/>
      <c r="AQA248" s="28"/>
      <c r="AQB248" s="28"/>
      <c r="AQC248" s="28"/>
      <c r="AQD248" s="28"/>
      <c r="AQE248" s="58"/>
      <c r="AQF248" s="57"/>
      <c r="AQG248" s="23"/>
      <c r="AQH248" s="24"/>
      <c r="AQI248" s="26"/>
      <c r="AQJ248" s="20"/>
      <c r="AQK248" s="35"/>
      <c r="AQL248" s="21"/>
      <c r="AQM248" s="21"/>
      <c r="AQN248" s="27"/>
      <c r="AQO248" s="28"/>
      <c r="AQP248" s="28"/>
      <c r="AQQ248" s="28"/>
      <c r="AQR248" s="28"/>
      <c r="AQS248" s="28"/>
      <c r="AQT248" s="58"/>
      <c r="AQU248" s="57"/>
      <c r="AQV248" s="23"/>
      <c r="AQW248" s="24"/>
      <c r="AQX248" s="26"/>
      <c r="AQY248" s="20"/>
      <c r="AQZ248" s="35"/>
      <c r="ARA248" s="21"/>
      <c r="ARB248" s="21"/>
      <c r="ARC248" s="27"/>
      <c r="ARD248" s="28"/>
      <c r="ARE248" s="28"/>
      <c r="ARF248" s="28"/>
      <c r="ARG248" s="28"/>
      <c r="ARH248" s="28"/>
      <c r="ARI248" s="58"/>
      <c r="ARJ248" s="57"/>
      <c r="ARK248" s="23"/>
      <c r="ARL248" s="24"/>
      <c r="ARM248" s="26"/>
      <c r="ARN248" s="20"/>
      <c r="ARO248" s="35"/>
      <c r="ARP248" s="21"/>
      <c r="ARQ248" s="21"/>
      <c r="ARR248" s="27"/>
      <c r="ARS248" s="28"/>
      <c r="ART248" s="28"/>
      <c r="ARU248" s="28"/>
      <c r="ARV248" s="28"/>
      <c r="ARW248" s="28"/>
      <c r="ARX248" s="58"/>
      <c r="ARY248" s="57"/>
      <c r="ARZ248" s="23"/>
      <c r="ASA248" s="24"/>
      <c r="ASB248" s="26"/>
      <c r="ASC248" s="20"/>
      <c r="ASD248" s="35"/>
      <c r="ASE248" s="21"/>
      <c r="ASF248" s="21"/>
      <c r="ASG248" s="27"/>
      <c r="ASH248" s="28"/>
      <c r="ASI248" s="28"/>
      <c r="ASJ248" s="28"/>
      <c r="ASK248" s="28"/>
      <c r="ASL248" s="28"/>
      <c r="ASM248" s="58"/>
      <c r="ASN248" s="57"/>
      <c r="ASO248" s="23"/>
      <c r="ASP248" s="24"/>
      <c r="ASQ248" s="26"/>
      <c r="ASR248" s="20"/>
      <c r="ASS248" s="35"/>
      <c r="AST248" s="21"/>
      <c r="ASU248" s="21"/>
      <c r="ASV248" s="27"/>
      <c r="ASW248" s="28"/>
      <c r="ASX248" s="28"/>
      <c r="ASY248" s="28"/>
      <c r="ASZ248" s="28"/>
      <c r="ATA248" s="28"/>
      <c r="ATB248" s="58"/>
      <c r="ATC248" s="57"/>
      <c r="ATD248" s="23"/>
      <c r="ATE248" s="24"/>
      <c r="ATF248" s="26"/>
      <c r="ATG248" s="20"/>
      <c r="ATH248" s="35"/>
      <c r="ATI248" s="21"/>
      <c r="ATJ248" s="21"/>
      <c r="ATK248" s="27"/>
      <c r="ATL248" s="28"/>
      <c r="ATM248" s="28"/>
      <c r="ATN248" s="28"/>
      <c r="ATO248" s="28"/>
      <c r="ATP248" s="28"/>
      <c r="ATQ248" s="58"/>
      <c r="ATR248" s="57"/>
      <c r="ATS248" s="23"/>
      <c r="ATT248" s="24"/>
      <c r="ATU248" s="26"/>
      <c r="ATV248" s="20"/>
      <c r="ATW248" s="35"/>
      <c r="ATX248" s="21"/>
      <c r="ATY248" s="21"/>
      <c r="ATZ248" s="27"/>
      <c r="AUA248" s="28"/>
      <c r="AUB248" s="28"/>
      <c r="AUC248" s="28"/>
      <c r="AUD248" s="28"/>
      <c r="AUE248" s="28"/>
      <c r="AUF248" s="58"/>
      <c r="AUG248" s="57"/>
      <c r="AUH248" s="23"/>
      <c r="AUI248" s="24"/>
      <c r="AUJ248" s="26"/>
      <c r="AUK248" s="20"/>
      <c r="AUL248" s="35"/>
      <c r="AUM248" s="21"/>
      <c r="AUN248" s="21"/>
      <c r="AUO248" s="27"/>
      <c r="AUP248" s="28"/>
      <c r="AUQ248" s="28"/>
      <c r="AUR248" s="28"/>
      <c r="AUS248" s="28"/>
      <c r="AUT248" s="28"/>
      <c r="AUU248" s="58"/>
      <c r="AUV248" s="57"/>
      <c r="AUW248" s="23"/>
      <c r="AUX248" s="24"/>
      <c r="AUY248" s="26"/>
      <c r="AUZ248" s="20"/>
      <c r="AVA248" s="35"/>
      <c r="AVB248" s="21"/>
      <c r="AVC248" s="21"/>
      <c r="AVD248" s="27"/>
      <c r="AVE248" s="28"/>
      <c r="AVF248" s="28"/>
      <c r="AVG248" s="28"/>
      <c r="AVH248" s="28"/>
      <c r="AVI248" s="28"/>
      <c r="AVJ248" s="58"/>
      <c r="AVK248" s="57"/>
      <c r="AVL248" s="23"/>
      <c r="AVM248" s="24"/>
      <c r="AVN248" s="26"/>
      <c r="AVO248" s="20"/>
      <c r="AVP248" s="35"/>
      <c r="AVQ248" s="21"/>
      <c r="AVR248" s="21"/>
      <c r="AVS248" s="27"/>
      <c r="AVT248" s="28"/>
      <c r="AVU248" s="28"/>
      <c r="AVV248" s="28"/>
      <c r="AVW248" s="28"/>
      <c r="AVX248" s="28"/>
      <c r="AVY248" s="58"/>
      <c r="AVZ248" s="57"/>
      <c r="AWA248" s="23"/>
      <c r="AWB248" s="24"/>
      <c r="AWC248" s="26"/>
      <c r="AWD248" s="20"/>
      <c r="AWE248" s="35"/>
      <c r="AWF248" s="21"/>
      <c r="AWG248" s="21"/>
      <c r="AWH248" s="27"/>
      <c r="AWI248" s="28"/>
      <c r="AWJ248" s="28"/>
      <c r="AWK248" s="28"/>
      <c r="AWL248" s="28"/>
      <c r="AWM248" s="28"/>
      <c r="AWN248" s="58"/>
      <c r="AWO248" s="57"/>
      <c r="AWP248" s="23"/>
      <c r="AWQ248" s="24"/>
      <c r="AWR248" s="26"/>
      <c r="AWS248" s="20"/>
      <c r="AWT248" s="35"/>
      <c r="AWU248" s="21"/>
      <c r="AWV248" s="21"/>
      <c r="AWW248" s="27"/>
      <c r="AWX248" s="28"/>
      <c r="AWY248" s="28"/>
      <c r="AWZ248" s="28"/>
      <c r="AXA248" s="28"/>
      <c r="AXB248" s="28"/>
      <c r="AXC248" s="58"/>
      <c r="AXD248" s="57"/>
      <c r="AXE248" s="23"/>
      <c r="AXF248" s="24"/>
      <c r="AXG248" s="26"/>
      <c r="AXH248" s="20"/>
      <c r="AXI248" s="35"/>
      <c r="AXJ248" s="21"/>
      <c r="AXK248" s="21"/>
      <c r="AXL248" s="27"/>
      <c r="AXM248" s="28"/>
      <c r="AXN248" s="28"/>
      <c r="AXO248" s="28"/>
      <c r="AXP248" s="28"/>
      <c r="AXQ248" s="28"/>
      <c r="AXR248" s="58"/>
      <c r="AXS248" s="57"/>
      <c r="AXT248" s="23"/>
      <c r="AXU248" s="24"/>
      <c r="AXV248" s="26"/>
      <c r="AXW248" s="20"/>
      <c r="AXX248" s="35"/>
      <c r="AXY248" s="21"/>
      <c r="AXZ248" s="21"/>
      <c r="AYA248" s="27"/>
      <c r="AYB248" s="28"/>
      <c r="AYC248" s="28"/>
      <c r="AYD248" s="28"/>
      <c r="AYE248" s="28"/>
      <c r="AYF248" s="28"/>
      <c r="AYG248" s="58"/>
      <c r="AYH248" s="57"/>
      <c r="AYI248" s="23"/>
      <c r="AYJ248" s="24"/>
      <c r="AYK248" s="26"/>
      <c r="AYL248" s="20"/>
      <c r="AYM248" s="35"/>
      <c r="AYN248" s="21"/>
      <c r="AYO248" s="21"/>
      <c r="AYP248" s="27"/>
      <c r="AYQ248" s="28"/>
      <c r="AYR248" s="28"/>
      <c r="AYS248" s="28"/>
      <c r="AYT248" s="28"/>
      <c r="AYU248" s="28"/>
      <c r="AYV248" s="58"/>
      <c r="AYW248" s="57"/>
      <c r="AYX248" s="23"/>
      <c r="AYY248" s="24"/>
      <c r="AYZ248" s="26"/>
      <c r="AZA248" s="20"/>
      <c r="AZB248" s="35"/>
      <c r="AZC248" s="21"/>
      <c r="AZD248" s="21"/>
      <c r="AZE248" s="27"/>
      <c r="AZF248" s="28"/>
      <c r="AZG248" s="28"/>
      <c r="AZH248" s="28"/>
      <c r="AZI248" s="28"/>
      <c r="AZJ248" s="28"/>
      <c r="AZK248" s="58"/>
      <c r="AZL248" s="57"/>
      <c r="AZM248" s="23"/>
      <c r="AZN248" s="24"/>
      <c r="AZO248" s="26"/>
      <c r="AZP248" s="20"/>
      <c r="AZQ248" s="35"/>
      <c r="AZR248" s="21"/>
      <c r="AZS248" s="21"/>
      <c r="AZT248" s="27"/>
      <c r="AZU248" s="28"/>
      <c r="AZV248" s="28"/>
      <c r="AZW248" s="28"/>
      <c r="AZX248" s="28"/>
      <c r="AZY248" s="28"/>
      <c r="AZZ248" s="58"/>
      <c r="BAA248" s="57"/>
      <c r="BAB248" s="23"/>
      <c r="BAC248" s="24"/>
      <c r="BAD248" s="26"/>
      <c r="BAE248" s="20"/>
      <c r="BAF248" s="35"/>
      <c r="BAG248" s="21"/>
      <c r="BAH248" s="21"/>
      <c r="BAI248" s="27"/>
      <c r="BAJ248" s="28"/>
      <c r="BAK248" s="28"/>
      <c r="BAL248" s="28"/>
      <c r="BAM248" s="28"/>
      <c r="BAN248" s="28"/>
      <c r="BAO248" s="58"/>
      <c r="BAP248" s="57"/>
      <c r="BAQ248" s="23"/>
      <c r="BAR248" s="24"/>
      <c r="BAS248" s="26"/>
      <c r="BAT248" s="20"/>
      <c r="BAU248" s="35"/>
      <c r="BAV248" s="21"/>
      <c r="BAW248" s="21"/>
      <c r="BAX248" s="27"/>
      <c r="BAY248" s="28"/>
      <c r="BAZ248" s="28"/>
      <c r="BBA248" s="28"/>
      <c r="BBB248" s="28"/>
      <c r="BBC248" s="28"/>
      <c r="BBD248" s="58"/>
      <c r="BBE248" s="57"/>
      <c r="BBF248" s="23"/>
      <c r="BBG248" s="24"/>
      <c r="BBH248" s="26"/>
      <c r="BBI248" s="20"/>
      <c r="BBJ248" s="35"/>
      <c r="BBK248" s="21"/>
      <c r="BBL248" s="21"/>
      <c r="BBM248" s="27"/>
      <c r="BBN248" s="28"/>
      <c r="BBO248" s="28"/>
      <c r="BBP248" s="28"/>
      <c r="BBQ248" s="28"/>
      <c r="BBR248" s="28"/>
      <c r="BBS248" s="58"/>
      <c r="BBT248" s="57"/>
      <c r="BBU248" s="23"/>
      <c r="BBV248" s="24"/>
      <c r="BBW248" s="26"/>
      <c r="BBX248" s="20"/>
      <c r="BBY248" s="35"/>
      <c r="BBZ248" s="21"/>
      <c r="BCA248" s="21"/>
      <c r="BCB248" s="27"/>
      <c r="BCC248" s="28"/>
      <c r="BCD248" s="28"/>
      <c r="BCE248" s="28"/>
      <c r="BCF248" s="28"/>
      <c r="BCG248" s="28"/>
      <c r="BCH248" s="58"/>
      <c r="BCI248" s="57"/>
      <c r="BCJ248" s="23"/>
      <c r="BCK248" s="24"/>
      <c r="BCL248" s="26"/>
      <c r="BCM248" s="20"/>
      <c r="BCN248" s="35"/>
      <c r="BCO248" s="21"/>
      <c r="BCP248" s="21"/>
      <c r="BCQ248" s="27"/>
      <c r="BCR248" s="28"/>
      <c r="BCS248" s="28"/>
      <c r="BCT248" s="28"/>
      <c r="BCU248" s="28"/>
      <c r="BCV248" s="28"/>
      <c r="BCW248" s="58"/>
      <c r="BCX248" s="57"/>
      <c r="BCY248" s="23"/>
      <c r="BCZ248" s="24"/>
      <c r="BDA248" s="26"/>
      <c r="BDB248" s="20"/>
      <c r="BDC248" s="35"/>
      <c r="BDD248" s="21"/>
      <c r="BDE248" s="21"/>
      <c r="BDF248" s="27"/>
      <c r="BDG248" s="28"/>
      <c r="BDH248" s="28"/>
      <c r="BDI248" s="28"/>
      <c r="BDJ248" s="28"/>
      <c r="BDK248" s="28"/>
      <c r="BDL248" s="58"/>
      <c r="BDM248" s="57"/>
      <c r="BDN248" s="23"/>
      <c r="BDO248" s="24"/>
      <c r="BDP248" s="26"/>
      <c r="BDQ248" s="20"/>
      <c r="BDR248" s="35"/>
      <c r="BDS248" s="21"/>
      <c r="BDT248" s="21"/>
      <c r="BDU248" s="27"/>
      <c r="BDV248" s="28"/>
      <c r="BDW248" s="28"/>
      <c r="BDX248" s="28"/>
      <c r="BDY248" s="28"/>
      <c r="BDZ248" s="28"/>
      <c r="BEA248" s="58"/>
      <c r="BEB248" s="57"/>
      <c r="BEC248" s="23"/>
      <c r="BED248" s="24"/>
      <c r="BEE248" s="26"/>
      <c r="BEF248" s="20"/>
      <c r="BEG248" s="35"/>
      <c r="BEH248" s="21"/>
      <c r="BEI248" s="21"/>
      <c r="BEJ248" s="27"/>
      <c r="BEK248" s="28"/>
      <c r="BEL248" s="28"/>
      <c r="BEM248" s="28"/>
      <c r="BEN248" s="28"/>
      <c r="BEO248" s="28"/>
      <c r="BEP248" s="58"/>
      <c r="BEQ248" s="57"/>
      <c r="BER248" s="23"/>
      <c r="BES248" s="24"/>
      <c r="BET248" s="26"/>
      <c r="BEU248" s="20"/>
      <c r="BEV248" s="35"/>
      <c r="BEW248" s="21"/>
      <c r="BEX248" s="21"/>
      <c r="BEY248" s="27"/>
      <c r="BEZ248" s="28"/>
      <c r="BFA248" s="28"/>
      <c r="BFB248" s="28"/>
      <c r="BFC248" s="28"/>
      <c r="BFD248" s="28"/>
      <c r="BFE248" s="58"/>
      <c r="BFF248" s="57"/>
      <c r="BFG248" s="23"/>
      <c r="BFH248" s="24"/>
      <c r="BFI248" s="26"/>
      <c r="BFJ248" s="20"/>
      <c r="BFK248" s="35"/>
      <c r="BFL248" s="21"/>
      <c r="BFM248" s="21"/>
      <c r="BFN248" s="27"/>
      <c r="BFO248" s="28"/>
      <c r="BFP248" s="28"/>
      <c r="BFQ248" s="28"/>
      <c r="BFR248" s="28"/>
      <c r="BFS248" s="28"/>
      <c r="BFT248" s="58"/>
      <c r="BFU248" s="57"/>
      <c r="BFV248" s="23"/>
      <c r="BFW248" s="24"/>
      <c r="BFX248" s="26"/>
      <c r="BFY248" s="20"/>
      <c r="BFZ248" s="35"/>
      <c r="BGA248" s="21"/>
      <c r="BGB248" s="21"/>
      <c r="BGC248" s="27"/>
      <c r="BGD248" s="28"/>
      <c r="BGE248" s="28"/>
      <c r="BGF248" s="28"/>
      <c r="BGG248" s="28"/>
      <c r="BGH248" s="28"/>
      <c r="BGI248" s="58"/>
      <c r="BGJ248" s="57"/>
      <c r="BGK248" s="23"/>
      <c r="BGL248" s="24"/>
      <c r="BGM248" s="26"/>
      <c r="BGN248" s="20"/>
      <c r="BGO248" s="35"/>
      <c r="BGP248" s="21"/>
      <c r="BGQ248" s="21"/>
      <c r="BGR248" s="27"/>
      <c r="BGS248" s="28"/>
      <c r="BGT248" s="28"/>
      <c r="BGU248" s="28"/>
      <c r="BGV248" s="28"/>
      <c r="BGW248" s="28"/>
      <c r="BGX248" s="58"/>
      <c r="BGY248" s="57"/>
      <c r="BGZ248" s="23"/>
      <c r="BHA248" s="24"/>
      <c r="BHB248" s="26"/>
      <c r="BHC248" s="20"/>
      <c r="BHD248" s="35"/>
      <c r="BHE248" s="21"/>
      <c r="BHF248" s="21"/>
      <c r="BHG248" s="27"/>
      <c r="BHH248" s="28"/>
      <c r="BHI248" s="28"/>
      <c r="BHJ248" s="28"/>
      <c r="BHK248" s="28"/>
      <c r="BHL248" s="28"/>
      <c r="BHM248" s="58"/>
      <c r="BHN248" s="57"/>
      <c r="BHO248" s="23"/>
      <c r="BHP248" s="24"/>
      <c r="BHQ248" s="26"/>
      <c r="BHR248" s="20"/>
      <c r="BHS248" s="35"/>
      <c r="BHT248" s="21"/>
      <c r="BHU248" s="21"/>
      <c r="BHV248" s="27"/>
      <c r="BHW248" s="28"/>
      <c r="BHX248" s="28"/>
      <c r="BHY248" s="28"/>
      <c r="BHZ248" s="28"/>
      <c r="BIA248" s="28"/>
      <c r="BIB248" s="58"/>
      <c r="BIC248" s="57"/>
      <c r="BID248" s="23"/>
      <c r="BIE248" s="24"/>
      <c r="BIF248" s="26"/>
      <c r="BIG248" s="20"/>
      <c r="BIH248" s="35"/>
      <c r="BII248" s="21"/>
      <c r="BIJ248" s="21"/>
      <c r="BIK248" s="27"/>
      <c r="BIL248" s="28"/>
      <c r="BIM248" s="28"/>
      <c r="BIN248" s="28"/>
      <c r="BIO248" s="28"/>
      <c r="BIP248" s="28"/>
      <c r="BIQ248" s="58"/>
      <c r="BIR248" s="57"/>
      <c r="BIS248" s="23"/>
      <c r="BIT248" s="24"/>
      <c r="BIU248" s="26"/>
      <c r="BIV248" s="20"/>
      <c r="BIW248" s="35"/>
      <c r="BIX248" s="21"/>
      <c r="BIY248" s="21"/>
      <c r="BIZ248" s="27"/>
      <c r="BJA248" s="28"/>
      <c r="BJB248" s="28"/>
      <c r="BJC248" s="28"/>
      <c r="BJD248" s="28"/>
      <c r="BJE248" s="28"/>
      <c r="BJF248" s="58"/>
      <c r="BJG248" s="57"/>
      <c r="BJH248" s="23"/>
      <c r="BJI248" s="24"/>
      <c r="BJJ248" s="26"/>
      <c r="BJK248" s="20"/>
      <c r="BJL248" s="35"/>
      <c r="BJM248" s="21"/>
      <c r="BJN248" s="21"/>
      <c r="BJO248" s="27"/>
      <c r="BJP248" s="28"/>
      <c r="BJQ248" s="28"/>
      <c r="BJR248" s="28"/>
      <c r="BJS248" s="28"/>
      <c r="BJT248" s="28"/>
      <c r="BJU248" s="58"/>
      <c r="BJV248" s="57"/>
      <c r="BJW248" s="23"/>
      <c r="BJX248" s="24"/>
      <c r="BJY248" s="26"/>
      <c r="BJZ248" s="20"/>
      <c r="BKA248" s="35"/>
      <c r="BKB248" s="21"/>
      <c r="BKC248" s="21"/>
      <c r="BKD248" s="27"/>
      <c r="BKE248" s="28"/>
      <c r="BKF248" s="28"/>
      <c r="BKG248" s="28"/>
      <c r="BKH248" s="28"/>
      <c r="BKI248" s="28"/>
      <c r="BKJ248" s="58"/>
      <c r="BKK248" s="57"/>
      <c r="BKL248" s="23"/>
      <c r="BKM248" s="24"/>
      <c r="BKN248" s="26"/>
      <c r="BKO248" s="20"/>
      <c r="BKP248" s="35"/>
      <c r="BKQ248" s="21"/>
      <c r="BKR248" s="21"/>
      <c r="BKS248" s="27"/>
      <c r="BKT248" s="28"/>
      <c r="BKU248" s="28"/>
      <c r="BKV248" s="28"/>
      <c r="BKW248" s="28"/>
      <c r="BKX248" s="28"/>
      <c r="BKY248" s="58"/>
      <c r="BKZ248" s="57"/>
      <c r="BLA248" s="23"/>
      <c r="BLB248" s="24"/>
      <c r="BLC248" s="26"/>
      <c r="BLD248" s="20"/>
      <c r="BLE248" s="35"/>
      <c r="BLF248" s="21"/>
      <c r="BLG248" s="21"/>
      <c r="BLH248" s="27"/>
      <c r="BLI248" s="28"/>
      <c r="BLJ248" s="28"/>
      <c r="BLK248" s="28"/>
      <c r="BLL248" s="28"/>
      <c r="BLM248" s="28"/>
      <c r="BLN248" s="58"/>
      <c r="BLO248" s="57"/>
      <c r="BLP248" s="23"/>
      <c r="BLQ248" s="24"/>
      <c r="BLR248" s="26"/>
      <c r="BLS248" s="20"/>
      <c r="BLT248" s="35"/>
      <c r="BLU248" s="21"/>
      <c r="BLV248" s="21"/>
      <c r="BLW248" s="27"/>
      <c r="BLX248" s="28"/>
      <c r="BLY248" s="28"/>
      <c r="BLZ248" s="28"/>
      <c r="BMA248" s="28"/>
      <c r="BMB248" s="28"/>
      <c r="BMC248" s="58"/>
      <c r="BMD248" s="57"/>
      <c r="BME248" s="23"/>
      <c r="BMF248" s="24"/>
      <c r="BMG248" s="26"/>
      <c r="BMH248" s="20"/>
      <c r="BMI248" s="35"/>
      <c r="BMJ248" s="21"/>
      <c r="BMK248" s="21"/>
      <c r="BML248" s="27"/>
      <c r="BMM248" s="28"/>
      <c r="BMN248" s="28"/>
      <c r="BMO248" s="28"/>
      <c r="BMP248" s="28"/>
      <c r="BMQ248" s="28"/>
      <c r="BMR248" s="58"/>
      <c r="BMS248" s="57"/>
      <c r="BMT248" s="23"/>
      <c r="BMU248" s="24"/>
      <c r="BMV248" s="26"/>
      <c r="BMW248" s="20"/>
      <c r="BMX248" s="35"/>
      <c r="BMY248" s="21"/>
      <c r="BMZ248" s="21"/>
      <c r="BNA248" s="27"/>
      <c r="BNB248" s="28"/>
      <c r="BNC248" s="28"/>
      <c r="BND248" s="28"/>
      <c r="BNE248" s="28"/>
      <c r="BNF248" s="28"/>
      <c r="BNG248" s="58"/>
      <c r="BNH248" s="57"/>
      <c r="BNI248" s="23"/>
      <c r="BNJ248" s="24"/>
      <c r="BNK248" s="26"/>
      <c r="BNL248" s="20"/>
      <c r="BNM248" s="35"/>
      <c r="BNN248" s="21"/>
      <c r="BNO248" s="21"/>
      <c r="BNP248" s="27"/>
      <c r="BNQ248" s="28"/>
      <c r="BNR248" s="28"/>
      <c r="BNS248" s="28"/>
      <c r="BNT248" s="28"/>
      <c r="BNU248" s="28"/>
      <c r="BNV248" s="58"/>
      <c r="BNW248" s="57"/>
      <c r="BNX248" s="23"/>
      <c r="BNY248" s="24"/>
      <c r="BNZ248" s="26"/>
      <c r="BOA248" s="20"/>
      <c r="BOB248" s="35"/>
      <c r="BOC248" s="21"/>
      <c r="BOD248" s="21"/>
      <c r="BOE248" s="27"/>
      <c r="BOF248" s="28"/>
      <c r="BOG248" s="28"/>
      <c r="BOH248" s="28"/>
      <c r="BOI248" s="28"/>
      <c r="BOJ248" s="28"/>
      <c r="BOK248" s="58"/>
      <c r="BOL248" s="57"/>
      <c r="BOM248" s="23"/>
      <c r="BON248" s="24"/>
      <c r="BOO248" s="26"/>
      <c r="BOP248" s="20"/>
      <c r="BOQ248" s="35"/>
      <c r="BOR248" s="21"/>
      <c r="BOS248" s="21"/>
      <c r="BOT248" s="27"/>
      <c r="BOU248" s="28"/>
      <c r="BOV248" s="28"/>
      <c r="BOW248" s="28"/>
      <c r="BOX248" s="28"/>
      <c r="BOY248" s="28"/>
      <c r="BOZ248" s="58"/>
      <c r="BPA248" s="57"/>
      <c r="BPB248" s="23"/>
      <c r="BPC248" s="24"/>
      <c r="BPD248" s="26"/>
      <c r="BPE248" s="20"/>
      <c r="BPF248" s="35"/>
      <c r="BPG248" s="21"/>
      <c r="BPH248" s="21"/>
      <c r="BPI248" s="27"/>
      <c r="BPJ248" s="28"/>
      <c r="BPK248" s="28"/>
      <c r="BPL248" s="28"/>
      <c r="BPM248" s="28"/>
      <c r="BPN248" s="28"/>
      <c r="BPO248" s="58"/>
      <c r="BPP248" s="57"/>
      <c r="BPQ248" s="23"/>
      <c r="BPR248" s="24"/>
      <c r="BPS248" s="26"/>
      <c r="BPT248" s="20"/>
      <c r="BPU248" s="35"/>
      <c r="BPV248" s="21"/>
      <c r="BPW248" s="21"/>
      <c r="BPX248" s="27"/>
      <c r="BPY248" s="28"/>
      <c r="BPZ248" s="28"/>
      <c r="BQA248" s="28"/>
      <c r="BQB248" s="28"/>
      <c r="BQC248" s="28"/>
      <c r="BQD248" s="58"/>
      <c r="BQE248" s="57"/>
      <c r="BQF248" s="23"/>
      <c r="BQG248" s="24"/>
      <c r="BQH248" s="26"/>
      <c r="BQI248" s="20"/>
      <c r="BQJ248" s="35"/>
      <c r="BQK248" s="21"/>
      <c r="BQL248" s="21"/>
      <c r="BQM248" s="27"/>
      <c r="BQN248" s="28"/>
      <c r="BQO248" s="28"/>
      <c r="BQP248" s="28"/>
      <c r="BQQ248" s="28"/>
      <c r="BQR248" s="28"/>
      <c r="BQS248" s="58"/>
      <c r="BQT248" s="57"/>
      <c r="BQU248" s="23"/>
      <c r="BQV248" s="24"/>
      <c r="BQW248" s="26"/>
      <c r="BQX248" s="20"/>
      <c r="BQY248" s="35"/>
      <c r="BQZ248" s="21"/>
      <c r="BRA248" s="21"/>
      <c r="BRB248" s="27"/>
      <c r="BRC248" s="28"/>
      <c r="BRD248" s="28"/>
      <c r="BRE248" s="28"/>
      <c r="BRF248" s="28"/>
      <c r="BRG248" s="28"/>
      <c r="BRH248" s="58"/>
      <c r="BRI248" s="57"/>
      <c r="BRJ248" s="23"/>
      <c r="BRK248" s="24"/>
      <c r="BRL248" s="26"/>
      <c r="BRM248" s="20"/>
      <c r="BRN248" s="35"/>
      <c r="BRO248" s="21"/>
      <c r="BRP248" s="21"/>
      <c r="BRQ248" s="27"/>
      <c r="BRR248" s="28"/>
      <c r="BRS248" s="28"/>
      <c r="BRT248" s="28"/>
      <c r="BRU248" s="28"/>
      <c r="BRV248" s="28"/>
      <c r="BRW248" s="58"/>
      <c r="BRX248" s="57"/>
      <c r="BRY248" s="23"/>
      <c r="BRZ248" s="24"/>
      <c r="BSA248" s="26"/>
      <c r="BSB248" s="20"/>
      <c r="BSC248" s="35"/>
      <c r="BSD248" s="21"/>
      <c r="BSE248" s="21"/>
      <c r="BSF248" s="27"/>
      <c r="BSG248" s="28"/>
      <c r="BSH248" s="28"/>
      <c r="BSI248" s="28"/>
      <c r="BSJ248" s="28"/>
      <c r="BSK248" s="28"/>
      <c r="BSL248" s="58"/>
      <c r="BSM248" s="57"/>
      <c r="BSN248" s="23"/>
      <c r="BSO248" s="24"/>
      <c r="BSP248" s="26"/>
      <c r="BSQ248" s="20"/>
      <c r="BSR248" s="35"/>
      <c r="BSS248" s="21"/>
      <c r="BST248" s="21"/>
      <c r="BSU248" s="27"/>
      <c r="BSV248" s="28"/>
      <c r="BSW248" s="28"/>
      <c r="BSX248" s="28"/>
      <c r="BSY248" s="28"/>
      <c r="BSZ248" s="28"/>
      <c r="BTA248" s="58"/>
      <c r="BTB248" s="57"/>
      <c r="BTC248" s="23"/>
      <c r="BTD248" s="24"/>
      <c r="BTE248" s="26"/>
      <c r="BTF248" s="20"/>
      <c r="BTG248" s="35"/>
      <c r="BTH248" s="21"/>
      <c r="BTI248" s="21"/>
      <c r="BTJ248" s="27"/>
      <c r="BTK248" s="28"/>
      <c r="BTL248" s="28"/>
      <c r="BTM248" s="28"/>
      <c r="BTN248" s="28"/>
      <c r="BTO248" s="28"/>
      <c r="BTP248" s="58"/>
      <c r="BTQ248" s="57"/>
      <c r="BTR248" s="23"/>
      <c r="BTS248" s="24"/>
      <c r="BTT248" s="26"/>
      <c r="BTU248" s="20"/>
      <c r="BTV248" s="35"/>
      <c r="BTW248" s="21"/>
      <c r="BTX248" s="21"/>
      <c r="BTY248" s="27"/>
      <c r="BTZ248" s="28"/>
      <c r="BUA248" s="28"/>
      <c r="BUB248" s="28"/>
      <c r="BUC248" s="28"/>
      <c r="BUD248" s="28"/>
      <c r="BUE248" s="58"/>
      <c r="BUF248" s="57"/>
      <c r="BUG248" s="23"/>
      <c r="BUH248" s="24"/>
      <c r="BUI248" s="26"/>
      <c r="BUJ248" s="20"/>
      <c r="BUK248" s="35"/>
      <c r="BUL248" s="21"/>
      <c r="BUM248" s="21"/>
      <c r="BUN248" s="27"/>
      <c r="BUO248" s="28"/>
      <c r="BUP248" s="28"/>
      <c r="BUQ248" s="28"/>
      <c r="BUR248" s="28"/>
      <c r="BUS248" s="28"/>
      <c r="BUT248" s="58"/>
      <c r="BUU248" s="57"/>
      <c r="BUV248" s="23"/>
      <c r="BUW248" s="24"/>
      <c r="BUX248" s="26"/>
      <c r="BUY248" s="20"/>
      <c r="BUZ248" s="35"/>
      <c r="BVA248" s="21"/>
      <c r="BVB248" s="21"/>
      <c r="BVC248" s="27"/>
      <c r="BVD248" s="28"/>
      <c r="BVE248" s="28"/>
      <c r="BVF248" s="28"/>
      <c r="BVG248" s="28"/>
      <c r="BVH248" s="28"/>
      <c r="BVI248" s="58"/>
      <c r="BVJ248" s="57"/>
      <c r="BVK248" s="23"/>
      <c r="BVL248" s="24"/>
      <c r="BVM248" s="26"/>
      <c r="BVN248" s="20"/>
      <c r="BVO248" s="35"/>
      <c r="BVP248" s="21"/>
      <c r="BVQ248" s="21"/>
      <c r="BVR248" s="27"/>
      <c r="BVS248" s="28"/>
      <c r="BVT248" s="28"/>
      <c r="BVU248" s="28"/>
      <c r="BVV248" s="28"/>
      <c r="BVW248" s="28"/>
      <c r="BVX248" s="58"/>
      <c r="BVY248" s="57"/>
      <c r="BVZ248" s="23"/>
      <c r="BWA248" s="24"/>
      <c r="BWB248" s="26"/>
      <c r="BWC248" s="20"/>
      <c r="BWD248" s="35"/>
      <c r="BWE248" s="21"/>
      <c r="BWF248" s="21"/>
      <c r="BWG248" s="27"/>
      <c r="BWH248" s="28"/>
      <c r="BWI248" s="28"/>
      <c r="BWJ248" s="28"/>
      <c r="BWK248" s="28"/>
      <c r="BWL248" s="28"/>
      <c r="BWM248" s="58"/>
      <c r="BWN248" s="57"/>
      <c r="BWO248" s="23"/>
      <c r="BWP248" s="24"/>
      <c r="BWQ248" s="26"/>
      <c r="BWR248" s="20"/>
      <c r="BWS248" s="35"/>
      <c r="BWT248" s="21"/>
      <c r="BWU248" s="21"/>
      <c r="BWV248" s="27"/>
      <c r="BWW248" s="28"/>
      <c r="BWX248" s="28"/>
      <c r="BWY248" s="28"/>
      <c r="BWZ248" s="28"/>
      <c r="BXA248" s="28"/>
      <c r="BXB248" s="58"/>
      <c r="BXC248" s="57"/>
      <c r="BXD248" s="23"/>
      <c r="BXE248" s="24"/>
      <c r="BXF248" s="26"/>
      <c r="BXG248" s="20"/>
      <c r="BXH248" s="35"/>
      <c r="BXI248" s="21"/>
      <c r="BXJ248" s="21"/>
      <c r="BXK248" s="27"/>
      <c r="BXL248" s="28"/>
      <c r="BXM248" s="28"/>
      <c r="BXN248" s="28"/>
      <c r="BXO248" s="28"/>
      <c r="BXP248" s="28"/>
      <c r="BXQ248" s="58"/>
      <c r="BXR248" s="57"/>
      <c r="BXS248" s="23"/>
      <c r="BXT248" s="24"/>
      <c r="BXU248" s="26"/>
      <c r="BXV248" s="20"/>
      <c r="BXW248" s="35"/>
      <c r="BXX248" s="21"/>
      <c r="BXY248" s="21"/>
      <c r="BXZ248" s="27"/>
      <c r="BYA248" s="28"/>
      <c r="BYB248" s="28"/>
      <c r="BYC248" s="28"/>
      <c r="BYD248" s="28"/>
      <c r="BYE248" s="28"/>
      <c r="BYF248" s="58"/>
      <c r="BYG248" s="57"/>
      <c r="BYH248" s="23"/>
      <c r="BYI248" s="24"/>
      <c r="BYJ248" s="26"/>
      <c r="BYK248" s="20"/>
      <c r="BYL248" s="35"/>
      <c r="BYM248" s="21"/>
      <c r="BYN248" s="21"/>
      <c r="BYO248" s="27"/>
      <c r="BYP248" s="28"/>
      <c r="BYQ248" s="28"/>
      <c r="BYR248" s="28"/>
      <c r="BYS248" s="28"/>
      <c r="BYT248" s="28"/>
      <c r="BYU248" s="58"/>
      <c r="BYV248" s="57"/>
      <c r="BYW248" s="23"/>
      <c r="BYX248" s="24"/>
      <c r="BYY248" s="26"/>
      <c r="BYZ248" s="20"/>
      <c r="BZA248" s="35"/>
      <c r="BZB248" s="21"/>
      <c r="BZC248" s="21"/>
      <c r="BZD248" s="27"/>
      <c r="BZE248" s="28"/>
      <c r="BZF248" s="28"/>
      <c r="BZG248" s="28"/>
      <c r="BZH248" s="28"/>
      <c r="BZI248" s="28"/>
      <c r="BZJ248" s="58"/>
      <c r="BZK248" s="57"/>
      <c r="BZL248" s="23"/>
      <c r="BZM248" s="24"/>
      <c r="BZN248" s="26"/>
      <c r="BZO248" s="20"/>
      <c r="BZP248" s="35"/>
      <c r="BZQ248" s="21"/>
      <c r="BZR248" s="21"/>
      <c r="BZS248" s="27"/>
      <c r="BZT248" s="28"/>
      <c r="BZU248" s="28"/>
      <c r="BZV248" s="28"/>
      <c r="BZW248" s="28"/>
      <c r="BZX248" s="28"/>
      <c r="BZY248" s="58"/>
      <c r="BZZ248" s="57"/>
      <c r="CAA248" s="23"/>
      <c r="CAB248" s="24"/>
      <c r="CAC248" s="26"/>
      <c r="CAD248" s="20"/>
      <c r="CAE248" s="35"/>
      <c r="CAF248" s="21"/>
      <c r="CAG248" s="21"/>
      <c r="CAH248" s="27"/>
      <c r="CAI248" s="28"/>
      <c r="CAJ248" s="28"/>
      <c r="CAK248" s="28"/>
      <c r="CAL248" s="28"/>
      <c r="CAM248" s="28"/>
      <c r="CAN248" s="58"/>
      <c r="CAO248" s="57"/>
      <c r="CAP248" s="23"/>
      <c r="CAQ248" s="24"/>
      <c r="CAR248" s="26"/>
      <c r="CAS248" s="20"/>
      <c r="CAT248" s="35"/>
      <c r="CAU248" s="21"/>
      <c r="CAV248" s="21"/>
      <c r="CAW248" s="27"/>
      <c r="CAX248" s="28"/>
      <c r="CAY248" s="28"/>
      <c r="CAZ248" s="28"/>
      <c r="CBA248" s="28"/>
      <c r="CBB248" s="28"/>
      <c r="CBC248" s="58"/>
      <c r="CBD248" s="57"/>
      <c r="CBE248" s="23"/>
      <c r="CBF248" s="24"/>
      <c r="CBG248" s="26"/>
      <c r="CBH248" s="20"/>
      <c r="CBI248" s="35"/>
      <c r="CBJ248" s="21"/>
      <c r="CBK248" s="21"/>
      <c r="CBL248" s="27"/>
      <c r="CBM248" s="28"/>
      <c r="CBN248" s="28"/>
      <c r="CBO248" s="28"/>
      <c r="CBP248" s="28"/>
      <c r="CBQ248" s="28"/>
      <c r="CBR248" s="58"/>
      <c r="CBS248" s="57"/>
      <c r="CBT248" s="23"/>
      <c r="CBU248" s="24"/>
      <c r="CBV248" s="26"/>
      <c r="CBW248" s="20"/>
      <c r="CBX248" s="35"/>
      <c r="CBY248" s="21"/>
      <c r="CBZ248" s="21"/>
      <c r="CCA248" s="27"/>
      <c r="CCB248" s="28"/>
      <c r="CCC248" s="28"/>
      <c r="CCD248" s="28"/>
      <c r="CCE248" s="28"/>
      <c r="CCF248" s="28"/>
      <c r="CCG248" s="58"/>
      <c r="CCH248" s="57"/>
      <c r="CCI248" s="23"/>
      <c r="CCJ248" s="24"/>
      <c r="CCK248" s="26"/>
      <c r="CCL248" s="20"/>
      <c r="CCM248" s="35"/>
      <c r="CCN248" s="21"/>
      <c r="CCO248" s="21"/>
      <c r="CCP248" s="27"/>
      <c r="CCQ248" s="28"/>
      <c r="CCR248" s="28"/>
      <c r="CCS248" s="28"/>
      <c r="CCT248" s="28"/>
      <c r="CCU248" s="28"/>
      <c r="CCV248" s="58"/>
      <c r="CCW248" s="57"/>
      <c r="CCX248" s="23"/>
      <c r="CCY248" s="24"/>
      <c r="CCZ248" s="26"/>
      <c r="CDA248" s="20"/>
      <c r="CDB248" s="35"/>
      <c r="CDC248" s="21"/>
      <c r="CDD248" s="21"/>
      <c r="CDE248" s="27"/>
      <c r="CDF248" s="28"/>
      <c r="CDG248" s="28"/>
      <c r="CDH248" s="28"/>
      <c r="CDI248" s="28"/>
      <c r="CDJ248" s="28"/>
      <c r="CDK248" s="58"/>
      <c r="CDL248" s="57"/>
      <c r="CDM248" s="23"/>
      <c r="CDN248" s="24"/>
      <c r="CDO248" s="26"/>
      <c r="CDP248" s="20"/>
      <c r="CDQ248" s="35"/>
      <c r="CDR248" s="21"/>
      <c r="CDS248" s="21"/>
      <c r="CDT248" s="27"/>
      <c r="CDU248" s="28"/>
      <c r="CDV248" s="28"/>
      <c r="CDW248" s="28"/>
      <c r="CDX248" s="28"/>
      <c r="CDY248" s="28"/>
      <c r="CDZ248" s="58"/>
      <c r="CEA248" s="57"/>
      <c r="CEB248" s="23"/>
      <c r="CEC248" s="24"/>
      <c r="CED248" s="26"/>
      <c r="CEE248" s="20"/>
      <c r="CEF248" s="35"/>
      <c r="CEG248" s="21"/>
      <c r="CEH248" s="21"/>
      <c r="CEI248" s="27"/>
      <c r="CEJ248" s="28"/>
      <c r="CEK248" s="28"/>
      <c r="CEL248" s="28"/>
      <c r="CEM248" s="28"/>
      <c r="CEN248" s="28"/>
      <c r="CEO248" s="58"/>
      <c r="CEP248" s="57"/>
      <c r="CEQ248" s="23"/>
      <c r="CER248" s="24"/>
      <c r="CES248" s="26"/>
      <c r="CET248" s="20"/>
      <c r="CEU248" s="35"/>
      <c r="CEV248" s="21"/>
      <c r="CEW248" s="21"/>
      <c r="CEX248" s="27"/>
      <c r="CEY248" s="28"/>
      <c r="CEZ248" s="28"/>
      <c r="CFA248" s="28"/>
      <c r="CFB248" s="28"/>
      <c r="CFC248" s="28"/>
      <c r="CFD248" s="58"/>
      <c r="CFE248" s="57"/>
      <c r="CFF248" s="23"/>
      <c r="CFG248" s="24"/>
      <c r="CFH248" s="26"/>
      <c r="CFI248" s="20"/>
      <c r="CFJ248" s="35"/>
      <c r="CFK248" s="21"/>
      <c r="CFL248" s="21"/>
      <c r="CFM248" s="27"/>
      <c r="CFN248" s="28"/>
      <c r="CFO248" s="28"/>
      <c r="CFP248" s="28"/>
      <c r="CFQ248" s="28"/>
      <c r="CFR248" s="28"/>
      <c r="CFS248" s="58"/>
      <c r="CFT248" s="57"/>
      <c r="CFU248" s="23"/>
      <c r="CFV248" s="24"/>
      <c r="CFW248" s="26"/>
      <c r="CFX248" s="20"/>
      <c r="CFY248" s="35"/>
      <c r="CFZ248" s="21"/>
      <c r="CGA248" s="21"/>
      <c r="CGB248" s="27"/>
      <c r="CGC248" s="28"/>
      <c r="CGD248" s="28"/>
      <c r="CGE248" s="28"/>
      <c r="CGF248" s="28"/>
      <c r="CGG248" s="28"/>
      <c r="CGH248" s="58"/>
      <c r="CGI248" s="57"/>
      <c r="CGJ248" s="23"/>
      <c r="CGK248" s="24"/>
      <c r="CGL248" s="26"/>
      <c r="CGM248" s="20"/>
      <c r="CGN248" s="35"/>
      <c r="CGO248" s="21"/>
      <c r="CGP248" s="21"/>
      <c r="CGQ248" s="27"/>
      <c r="CGR248" s="28"/>
      <c r="CGS248" s="28"/>
      <c r="CGT248" s="28"/>
      <c r="CGU248" s="28"/>
      <c r="CGV248" s="28"/>
      <c r="CGW248" s="58"/>
      <c r="CGX248" s="57"/>
      <c r="CGY248" s="23"/>
      <c r="CGZ248" s="24"/>
      <c r="CHA248" s="26"/>
      <c r="CHB248" s="20"/>
      <c r="CHC248" s="35"/>
      <c r="CHD248" s="21"/>
      <c r="CHE248" s="21"/>
      <c r="CHF248" s="27"/>
      <c r="CHG248" s="28"/>
      <c r="CHH248" s="28"/>
      <c r="CHI248" s="28"/>
      <c r="CHJ248" s="28"/>
      <c r="CHK248" s="28"/>
      <c r="CHL248" s="58"/>
      <c r="CHM248" s="57"/>
      <c r="CHN248" s="23"/>
      <c r="CHO248" s="24"/>
      <c r="CHP248" s="26"/>
      <c r="CHQ248" s="20"/>
      <c r="CHR248" s="35"/>
      <c r="CHS248" s="21"/>
      <c r="CHT248" s="21"/>
      <c r="CHU248" s="27"/>
      <c r="CHV248" s="28"/>
      <c r="CHW248" s="28"/>
      <c r="CHX248" s="28"/>
      <c r="CHY248" s="28"/>
      <c r="CHZ248" s="28"/>
      <c r="CIA248" s="58"/>
      <c r="CIB248" s="57"/>
      <c r="CIC248" s="23"/>
      <c r="CID248" s="24"/>
      <c r="CIE248" s="26"/>
      <c r="CIF248" s="20"/>
      <c r="CIG248" s="35"/>
      <c r="CIH248" s="21"/>
      <c r="CII248" s="21"/>
      <c r="CIJ248" s="27"/>
      <c r="CIK248" s="28"/>
      <c r="CIL248" s="28"/>
      <c r="CIM248" s="28"/>
      <c r="CIN248" s="28"/>
      <c r="CIO248" s="28"/>
      <c r="CIP248" s="58"/>
      <c r="CIQ248" s="57"/>
      <c r="CIR248" s="23"/>
      <c r="CIS248" s="24"/>
      <c r="CIT248" s="26"/>
      <c r="CIU248" s="20"/>
      <c r="CIV248" s="35"/>
      <c r="CIW248" s="21"/>
      <c r="CIX248" s="21"/>
      <c r="CIY248" s="27"/>
      <c r="CIZ248" s="28"/>
      <c r="CJA248" s="28"/>
      <c r="CJB248" s="28"/>
      <c r="CJC248" s="28"/>
      <c r="CJD248" s="28"/>
      <c r="CJE248" s="58"/>
      <c r="CJF248" s="57"/>
      <c r="CJG248" s="23"/>
      <c r="CJH248" s="24"/>
      <c r="CJI248" s="26"/>
      <c r="CJJ248" s="20"/>
      <c r="CJK248" s="35"/>
      <c r="CJL248" s="21"/>
      <c r="CJM248" s="21"/>
      <c r="CJN248" s="27"/>
      <c r="CJO248" s="28"/>
      <c r="CJP248" s="28"/>
      <c r="CJQ248" s="28"/>
      <c r="CJR248" s="28"/>
      <c r="CJS248" s="28"/>
      <c r="CJT248" s="58"/>
      <c r="CJU248" s="57"/>
      <c r="CJV248" s="23"/>
      <c r="CJW248" s="24"/>
      <c r="CJX248" s="26"/>
      <c r="CJY248" s="20"/>
      <c r="CJZ248" s="35"/>
      <c r="CKA248" s="21"/>
      <c r="CKB248" s="21"/>
      <c r="CKC248" s="27"/>
      <c r="CKD248" s="28"/>
      <c r="CKE248" s="28"/>
      <c r="CKF248" s="28"/>
      <c r="CKG248" s="28"/>
      <c r="CKH248" s="28"/>
      <c r="CKI248" s="58"/>
      <c r="CKJ248" s="57"/>
      <c r="CKK248" s="23"/>
      <c r="CKL248" s="24"/>
      <c r="CKM248" s="26"/>
      <c r="CKN248" s="20"/>
      <c r="CKO248" s="35"/>
      <c r="CKP248" s="21"/>
      <c r="CKQ248" s="21"/>
      <c r="CKR248" s="27"/>
      <c r="CKS248" s="28"/>
      <c r="CKT248" s="28"/>
      <c r="CKU248" s="28"/>
      <c r="CKV248" s="28"/>
      <c r="CKW248" s="28"/>
      <c r="CKX248" s="58"/>
      <c r="CKY248" s="57"/>
      <c r="CKZ248" s="23"/>
      <c r="CLA248" s="24"/>
      <c r="CLB248" s="26"/>
      <c r="CLC248" s="20"/>
      <c r="CLD248" s="35"/>
      <c r="CLE248" s="21"/>
      <c r="CLF248" s="21"/>
      <c r="CLG248" s="27"/>
      <c r="CLH248" s="28"/>
      <c r="CLI248" s="28"/>
      <c r="CLJ248" s="28"/>
      <c r="CLK248" s="28"/>
      <c r="CLL248" s="28"/>
      <c r="CLM248" s="58"/>
      <c r="CLN248" s="57"/>
      <c r="CLO248" s="23"/>
      <c r="CLP248" s="24"/>
      <c r="CLQ248" s="26"/>
      <c r="CLR248" s="20"/>
      <c r="CLS248" s="35"/>
      <c r="CLT248" s="21"/>
      <c r="CLU248" s="21"/>
      <c r="CLV248" s="27"/>
      <c r="CLW248" s="28"/>
      <c r="CLX248" s="28"/>
      <c r="CLY248" s="28"/>
      <c r="CLZ248" s="28"/>
      <c r="CMA248" s="28"/>
      <c r="CMB248" s="58"/>
      <c r="CMC248" s="57"/>
      <c r="CMD248" s="23"/>
      <c r="CME248" s="24"/>
      <c r="CMF248" s="26"/>
      <c r="CMG248" s="20"/>
      <c r="CMH248" s="35"/>
      <c r="CMI248" s="21"/>
      <c r="CMJ248" s="21"/>
      <c r="CMK248" s="27"/>
      <c r="CML248" s="28"/>
      <c r="CMM248" s="28"/>
      <c r="CMN248" s="28"/>
      <c r="CMO248" s="28"/>
      <c r="CMP248" s="28"/>
      <c r="CMQ248" s="58"/>
      <c r="CMR248" s="57"/>
      <c r="CMS248" s="23"/>
      <c r="CMT248" s="24"/>
      <c r="CMU248" s="26"/>
      <c r="CMV248" s="20"/>
      <c r="CMW248" s="35"/>
      <c r="CMX248" s="21"/>
      <c r="CMY248" s="21"/>
      <c r="CMZ248" s="27"/>
      <c r="CNA248" s="28"/>
      <c r="CNB248" s="28"/>
      <c r="CNC248" s="28"/>
      <c r="CND248" s="28"/>
      <c r="CNE248" s="28"/>
      <c r="CNF248" s="58"/>
      <c r="CNG248" s="57"/>
      <c r="CNH248" s="23"/>
      <c r="CNI248" s="24"/>
      <c r="CNJ248" s="26"/>
      <c r="CNK248" s="20"/>
      <c r="CNL248" s="35"/>
      <c r="CNM248" s="21"/>
      <c r="CNN248" s="21"/>
      <c r="CNO248" s="27"/>
      <c r="CNP248" s="28"/>
      <c r="CNQ248" s="28"/>
      <c r="CNR248" s="28"/>
      <c r="CNS248" s="28"/>
      <c r="CNT248" s="28"/>
      <c r="CNU248" s="58"/>
      <c r="CNV248" s="57"/>
      <c r="CNW248" s="23"/>
      <c r="CNX248" s="24"/>
      <c r="CNY248" s="26"/>
      <c r="CNZ248" s="20"/>
      <c r="COA248" s="35"/>
      <c r="COB248" s="21"/>
      <c r="COC248" s="21"/>
      <c r="COD248" s="27"/>
      <c r="COE248" s="28"/>
      <c r="COF248" s="28"/>
      <c r="COG248" s="28"/>
      <c r="COH248" s="28"/>
      <c r="COI248" s="28"/>
      <c r="COJ248" s="58"/>
      <c r="COK248" s="57"/>
      <c r="COL248" s="23"/>
      <c r="COM248" s="24"/>
      <c r="CON248" s="26"/>
      <c r="COO248" s="20"/>
      <c r="COP248" s="35"/>
      <c r="COQ248" s="21"/>
      <c r="COR248" s="21"/>
      <c r="COS248" s="27"/>
      <c r="COT248" s="28"/>
      <c r="COU248" s="28"/>
      <c r="COV248" s="28"/>
      <c r="COW248" s="28"/>
      <c r="COX248" s="28"/>
      <c r="COY248" s="58"/>
      <c r="COZ248" s="57"/>
      <c r="CPA248" s="23"/>
      <c r="CPB248" s="24"/>
      <c r="CPC248" s="26"/>
      <c r="CPD248" s="20"/>
      <c r="CPE248" s="35"/>
      <c r="CPF248" s="21"/>
      <c r="CPG248" s="21"/>
      <c r="CPH248" s="27"/>
      <c r="CPI248" s="28"/>
      <c r="CPJ248" s="28"/>
      <c r="CPK248" s="28"/>
      <c r="CPL248" s="28"/>
      <c r="CPM248" s="28"/>
      <c r="CPN248" s="58"/>
      <c r="CPO248" s="57"/>
      <c r="CPP248" s="23"/>
      <c r="CPQ248" s="24"/>
      <c r="CPR248" s="26"/>
      <c r="CPS248" s="20"/>
      <c r="CPT248" s="35"/>
      <c r="CPU248" s="21"/>
      <c r="CPV248" s="21"/>
      <c r="CPW248" s="27"/>
      <c r="CPX248" s="28"/>
      <c r="CPY248" s="28"/>
      <c r="CPZ248" s="28"/>
      <c r="CQA248" s="28"/>
      <c r="CQB248" s="28"/>
      <c r="CQC248" s="58"/>
      <c r="CQD248" s="57"/>
      <c r="CQE248" s="23"/>
      <c r="CQF248" s="24"/>
      <c r="CQG248" s="26"/>
      <c r="CQH248" s="20"/>
      <c r="CQI248" s="35"/>
      <c r="CQJ248" s="21"/>
      <c r="CQK248" s="21"/>
      <c r="CQL248" s="27"/>
      <c r="CQM248" s="28"/>
      <c r="CQN248" s="28"/>
      <c r="CQO248" s="28"/>
      <c r="CQP248" s="28"/>
      <c r="CQQ248" s="28"/>
      <c r="CQR248" s="58"/>
      <c r="CQS248" s="57"/>
      <c r="CQT248" s="23"/>
      <c r="CQU248" s="24"/>
      <c r="CQV248" s="26"/>
      <c r="CQW248" s="20"/>
      <c r="CQX248" s="35"/>
      <c r="CQY248" s="21"/>
      <c r="CQZ248" s="21"/>
      <c r="CRA248" s="27"/>
      <c r="CRB248" s="28"/>
      <c r="CRC248" s="28"/>
      <c r="CRD248" s="28"/>
      <c r="CRE248" s="28"/>
      <c r="CRF248" s="28"/>
      <c r="CRG248" s="58"/>
      <c r="CRH248" s="57"/>
      <c r="CRI248" s="23"/>
      <c r="CRJ248" s="24"/>
      <c r="CRK248" s="26"/>
      <c r="CRL248" s="20"/>
      <c r="CRM248" s="35"/>
      <c r="CRN248" s="21"/>
      <c r="CRO248" s="21"/>
      <c r="CRP248" s="27"/>
      <c r="CRQ248" s="28"/>
      <c r="CRR248" s="28"/>
      <c r="CRS248" s="28"/>
      <c r="CRT248" s="28"/>
      <c r="CRU248" s="28"/>
      <c r="CRV248" s="58"/>
      <c r="CRW248" s="57"/>
      <c r="CRX248" s="23"/>
      <c r="CRY248" s="24"/>
      <c r="CRZ248" s="26"/>
      <c r="CSA248" s="20"/>
      <c r="CSB248" s="35"/>
      <c r="CSC248" s="21"/>
      <c r="CSD248" s="21"/>
      <c r="CSE248" s="27"/>
      <c r="CSF248" s="28"/>
      <c r="CSG248" s="28"/>
      <c r="CSH248" s="28"/>
      <c r="CSI248" s="28"/>
      <c r="CSJ248" s="28"/>
      <c r="CSK248" s="58"/>
      <c r="CSL248" s="57"/>
      <c r="CSM248" s="23"/>
      <c r="CSN248" s="24"/>
      <c r="CSO248" s="26"/>
      <c r="CSP248" s="20"/>
      <c r="CSQ248" s="35"/>
      <c r="CSR248" s="21"/>
      <c r="CSS248" s="21"/>
      <c r="CST248" s="27"/>
      <c r="CSU248" s="28"/>
      <c r="CSV248" s="28"/>
      <c r="CSW248" s="28"/>
      <c r="CSX248" s="28"/>
      <c r="CSY248" s="28"/>
      <c r="CSZ248" s="58"/>
      <c r="CTA248" s="57"/>
      <c r="CTB248" s="23"/>
      <c r="CTC248" s="24"/>
      <c r="CTD248" s="26"/>
      <c r="CTE248" s="20"/>
      <c r="CTF248" s="35"/>
      <c r="CTG248" s="21"/>
      <c r="CTH248" s="21"/>
      <c r="CTI248" s="27"/>
      <c r="CTJ248" s="28"/>
      <c r="CTK248" s="28"/>
      <c r="CTL248" s="28"/>
      <c r="CTM248" s="28"/>
      <c r="CTN248" s="28"/>
      <c r="CTO248" s="58"/>
      <c r="CTP248" s="57"/>
      <c r="CTQ248" s="23"/>
      <c r="CTR248" s="24"/>
      <c r="CTS248" s="26"/>
      <c r="CTT248" s="20"/>
      <c r="CTU248" s="35"/>
      <c r="CTV248" s="21"/>
      <c r="CTW248" s="21"/>
      <c r="CTX248" s="27"/>
      <c r="CTY248" s="28"/>
      <c r="CTZ248" s="28"/>
      <c r="CUA248" s="28"/>
      <c r="CUB248" s="28"/>
      <c r="CUC248" s="28"/>
      <c r="CUD248" s="58"/>
      <c r="CUE248" s="57"/>
      <c r="CUF248" s="23"/>
      <c r="CUG248" s="24"/>
      <c r="CUH248" s="26"/>
      <c r="CUI248" s="20"/>
      <c r="CUJ248" s="35"/>
      <c r="CUK248" s="21"/>
      <c r="CUL248" s="21"/>
      <c r="CUM248" s="27"/>
      <c r="CUN248" s="28"/>
      <c r="CUO248" s="28"/>
      <c r="CUP248" s="28"/>
      <c r="CUQ248" s="28"/>
      <c r="CUR248" s="28"/>
      <c r="CUS248" s="58"/>
      <c r="CUT248" s="57"/>
      <c r="CUU248" s="23"/>
      <c r="CUV248" s="24"/>
      <c r="CUW248" s="26"/>
      <c r="CUX248" s="20"/>
      <c r="CUY248" s="35"/>
      <c r="CUZ248" s="21"/>
      <c r="CVA248" s="21"/>
      <c r="CVB248" s="27"/>
      <c r="CVC248" s="28"/>
      <c r="CVD248" s="28"/>
      <c r="CVE248" s="28"/>
      <c r="CVF248" s="28"/>
      <c r="CVG248" s="28"/>
      <c r="CVH248" s="58"/>
      <c r="CVI248" s="57"/>
      <c r="CVJ248" s="23"/>
      <c r="CVK248" s="24"/>
      <c r="CVL248" s="26"/>
      <c r="CVM248" s="20"/>
      <c r="CVN248" s="35"/>
      <c r="CVO248" s="21"/>
      <c r="CVP248" s="21"/>
      <c r="CVQ248" s="27"/>
      <c r="CVR248" s="28"/>
      <c r="CVS248" s="28"/>
      <c r="CVT248" s="28"/>
      <c r="CVU248" s="28"/>
      <c r="CVV248" s="28"/>
      <c r="CVW248" s="58"/>
      <c r="CVX248" s="57"/>
      <c r="CVY248" s="23"/>
      <c r="CVZ248" s="24"/>
      <c r="CWA248" s="26"/>
      <c r="CWB248" s="20"/>
      <c r="CWC248" s="35"/>
      <c r="CWD248" s="21"/>
      <c r="CWE248" s="21"/>
      <c r="CWF248" s="27"/>
      <c r="CWG248" s="28"/>
      <c r="CWH248" s="28"/>
      <c r="CWI248" s="28"/>
      <c r="CWJ248" s="28"/>
      <c r="CWK248" s="28"/>
      <c r="CWL248" s="58"/>
      <c r="CWM248" s="57"/>
      <c r="CWN248" s="23"/>
      <c r="CWO248" s="24"/>
      <c r="CWP248" s="26"/>
      <c r="CWQ248" s="20"/>
      <c r="CWR248" s="35"/>
      <c r="CWS248" s="21"/>
      <c r="CWT248" s="21"/>
      <c r="CWU248" s="27"/>
      <c r="CWV248" s="28"/>
      <c r="CWW248" s="28"/>
      <c r="CWX248" s="28"/>
      <c r="CWY248" s="28"/>
      <c r="CWZ248" s="28"/>
      <c r="CXA248" s="58"/>
      <c r="CXB248" s="57"/>
      <c r="CXC248" s="23"/>
      <c r="CXD248" s="24"/>
      <c r="CXE248" s="26"/>
      <c r="CXF248" s="20"/>
      <c r="CXG248" s="35"/>
      <c r="CXH248" s="21"/>
      <c r="CXI248" s="21"/>
      <c r="CXJ248" s="27"/>
      <c r="CXK248" s="28"/>
      <c r="CXL248" s="28"/>
      <c r="CXM248" s="28"/>
      <c r="CXN248" s="28"/>
      <c r="CXO248" s="28"/>
      <c r="CXP248" s="58"/>
      <c r="CXQ248" s="57"/>
      <c r="CXR248" s="23"/>
      <c r="CXS248" s="24"/>
      <c r="CXT248" s="26"/>
      <c r="CXU248" s="20"/>
      <c r="CXV248" s="35"/>
      <c r="CXW248" s="21"/>
      <c r="CXX248" s="21"/>
      <c r="CXY248" s="27"/>
      <c r="CXZ248" s="28"/>
      <c r="CYA248" s="28"/>
      <c r="CYB248" s="28"/>
      <c r="CYC248" s="28"/>
      <c r="CYD248" s="28"/>
      <c r="CYE248" s="58"/>
      <c r="CYF248" s="57"/>
      <c r="CYG248" s="23"/>
      <c r="CYH248" s="24"/>
      <c r="CYI248" s="26"/>
      <c r="CYJ248" s="20"/>
      <c r="CYK248" s="35"/>
      <c r="CYL248" s="21"/>
      <c r="CYM248" s="21"/>
      <c r="CYN248" s="27"/>
      <c r="CYO248" s="28"/>
      <c r="CYP248" s="28"/>
      <c r="CYQ248" s="28"/>
      <c r="CYR248" s="28"/>
      <c r="CYS248" s="28"/>
      <c r="CYT248" s="58"/>
      <c r="CYU248" s="57"/>
      <c r="CYV248" s="23"/>
      <c r="CYW248" s="24"/>
      <c r="CYX248" s="26"/>
      <c r="CYY248" s="20"/>
      <c r="CYZ248" s="35"/>
      <c r="CZA248" s="21"/>
      <c r="CZB248" s="21"/>
      <c r="CZC248" s="27"/>
      <c r="CZD248" s="28"/>
      <c r="CZE248" s="28"/>
      <c r="CZF248" s="28"/>
      <c r="CZG248" s="28"/>
      <c r="CZH248" s="28"/>
      <c r="CZI248" s="58"/>
      <c r="CZJ248" s="57"/>
      <c r="CZK248" s="23"/>
      <c r="CZL248" s="24"/>
      <c r="CZM248" s="26"/>
      <c r="CZN248" s="20"/>
      <c r="CZO248" s="35"/>
      <c r="CZP248" s="21"/>
      <c r="CZQ248" s="21"/>
      <c r="CZR248" s="27"/>
      <c r="CZS248" s="28"/>
      <c r="CZT248" s="28"/>
      <c r="CZU248" s="28"/>
      <c r="CZV248" s="28"/>
      <c r="CZW248" s="28"/>
      <c r="CZX248" s="58"/>
      <c r="CZY248" s="57"/>
      <c r="CZZ248" s="23"/>
      <c r="DAA248" s="24"/>
      <c r="DAB248" s="26"/>
      <c r="DAC248" s="20"/>
      <c r="DAD248" s="35"/>
      <c r="DAE248" s="21"/>
      <c r="DAF248" s="21"/>
      <c r="DAG248" s="27"/>
      <c r="DAH248" s="28"/>
      <c r="DAI248" s="28"/>
      <c r="DAJ248" s="28"/>
      <c r="DAK248" s="28"/>
      <c r="DAL248" s="28"/>
      <c r="DAM248" s="58"/>
      <c r="DAN248" s="57"/>
      <c r="DAO248" s="23"/>
      <c r="DAP248" s="24"/>
      <c r="DAQ248" s="26"/>
      <c r="DAR248" s="20"/>
      <c r="DAS248" s="35"/>
      <c r="DAT248" s="21"/>
      <c r="DAU248" s="21"/>
      <c r="DAV248" s="27"/>
      <c r="DAW248" s="28"/>
      <c r="DAX248" s="28"/>
      <c r="DAY248" s="28"/>
      <c r="DAZ248" s="28"/>
      <c r="DBA248" s="28"/>
      <c r="DBB248" s="58"/>
      <c r="DBC248" s="57"/>
      <c r="DBD248" s="23"/>
      <c r="DBE248" s="24"/>
      <c r="DBF248" s="26"/>
      <c r="DBG248" s="20"/>
      <c r="DBH248" s="35"/>
      <c r="DBI248" s="21"/>
      <c r="DBJ248" s="21"/>
      <c r="DBK248" s="27"/>
      <c r="DBL248" s="28"/>
      <c r="DBM248" s="28"/>
      <c r="DBN248" s="28"/>
      <c r="DBO248" s="28"/>
      <c r="DBP248" s="28"/>
      <c r="DBQ248" s="58"/>
      <c r="DBR248" s="57"/>
      <c r="DBS248" s="23"/>
      <c r="DBT248" s="24"/>
      <c r="DBU248" s="26"/>
      <c r="DBV248" s="20"/>
      <c r="DBW248" s="35"/>
      <c r="DBX248" s="21"/>
      <c r="DBY248" s="21"/>
      <c r="DBZ248" s="27"/>
      <c r="DCA248" s="28"/>
      <c r="DCB248" s="28"/>
      <c r="DCC248" s="28"/>
      <c r="DCD248" s="28"/>
      <c r="DCE248" s="28"/>
      <c r="DCF248" s="58"/>
      <c r="DCG248" s="57"/>
      <c r="DCH248" s="23"/>
      <c r="DCI248" s="24"/>
      <c r="DCJ248" s="26"/>
      <c r="DCK248" s="20"/>
      <c r="DCL248" s="35"/>
      <c r="DCM248" s="21"/>
      <c r="DCN248" s="21"/>
      <c r="DCO248" s="27"/>
      <c r="DCP248" s="28"/>
      <c r="DCQ248" s="28"/>
      <c r="DCR248" s="28"/>
      <c r="DCS248" s="28"/>
      <c r="DCT248" s="28"/>
      <c r="DCU248" s="58"/>
      <c r="DCV248" s="57"/>
      <c r="DCW248" s="23"/>
      <c r="DCX248" s="24"/>
      <c r="DCY248" s="26"/>
      <c r="DCZ248" s="20"/>
      <c r="DDA248" s="35"/>
      <c r="DDB248" s="21"/>
      <c r="DDC248" s="21"/>
      <c r="DDD248" s="27"/>
      <c r="DDE248" s="28"/>
      <c r="DDF248" s="28"/>
      <c r="DDG248" s="28"/>
      <c r="DDH248" s="28"/>
      <c r="DDI248" s="28"/>
      <c r="DDJ248" s="58"/>
      <c r="DDK248" s="57"/>
      <c r="DDL248" s="23"/>
      <c r="DDM248" s="24"/>
      <c r="DDN248" s="26"/>
      <c r="DDO248" s="20"/>
      <c r="DDP248" s="35"/>
      <c r="DDQ248" s="21"/>
      <c r="DDR248" s="21"/>
      <c r="DDS248" s="27"/>
      <c r="DDT248" s="28"/>
      <c r="DDU248" s="28"/>
      <c r="DDV248" s="28"/>
      <c r="DDW248" s="28"/>
      <c r="DDX248" s="28"/>
      <c r="DDY248" s="58"/>
      <c r="DDZ248" s="57"/>
      <c r="DEA248" s="23"/>
      <c r="DEB248" s="24"/>
      <c r="DEC248" s="26"/>
      <c r="DED248" s="20"/>
      <c r="DEE248" s="35"/>
      <c r="DEF248" s="21"/>
      <c r="DEG248" s="21"/>
      <c r="DEH248" s="27"/>
      <c r="DEI248" s="28"/>
      <c r="DEJ248" s="28"/>
      <c r="DEK248" s="28"/>
      <c r="DEL248" s="28"/>
      <c r="DEM248" s="28"/>
      <c r="DEN248" s="58"/>
      <c r="DEO248" s="57"/>
      <c r="DEP248" s="23"/>
      <c r="DEQ248" s="24"/>
      <c r="DER248" s="26"/>
      <c r="DES248" s="20"/>
      <c r="DET248" s="35"/>
      <c r="DEU248" s="21"/>
      <c r="DEV248" s="21"/>
      <c r="DEW248" s="27"/>
      <c r="DEX248" s="28"/>
      <c r="DEY248" s="28"/>
      <c r="DEZ248" s="28"/>
      <c r="DFA248" s="28"/>
      <c r="DFB248" s="28"/>
      <c r="DFC248" s="58"/>
      <c r="DFD248" s="57"/>
      <c r="DFE248" s="23"/>
      <c r="DFF248" s="24"/>
      <c r="DFG248" s="26"/>
      <c r="DFH248" s="20"/>
      <c r="DFI248" s="35"/>
      <c r="DFJ248" s="21"/>
      <c r="DFK248" s="21"/>
      <c r="DFL248" s="27"/>
      <c r="DFM248" s="28"/>
      <c r="DFN248" s="28"/>
      <c r="DFO248" s="28"/>
      <c r="DFP248" s="28"/>
      <c r="DFQ248" s="28"/>
      <c r="DFR248" s="58"/>
      <c r="DFS248" s="57"/>
      <c r="DFT248" s="23"/>
      <c r="DFU248" s="24"/>
      <c r="DFV248" s="26"/>
      <c r="DFW248" s="20"/>
      <c r="DFX248" s="35"/>
      <c r="DFY248" s="21"/>
      <c r="DFZ248" s="21"/>
      <c r="DGA248" s="27"/>
      <c r="DGB248" s="28"/>
      <c r="DGC248" s="28"/>
      <c r="DGD248" s="28"/>
      <c r="DGE248" s="28"/>
      <c r="DGF248" s="28"/>
      <c r="DGG248" s="58"/>
      <c r="DGH248" s="57"/>
      <c r="DGI248" s="23"/>
      <c r="DGJ248" s="24"/>
      <c r="DGK248" s="26"/>
      <c r="DGL248" s="20"/>
      <c r="DGM248" s="35"/>
      <c r="DGN248" s="21"/>
      <c r="DGO248" s="21"/>
      <c r="DGP248" s="27"/>
      <c r="DGQ248" s="28"/>
      <c r="DGR248" s="28"/>
      <c r="DGS248" s="28"/>
      <c r="DGT248" s="28"/>
      <c r="DGU248" s="28"/>
      <c r="DGV248" s="58"/>
      <c r="DGW248" s="57"/>
      <c r="DGX248" s="23"/>
      <c r="DGY248" s="24"/>
      <c r="DGZ248" s="26"/>
      <c r="DHA248" s="20"/>
      <c r="DHB248" s="35"/>
      <c r="DHC248" s="21"/>
      <c r="DHD248" s="21"/>
      <c r="DHE248" s="27"/>
      <c r="DHF248" s="28"/>
      <c r="DHG248" s="28"/>
      <c r="DHH248" s="28"/>
      <c r="DHI248" s="28"/>
      <c r="DHJ248" s="28"/>
      <c r="DHK248" s="58"/>
      <c r="DHL248" s="57"/>
      <c r="DHM248" s="23"/>
      <c r="DHN248" s="24"/>
      <c r="DHO248" s="26"/>
      <c r="DHP248" s="20"/>
      <c r="DHQ248" s="35"/>
      <c r="DHR248" s="21"/>
      <c r="DHS248" s="21"/>
      <c r="DHT248" s="27"/>
      <c r="DHU248" s="28"/>
      <c r="DHV248" s="28"/>
      <c r="DHW248" s="28"/>
      <c r="DHX248" s="28"/>
      <c r="DHY248" s="28"/>
      <c r="DHZ248" s="58"/>
      <c r="DIA248" s="57"/>
      <c r="DIB248" s="23"/>
      <c r="DIC248" s="24"/>
      <c r="DID248" s="26"/>
      <c r="DIE248" s="20"/>
      <c r="DIF248" s="35"/>
      <c r="DIG248" s="21"/>
      <c r="DIH248" s="21"/>
      <c r="DII248" s="27"/>
      <c r="DIJ248" s="28"/>
      <c r="DIK248" s="28"/>
      <c r="DIL248" s="28"/>
      <c r="DIM248" s="28"/>
      <c r="DIN248" s="28"/>
      <c r="DIO248" s="58"/>
      <c r="DIP248" s="57"/>
      <c r="DIQ248" s="23"/>
      <c r="DIR248" s="24"/>
      <c r="DIS248" s="26"/>
      <c r="DIT248" s="20"/>
      <c r="DIU248" s="35"/>
      <c r="DIV248" s="21"/>
      <c r="DIW248" s="21"/>
      <c r="DIX248" s="27"/>
      <c r="DIY248" s="28"/>
      <c r="DIZ248" s="28"/>
      <c r="DJA248" s="28"/>
      <c r="DJB248" s="28"/>
      <c r="DJC248" s="28"/>
      <c r="DJD248" s="58"/>
      <c r="DJE248" s="57"/>
      <c r="DJF248" s="23"/>
      <c r="DJG248" s="24"/>
      <c r="DJH248" s="26"/>
      <c r="DJI248" s="20"/>
      <c r="DJJ248" s="35"/>
      <c r="DJK248" s="21"/>
      <c r="DJL248" s="21"/>
      <c r="DJM248" s="27"/>
      <c r="DJN248" s="28"/>
      <c r="DJO248" s="28"/>
      <c r="DJP248" s="28"/>
      <c r="DJQ248" s="28"/>
      <c r="DJR248" s="28"/>
      <c r="DJS248" s="58"/>
      <c r="DJT248" s="57"/>
      <c r="DJU248" s="23"/>
      <c r="DJV248" s="24"/>
      <c r="DJW248" s="26"/>
      <c r="DJX248" s="20"/>
      <c r="DJY248" s="35"/>
      <c r="DJZ248" s="21"/>
      <c r="DKA248" s="21"/>
      <c r="DKB248" s="27"/>
      <c r="DKC248" s="28"/>
      <c r="DKD248" s="28"/>
      <c r="DKE248" s="28"/>
      <c r="DKF248" s="28"/>
      <c r="DKG248" s="28"/>
      <c r="DKH248" s="58"/>
      <c r="DKI248" s="57"/>
      <c r="DKJ248" s="23"/>
      <c r="DKK248" s="24"/>
      <c r="DKL248" s="26"/>
      <c r="DKM248" s="20"/>
      <c r="DKN248" s="35"/>
      <c r="DKO248" s="21"/>
      <c r="DKP248" s="21"/>
      <c r="DKQ248" s="27"/>
      <c r="DKR248" s="28"/>
      <c r="DKS248" s="28"/>
      <c r="DKT248" s="28"/>
      <c r="DKU248" s="28"/>
      <c r="DKV248" s="28"/>
      <c r="DKW248" s="58"/>
      <c r="DKX248" s="57"/>
      <c r="DKY248" s="23"/>
      <c r="DKZ248" s="24"/>
      <c r="DLA248" s="26"/>
      <c r="DLB248" s="20"/>
      <c r="DLC248" s="35"/>
      <c r="DLD248" s="21"/>
      <c r="DLE248" s="21"/>
      <c r="DLF248" s="27"/>
      <c r="DLG248" s="28"/>
      <c r="DLH248" s="28"/>
      <c r="DLI248" s="28"/>
      <c r="DLJ248" s="28"/>
      <c r="DLK248" s="28"/>
      <c r="DLL248" s="58"/>
      <c r="DLM248" s="57"/>
      <c r="DLN248" s="23"/>
      <c r="DLO248" s="24"/>
      <c r="DLP248" s="26"/>
      <c r="DLQ248" s="20"/>
      <c r="DLR248" s="35"/>
      <c r="DLS248" s="21"/>
      <c r="DLT248" s="21"/>
      <c r="DLU248" s="27"/>
      <c r="DLV248" s="28"/>
      <c r="DLW248" s="28"/>
      <c r="DLX248" s="28"/>
      <c r="DLY248" s="28"/>
      <c r="DLZ248" s="28"/>
      <c r="DMA248" s="58"/>
      <c r="DMB248" s="57"/>
      <c r="DMC248" s="23"/>
      <c r="DMD248" s="24"/>
      <c r="DME248" s="26"/>
      <c r="DMF248" s="20"/>
      <c r="DMG248" s="35"/>
      <c r="DMH248" s="21"/>
      <c r="DMI248" s="21"/>
      <c r="DMJ248" s="27"/>
      <c r="DMK248" s="28"/>
      <c r="DML248" s="28"/>
      <c r="DMM248" s="28"/>
      <c r="DMN248" s="28"/>
      <c r="DMO248" s="28"/>
      <c r="DMP248" s="58"/>
      <c r="DMQ248" s="57"/>
      <c r="DMR248" s="23"/>
      <c r="DMS248" s="24"/>
      <c r="DMT248" s="26"/>
      <c r="DMU248" s="20"/>
      <c r="DMV248" s="35"/>
      <c r="DMW248" s="21"/>
      <c r="DMX248" s="21"/>
      <c r="DMY248" s="27"/>
      <c r="DMZ248" s="28"/>
      <c r="DNA248" s="28"/>
      <c r="DNB248" s="28"/>
      <c r="DNC248" s="28"/>
      <c r="DND248" s="28"/>
      <c r="DNE248" s="58"/>
      <c r="DNF248" s="57"/>
      <c r="DNG248" s="23"/>
      <c r="DNH248" s="24"/>
      <c r="DNI248" s="26"/>
      <c r="DNJ248" s="20"/>
      <c r="DNK248" s="35"/>
      <c r="DNL248" s="21"/>
      <c r="DNM248" s="21"/>
      <c r="DNN248" s="27"/>
      <c r="DNO248" s="28"/>
      <c r="DNP248" s="28"/>
      <c r="DNQ248" s="28"/>
      <c r="DNR248" s="28"/>
      <c r="DNS248" s="28"/>
      <c r="DNT248" s="58"/>
      <c r="DNU248" s="57"/>
      <c r="DNV248" s="23"/>
      <c r="DNW248" s="24"/>
      <c r="DNX248" s="26"/>
      <c r="DNY248" s="20"/>
      <c r="DNZ248" s="35"/>
      <c r="DOA248" s="21"/>
      <c r="DOB248" s="21"/>
      <c r="DOC248" s="27"/>
      <c r="DOD248" s="28"/>
      <c r="DOE248" s="28"/>
      <c r="DOF248" s="28"/>
      <c r="DOG248" s="28"/>
      <c r="DOH248" s="28"/>
      <c r="DOI248" s="58"/>
      <c r="DOJ248" s="57"/>
      <c r="DOK248" s="23"/>
      <c r="DOL248" s="24"/>
      <c r="DOM248" s="26"/>
      <c r="DON248" s="20"/>
      <c r="DOO248" s="35"/>
      <c r="DOP248" s="21"/>
      <c r="DOQ248" s="21"/>
      <c r="DOR248" s="27"/>
      <c r="DOS248" s="28"/>
      <c r="DOT248" s="28"/>
      <c r="DOU248" s="28"/>
      <c r="DOV248" s="28"/>
      <c r="DOW248" s="28"/>
      <c r="DOX248" s="58"/>
      <c r="DOY248" s="57"/>
      <c r="DOZ248" s="23"/>
      <c r="DPA248" s="24"/>
      <c r="DPB248" s="26"/>
      <c r="DPC248" s="20"/>
      <c r="DPD248" s="35"/>
      <c r="DPE248" s="21"/>
      <c r="DPF248" s="21"/>
      <c r="DPG248" s="27"/>
      <c r="DPH248" s="28"/>
      <c r="DPI248" s="28"/>
      <c r="DPJ248" s="28"/>
      <c r="DPK248" s="28"/>
      <c r="DPL248" s="28"/>
      <c r="DPM248" s="58"/>
      <c r="DPN248" s="57"/>
      <c r="DPO248" s="23"/>
      <c r="DPP248" s="24"/>
      <c r="DPQ248" s="26"/>
      <c r="DPR248" s="20"/>
      <c r="DPS248" s="35"/>
      <c r="DPT248" s="21"/>
      <c r="DPU248" s="21"/>
      <c r="DPV248" s="27"/>
      <c r="DPW248" s="28"/>
      <c r="DPX248" s="28"/>
      <c r="DPY248" s="28"/>
      <c r="DPZ248" s="28"/>
      <c r="DQA248" s="28"/>
      <c r="DQB248" s="58"/>
      <c r="DQC248" s="57"/>
      <c r="DQD248" s="23"/>
      <c r="DQE248" s="24"/>
      <c r="DQF248" s="26"/>
      <c r="DQG248" s="20"/>
      <c r="DQH248" s="35"/>
      <c r="DQI248" s="21"/>
      <c r="DQJ248" s="21"/>
      <c r="DQK248" s="27"/>
      <c r="DQL248" s="28"/>
      <c r="DQM248" s="28"/>
      <c r="DQN248" s="28"/>
      <c r="DQO248" s="28"/>
      <c r="DQP248" s="28"/>
      <c r="DQQ248" s="58"/>
      <c r="DQR248" s="57"/>
      <c r="DQS248" s="23"/>
      <c r="DQT248" s="24"/>
      <c r="DQU248" s="26"/>
      <c r="DQV248" s="20"/>
      <c r="DQW248" s="35"/>
      <c r="DQX248" s="21"/>
      <c r="DQY248" s="21"/>
      <c r="DQZ248" s="27"/>
      <c r="DRA248" s="28"/>
      <c r="DRB248" s="28"/>
      <c r="DRC248" s="28"/>
      <c r="DRD248" s="28"/>
      <c r="DRE248" s="28"/>
      <c r="DRF248" s="58"/>
      <c r="DRG248" s="57"/>
      <c r="DRH248" s="23"/>
      <c r="DRI248" s="24"/>
      <c r="DRJ248" s="26"/>
      <c r="DRK248" s="20"/>
      <c r="DRL248" s="35"/>
      <c r="DRM248" s="21"/>
      <c r="DRN248" s="21"/>
      <c r="DRO248" s="27"/>
      <c r="DRP248" s="28"/>
      <c r="DRQ248" s="28"/>
      <c r="DRR248" s="28"/>
      <c r="DRS248" s="28"/>
      <c r="DRT248" s="28"/>
      <c r="DRU248" s="58"/>
      <c r="DRV248" s="57"/>
      <c r="DRW248" s="23"/>
      <c r="DRX248" s="24"/>
      <c r="DRY248" s="26"/>
      <c r="DRZ248" s="20"/>
      <c r="DSA248" s="35"/>
      <c r="DSB248" s="21"/>
      <c r="DSC248" s="21"/>
      <c r="DSD248" s="27"/>
      <c r="DSE248" s="28"/>
      <c r="DSF248" s="28"/>
      <c r="DSG248" s="28"/>
      <c r="DSH248" s="28"/>
      <c r="DSI248" s="28"/>
      <c r="DSJ248" s="58"/>
      <c r="DSK248" s="57"/>
      <c r="DSL248" s="23"/>
      <c r="DSM248" s="24"/>
      <c r="DSN248" s="26"/>
      <c r="DSO248" s="20"/>
      <c r="DSP248" s="35"/>
      <c r="DSQ248" s="21"/>
      <c r="DSR248" s="21"/>
      <c r="DSS248" s="27"/>
      <c r="DST248" s="28"/>
      <c r="DSU248" s="28"/>
      <c r="DSV248" s="28"/>
      <c r="DSW248" s="28"/>
      <c r="DSX248" s="28"/>
      <c r="DSY248" s="58"/>
      <c r="DSZ248" s="57"/>
      <c r="DTA248" s="23"/>
      <c r="DTB248" s="24"/>
      <c r="DTC248" s="26"/>
      <c r="DTD248" s="20"/>
      <c r="DTE248" s="35"/>
      <c r="DTF248" s="21"/>
      <c r="DTG248" s="21"/>
      <c r="DTH248" s="27"/>
      <c r="DTI248" s="28"/>
      <c r="DTJ248" s="28"/>
      <c r="DTK248" s="28"/>
      <c r="DTL248" s="28"/>
      <c r="DTM248" s="28"/>
      <c r="DTN248" s="58"/>
      <c r="DTO248" s="57"/>
      <c r="DTP248" s="23"/>
      <c r="DTQ248" s="24"/>
      <c r="DTR248" s="26"/>
      <c r="DTS248" s="20"/>
      <c r="DTT248" s="35"/>
      <c r="DTU248" s="21"/>
      <c r="DTV248" s="21"/>
      <c r="DTW248" s="27"/>
      <c r="DTX248" s="28"/>
      <c r="DTY248" s="28"/>
      <c r="DTZ248" s="28"/>
      <c r="DUA248" s="28"/>
      <c r="DUB248" s="28"/>
      <c r="DUC248" s="58"/>
      <c r="DUD248" s="57"/>
      <c r="DUE248" s="23"/>
      <c r="DUF248" s="24"/>
      <c r="DUG248" s="26"/>
      <c r="DUH248" s="20"/>
      <c r="DUI248" s="35"/>
      <c r="DUJ248" s="21"/>
      <c r="DUK248" s="21"/>
      <c r="DUL248" s="27"/>
      <c r="DUM248" s="28"/>
      <c r="DUN248" s="28"/>
      <c r="DUO248" s="28"/>
      <c r="DUP248" s="28"/>
      <c r="DUQ248" s="28"/>
      <c r="DUR248" s="58"/>
      <c r="DUS248" s="57"/>
      <c r="DUT248" s="23"/>
      <c r="DUU248" s="24"/>
      <c r="DUV248" s="26"/>
      <c r="DUW248" s="20"/>
      <c r="DUX248" s="35"/>
      <c r="DUY248" s="21"/>
      <c r="DUZ248" s="21"/>
      <c r="DVA248" s="27"/>
      <c r="DVB248" s="28"/>
      <c r="DVC248" s="28"/>
      <c r="DVD248" s="28"/>
      <c r="DVE248" s="28"/>
      <c r="DVF248" s="28"/>
      <c r="DVG248" s="58"/>
      <c r="DVH248" s="57"/>
      <c r="DVI248" s="23"/>
      <c r="DVJ248" s="24"/>
      <c r="DVK248" s="26"/>
      <c r="DVL248" s="20"/>
      <c r="DVM248" s="35"/>
      <c r="DVN248" s="21"/>
      <c r="DVO248" s="21"/>
      <c r="DVP248" s="27"/>
      <c r="DVQ248" s="28"/>
      <c r="DVR248" s="28"/>
      <c r="DVS248" s="28"/>
      <c r="DVT248" s="28"/>
      <c r="DVU248" s="28"/>
      <c r="DVV248" s="58"/>
      <c r="DVW248" s="57"/>
      <c r="DVX248" s="23"/>
      <c r="DVY248" s="24"/>
      <c r="DVZ248" s="26"/>
      <c r="DWA248" s="20"/>
      <c r="DWB248" s="35"/>
      <c r="DWC248" s="21"/>
      <c r="DWD248" s="21"/>
      <c r="DWE248" s="27"/>
      <c r="DWF248" s="28"/>
      <c r="DWG248" s="28"/>
      <c r="DWH248" s="28"/>
      <c r="DWI248" s="28"/>
      <c r="DWJ248" s="28"/>
      <c r="DWK248" s="58"/>
      <c r="DWL248" s="57"/>
      <c r="DWM248" s="23"/>
      <c r="DWN248" s="24"/>
      <c r="DWO248" s="26"/>
      <c r="DWP248" s="20"/>
      <c r="DWQ248" s="35"/>
      <c r="DWR248" s="21"/>
      <c r="DWS248" s="21"/>
      <c r="DWT248" s="27"/>
      <c r="DWU248" s="28"/>
      <c r="DWV248" s="28"/>
      <c r="DWW248" s="28"/>
      <c r="DWX248" s="28"/>
      <c r="DWY248" s="28"/>
      <c r="DWZ248" s="58"/>
      <c r="DXA248" s="57"/>
      <c r="DXB248" s="23"/>
      <c r="DXC248" s="24"/>
      <c r="DXD248" s="26"/>
      <c r="DXE248" s="20"/>
      <c r="DXF248" s="35"/>
      <c r="DXG248" s="21"/>
      <c r="DXH248" s="21"/>
      <c r="DXI248" s="27"/>
      <c r="DXJ248" s="28"/>
      <c r="DXK248" s="28"/>
      <c r="DXL248" s="28"/>
      <c r="DXM248" s="28"/>
      <c r="DXN248" s="28"/>
      <c r="DXO248" s="58"/>
      <c r="DXP248" s="57"/>
      <c r="DXQ248" s="23"/>
      <c r="DXR248" s="24"/>
      <c r="DXS248" s="26"/>
      <c r="DXT248" s="20"/>
      <c r="DXU248" s="35"/>
      <c r="DXV248" s="21"/>
      <c r="DXW248" s="21"/>
      <c r="DXX248" s="27"/>
      <c r="DXY248" s="28"/>
      <c r="DXZ248" s="28"/>
      <c r="DYA248" s="28"/>
      <c r="DYB248" s="28"/>
      <c r="DYC248" s="28"/>
      <c r="DYD248" s="58"/>
      <c r="DYE248" s="57"/>
      <c r="DYF248" s="23"/>
      <c r="DYG248" s="24"/>
      <c r="DYH248" s="26"/>
      <c r="DYI248" s="20"/>
      <c r="DYJ248" s="35"/>
      <c r="DYK248" s="21"/>
      <c r="DYL248" s="21"/>
      <c r="DYM248" s="27"/>
      <c r="DYN248" s="28"/>
      <c r="DYO248" s="28"/>
      <c r="DYP248" s="28"/>
      <c r="DYQ248" s="28"/>
      <c r="DYR248" s="28"/>
      <c r="DYS248" s="58"/>
      <c r="DYT248" s="57"/>
      <c r="DYU248" s="23"/>
      <c r="DYV248" s="24"/>
      <c r="DYW248" s="26"/>
      <c r="DYX248" s="20"/>
      <c r="DYY248" s="35"/>
      <c r="DYZ248" s="21"/>
      <c r="DZA248" s="21"/>
      <c r="DZB248" s="27"/>
      <c r="DZC248" s="28"/>
      <c r="DZD248" s="28"/>
      <c r="DZE248" s="28"/>
      <c r="DZF248" s="28"/>
      <c r="DZG248" s="28"/>
      <c r="DZH248" s="58"/>
      <c r="DZI248" s="57"/>
      <c r="DZJ248" s="23"/>
      <c r="DZK248" s="24"/>
      <c r="DZL248" s="26"/>
      <c r="DZM248" s="20"/>
      <c r="DZN248" s="35"/>
      <c r="DZO248" s="21"/>
      <c r="DZP248" s="21"/>
      <c r="DZQ248" s="27"/>
      <c r="DZR248" s="28"/>
      <c r="DZS248" s="28"/>
      <c r="DZT248" s="28"/>
      <c r="DZU248" s="28"/>
      <c r="DZV248" s="28"/>
      <c r="DZW248" s="58"/>
      <c r="DZX248" s="57"/>
      <c r="DZY248" s="23"/>
      <c r="DZZ248" s="24"/>
      <c r="EAA248" s="26"/>
      <c r="EAB248" s="20"/>
      <c r="EAC248" s="35"/>
      <c r="EAD248" s="21"/>
      <c r="EAE248" s="21"/>
      <c r="EAF248" s="27"/>
      <c r="EAG248" s="28"/>
      <c r="EAH248" s="28"/>
      <c r="EAI248" s="28"/>
      <c r="EAJ248" s="28"/>
      <c r="EAK248" s="28"/>
      <c r="EAL248" s="58"/>
      <c r="EAM248" s="57"/>
      <c r="EAN248" s="23"/>
      <c r="EAO248" s="24"/>
      <c r="EAP248" s="26"/>
      <c r="EAQ248" s="20"/>
      <c r="EAR248" s="35"/>
      <c r="EAS248" s="21"/>
      <c r="EAT248" s="21"/>
      <c r="EAU248" s="27"/>
      <c r="EAV248" s="28"/>
      <c r="EAW248" s="28"/>
      <c r="EAX248" s="28"/>
      <c r="EAY248" s="28"/>
      <c r="EAZ248" s="28"/>
      <c r="EBA248" s="58"/>
      <c r="EBB248" s="57"/>
      <c r="EBC248" s="23"/>
      <c r="EBD248" s="24"/>
      <c r="EBE248" s="26"/>
      <c r="EBF248" s="20"/>
      <c r="EBG248" s="35"/>
      <c r="EBH248" s="21"/>
      <c r="EBI248" s="21"/>
      <c r="EBJ248" s="27"/>
      <c r="EBK248" s="28"/>
      <c r="EBL248" s="28"/>
      <c r="EBM248" s="28"/>
      <c r="EBN248" s="28"/>
      <c r="EBO248" s="28"/>
      <c r="EBP248" s="58"/>
      <c r="EBQ248" s="57"/>
      <c r="EBR248" s="23"/>
      <c r="EBS248" s="24"/>
      <c r="EBT248" s="26"/>
      <c r="EBU248" s="20"/>
      <c r="EBV248" s="35"/>
      <c r="EBW248" s="21"/>
      <c r="EBX248" s="21"/>
      <c r="EBY248" s="27"/>
      <c r="EBZ248" s="28"/>
      <c r="ECA248" s="28"/>
      <c r="ECB248" s="28"/>
      <c r="ECC248" s="28"/>
      <c r="ECD248" s="28"/>
      <c r="ECE248" s="58"/>
      <c r="ECF248" s="57"/>
      <c r="ECG248" s="23"/>
      <c r="ECH248" s="24"/>
      <c r="ECI248" s="26"/>
      <c r="ECJ248" s="20"/>
      <c r="ECK248" s="35"/>
      <c r="ECL248" s="21"/>
      <c r="ECM248" s="21"/>
      <c r="ECN248" s="27"/>
      <c r="ECO248" s="28"/>
      <c r="ECP248" s="28"/>
      <c r="ECQ248" s="28"/>
      <c r="ECR248" s="28"/>
      <c r="ECS248" s="28"/>
      <c r="ECT248" s="58"/>
      <c r="ECU248" s="57"/>
      <c r="ECV248" s="23"/>
      <c r="ECW248" s="24"/>
      <c r="ECX248" s="26"/>
      <c r="ECY248" s="20"/>
      <c r="ECZ248" s="35"/>
      <c r="EDA248" s="21"/>
      <c r="EDB248" s="21"/>
      <c r="EDC248" s="27"/>
      <c r="EDD248" s="28"/>
      <c r="EDE248" s="28"/>
      <c r="EDF248" s="28"/>
      <c r="EDG248" s="28"/>
      <c r="EDH248" s="28"/>
      <c r="EDI248" s="58"/>
      <c r="EDJ248" s="57"/>
      <c r="EDK248" s="23"/>
      <c r="EDL248" s="24"/>
      <c r="EDM248" s="26"/>
      <c r="EDN248" s="20"/>
      <c r="EDO248" s="35"/>
      <c r="EDP248" s="21"/>
      <c r="EDQ248" s="21"/>
      <c r="EDR248" s="27"/>
      <c r="EDS248" s="28"/>
      <c r="EDT248" s="28"/>
      <c r="EDU248" s="28"/>
      <c r="EDV248" s="28"/>
      <c r="EDW248" s="28"/>
      <c r="EDX248" s="58"/>
      <c r="EDY248" s="57"/>
      <c r="EDZ248" s="23"/>
      <c r="EEA248" s="24"/>
      <c r="EEB248" s="26"/>
      <c r="EEC248" s="20"/>
      <c r="EED248" s="35"/>
      <c r="EEE248" s="21"/>
      <c r="EEF248" s="21"/>
      <c r="EEG248" s="27"/>
      <c r="EEH248" s="28"/>
      <c r="EEI248" s="28"/>
      <c r="EEJ248" s="28"/>
      <c r="EEK248" s="28"/>
      <c r="EEL248" s="28"/>
      <c r="EEM248" s="58"/>
      <c r="EEN248" s="57"/>
      <c r="EEO248" s="23"/>
      <c r="EEP248" s="24"/>
      <c r="EEQ248" s="26"/>
      <c r="EER248" s="20"/>
      <c r="EES248" s="35"/>
      <c r="EET248" s="21"/>
      <c r="EEU248" s="21"/>
      <c r="EEV248" s="27"/>
      <c r="EEW248" s="28"/>
      <c r="EEX248" s="28"/>
      <c r="EEY248" s="28"/>
      <c r="EEZ248" s="28"/>
      <c r="EFA248" s="28"/>
      <c r="EFB248" s="58"/>
      <c r="EFC248" s="57"/>
      <c r="EFD248" s="23"/>
      <c r="EFE248" s="24"/>
      <c r="EFF248" s="26"/>
      <c r="EFG248" s="20"/>
      <c r="EFH248" s="35"/>
      <c r="EFI248" s="21"/>
      <c r="EFJ248" s="21"/>
      <c r="EFK248" s="27"/>
      <c r="EFL248" s="28"/>
      <c r="EFM248" s="28"/>
      <c r="EFN248" s="28"/>
      <c r="EFO248" s="28"/>
      <c r="EFP248" s="28"/>
      <c r="EFQ248" s="58"/>
      <c r="EFR248" s="57"/>
      <c r="EFS248" s="23"/>
      <c r="EFT248" s="24"/>
      <c r="EFU248" s="26"/>
      <c r="EFV248" s="20"/>
      <c r="EFW248" s="35"/>
      <c r="EFX248" s="21"/>
      <c r="EFY248" s="21"/>
      <c r="EFZ248" s="27"/>
      <c r="EGA248" s="28"/>
      <c r="EGB248" s="28"/>
      <c r="EGC248" s="28"/>
      <c r="EGD248" s="28"/>
      <c r="EGE248" s="28"/>
      <c r="EGF248" s="58"/>
      <c r="EGG248" s="57"/>
      <c r="EGH248" s="23"/>
      <c r="EGI248" s="24"/>
      <c r="EGJ248" s="26"/>
      <c r="EGK248" s="20"/>
      <c r="EGL248" s="35"/>
      <c r="EGM248" s="21"/>
      <c r="EGN248" s="21"/>
      <c r="EGO248" s="27"/>
      <c r="EGP248" s="28"/>
      <c r="EGQ248" s="28"/>
      <c r="EGR248" s="28"/>
      <c r="EGS248" s="28"/>
      <c r="EGT248" s="28"/>
      <c r="EGU248" s="58"/>
      <c r="EGV248" s="57"/>
      <c r="EGW248" s="23"/>
      <c r="EGX248" s="24"/>
      <c r="EGY248" s="26"/>
      <c r="EGZ248" s="20"/>
      <c r="EHA248" s="35"/>
      <c r="EHB248" s="21"/>
      <c r="EHC248" s="21"/>
      <c r="EHD248" s="27"/>
      <c r="EHE248" s="28"/>
      <c r="EHF248" s="28"/>
      <c r="EHG248" s="28"/>
      <c r="EHH248" s="28"/>
      <c r="EHI248" s="28"/>
      <c r="EHJ248" s="58"/>
      <c r="EHK248" s="57"/>
      <c r="EHL248" s="23"/>
      <c r="EHM248" s="24"/>
      <c r="EHN248" s="26"/>
      <c r="EHO248" s="20"/>
      <c r="EHP248" s="35"/>
      <c r="EHQ248" s="21"/>
      <c r="EHR248" s="21"/>
      <c r="EHS248" s="27"/>
      <c r="EHT248" s="28"/>
      <c r="EHU248" s="28"/>
      <c r="EHV248" s="28"/>
      <c r="EHW248" s="28"/>
      <c r="EHX248" s="28"/>
      <c r="EHY248" s="58"/>
      <c r="EHZ248" s="57"/>
      <c r="EIA248" s="23"/>
      <c r="EIB248" s="24"/>
      <c r="EIC248" s="26"/>
      <c r="EID248" s="20"/>
      <c r="EIE248" s="35"/>
      <c r="EIF248" s="21"/>
      <c r="EIG248" s="21"/>
      <c r="EIH248" s="27"/>
      <c r="EII248" s="28"/>
      <c r="EIJ248" s="28"/>
      <c r="EIK248" s="28"/>
      <c r="EIL248" s="28"/>
      <c r="EIM248" s="28"/>
      <c r="EIN248" s="58"/>
      <c r="EIO248" s="57"/>
      <c r="EIP248" s="23"/>
      <c r="EIQ248" s="24"/>
      <c r="EIR248" s="26"/>
      <c r="EIS248" s="20"/>
      <c r="EIT248" s="35"/>
      <c r="EIU248" s="21"/>
      <c r="EIV248" s="21"/>
      <c r="EIW248" s="27"/>
      <c r="EIX248" s="28"/>
      <c r="EIY248" s="28"/>
      <c r="EIZ248" s="28"/>
      <c r="EJA248" s="28"/>
      <c r="EJB248" s="28"/>
      <c r="EJC248" s="58"/>
      <c r="EJD248" s="57"/>
      <c r="EJE248" s="23"/>
      <c r="EJF248" s="24"/>
      <c r="EJG248" s="26"/>
      <c r="EJH248" s="20"/>
      <c r="EJI248" s="35"/>
      <c r="EJJ248" s="21"/>
      <c r="EJK248" s="21"/>
      <c r="EJL248" s="27"/>
      <c r="EJM248" s="28"/>
      <c r="EJN248" s="28"/>
      <c r="EJO248" s="28"/>
      <c r="EJP248" s="28"/>
      <c r="EJQ248" s="28"/>
      <c r="EJR248" s="58"/>
      <c r="EJS248" s="57"/>
      <c r="EJT248" s="23"/>
      <c r="EJU248" s="24"/>
      <c r="EJV248" s="26"/>
      <c r="EJW248" s="20"/>
      <c r="EJX248" s="35"/>
      <c r="EJY248" s="21"/>
      <c r="EJZ248" s="21"/>
      <c r="EKA248" s="27"/>
      <c r="EKB248" s="28"/>
      <c r="EKC248" s="28"/>
      <c r="EKD248" s="28"/>
      <c r="EKE248" s="28"/>
      <c r="EKF248" s="28"/>
      <c r="EKG248" s="58"/>
      <c r="EKH248" s="57"/>
      <c r="EKI248" s="23"/>
      <c r="EKJ248" s="24"/>
      <c r="EKK248" s="26"/>
      <c r="EKL248" s="20"/>
      <c r="EKM248" s="35"/>
      <c r="EKN248" s="21"/>
      <c r="EKO248" s="21"/>
      <c r="EKP248" s="27"/>
      <c r="EKQ248" s="28"/>
      <c r="EKR248" s="28"/>
      <c r="EKS248" s="28"/>
      <c r="EKT248" s="28"/>
      <c r="EKU248" s="28"/>
      <c r="EKV248" s="58"/>
      <c r="EKW248" s="57"/>
      <c r="EKX248" s="23"/>
      <c r="EKY248" s="24"/>
      <c r="EKZ248" s="26"/>
      <c r="ELA248" s="20"/>
      <c r="ELB248" s="35"/>
      <c r="ELC248" s="21"/>
      <c r="ELD248" s="21"/>
      <c r="ELE248" s="27"/>
      <c r="ELF248" s="28"/>
      <c r="ELG248" s="28"/>
      <c r="ELH248" s="28"/>
      <c r="ELI248" s="28"/>
      <c r="ELJ248" s="28"/>
      <c r="ELK248" s="58"/>
      <c r="ELL248" s="57"/>
      <c r="ELM248" s="23"/>
      <c r="ELN248" s="24"/>
      <c r="ELO248" s="26"/>
      <c r="ELP248" s="20"/>
      <c r="ELQ248" s="35"/>
      <c r="ELR248" s="21"/>
      <c r="ELS248" s="21"/>
      <c r="ELT248" s="27"/>
      <c r="ELU248" s="28"/>
      <c r="ELV248" s="28"/>
      <c r="ELW248" s="28"/>
      <c r="ELX248" s="28"/>
      <c r="ELY248" s="28"/>
      <c r="ELZ248" s="58"/>
      <c r="EMA248" s="57"/>
      <c r="EMB248" s="23"/>
      <c r="EMC248" s="24"/>
      <c r="EMD248" s="26"/>
      <c r="EME248" s="20"/>
      <c r="EMF248" s="35"/>
      <c r="EMG248" s="21"/>
      <c r="EMH248" s="21"/>
      <c r="EMI248" s="27"/>
      <c r="EMJ248" s="28"/>
      <c r="EMK248" s="28"/>
      <c r="EML248" s="28"/>
      <c r="EMM248" s="28"/>
      <c r="EMN248" s="28"/>
      <c r="EMO248" s="58"/>
      <c r="EMP248" s="57"/>
      <c r="EMQ248" s="23"/>
      <c r="EMR248" s="24"/>
      <c r="EMS248" s="26"/>
      <c r="EMT248" s="20"/>
      <c r="EMU248" s="35"/>
      <c r="EMV248" s="21"/>
      <c r="EMW248" s="21"/>
      <c r="EMX248" s="27"/>
      <c r="EMY248" s="28"/>
      <c r="EMZ248" s="28"/>
      <c r="ENA248" s="28"/>
      <c r="ENB248" s="28"/>
      <c r="ENC248" s="28"/>
      <c r="END248" s="58"/>
      <c r="ENE248" s="57"/>
      <c r="ENF248" s="23"/>
      <c r="ENG248" s="24"/>
      <c r="ENH248" s="26"/>
      <c r="ENI248" s="20"/>
      <c r="ENJ248" s="35"/>
      <c r="ENK248" s="21"/>
      <c r="ENL248" s="21"/>
      <c r="ENM248" s="27"/>
      <c r="ENN248" s="28"/>
      <c r="ENO248" s="28"/>
      <c r="ENP248" s="28"/>
      <c r="ENQ248" s="28"/>
      <c r="ENR248" s="28"/>
      <c r="ENS248" s="58"/>
      <c r="ENT248" s="57"/>
      <c r="ENU248" s="23"/>
      <c r="ENV248" s="24"/>
      <c r="ENW248" s="26"/>
      <c r="ENX248" s="20"/>
      <c r="ENY248" s="35"/>
      <c r="ENZ248" s="21"/>
      <c r="EOA248" s="21"/>
      <c r="EOB248" s="27"/>
      <c r="EOC248" s="28"/>
      <c r="EOD248" s="28"/>
      <c r="EOE248" s="28"/>
      <c r="EOF248" s="28"/>
      <c r="EOG248" s="28"/>
      <c r="EOH248" s="58"/>
      <c r="EOI248" s="57"/>
      <c r="EOJ248" s="23"/>
      <c r="EOK248" s="24"/>
      <c r="EOL248" s="26"/>
      <c r="EOM248" s="20"/>
      <c r="EON248" s="35"/>
      <c r="EOO248" s="21"/>
      <c r="EOP248" s="21"/>
      <c r="EOQ248" s="27"/>
      <c r="EOR248" s="28"/>
      <c r="EOS248" s="28"/>
      <c r="EOT248" s="28"/>
      <c r="EOU248" s="28"/>
      <c r="EOV248" s="28"/>
      <c r="EOW248" s="58"/>
      <c r="EOX248" s="57"/>
      <c r="EOY248" s="23"/>
      <c r="EOZ248" s="24"/>
      <c r="EPA248" s="26"/>
      <c r="EPB248" s="20"/>
      <c r="EPC248" s="35"/>
      <c r="EPD248" s="21"/>
      <c r="EPE248" s="21"/>
      <c r="EPF248" s="27"/>
      <c r="EPG248" s="28"/>
      <c r="EPH248" s="28"/>
      <c r="EPI248" s="28"/>
      <c r="EPJ248" s="28"/>
      <c r="EPK248" s="28"/>
      <c r="EPL248" s="58"/>
      <c r="EPM248" s="57"/>
      <c r="EPN248" s="23"/>
      <c r="EPO248" s="24"/>
      <c r="EPP248" s="26"/>
      <c r="EPQ248" s="20"/>
      <c r="EPR248" s="35"/>
      <c r="EPS248" s="21"/>
      <c r="EPT248" s="21"/>
      <c r="EPU248" s="27"/>
      <c r="EPV248" s="28"/>
      <c r="EPW248" s="28"/>
      <c r="EPX248" s="28"/>
      <c r="EPY248" s="28"/>
      <c r="EPZ248" s="28"/>
      <c r="EQA248" s="58"/>
      <c r="EQB248" s="57"/>
      <c r="EQC248" s="23"/>
      <c r="EQD248" s="24"/>
      <c r="EQE248" s="26"/>
      <c r="EQF248" s="20"/>
      <c r="EQG248" s="35"/>
      <c r="EQH248" s="21"/>
      <c r="EQI248" s="21"/>
      <c r="EQJ248" s="27"/>
      <c r="EQK248" s="28"/>
      <c r="EQL248" s="28"/>
      <c r="EQM248" s="28"/>
      <c r="EQN248" s="28"/>
      <c r="EQO248" s="28"/>
      <c r="EQP248" s="58"/>
      <c r="EQQ248" s="57"/>
      <c r="EQR248" s="23"/>
      <c r="EQS248" s="24"/>
      <c r="EQT248" s="26"/>
      <c r="EQU248" s="20"/>
      <c r="EQV248" s="35"/>
      <c r="EQW248" s="21"/>
      <c r="EQX248" s="21"/>
      <c r="EQY248" s="27"/>
      <c r="EQZ248" s="28"/>
      <c r="ERA248" s="28"/>
      <c r="ERB248" s="28"/>
      <c r="ERC248" s="28"/>
      <c r="ERD248" s="28"/>
      <c r="ERE248" s="58"/>
      <c r="ERF248" s="57"/>
      <c r="ERG248" s="23"/>
      <c r="ERH248" s="24"/>
      <c r="ERI248" s="26"/>
      <c r="ERJ248" s="20"/>
      <c r="ERK248" s="35"/>
      <c r="ERL248" s="21"/>
      <c r="ERM248" s="21"/>
      <c r="ERN248" s="27"/>
      <c r="ERO248" s="28"/>
      <c r="ERP248" s="28"/>
      <c r="ERQ248" s="28"/>
      <c r="ERR248" s="28"/>
      <c r="ERS248" s="28"/>
      <c r="ERT248" s="58"/>
      <c r="ERU248" s="57"/>
      <c r="ERV248" s="23"/>
      <c r="ERW248" s="24"/>
      <c r="ERX248" s="26"/>
      <c r="ERY248" s="20"/>
      <c r="ERZ248" s="35"/>
      <c r="ESA248" s="21"/>
      <c r="ESB248" s="21"/>
      <c r="ESC248" s="27"/>
      <c r="ESD248" s="28"/>
      <c r="ESE248" s="28"/>
      <c r="ESF248" s="28"/>
      <c r="ESG248" s="28"/>
      <c r="ESH248" s="28"/>
      <c r="ESI248" s="58"/>
      <c r="ESJ248" s="57"/>
      <c r="ESK248" s="23"/>
      <c r="ESL248" s="24"/>
      <c r="ESM248" s="26"/>
      <c r="ESN248" s="20"/>
      <c r="ESO248" s="35"/>
      <c r="ESP248" s="21"/>
      <c r="ESQ248" s="21"/>
      <c r="ESR248" s="27"/>
      <c r="ESS248" s="28"/>
      <c r="EST248" s="28"/>
      <c r="ESU248" s="28"/>
      <c r="ESV248" s="28"/>
      <c r="ESW248" s="28"/>
      <c r="ESX248" s="58"/>
      <c r="ESY248" s="57"/>
      <c r="ESZ248" s="23"/>
      <c r="ETA248" s="24"/>
      <c r="ETB248" s="26"/>
      <c r="ETC248" s="20"/>
      <c r="ETD248" s="35"/>
      <c r="ETE248" s="21"/>
      <c r="ETF248" s="21"/>
      <c r="ETG248" s="27"/>
      <c r="ETH248" s="28"/>
      <c r="ETI248" s="28"/>
      <c r="ETJ248" s="28"/>
      <c r="ETK248" s="28"/>
      <c r="ETL248" s="28"/>
      <c r="ETM248" s="58"/>
      <c r="ETN248" s="57"/>
      <c r="ETO248" s="23"/>
      <c r="ETP248" s="24"/>
      <c r="ETQ248" s="26"/>
      <c r="ETR248" s="20"/>
      <c r="ETS248" s="35"/>
      <c r="ETT248" s="21"/>
      <c r="ETU248" s="21"/>
      <c r="ETV248" s="27"/>
      <c r="ETW248" s="28"/>
      <c r="ETX248" s="28"/>
      <c r="ETY248" s="28"/>
      <c r="ETZ248" s="28"/>
      <c r="EUA248" s="28"/>
      <c r="EUB248" s="58"/>
      <c r="EUC248" s="57"/>
      <c r="EUD248" s="23"/>
      <c r="EUE248" s="24"/>
      <c r="EUF248" s="26"/>
      <c r="EUG248" s="20"/>
      <c r="EUH248" s="35"/>
      <c r="EUI248" s="21"/>
      <c r="EUJ248" s="21"/>
      <c r="EUK248" s="27"/>
      <c r="EUL248" s="28"/>
      <c r="EUM248" s="28"/>
      <c r="EUN248" s="28"/>
      <c r="EUO248" s="28"/>
      <c r="EUP248" s="28"/>
      <c r="EUQ248" s="58"/>
      <c r="EUR248" s="57"/>
      <c r="EUS248" s="23"/>
      <c r="EUT248" s="24"/>
      <c r="EUU248" s="26"/>
      <c r="EUV248" s="20"/>
      <c r="EUW248" s="35"/>
      <c r="EUX248" s="21"/>
      <c r="EUY248" s="21"/>
      <c r="EUZ248" s="27"/>
      <c r="EVA248" s="28"/>
      <c r="EVB248" s="28"/>
      <c r="EVC248" s="28"/>
      <c r="EVD248" s="28"/>
      <c r="EVE248" s="28"/>
      <c r="EVF248" s="58"/>
      <c r="EVG248" s="57"/>
      <c r="EVH248" s="23"/>
      <c r="EVI248" s="24"/>
      <c r="EVJ248" s="26"/>
      <c r="EVK248" s="20"/>
      <c r="EVL248" s="35"/>
      <c r="EVM248" s="21"/>
      <c r="EVN248" s="21"/>
      <c r="EVO248" s="27"/>
      <c r="EVP248" s="28"/>
      <c r="EVQ248" s="28"/>
      <c r="EVR248" s="28"/>
      <c r="EVS248" s="28"/>
      <c r="EVT248" s="28"/>
      <c r="EVU248" s="58"/>
      <c r="EVV248" s="57"/>
      <c r="EVW248" s="23"/>
      <c r="EVX248" s="24"/>
      <c r="EVY248" s="26"/>
      <c r="EVZ248" s="20"/>
      <c r="EWA248" s="35"/>
      <c r="EWB248" s="21"/>
      <c r="EWC248" s="21"/>
      <c r="EWD248" s="27"/>
      <c r="EWE248" s="28"/>
      <c r="EWF248" s="28"/>
      <c r="EWG248" s="28"/>
      <c r="EWH248" s="28"/>
      <c r="EWI248" s="28"/>
      <c r="EWJ248" s="58"/>
      <c r="EWK248" s="57"/>
      <c r="EWL248" s="23"/>
      <c r="EWM248" s="24"/>
      <c r="EWN248" s="26"/>
      <c r="EWO248" s="20"/>
      <c r="EWP248" s="35"/>
      <c r="EWQ248" s="21"/>
      <c r="EWR248" s="21"/>
      <c r="EWS248" s="27"/>
      <c r="EWT248" s="28"/>
      <c r="EWU248" s="28"/>
      <c r="EWV248" s="28"/>
      <c r="EWW248" s="28"/>
      <c r="EWX248" s="28"/>
      <c r="EWY248" s="58"/>
      <c r="EWZ248" s="57"/>
      <c r="EXA248" s="23"/>
      <c r="EXB248" s="24"/>
      <c r="EXC248" s="26"/>
      <c r="EXD248" s="20"/>
      <c r="EXE248" s="35"/>
      <c r="EXF248" s="21"/>
      <c r="EXG248" s="21"/>
      <c r="EXH248" s="27"/>
      <c r="EXI248" s="28"/>
      <c r="EXJ248" s="28"/>
      <c r="EXK248" s="28"/>
      <c r="EXL248" s="28"/>
      <c r="EXM248" s="28"/>
      <c r="EXN248" s="58"/>
      <c r="EXO248" s="57"/>
      <c r="EXP248" s="23"/>
      <c r="EXQ248" s="24"/>
      <c r="EXR248" s="26"/>
      <c r="EXS248" s="20"/>
      <c r="EXT248" s="35"/>
      <c r="EXU248" s="21"/>
      <c r="EXV248" s="21"/>
      <c r="EXW248" s="27"/>
      <c r="EXX248" s="28"/>
      <c r="EXY248" s="28"/>
      <c r="EXZ248" s="28"/>
      <c r="EYA248" s="28"/>
      <c r="EYB248" s="28"/>
      <c r="EYC248" s="58"/>
      <c r="EYD248" s="57"/>
      <c r="EYE248" s="23"/>
      <c r="EYF248" s="24"/>
      <c r="EYG248" s="26"/>
      <c r="EYH248" s="20"/>
      <c r="EYI248" s="35"/>
      <c r="EYJ248" s="21"/>
      <c r="EYK248" s="21"/>
      <c r="EYL248" s="27"/>
      <c r="EYM248" s="28"/>
      <c r="EYN248" s="28"/>
      <c r="EYO248" s="28"/>
      <c r="EYP248" s="28"/>
      <c r="EYQ248" s="28"/>
      <c r="EYR248" s="58"/>
      <c r="EYS248" s="57"/>
      <c r="EYT248" s="23"/>
      <c r="EYU248" s="24"/>
      <c r="EYV248" s="26"/>
      <c r="EYW248" s="20"/>
      <c r="EYX248" s="35"/>
      <c r="EYY248" s="21"/>
      <c r="EYZ248" s="21"/>
      <c r="EZA248" s="27"/>
      <c r="EZB248" s="28"/>
      <c r="EZC248" s="28"/>
      <c r="EZD248" s="28"/>
      <c r="EZE248" s="28"/>
      <c r="EZF248" s="28"/>
      <c r="EZG248" s="58"/>
      <c r="EZH248" s="57"/>
      <c r="EZI248" s="23"/>
      <c r="EZJ248" s="24"/>
      <c r="EZK248" s="26"/>
      <c r="EZL248" s="20"/>
      <c r="EZM248" s="35"/>
      <c r="EZN248" s="21"/>
      <c r="EZO248" s="21"/>
      <c r="EZP248" s="27"/>
      <c r="EZQ248" s="28"/>
      <c r="EZR248" s="28"/>
      <c r="EZS248" s="28"/>
      <c r="EZT248" s="28"/>
      <c r="EZU248" s="28"/>
      <c r="EZV248" s="58"/>
      <c r="EZW248" s="57"/>
      <c r="EZX248" s="23"/>
      <c r="EZY248" s="24"/>
      <c r="EZZ248" s="26"/>
      <c r="FAA248" s="20"/>
      <c r="FAB248" s="35"/>
      <c r="FAC248" s="21"/>
      <c r="FAD248" s="21"/>
      <c r="FAE248" s="27"/>
      <c r="FAF248" s="28"/>
      <c r="FAG248" s="28"/>
      <c r="FAH248" s="28"/>
      <c r="FAI248" s="28"/>
      <c r="FAJ248" s="28"/>
      <c r="FAK248" s="58"/>
      <c r="FAL248" s="57"/>
      <c r="FAM248" s="23"/>
      <c r="FAN248" s="24"/>
      <c r="FAO248" s="26"/>
      <c r="FAP248" s="20"/>
      <c r="FAQ248" s="35"/>
      <c r="FAR248" s="21"/>
      <c r="FAS248" s="21"/>
      <c r="FAT248" s="27"/>
      <c r="FAU248" s="28"/>
      <c r="FAV248" s="28"/>
      <c r="FAW248" s="28"/>
      <c r="FAX248" s="28"/>
      <c r="FAY248" s="28"/>
      <c r="FAZ248" s="58"/>
      <c r="FBA248" s="57"/>
      <c r="FBB248" s="23"/>
      <c r="FBC248" s="24"/>
      <c r="FBD248" s="26"/>
      <c r="FBE248" s="20"/>
      <c r="FBF248" s="35"/>
      <c r="FBG248" s="21"/>
      <c r="FBH248" s="21"/>
      <c r="FBI248" s="27"/>
      <c r="FBJ248" s="28"/>
      <c r="FBK248" s="28"/>
      <c r="FBL248" s="28"/>
      <c r="FBM248" s="28"/>
      <c r="FBN248" s="28"/>
      <c r="FBO248" s="58"/>
      <c r="FBP248" s="57"/>
      <c r="FBQ248" s="23"/>
      <c r="FBR248" s="24"/>
      <c r="FBS248" s="26"/>
      <c r="FBT248" s="20"/>
      <c r="FBU248" s="35"/>
      <c r="FBV248" s="21"/>
      <c r="FBW248" s="21"/>
      <c r="FBX248" s="27"/>
      <c r="FBY248" s="28"/>
      <c r="FBZ248" s="28"/>
      <c r="FCA248" s="28"/>
      <c r="FCB248" s="28"/>
      <c r="FCC248" s="28"/>
      <c r="FCD248" s="58"/>
      <c r="FCE248" s="57"/>
      <c r="FCF248" s="23"/>
      <c r="FCG248" s="24"/>
      <c r="FCH248" s="26"/>
      <c r="FCI248" s="20"/>
      <c r="FCJ248" s="35"/>
      <c r="FCK248" s="21"/>
      <c r="FCL248" s="21"/>
      <c r="FCM248" s="27"/>
      <c r="FCN248" s="28"/>
      <c r="FCO248" s="28"/>
      <c r="FCP248" s="28"/>
      <c r="FCQ248" s="28"/>
      <c r="FCR248" s="28"/>
      <c r="FCS248" s="58"/>
      <c r="FCT248" s="57"/>
      <c r="FCU248" s="23"/>
      <c r="FCV248" s="24"/>
      <c r="FCW248" s="26"/>
      <c r="FCX248" s="20"/>
      <c r="FCY248" s="35"/>
      <c r="FCZ248" s="21"/>
      <c r="FDA248" s="21"/>
      <c r="FDB248" s="27"/>
      <c r="FDC248" s="28"/>
      <c r="FDD248" s="28"/>
      <c r="FDE248" s="28"/>
      <c r="FDF248" s="28"/>
      <c r="FDG248" s="28"/>
      <c r="FDH248" s="58"/>
      <c r="FDI248" s="57"/>
      <c r="FDJ248" s="23"/>
      <c r="FDK248" s="24"/>
      <c r="FDL248" s="26"/>
      <c r="FDM248" s="20"/>
      <c r="FDN248" s="35"/>
      <c r="FDO248" s="21"/>
      <c r="FDP248" s="21"/>
      <c r="FDQ248" s="27"/>
      <c r="FDR248" s="28"/>
      <c r="FDS248" s="28"/>
      <c r="FDT248" s="28"/>
      <c r="FDU248" s="28"/>
      <c r="FDV248" s="28"/>
      <c r="FDW248" s="58"/>
      <c r="FDX248" s="57"/>
      <c r="FDY248" s="23"/>
      <c r="FDZ248" s="24"/>
      <c r="FEA248" s="26"/>
      <c r="FEB248" s="20"/>
      <c r="FEC248" s="35"/>
      <c r="FED248" s="21"/>
      <c r="FEE248" s="21"/>
      <c r="FEF248" s="27"/>
      <c r="FEG248" s="28"/>
      <c r="FEH248" s="28"/>
      <c r="FEI248" s="28"/>
      <c r="FEJ248" s="28"/>
      <c r="FEK248" s="28"/>
      <c r="FEL248" s="58"/>
      <c r="FEM248" s="57"/>
      <c r="FEN248" s="23"/>
      <c r="FEO248" s="24"/>
      <c r="FEP248" s="26"/>
      <c r="FEQ248" s="20"/>
      <c r="FER248" s="35"/>
      <c r="FES248" s="21"/>
      <c r="FET248" s="21"/>
      <c r="FEU248" s="27"/>
      <c r="FEV248" s="28"/>
      <c r="FEW248" s="28"/>
      <c r="FEX248" s="28"/>
      <c r="FEY248" s="28"/>
      <c r="FEZ248" s="28"/>
      <c r="FFA248" s="58"/>
      <c r="FFB248" s="57"/>
      <c r="FFC248" s="23"/>
      <c r="FFD248" s="24"/>
      <c r="FFE248" s="26"/>
      <c r="FFF248" s="20"/>
      <c r="FFG248" s="35"/>
      <c r="FFH248" s="21"/>
      <c r="FFI248" s="21"/>
      <c r="FFJ248" s="27"/>
      <c r="FFK248" s="28"/>
      <c r="FFL248" s="28"/>
      <c r="FFM248" s="28"/>
      <c r="FFN248" s="28"/>
      <c r="FFO248" s="28"/>
      <c r="FFP248" s="58"/>
      <c r="FFQ248" s="57"/>
      <c r="FFR248" s="23"/>
      <c r="FFS248" s="24"/>
      <c r="FFT248" s="26"/>
      <c r="FFU248" s="20"/>
      <c r="FFV248" s="35"/>
      <c r="FFW248" s="21"/>
      <c r="FFX248" s="21"/>
      <c r="FFY248" s="27"/>
      <c r="FFZ248" s="28"/>
      <c r="FGA248" s="28"/>
      <c r="FGB248" s="28"/>
      <c r="FGC248" s="28"/>
      <c r="FGD248" s="28"/>
      <c r="FGE248" s="58"/>
      <c r="FGF248" s="57"/>
      <c r="FGG248" s="23"/>
      <c r="FGH248" s="24"/>
      <c r="FGI248" s="26"/>
      <c r="FGJ248" s="20"/>
      <c r="FGK248" s="35"/>
      <c r="FGL248" s="21"/>
      <c r="FGM248" s="21"/>
      <c r="FGN248" s="27"/>
      <c r="FGO248" s="28"/>
      <c r="FGP248" s="28"/>
      <c r="FGQ248" s="28"/>
      <c r="FGR248" s="28"/>
      <c r="FGS248" s="28"/>
      <c r="FGT248" s="58"/>
      <c r="FGU248" s="57"/>
      <c r="FGV248" s="23"/>
      <c r="FGW248" s="24"/>
      <c r="FGX248" s="26"/>
      <c r="FGY248" s="20"/>
      <c r="FGZ248" s="35"/>
      <c r="FHA248" s="21"/>
      <c r="FHB248" s="21"/>
      <c r="FHC248" s="27"/>
      <c r="FHD248" s="28"/>
      <c r="FHE248" s="28"/>
      <c r="FHF248" s="28"/>
      <c r="FHG248" s="28"/>
      <c r="FHH248" s="28"/>
      <c r="FHI248" s="58"/>
      <c r="FHJ248" s="57"/>
      <c r="FHK248" s="23"/>
      <c r="FHL248" s="24"/>
      <c r="FHM248" s="26"/>
      <c r="FHN248" s="20"/>
      <c r="FHO248" s="35"/>
      <c r="FHP248" s="21"/>
      <c r="FHQ248" s="21"/>
      <c r="FHR248" s="27"/>
      <c r="FHS248" s="28"/>
      <c r="FHT248" s="28"/>
      <c r="FHU248" s="28"/>
      <c r="FHV248" s="28"/>
      <c r="FHW248" s="28"/>
      <c r="FHX248" s="58"/>
      <c r="FHY248" s="57"/>
      <c r="FHZ248" s="23"/>
      <c r="FIA248" s="24"/>
      <c r="FIB248" s="26"/>
      <c r="FIC248" s="20"/>
      <c r="FID248" s="35"/>
      <c r="FIE248" s="21"/>
      <c r="FIF248" s="21"/>
      <c r="FIG248" s="27"/>
      <c r="FIH248" s="28"/>
      <c r="FII248" s="28"/>
      <c r="FIJ248" s="28"/>
      <c r="FIK248" s="28"/>
      <c r="FIL248" s="28"/>
      <c r="FIM248" s="58"/>
      <c r="FIN248" s="57"/>
      <c r="FIO248" s="23"/>
      <c r="FIP248" s="24"/>
      <c r="FIQ248" s="26"/>
      <c r="FIR248" s="20"/>
      <c r="FIS248" s="35"/>
      <c r="FIT248" s="21"/>
      <c r="FIU248" s="21"/>
      <c r="FIV248" s="27"/>
      <c r="FIW248" s="28"/>
      <c r="FIX248" s="28"/>
      <c r="FIY248" s="28"/>
      <c r="FIZ248" s="28"/>
      <c r="FJA248" s="28"/>
      <c r="FJB248" s="58"/>
      <c r="FJC248" s="57"/>
      <c r="FJD248" s="23"/>
      <c r="FJE248" s="24"/>
      <c r="FJF248" s="26"/>
      <c r="FJG248" s="20"/>
      <c r="FJH248" s="35"/>
      <c r="FJI248" s="21"/>
      <c r="FJJ248" s="21"/>
      <c r="FJK248" s="27"/>
      <c r="FJL248" s="28"/>
      <c r="FJM248" s="28"/>
      <c r="FJN248" s="28"/>
      <c r="FJO248" s="28"/>
      <c r="FJP248" s="28"/>
      <c r="FJQ248" s="58"/>
      <c r="FJR248" s="57"/>
      <c r="FJS248" s="23"/>
      <c r="FJT248" s="24"/>
      <c r="FJU248" s="26"/>
      <c r="FJV248" s="20"/>
      <c r="FJW248" s="35"/>
      <c r="FJX248" s="21"/>
      <c r="FJY248" s="21"/>
      <c r="FJZ248" s="27"/>
      <c r="FKA248" s="28"/>
      <c r="FKB248" s="28"/>
      <c r="FKC248" s="28"/>
      <c r="FKD248" s="28"/>
      <c r="FKE248" s="28"/>
      <c r="FKF248" s="58"/>
      <c r="FKG248" s="57"/>
      <c r="FKH248" s="23"/>
      <c r="FKI248" s="24"/>
      <c r="FKJ248" s="26"/>
      <c r="FKK248" s="20"/>
      <c r="FKL248" s="35"/>
      <c r="FKM248" s="21"/>
      <c r="FKN248" s="21"/>
      <c r="FKO248" s="27"/>
      <c r="FKP248" s="28"/>
      <c r="FKQ248" s="28"/>
      <c r="FKR248" s="28"/>
      <c r="FKS248" s="28"/>
      <c r="FKT248" s="28"/>
      <c r="FKU248" s="58"/>
      <c r="FKV248" s="57"/>
      <c r="FKW248" s="23"/>
      <c r="FKX248" s="24"/>
      <c r="FKY248" s="26"/>
      <c r="FKZ248" s="20"/>
      <c r="FLA248" s="35"/>
      <c r="FLB248" s="21"/>
      <c r="FLC248" s="21"/>
      <c r="FLD248" s="27"/>
      <c r="FLE248" s="28"/>
      <c r="FLF248" s="28"/>
      <c r="FLG248" s="28"/>
      <c r="FLH248" s="28"/>
      <c r="FLI248" s="28"/>
      <c r="FLJ248" s="58"/>
      <c r="FLK248" s="57"/>
      <c r="FLL248" s="23"/>
      <c r="FLM248" s="24"/>
      <c r="FLN248" s="26"/>
      <c r="FLO248" s="20"/>
      <c r="FLP248" s="35"/>
      <c r="FLQ248" s="21"/>
      <c r="FLR248" s="21"/>
      <c r="FLS248" s="27"/>
      <c r="FLT248" s="28"/>
      <c r="FLU248" s="28"/>
      <c r="FLV248" s="28"/>
      <c r="FLW248" s="28"/>
      <c r="FLX248" s="28"/>
      <c r="FLY248" s="58"/>
      <c r="FLZ248" s="57"/>
      <c r="FMA248" s="23"/>
      <c r="FMB248" s="24"/>
      <c r="FMC248" s="26"/>
      <c r="FMD248" s="20"/>
      <c r="FME248" s="35"/>
      <c r="FMF248" s="21"/>
      <c r="FMG248" s="21"/>
      <c r="FMH248" s="27"/>
      <c r="FMI248" s="28"/>
      <c r="FMJ248" s="28"/>
      <c r="FMK248" s="28"/>
      <c r="FML248" s="28"/>
      <c r="FMM248" s="28"/>
      <c r="FMN248" s="58"/>
      <c r="FMO248" s="57"/>
      <c r="FMP248" s="23"/>
      <c r="FMQ248" s="24"/>
      <c r="FMR248" s="26"/>
      <c r="FMS248" s="20"/>
      <c r="FMT248" s="35"/>
      <c r="FMU248" s="21"/>
      <c r="FMV248" s="21"/>
      <c r="FMW248" s="27"/>
      <c r="FMX248" s="28"/>
      <c r="FMY248" s="28"/>
      <c r="FMZ248" s="28"/>
      <c r="FNA248" s="28"/>
      <c r="FNB248" s="28"/>
      <c r="FNC248" s="58"/>
      <c r="FND248" s="57"/>
      <c r="FNE248" s="23"/>
      <c r="FNF248" s="24"/>
      <c r="FNG248" s="26"/>
      <c r="FNH248" s="20"/>
      <c r="FNI248" s="35"/>
      <c r="FNJ248" s="21"/>
      <c r="FNK248" s="21"/>
      <c r="FNL248" s="27"/>
      <c r="FNM248" s="28"/>
      <c r="FNN248" s="28"/>
      <c r="FNO248" s="28"/>
      <c r="FNP248" s="28"/>
      <c r="FNQ248" s="28"/>
      <c r="FNR248" s="58"/>
      <c r="FNS248" s="57"/>
      <c r="FNT248" s="23"/>
      <c r="FNU248" s="24"/>
      <c r="FNV248" s="26"/>
      <c r="FNW248" s="20"/>
      <c r="FNX248" s="35"/>
      <c r="FNY248" s="21"/>
      <c r="FNZ248" s="21"/>
      <c r="FOA248" s="27"/>
      <c r="FOB248" s="28"/>
      <c r="FOC248" s="28"/>
      <c r="FOD248" s="28"/>
      <c r="FOE248" s="28"/>
      <c r="FOF248" s="28"/>
      <c r="FOG248" s="58"/>
      <c r="FOH248" s="57"/>
      <c r="FOI248" s="23"/>
      <c r="FOJ248" s="24"/>
      <c r="FOK248" s="26"/>
      <c r="FOL248" s="20"/>
      <c r="FOM248" s="35"/>
      <c r="FON248" s="21"/>
      <c r="FOO248" s="21"/>
      <c r="FOP248" s="27"/>
      <c r="FOQ248" s="28"/>
      <c r="FOR248" s="28"/>
      <c r="FOS248" s="28"/>
      <c r="FOT248" s="28"/>
      <c r="FOU248" s="28"/>
      <c r="FOV248" s="58"/>
      <c r="FOW248" s="57"/>
      <c r="FOX248" s="23"/>
      <c r="FOY248" s="24"/>
      <c r="FOZ248" s="26"/>
      <c r="FPA248" s="20"/>
      <c r="FPB248" s="35"/>
      <c r="FPC248" s="21"/>
      <c r="FPD248" s="21"/>
      <c r="FPE248" s="27"/>
      <c r="FPF248" s="28"/>
      <c r="FPG248" s="28"/>
      <c r="FPH248" s="28"/>
      <c r="FPI248" s="28"/>
      <c r="FPJ248" s="28"/>
      <c r="FPK248" s="58"/>
      <c r="FPL248" s="57"/>
      <c r="FPM248" s="23"/>
      <c r="FPN248" s="24"/>
      <c r="FPO248" s="26"/>
      <c r="FPP248" s="20"/>
      <c r="FPQ248" s="35"/>
      <c r="FPR248" s="21"/>
      <c r="FPS248" s="21"/>
      <c r="FPT248" s="27"/>
      <c r="FPU248" s="28"/>
      <c r="FPV248" s="28"/>
      <c r="FPW248" s="28"/>
      <c r="FPX248" s="28"/>
      <c r="FPY248" s="28"/>
      <c r="FPZ248" s="58"/>
      <c r="FQA248" s="57"/>
      <c r="FQB248" s="23"/>
      <c r="FQC248" s="24"/>
      <c r="FQD248" s="26"/>
      <c r="FQE248" s="20"/>
      <c r="FQF248" s="35"/>
      <c r="FQG248" s="21"/>
      <c r="FQH248" s="21"/>
      <c r="FQI248" s="27"/>
      <c r="FQJ248" s="28"/>
      <c r="FQK248" s="28"/>
      <c r="FQL248" s="28"/>
      <c r="FQM248" s="28"/>
      <c r="FQN248" s="28"/>
      <c r="FQO248" s="58"/>
      <c r="FQP248" s="57"/>
      <c r="FQQ248" s="23"/>
      <c r="FQR248" s="24"/>
      <c r="FQS248" s="26"/>
      <c r="FQT248" s="20"/>
      <c r="FQU248" s="35"/>
      <c r="FQV248" s="21"/>
      <c r="FQW248" s="21"/>
      <c r="FQX248" s="27"/>
      <c r="FQY248" s="28"/>
      <c r="FQZ248" s="28"/>
      <c r="FRA248" s="28"/>
      <c r="FRB248" s="28"/>
      <c r="FRC248" s="28"/>
      <c r="FRD248" s="58"/>
      <c r="FRE248" s="57"/>
      <c r="FRF248" s="23"/>
      <c r="FRG248" s="24"/>
      <c r="FRH248" s="26"/>
      <c r="FRI248" s="20"/>
      <c r="FRJ248" s="35"/>
      <c r="FRK248" s="21"/>
      <c r="FRL248" s="21"/>
      <c r="FRM248" s="27"/>
      <c r="FRN248" s="28"/>
      <c r="FRO248" s="28"/>
      <c r="FRP248" s="28"/>
      <c r="FRQ248" s="28"/>
      <c r="FRR248" s="28"/>
      <c r="FRS248" s="58"/>
      <c r="FRT248" s="57"/>
      <c r="FRU248" s="23"/>
      <c r="FRV248" s="24"/>
      <c r="FRW248" s="26"/>
      <c r="FRX248" s="20"/>
      <c r="FRY248" s="35"/>
      <c r="FRZ248" s="21"/>
      <c r="FSA248" s="21"/>
      <c r="FSB248" s="27"/>
      <c r="FSC248" s="28"/>
      <c r="FSD248" s="28"/>
      <c r="FSE248" s="28"/>
      <c r="FSF248" s="28"/>
      <c r="FSG248" s="28"/>
      <c r="FSH248" s="58"/>
      <c r="FSI248" s="57"/>
      <c r="FSJ248" s="23"/>
      <c r="FSK248" s="24"/>
      <c r="FSL248" s="26"/>
      <c r="FSM248" s="20"/>
      <c r="FSN248" s="35"/>
      <c r="FSO248" s="21"/>
      <c r="FSP248" s="21"/>
      <c r="FSQ248" s="27"/>
      <c r="FSR248" s="28"/>
      <c r="FSS248" s="28"/>
      <c r="FST248" s="28"/>
      <c r="FSU248" s="28"/>
      <c r="FSV248" s="28"/>
      <c r="FSW248" s="58"/>
      <c r="FSX248" s="57"/>
      <c r="FSY248" s="23"/>
      <c r="FSZ248" s="24"/>
      <c r="FTA248" s="26"/>
      <c r="FTB248" s="20"/>
      <c r="FTC248" s="35"/>
      <c r="FTD248" s="21"/>
      <c r="FTE248" s="21"/>
      <c r="FTF248" s="27"/>
      <c r="FTG248" s="28"/>
      <c r="FTH248" s="28"/>
      <c r="FTI248" s="28"/>
      <c r="FTJ248" s="28"/>
      <c r="FTK248" s="28"/>
      <c r="FTL248" s="58"/>
      <c r="FTM248" s="57"/>
      <c r="FTN248" s="23"/>
      <c r="FTO248" s="24"/>
      <c r="FTP248" s="26"/>
      <c r="FTQ248" s="20"/>
      <c r="FTR248" s="35"/>
      <c r="FTS248" s="21"/>
      <c r="FTT248" s="21"/>
      <c r="FTU248" s="27"/>
      <c r="FTV248" s="28"/>
      <c r="FTW248" s="28"/>
      <c r="FTX248" s="28"/>
      <c r="FTY248" s="28"/>
      <c r="FTZ248" s="28"/>
      <c r="FUA248" s="58"/>
      <c r="FUB248" s="57"/>
      <c r="FUC248" s="23"/>
      <c r="FUD248" s="24"/>
      <c r="FUE248" s="26"/>
      <c r="FUF248" s="20"/>
      <c r="FUG248" s="35"/>
      <c r="FUH248" s="21"/>
      <c r="FUI248" s="21"/>
      <c r="FUJ248" s="27"/>
      <c r="FUK248" s="28"/>
      <c r="FUL248" s="28"/>
      <c r="FUM248" s="28"/>
      <c r="FUN248" s="28"/>
      <c r="FUO248" s="28"/>
      <c r="FUP248" s="58"/>
      <c r="FUQ248" s="57"/>
      <c r="FUR248" s="23"/>
      <c r="FUS248" s="24"/>
      <c r="FUT248" s="26"/>
      <c r="FUU248" s="20"/>
      <c r="FUV248" s="35"/>
      <c r="FUW248" s="21"/>
      <c r="FUX248" s="21"/>
      <c r="FUY248" s="27"/>
      <c r="FUZ248" s="28"/>
      <c r="FVA248" s="28"/>
      <c r="FVB248" s="28"/>
      <c r="FVC248" s="28"/>
      <c r="FVD248" s="28"/>
      <c r="FVE248" s="58"/>
      <c r="FVF248" s="57"/>
      <c r="FVG248" s="23"/>
      <c r="FVH248" s="24"/>
      <c r="FVI248" s="26"/>
      <c r="FVJ248" s="20"/>
      <c r="FVK248" s="35"/>
      <c r="FVL248" s="21"/>
      <c r="FVM248" s="21"/>
      <c r="FVN248" s="27"/>
      <c r="FVO248" s="28"/>
      <c r="FVP248" s="28"/>
      <c r="FVQ248" s="28"/>
      <c r="FVR248" s="28"/>
      <c r="FVS248" s="28"/>
      <c r="FVT248" s="58"/>
      <c r="FVU248" s="57"/>
      <c r="FVV248" s="23"/>
      <c r="FVW248" s="24"/>
      <c r="FVX248" s="26"/>
      <c r="FVY248" s="20"/>
      <c r="FVZ248" s="35"/>
      <c r="FWA248" s="21"/>
      <c r="FWB248" s="21"/>
      <c r="FWC248" s="27"/>
      <c r="FWD248" s="28"/>
      <c r="FWE248" s="28"/>
      <c r="FWF248" s="28"/>
      <c r="FWG248" s="28"/>
      <c r="FWH248" s="28"/>
      <c r="FWI248" s="58"/>
      <c r="FWJ248" s="57"/>
      <c r="FWK248" s="23"/>
      <c r="FWL248" s="24"/>
      <c r="FWM248" s="26"/>
      <c r="FWN248" s="20"/>
      <c r="FWO248" s="35"/>
      <c r="FWP248" s="21"/>
      <c r="FWQ248" s="21"/>
      <c r="FWR248" s="27"/>
      <c r="FWS248" s="28"/>
      <c r="FWT248" s="28"/>
      <c r="FWU248" s="28"/>
      <c r="FWV248" s="28"/>
      <c r="FWW248" s="28"/>
      <c r="FWX248" s="58"/>
      <c r="FWY248" s="57"/>
      <c r="FWZ248" s="23"/>
      <c r="FXA248" s="24"/>
      <c r="FXB248" s="26"/>
      <c r="FXC248" s="20"/>
      <c r="FXD248" s="35"/>
      <c r="FXE248" s="21"/>
      <c r="FXF248" s="21"/>
      <c r="FXG248" s="27"/>
      <c r="FXH248" s="28"/>
      <c r="FXI248" s="28"/>
      <c r="FXJ248" s="28"/>
      <c r="FXK248" s="28"/>
      <c r="FXL248" s="28"/>
      <c r="FXM248" s="58"/>
      <c r="FXN248" s="57"/>
      <c r="FXO248" s="23"/>
      <c r="FXP248" s="24"/>
      <c r="FXQ248" s="26"/>
      <c r="FXR248" s="20"/>
      <c r="FXS248" s="35"/>
      <c r="FXT248" s="21"/>
      <c r="FXU248" s="21"/>
      <c r="FXV248" s="27"/>
      <c r="FXW248" s="28"/>
      <c r="FXX248" s="28"/>
      <c r="FXY248" s="28"/>
      <c r="FXZ248" s="28"/>
      <c r="FYA248" s="28"/>
      <c r="FYB248" s="58"/>
      <c r="FYC248" s="57"/>
      <c r="FYD248" s="23"/>
      <c r="FYE248" s="24"/>
      <c r="FYF248" s="26"/>
      <c r="FYG248" s="20"/>
      <c r="FYH248" s="35"/>
      <c r="FYI248" s="21"/>
      <c r="FYJ248" s="21"/>
      <c r="FYK248" s="27"/>
      <c r="FYL248" s="28"/>
      <c r="FYM248" s="28"/>
      <c r="FYN248" s="28"/>
      <c r="FYO248" s="28"/>
      <c r="FYP248" s="28"/>
      <c r="FYQ248" s="58"/>
      <c r="FYR248" s="57"/>
      <c r="FYS248" s="23"/>
      <c r="FYT248" s="24"/>
      <c r="FYU248" s="26"/>
      <c r="FYV248" s="20"/>
      <c r="FYW248" s="35"/>
      <c r="FYX248" s="21"/>
      <c r="FYY248" s="21"/>
      <c r="FYZ248" s="27"/>
      <c r="FZA248" s="28"/>
      <c r="FZB248" s="28"/>
      <c r="FZC248" s="28"/>
      <c r="FZD248" s="28"/>
      <c r="FZE248" s="28"/>
      <c r="FZF248" s="58"/>
      <c r="FZG248" s="57"/>
      <c r="FZH248" s="23"/>
      <c r="FZI248" s="24"/>
      <c r="FZJ248" s="26"/>
      <c r="FZK248" s="20"/>
      <c r="FZL248" s="35"/>
      <c r="FZM248" s="21"/>
      <c r="FZN248" s="21"/>
      <c r="FZO248" s="27"/>
      <c r="FZP248" s="28"/>
      <c r="FZQ248" s="28"/>
      <c r="FZR248" s="28"/>
      <c r="FZS248" s="28"/>
      <c r="FZT248" s="28"/>
      <c r="FZU248" s="58"/>
      <c r="FZV248" s="57"/>
      <c r="FZW248" s="23"/>
      <c r="FZX248" s="24"/>
      <c r="FZY248" s="26"/>
      <c r="FZZ248" s="20"/>
      <c r="GAA248" s="35"/>
      <c r="GAB248" s="21"/>
      <c r="GAC248" s="21"/>
      <c r="GAD248" s="27"/>
      <c r="GAE248" s="28"/>
      <c r="GAF248" s="28"/>
      <c r="GAG248" s="28"/>
      <c r="GAH248" s="28"/>
      <c r="GAI248" s="28"/>
      <c r="GAJ248" s="58"/>
      <c r="GAK248" s="57"/>
      <c r="GAL248" s="23"/>
      <c r="GAM248" s="24"/>
      <c r="GAN248" s="26"/>
      <c r="GAO248" s="20"/>
      <c r="GAP248" s="35"/>
      <c r="GAQ248" s="21"/>
      <c r="GAR248" s="21"/>
      <c r="GAS248" s="27"/>
      <c r="GAT248" s="28"/>
      <c r="GAU248" s="28"/>
      <c r="GAV248" s="28"/>
      <c r="GAW248" s="28"/>
      <c r="GAX248" s="28"/>
      <c r="GAY248" s="58"/>
      <c r="GAZ248" s="57"/>
      <c r="GBA248" s="23"/>
      <c r="GBB248" s="24"/>
      <c r="GBC248" s="26"/>
      <c r="GBD248" s="20"/>
      <c r="GBE248" s="35"/>
      <c r="GBF248" s="21"/>
      <c r="GBG248" s="21"/>
      <c r="GBH248" s="27"/>
      <c r="GBI248" s="28"/>
      <c r="GBJ248" s="28"/>
      <c r="GBK248" s="28"/>
      <c r="GBL248" s="28"/>
      <c r="GBM248" s="28"/>
      <c r="GBN248" s="58"/>
      <c r="GBO248" s="57"/>
      <c r="GBP248" s="23"/>
      <c r="GBQ248" s="24"/>
      <c r="GBR248" s="26"/>
      <c r="GBS248" s="20"/>
      <c r="GBT248" s="35"/>
      <c r="GBU248" s="21"/>
      <c r="GBV248" s="21"/>
      <c r="GBW248" s="27"/>
      <c r="GBX248" s="28"/>
      <c r="GBY248" s="28"/>
      <c r="GBZ248" s="28"/>
      <c r="GCA248" s="28"/>
      <c r="GCB248" s="28"/>
      <c r="GCC248" s="58"/>
      <c r="GCD248" s="57"/>
      <c r="GCE248" s="23"/>
      <c r="GCF248" s="24"/>
      <c r="GCG248" s="26"/>
      <c r="GCH248" s="20"/>
      <c r="GCI248" s="35"/>
      <c r="GCJ248" s="21"/>
      <c r="GCK248" s="21"/>
      <c r="GCL248" s="27"/>
      <c r="GCM248" s="28"/>
      <c r="GCN248" s="28"/>
      <c r="GCO248" s="28"/>
      <c r="GCP248" s="28"/>
      <c r="GCQ248" s="28"/>
      <c r="GCR248" s="58"/>
      <c r="GCS248" s="57"/>
      <c r="GCT248" s="23"/>
      <c r="GCU248" s="24"/>
      <c r="GCV248" s="26"/>
      <c r="GCW248" s="20"/>
      <c r="GCX248" s="35"/>
      <c r="GCY248" s="21"/>
      <c r="GCZ248" s="21"/>
      <c r="GDA248" s="27"/>
      <c r="GDB248" s="28"/>
      <c r="GDC248" s="28"/>
      <c r="GDD248" s="28"/>
      <c r="GDE248" s="28"/>
      <c r="GDF248" s="28"/>
      <c r="GDG248" s="58"/>
      <c r="GDH248" s="57"/>
      <c r="GDI248" s="23"/>
      <c r="GDJ248" s="24"/>
      <c r="GDK248" s="26"/>
      <c r="GDL248" s="20"/>
      <c r="GDM248" s="35"/>
      <c r="GDN248" s="21"/>
      <c r="GDO248" s="21"/>
      <c r="GDP248" s="27"/>
      <c r="GDQ248" s="28"/>
      <c r="GDR248" s="28"/>
      <c r="GDS248" s="28"/>
      <c r="GDT248" s="28"/>
      <c r="GDU248" s="28"/>
      <c r="GDV248" s="58"/>
      <c r="GDW248" s="57"/>
      <c r="GDX248" s="23"/>
      <c r="GDY248" s="24"/>
      <c r="GDZ248" s="26"/>
      <c r="GEA248" s="20"/>
      <c r="GEB248" s="35"/>
      <c r="GEC248" s="21"/>
      <c r="GED248" s="21"/>
      <c r="GEE248" s="27"/>
      <c r="GEF248" s="28"/>
      <c r="GEG248" s="28"/>
      <c r="GEH248" s="28"/>
      <c r="GEI248" s="28"/>
      <c r="GEJ248" s="28"/>
      <c r="GEK248" s="58"/>
      <c r="GEL248" s="57"/>
      <c r="GEM248" s="23"/>
      <c r="GEN248" s="24"/>
      <c r="GEO248" s="26"/>
      <c r="GEP248" s="20"/>
      <c r="GEQ248" s="35"/>
      <c r="GER248" s="21"/>
      <c r="GES248" s="21"/>
      <c r="GET248" s="27"/>
      <c r="GEU248" s="28"/>
      <c r="GEV248" s="28"/>
      <c r="GEW248" s="28"/>
      <c r="GEX248" s="28"/>
      <c r="GEY248" s="28"/>
      <c r="GEZ248" s="58"/>
      <c r="GFA248" s="57"/>
      <c r="GFB248" s="23"/>
      <c r="GFC248" s="24"/>
      <c r="GFD248" s="26"/>
      <c r="GFE248" s="20"/>
      <c r="GFF248" s="35"/>
      <c r="GFG248" s="21"/>
      <c r="GFH248" s="21"/>
      <c r="GFI248" s="27"/>
      <c r="GFJ248" s="28"/>
      <c r="GFK248" s="28"/>
      <c r="GFL248" s="28"/>
      <c r="GFM248" s="28"/>
      <c r="GFN248" s="28"/>
      <c r="GFO248" s="58"/>
      <c r="GFP248" s="57"/>
      <c r="GFQ248" s="23"/>
      <c r="GFR248" s="24"/>
      <c r="GFS248" s="26"/>
      <c r="GFT248" s="20"/>
      <c r="GFU248" s="35"/>
      <c r="GFV248" s="21"/>
      <c r="GFW248" s="21"/>
      <c r="GFX248" s="27"/>
      <c r="GFY248" s="28"/>
      <c r="GFZ248" s="28"/>
      <c r="GGA248" s="28"/>
      <c r="GGB248" s="28"/>
      <c r="GGC248" s="28"/>
      <c r="GGD248" s="58"/>
      <c r="GGE248" s="57"/>
      <c r="GGF248" s="23"/>
      <c r="GGG248" s="24"/>
      <c r="GGH248" s="26"/>
      <c r="GGI248" s="20"/>
      <c r="GGJ248" s="35"/>
      <c r="GGK248" s="21"/>
      <c r="GGL248" s="21"/>
      <c r="GGM248" s="27"/>
      <c r="GGN248" s="28"/>
      <c r="GGO248" s="28"/>
      <c r="GGP248" s="28"/>
      <c r="GGQ248" s="28"/>
      <c r="GGR248" s="28"/>
      <c r="GGS248" s="58"/>
      <c r="GGT248" s="57"/>
      <c r="GGU248" s="23"/>
      <c r="GGV248" s="24"/>
      <c r="GGW248" s="26"/>
      <c r="GGX248" s="20"/>
      <c r="GGY248" s="35"/>
      <c r="GGZ248" s="21"/>
      <c r="GHA248" s="21"/>
      <c r="GHB248" s="27"/>
      <c r="GHC248" s="28"/>
      <c r="GHD248" s="28"/>
      <c r="GHE248" s="28"/>
      <c r="GHF248" s="28"/>
      <c r="GHG248" s="28"/>
      <c r="GHH248" s="58"/>
      <c r="GHI248" s="57"/>
      <c r="GHJ248" s="23"/>
      <c r="GHK248" s="24"/>
      <c r="GHL248" s="26"/>
      <c r="GHM248" s="20"/>
      <c r="GHN248" s="35"/>
      <c r="GHO248" s="21"/>
      <c r="GHP248" s="21"/>
      <c r="GHQ248" s="27"/>
      <c r="GHR248" s="28"/>
      <c r="GHS248" s="28"/>
      <c r="GHT248" s="28"/>
      <c r="GHU248" s="28"/>
      <c r="GHV248" s="28"/>
      <c r="GHW248" s="58"/>
      <c r="GHX248" s="57"/>
      <c r="GHY248" s="23"/>
      <c r="GHZ248" s="24"/>
      <c r="GIA248" s="26"/>
      <c r="GIB248" s="20"/>
      <c r="GIC248" s="35"/>
      <c r="GID248" s="21"/>
      <c r="GIE248" s="21"/>
      <c r="GIF248" s="27"/>
      <c r="GIG248" s="28"/>
      <c r="GIH248" s="28"/>
      <c r="GII248" s="28"/>
      <c r="GIJ248" s="28"/>
      <c r="GIK248" s="28"/>
      <c r="GIL248" s="58"/>
      <c r="GIM248" s="57"/>
      <c r="GIN248" s="23"/>
      <c r="GIO248" s="24"/>
      <c r="GIP248" s="26"/>
      <c r="GIQ248" s="20"/>
      <c r="GIR248" s="35"/>
      <c r="GIS248" s="21"/>
      <c r="GIT248" s="21"/>
      <c r="GIU248" s="27"/>
      <c r="GIV248" s="28"/>
      <c r="GIW248" s="28"/>
      <c r="GIX248" s="28"/>
      <c r="GIY248" s="28"/>
      <c r="GIZ248" s="28"/>
      <c r="GJA248" s="58"/>
      <c r="GJB248" s="57"/>
      <c r="GJC248" s="23"/>
      <c r="GJD248" s="24"/>
      <c r="GJE248" s="26"/>
      <c r="GJF248" s="20"/>
      <c r="GJG248" s="35"/>
      <c r="GJH248" s="21"/>
      <c r="GJI248" s="21"/>
      <c r="GJJ248" s="27"/>
      <c r="GJK248" s="28"/>
      <c r="GJL248" s="28"/>
      <c r="GJM248" s="28"/>
      <c r="GJN248" s="28"/>
      <c r="GJO248" s="28"/>
      <c r="GJP248" s="58"/>
      <c r="GJQ248" s="57"/>
      <c r="GJR248" s="23"/>
      <c r="GJS248" s="24"/>
      <c r="GJT248" s="26"/>
      <c r="GJU248" s="20"/>
      <c r="GJV248" s="35"/>
      <c r="GJW248" s="21"/>
      <c r="GJX248" s="21"/>
      <c r="GJY248" s="27"/>
      <c r="GJZ248" s="28"/>
      <c r="GKA248" s="28"/>
      <c r="GKB248" s="28"/>
      <c r="GKC248" s="28"/>
      <c r="GKD248" s="28"/>
      <c r="GKE248" s="58"/>
      <c r="GKF248" s="57"/>
      <c r="GKG248" s="23"/>
      <c r="GKH248" s="24"/>
      <c r="GKI248" s="26"/>
      <c r="GKJ248" s="20"/>
      <c r="GKK248" s="35"/>
      <c r="GKL248" s="21"/>
      <c r="GKM248" s="21"/>
      <c r="GKN248" s="27"/>
      <c r="GKO248" s="28"/>
      <c r="GKP248" s="28"/>
      <c r="GKQ248" s="28"/>
      <c r="GKR248" s="28"/>
      <c r="GKS248" s="28"/>
      <c r="GKT248" s="58"/>
      <c r="GKU248" s="57"/>
      <c r="GKV248" s="23"/>
      <c r="GKW248" s="24"/>
      <c r="GKX248" s="26"/>
      <c r="GKY248" s="20"/>
      <c r="GKZ248" s="35"/>
      <c r="GLA248" s="21"/>
      <c r="GLB248" s="21"/>
      <c r="GLC248" s="27"/>
      <c r="GLD248" s="28"/>
      <c r="GLE248" s="28"/>
      <c r="GLF248" s="28"/>
      <c r="GLG248" s="28"/>
      <c r="GLH248" s="28"/>
      <c r="GLI248" s="58"/>
      <c r="GLJ248" s="57"/>
      <c r="GLK248" s="23"/>
      <c r="GLL248" s="24"/>
      <c r="GLM248" s="26"/>
      <c r="GLN248" s="20"/>
      <c r="GLO248" s="35"/>
      <c r="GLP248" s="21"/>
      <c r="GLQ248" s="21"/>
      <c r="GLR248" s="27"/>
      <c r="GLS248" s="28"/>
      <c r="GLT248" s="28"/>
      <c r="GLU248" s="28"/>
      <c r="GLV248" s="28"/>
      <c r="GLW248" s="28"/>
      <c r="GLX248" s="58"/>
      <c r="GLY248" s="57"/>
      <c r="GLZ248" s="23"/>
      <c r="GMA248" s="24"/>
      <c r="GMB248" s="26"/>
      <c r="GMC248" s="20"/>
      <c r="GMD248" s="35"/>
      <c r="GME248" s="21"/>
      <c r="GMF248" s="21"/>
      <c r="GMG248" s="27"/>
      <c r="GMH248" s="28"/>
      <c r="GMI248" s="28"/>
      <c r="GMJ248" s="28"/>
      <c r="GMK248" s="28"/>
      <c r="GML248" s="28"/>
      <c r="GMM248" s="58"/>
      <c r="GMN248" s="57"/>
      <c r="GMO248" s="23"/>
      <c r="GMP248" s="24"/>
      <c r="GMQ248" s="26"/>
      <c r="GMR248" s="20"/>
      <c r="GMS248" s="35"/>
      <c r="GMT248" s="21"/>
      <c r="GMU248" s="21"/>
      <c r="GMV248" s="27"/>
      <c r="GMW248" s="28"/>
      <c r="GMX248" s="28"/>
      <c r="GMY248" s="28"/>
      <c r="GMZ248" s="28"/>
      <c r="GNA248" s="28"/>
      <c r="GNB248" s="58"/>
      <c r="GNC248" s="57"/>
      <c r="GND248" s="23"/>
      <c r="GNE248" s="24"/>
      <c r="GNF248" s="26"/>
      <c r="GNG248" s="20"/>
      <c r="GNH248" s="35"/>
      <c r="GNI248" s="21"/>
      <c r="GNJ248" s="21"/>
      <c r="GNK248" s="27"/>
      <c r="GNL248" s="28"/>
      <c r="GNM248" s="28"/>
      <c r="GNN248" s="28"/>
      <c r="GNO248" s="28"/>
      <c r="GNP248" s="28"/>
      <c r="GNQ248" s="58"/>
      <c r="GNR248" s="57"/>
      <c r="GNS248" s="23"/>
      <c r="GNT248" s="24"/>
      <c r="GNU248" s="26"/>
      <c r="GNV248" s="20"/>
      <c r="GNW248" s="35"/>
      <c r="GNX248" s="21"/>
      <c r="GNY248" s="21"/>
      <c r="GNZ248" s="27"/>
      <c r="GOA248" s="28"/>
      <c r="GOB248" s="28"/>
      <c r="GOC248" s="28"/>
      <c r="GOD248" s="28"/>
      <c r="GOE248" s="28"/>
      <c r="GOF248" s="58"/>
      <c r="GOG248" s="57"/>
      <c r="GOH248" s="23"/>
      <c r="GOI248" s="24"/>
      <c r="GOJ248" s="26"/>
      <c r="GOK248" s="20"/>
      <c r="GOL248" s="35"/>
      <c r="GOM248" s="21"/>
      <c r="GON248" s="21"/>
      <c r="GOO248" s="27"/>
      <c r="GOP248" s="28"/>
      <c r="GOQ248" s="28"/>
      <c r="GOR248" s="28"/>
      <c r="GOS248" s="28"/>
      <c r="GOT248" s="28"/>
      <c r="GOU248" s="58"/>
      <c r="GOV248" s="57"/>
      <c r="GOW248" s="23"/>
      <c r="GOX248" s="24"/>
      <c r="GOY248" s="26"/>
      <c r="GOZ248" s="20"/>
      <c r="GPA248" s="35"/>
      <c r="GPB248" s="21"/>
      <c r="GPC248" s="21"/>
      <c r="GPD248" s="27"/>
      <c r="GPE248" s="28"/>
      <c r="GPF248" s="28"/>
      <c r="GPG248" s="28"/>
      <c r="GPH248" s="28"/>
      <c r="GPI248" s="28"/>
      <c r="GPJ248" s="58"/>
      <c r="GPK248" s="57"/>
      <c r="GPL248" s="23"/>
      <c r="GPM248" s="24"/>
      <c r="GPN248" s="26"/>
      <c r="GPO248" s="20"/>
      <c r="GPP248" s="35"/>
      <c r="GPQ248" s="21"/>
      <c r="GPR248" s="21"/>
      <c r="GPS248" s="27"/>
      <c r="GPT248" s="28"/>
      <c r="GPU248" s="28"/>
      <c r="GPV248" s="28"/>
      <c r="GPW248" s="28"/>
      <c r="GPX248" s="28"/>
      <c r="GPY248" s="58"/>
      <c r="GPZ248" s="57"/>
      <c r="GQA248" s="23"/>
      <c r="GQB248" s="24"/>
      <c r="GQC248" s="26"/>
      <c r="GQD248" s="20"/>
      <c r="GQE248" s="35"/>
      <c r="GQF248" s="21"/>
      <c r="GQG248" s="21"/>
      <c r="GQH248" s="27"/>
      <c r="GQI248" s="28"/>
      <c r="GQJ248" s="28"/>
      <c r="GQK248" s="28"/>
      <c r="GQL248" s="28"/>
      <c r="GQM248" s="28"/>
      <c r="GQN248" s="58"/>
      <c r="GQO248" s="57"/>
      <c r="GQP248" s="23"/>
      <c r="GQQ248" s="24"/>
      <c r="GQR248" s="26"/>
      <c r="GQS248" s="20"/>
      <c r="GQT248" s="35"/>
      <c r="GQU248" s="21"/>
      <c r="GQV248" s="21"/>
      <c r="GQW248" s="27"/>
      <c r="GQX248" s="28"/>
      <c r="GQY248" s="28"/>
      <c r="GQZ248" s="28"/>
      <c r="GRA248" s="28"/>
      <c r="GRB248" s="28"/>
      <c r="GRC248" s="58"/>
      <c r="GRD248" s="57"/>
      <c r="GRE248" s="23"/>
      <c r="GRF248" s="24"/>
      <c r="GRG248" s="26"/>
      <c r="GRH248" s="20"/>
      <c r="GRI248" s="35"/>
      <c r="GRJ248" s="21"/>
      <c r="GRK248" s="21"/>
      <c r="GRL248" s="27"/>
      <c r="GRM248" s="28"/>
      <c r="GRN248" s="28"/>
      <c r="GRO248" s="28"/>
      <c r="GRP248" s="28"/>
      <c r="GRQ248" s="28"/>
      <c r="GRR248" s="58"/>
      <c r="GRS248" s="57"/>
      <c r="GRT248" s="23"/>
      <c r="GRU248" s="24"/>
      <c r="GRV248" s="26"/>
      <c r="GRW248" s="20"/>
      <c r="GRX248" s="35"/>
      <c r="GRY248" s="21"/>
      <c r="GRZ248" s="21"/>
      <c r="GSA248" s="27"/>
      <c r="GSB248" s="28"/>
      <c r="GSC248" s="28"/>
      <c r="GSD248" s="28"/>
      <c r="GSE248" s="28"/>
      <c r="GSF248" s="28"/>
      <c r="GSG248" s="58"/>
      <c r="GSH248" s="57"/>
      <c r="GSI248" s="23"/>
      <c r="GSJ248" s="24"/>
      <c r="GSK248" s="26"/>
      <c r="GSL248" s="20"/>
      <c r="GSM248" s="35"/>
      <c r="GSN248" s="21"/>
      <c r="GSO248" s="21"/>
      <c r="GSP248" s="27"/>
      <c r="GSQ248" s="28"/>
      <c r="GSR248" s="28"/>
      <c r="GSS248" s="28"/>
      <c r="GST248" s="28"/>
      <c r="GSU248" s="28"/>
      <c r="GSV248" s="58"/>
      <c r="GSW248" s="57"/>
      <c r="GSX248" s="23"/>
      <c r="GSY248" s="24"/>
      <c r="GSZ248" s="26"/>
      <c r="GTA248" s="20"/>
      <c r="GTB248" s="35"/>
      <c r="GTC248" s="21"/>
      <c r="GTD248" s="21"/>
      <c r="GTE248" s="27"/>
      <c r="GTF248" s="28"/>
      <c r="GTG248" s="28"/>
      <c r="GTH248" s="28"/>
      <c r="GTI248" s="28"/>
      <c r="GTJ248" s="28"/>
      <c r="GTK248" s="58"/>
      <c r="GTL248" s="57"/>
      <c r="GTM248" s="23"/>
      <c r="GTN248" s="24"/>
      <c r="GTO248" s="26"/>
      <c r="GTP248" s="20"/>
      <c r="GTQ248" s="35"/>
      <c r="GTR248" s="21"/>
      <c r="GTS248" s="21"/>
      <c r="GTT248" s="27"/>
      <c r="GTU248" s="28"/>
      <c r="GTV248" s="28"/>
      <c r="GTW248" s="28"/>
      <c r="GTX248" s="28"/>
      <c r="GTY248" s="28"/>
      <c r="GTZ248" s="58"/>
      <c r="GUA248" s="57"/>
      <c r="GUB248" s="23"/>
      <c r="GUC248" s="24"/>
      <c r="GUD248" s="26"/>
      <c r="GUE248" s="20"/>
      <c r="GUF248" s="35"/>
      <c r="GUG248" s="21"/>
      <c r="GUH248" s="21"/>
      <c r="GUI248" s="27"/>
      <c r="GUJ248" s="28"/>
      <c r="GUK248" s="28"/>
      <c r="GUL248" s="28"/>
      <c r="GUM248" s="28"/>
      <c r="GUN248" s="28"/>
      <c r="GUO248" s="58"/>
      <c r="GUP248" s="57"/>
      <c r="GUQ248" s="23"/>
      <c r="GUR248" s="24"/>
      <c r="GUS248" s="26"/>
      <c r="GUT248" s="20"/>
      <c r="GUU248" s="35"/>
      <c r="GUV248" s="21"/>
      <c r="GUW248" s="21"/>
      <c r="GUX248" s="27"/>
      <c r="GUY248" s="28"/>
      <c r="GUZ248" s="28"/>
      <c r="GVA248" s="28"/>
      <c r="GVB248" s="28"/>
      <c r="GVC248" s="28"/>
      <c r="GVD248" s="58"/>
      <c r="GVE248" s="57"/>
      <c r="GVF248" s="23"/>
      <c r="GVG248" s="24"/>
      <c r="GVH248" s="26"/>
      <c r="GVI248" s="20"/>
      <c r="GVJ248" s="35"/>
      <c r="GVK248" s="21"/>
      <c r="GVL248" s="21"/>
      <c r="GVM248" s="27"/>
      <c r="GVN248" s="28"/>
      <c r="GVO248" s="28"/>
      <c r="GVP248" s="28"/>
      <c r="GVQ248" s="28"/>
      <c r="GVR248" s="28"/>
      <c r="GVS248" s="58"/>
      <c r="GVT248" s="57"/>
      <c r="GVU248" s="23"/>
      <c r="GVV248" s="24"/>
      <c r="GVW248" s="26"/>
      <c r="GVX248" s="20"/>
      <c r="GVY248" s="35"/>
      <c r="GVZ248" s="21"/>
      <c r="GWA248" s="21"/>
      <c r="GWB248" s="27"/>
      <c r="GWC248" s="28"/>
      <c r="GWD248" s="28"/>
      <c r="GWE248" s="28"/>
      <c r="GWF248" s="28"/>
      <c r="GWG248" s="28"/>
      <c r="GWH248" s="58"/>
      <c r="GWI248" s="57"/>
      <c r="GWJ248" s="23"/>
      <c r="GWK248" s="24"/>
      <c r="GWL248" s="26"/>
      <c r="GWM248" s="20"/>
      <c r="GWN248" s="35"/>
      <c r="GWO248" s="21"/>
      <c r="GWP248" s="21"/>
      <c r="GWQ248" s="27"/>
      <c r="GWR248" s="28"/>
      <c r="GWS248" s="28"/>
      <c r="GWT248" s="28"/>
      <c r="GWU248" s="28"/>
      <c r="GWV248" s="28"/>
      <c r="GWW248" s="58"/>
      <c r="GWX248" s="57"/>
      <c r="GWY248" s="23"/>
      <c r="GWZ248" s="24"/>
      <c r="GXA248" s="26"/>
      <c r="GXB248" s="20"/>
      <c r="GXC248" s="35"/>
      <c r="GXD248" s="21"/>
      <c r="GXE248" s="21"/>
      <c r="GXF248" s="27"/>
      <c r="GXG248" s="28"/>
      <c r="GXH248" s="28"/>
      <c r="GXI248" s="28"/>
      <c r="GXJ248" s="28"/>
      <c r="GXK248" s="28"/>
      <c r="GXL248" s="58"/>
      <c r="GXM248" s="57"/>
      <c r="GXN248" s="23"/>
      <c r="GXO248" s="24"/>
      <c r="GXP248" s="26"/>
      <c r="GXQ248" s="20"/>
      <c r="GXR248" s="35"/>
      <c r="GXS248" s="21"/>
      <c r="GXT248" s="21"/>
      <c r="GXU248" s="27"/>
      <c r="GXV248" s="28"/>
      <c r="GXW248" s="28"/>
      <c r="GXX248" s="28"/>
      <c r="GXY248" s="28"/>
      <c r="GXZ248" s="28"/>
      <c r="GYA248" s="58"/>
      <c r="GYB248" s="57"/>
      <c r="GYC248" s="23"/>
      <c r="GYD248" s="24"/>
      <c r="GYE248" s="26"/>
      <c r="GYF248" s="20"/>
      <c r="GYG248" s="35"/>
      <c r="GYH248" s="21"/>
      <c r="GYI248" s="21"/>
      <c r="GYJ248" s="27"/>
      <c r="GYK248" s="28"/>
      <c r="GYL248" s="28"/>
      <c r="GYM248" s="28"/>
      <c r="GYN248" s="28"/>
      <c r="GYO248" s="28"/>
      <c r="GYP248" s="58"/>
      <c r="GYQ248" s="57"/>
      <c r="GYR248" s="23"/>
      <c r="GYS248" s="24"/>
      <c r="GYT248" s="26"/>
      <c r="GYU248" s="20"/>
      <c r="GYV248" s="35"/>
      <c r="GYW248" s="21"/>
      <c r="GYX248" s="21"/>
      <c r="GYY248" s="27"/>
      <c r="GYZ248" s="28"/>
      <c r="GZA248" s="28"/>
      <c r="GZB248" s="28"/>
      <c r="GZC248" s="28"/>
      <c r="GZD248" s="28"/>
      <c r="GZE248" s="58"/>
      <c r="GZF248" s="57"/>
      <c r="GZG248" s="23"/>
      <c r="GZH248" s="24"/>
      <c r="GZI248" s="26"/>
      <c r="GZJ248" s="20"/>
      <c r="GZK248" s="35"/>
      <c r="GZL248" s="21"/>
      <c r="GZM248" s="21"/>
      <c r="GZN248" s="27"/>
      <c r="GZO248" s="28"/>
      <c r="GZP248" s="28"/>
      <c r="GZQ248" s="28"/>
      <c r="GZR248" s="28"/>
      <c r="GZS248" s="28"/>
      <c r="GZT248" s="58"/>
      <c r="GZU248" s="57"/>
      <c r="GZV248" s="23"/>
      <c r="GZW248" s="24"/>
      <c r="GZX248" s="26"/>
      <c r="GZY248" s="20"/>
      <c r="GZZ248" s="35"/>
      <c r="HAA248" s="21"/>
      <c r="HAB248" s="21"/>
      <c r="HAC248" s="27"/>
      <c r="HAD248" s="28"/>
      <c r="HAE248" s="28"/>
      <c r="HAF248" s="28"/>
      <c r="HAG248" s="28"/>
      <c r="HAH248" s="28"/>
      <c r="HAI248" s="58"/>
      <c r="HAJ248" s="57"/>
      <c r="HAK248" s="23"/>
      <c r="HAL248" s="24"/>
      <c r="HAM248" s="26"/>
      <c r="HAN248" s="20"/>
      <c r="HAO248" s="35"/>
      <c r="HAP248" s="21"/>
      <c r="HAQ248" s="21"/>
      <c r="HAR248" s="27"/>
      <c r="HAS248" s="28"/>
      <c r="HAT248" s="28"/>
      <c r="HAU248" s="28"/>
      <c r="HAV248" s="28"/>
      <c r="HAW248" s="28"/>
      <c r="HAX248" s="58"/>
      <c r="HAY248" s="57"/>
      <c r="HAZ248" s="23"/>
      <c r="HBA248" s="24"/>
      <c r="HBB248" s="26"/>
      <c r="HBC248" s="20"/>
      <c r="HBD248" s="35"/>
      <c r="HBE248" s="21"/>
      <c r="HBF248" s="21"/>
      <c r="HBG248" s="27"/>
      <c r="HBH248" s="28"/>
      <c r="HBI248" s="28"/>
      <c r="HBJ248" s="28"/>
      <c r="HBK248" s="28"/>
      <c r="HBL248" s="28"/>
      <c r="HBM248" s="58"/>
      <c r="HBN248" s="57"/>
      <c r="HBO248" s="23"/>
      <c r="HBP248" s="24"/>
      <c r="HBQ248" s="26"/>
      <c r="HBR248" s="20"/>
      <c r="HBS248" s="35"/>
      <c r="HBT248" s="21"/>
      <c r="HBU248" s="21"/>
      <c r="HBV248" s="27"/>
      <c r="HBW248" s="28"/>
      <c r="HBX248" s="28"/>
      <c r="HBY248" s="28"/>
      <c r="HBZ248" s="28"/>
      <c r="HCA248" s="28"/>
      <c r="HCB248" s="58"/>
      <c r="HCC248" s="57"/>
      <c r="HCD248" s="23"/>
      <c r="HCE248" s="24"/>
      <c r="HCF248" s="26"/>
      <c r="HCG248" s="20"/>
      <c r="HCH248" s="35"/>
      <c r="HCI248" s="21"/>
      <c r="HCJ248" s="21"/>
      <c r="HCK248" s="27"/>
      <c r="HCL248" s="28"/>
      <c r="HCM248" s="28"/>
      <c r="HCN248" s="28"/>
      <c r="HCO248" s="28"/>
      <c r="HCP248" s="28"/>
      <c r="HCQ248" s="58"/>
      <c r="HCR248" s="57"/>
      <c r="HCS248" s="23"/>
      <c r="HCT248" s="24"/>
      <c r="HCU248" s="26"/>
      <c r="HCV248" s="20"/>
      <c r="HCW248" s="35"/>
      <c r="HCX248" s="21"/>
      <c r="HCY248" s="21"/>
      <c r="HCZ248" s="27"/>
      <c r="HDA248" s="28"/>
      <c r="HDB248" s="28"/>
      <c r="HDC248" s="28"/>
      <c r="HDD248" s="28"/>
      <c r="HDE248" s="28"/>
      <c r="HDF248" s="58"/>
      <c r="HDG248" s="57"/>
      <c r="HDH248" s="23"/>
      <c r="HDI248" s="24"/>
      <c r="HDJ248" s="26"/>
      <c r="HDK248" s="20"/>
      <c r="HDL248" s="35"/>
      <c r="HDM248" s="21"/>
      <c r="HDN248" s="21"/>
      <c r="HDO248" s="27"/>
      <c r="HDP248" s="28"/>
      <c r="HDQ248" s="28"/>
      <c r="HDR248" s="28"/>
      <c r="HDS248" s="28"/>
      <c r="HDT248" s="28"/>
      <c r="HDU248" s="58"/>
      <c r="HDV248" s="57"/>
      <c r="HDW248" s="23"/>
      <c r="HDX248" s="24"/>
      <c r="HDY248" s="26"/>
      <c r="HDZ248" s="20"/>
      <c r="HEA248" s="35"/>
      <c r="HEB248" s="21"/>
      <c r="HEC248" s="21"/>
      <c r="HED248" s="27"/>
      <c r="HEE248" s="28"/>
      <c r="HEF248" s="28"/>
      <c r="HEG248" s="28"/>
      <c r="HEH248" s="28"/>
      <c r="HEI248" s="28"/>
      <c r="HEJ248" s="58"/>
      <c r="HEK248" s="57"/>
      <c r="HEL248" s="23"/>
      <c r="HEM248" s="24"/>
      <c r="HEN248" s="26"/>
      <c r="HEO248" s="20"/>
      <c r="HEP248" s="35"/>
      <c r="HEQ248" s="21"/>
      <c r="HER248" s="21"/>
      <c r="HES248" s="27"/>
      <c r="HET248" s="28"/>
      <c r="HEU248" s="28"/>
      <c r="HEV248" s="28"/>
      <c r="HEW248" s="28"/>
      <c r="HEX248" s="28"/>
      <c r="HEY248" s="58"/>
      <c r="HEZ248" s="57"/>
      <c r="HFA248" s="23"/>
      <c r="HFB248" s="24"/>
      <c r="HFC248" s="26"/>
      <c r="HFD248" s="20"/>
      <c r="HFE248" s="35"/>
      <c r="HFF248" s="21"/>
      <c r="HFG248" s="21"/>
      <c r="HFH248" s="27"/>
      <c r="HFI248" s="28"/>
      <c r="HFJ248" s="28"/>
      <c r="HFK248" s="28"/>
      <c r="HFL248" s="28"/>
      <c r="HFM248" s="28"/>
      <c r="HFN248" s="58"/>
      <c r="HFO248" s="57"/>
      <c r="HFP248" s="23"/>
      <c r="HFQ248" s="24"/>
      <c r="HFR248" s="26"/>
      <c r="HFS248" s="20"/>
      <c r="HFT248" s="35"/>
      <c r="HFU248" s="21"/>
      <c r="HFV248" s="21"/>
      <c r="HFW248" s="27"/>
      <c r="HFX248" s="28"/>
      <c r="HFY248" s="28"/>
      <c r="HFZ248" s="28"/>
      <c r="HGA248" s="28"/>
      <c r="HGB248" s="28"/>
      <c r="HGC248" s="58"/>
      <c r="HGD248" s="57"/>
      <c r="HGE248" s="23"/>
      <c r="HGF248" s="24"/>
      <c r="HGG248" s="26"/>
      <c r="HGH248" s="20"/>
      <c r="HGI248" s="35"/>
      <c r="HGJ248" s="21"/>
      <c r="HGK248" s="21"/>
      <c r="HGL248" s="27"/>
      <c r="HGM248" s="28"/>
      <c r="HGN248" s="28"/>
      <c r="HGO248" s="28"/>
      <c r="HGP248" s="28"/>
      <c r="HGQ248" s="28"/>
      <c r="HGR248" s="58"/>
      <c r="HGS248" s="57"/>
      <c r="HGT248" s="23"/>
      <c r="HGU248" s="24"/>
      <c r="HGV248" s="26"/>
      <c r="HGW248" s="20"/>
      <c r="HGX248" s="35"/>
      <c r="HGY248" s="21"/>
      <c r="HGZ248" s="21"/>
      <c r="HHA248" s="27"/>
      <c r="HHB248" s="28"/>
      <c r="HHC248" s="28"/>
      <c r="HHD248" s="28"/>
      <c r="HHE248" s="28"/>
      <c r="HHF248" s="28"/>
      <c r="HHG248" s="58"/>
      <c r="HHH248" s="57"/>
      <c r="HHI248" s="23"/>
      <c r="HHJ248" s="24"/>
      <c r="HHK248" s="26"/>
      <c r="HHL248" s="20"/>
      <c r="HHM248" s="35"/>
      <c r="HHN248" s="21"/>
      <c r="HHO248" s="21"/>
      <c r="HHP248" s="27"/>
      <c r="HHQ248" s="28"/>
      <c r="HHR248" s="28"/>
      <c r="HHS248" s="28"/>
      <c r="HHT248" s="28"/>
      <c r="HHU248" s="28"/>
      <c r="HHV248" s="58"/>
      <c r="HHW248" s="57"/>
      <c r="HHX248" s="23"/>
      <c r="HHY248" s="24"/>
      <c r="HHZ248" s="26"/>
      <c r="HIA248" s="20"/>
      <c r="HIB248" s="35"/>
      <c r="HIC248" s="21"/>
      <c r="HID248" s="21"/>
      <c r="HIE248" s="27"/>
      <c r="HIF248" s="28"/>
      <c r="HIG248" s="28"/>
      <c r="HIH248" s="28"/>
      <c r="HII248" s="28"/>
      <c r="HIJ248" s="28"/>
      <c r="HIK248" s="58"/>
      <c r="HIL248" s="57"/>
      <c r="HIM248" s="23"/>
      <c r="HIN248" s="24"/>
      <c r="HIO248" s="26"/>
      <c r="HIP248" s="20"/>
      <c r="HIQ248" s="35"/>
      <c r="HIR248" s="21"/>
      <c r="HIS248" s="21"/>
      <c r="HIT248" s="27"/>
      <c r="HIU248" s="28"/>
      <c r="HIV248" s="28"/>
      <c r="HIW248" s="28"/>
      <c r="HIX248" s="28"/>
      <c r="HIY248" s="28"/>
      <c r="HIZ248" s="58"/>
      <c r="HJA248" s="57"/>
      <c r="HJB248" s="23"/>
      <c r="HJC248" s="24"/>
      <c r="HJD248" s="26"/>
      <c r="HJE248" s="20"/>
      <c r="HJF248" s="35"/>
      <c r="HJG248" s="21"/>
      <c r="HJH248" s="21"/>
      <c r="HJI248" s="27"/>
      <c r="HJJ248" s="28"/>
      <c r="HJK248" s="28"/>
      <c r="HJL248" s="28"/>
      <c r="HJM248" s="28"/>
      <c r="HJN248" s="28"/>
      <c r="HJO248" s="58"/>
      <c r="HJP248" s="57"/>
      <c r="HJQ248" s="23"/>
      <c r="HJR248" s="24"/>
      <c r="HJS248" s="26"/>
      <c r="HJT248" s="20"/>
      <c r="HJU248" s="35"/>
      <c r="HJV248" s="21"/>
      <c r="HJW248" s="21"/>
      <c r="HJX248" s="27"/>
      <c r="HJY248" s="28"/>
      <c r="HJZ248" s="28"/>
      <c r="HKA248" s="28"/>
      <c r="HKB248" s="28"/>
      <c r="HKC248" s="28"/>
      <c r="HKD248" s="58"/>
      <c r="HKE248" s="57"/>
      <c r="HKF248" s="23"/>
      <c r="HKG248" s="24"/>
      <c r="HKH248" s="26"/>
      <c r="HKI248" s="20"/>
      <c r="HKJ248" s="35"/>
      <c r="HKK248" s="21"/>
      <c r="HKL248" s="21"/>
      <c r="HKM248" s="27"/>
      <c r="HKN248" s="28"/>
      <c r="HKO248" s="28"/>
      <c r="HKP248" s="28"/>
      <c r="HKQ248" s="28"/>
      <c r="HKR248" s="28"/>
      <c r="HKS248" s="58"/>
      <c r="HKT248" s="57"/>
      <c r="HKU248" s="23"/>
      <c r="HKV248" s="24"/>
      <c r="HKW248" s="26"/>
      <c r="HKX248" s="20"/>
      <c r="HKY248" s="35"/>
      <c r="HKZ248" s="21"/>
      <c r="HLA248" s="21"/>
      <c r="HLB248" s="27"/>
      <c r="HLC248" s="28"/>
      <c r="HLD248" s="28"/>
      <c r="HLE248" s="28"/>
      <c r="HLF248" s="28"/>
      <c r="HLG248" s="28"/>
      <c r="HLH248" s="58"/>
      <c r="HLI248" s="57"/>
      <c r="HLJ248" s="23"/>
      <c r="HLK248" s="24"/>
      <c r="HLL248" s="26"/>
      <c r="HLM248" s="20"/>
      <c r="HLN248" s="35"/>
      <c r="HLO248" s="21"/>
      <c r="HLP248" s="21"/>
      <c r="HLQ248" s="27"/>
      <c r="HLR248" s="28"/>
      <c r="HLS248" s="28"/>
      <c r="HLT248" s="28"/>
      <c r="HLU248" s="28"/>
      <c r="HLV248" s="28"/>
      <c r="HLW248" s="58"/>
      <c r="HLX248" s="57"/>
      <c r="HLY248" s="23"/>
      <c r="HLZ248" s="24"/>
      <c r="HMA248" s="26"/>
      <c r="HMB248" s="20"/>
      <c r="HMC248" s="35"/>
      <c r="HMD248" s="21"/>
      <c r="HME248" s="21"/>
      <c r="HMF248" s="27"/>
      <c r="HMG248" s="28"/>
      <c r="HMH248" s="28"/>
      <c r="HMI248" s="28"/>
      <c r="HMJ248" s="28"/>
      <c r="HMK248" s="28"/>
      <c r="HML248" s="58"/>
      <c r="HMM248" s="57"/>
      <c r="HMN248" s="23"/>
      <c r="HMO248" s="24"/>
      <c r="HMP248" s="26"/>
      <c r="HMQ248" s="20"/>
      <c r="HMR248" s="35"/>
      <c r="HMS248" s="21"/>
      <c r="HMT248" s="21"/>
      <c r="HMU248" s="27"/>
      <c r="HMV248" s="28"/>
      <c r="HMW248" s="28"/>
      <c r="HMX248" s="28"/>
      <c r="HMY248" s="28"/>
      <c r="HMZ248" s="28"/>
      <c r="HNA248" s="58"/>
      <c r="HNB248" s="57"/>
      <c r="HNC248" s="23"/>
      <c r="HND248" s="24"/>
      <c r="HNE248" s="26"/>
      <c r="HNF248" s="20"/>
      <c r="HNG248" s="35"/>
      <c r="HNH248" s="21"/>
      <c r="HNI248" s="21"/>
      <c r="HNJ248" s="27"/>
      <c r="HNK248" s="28"/>
      <c r="HNL248" s="28"/>
      <c r="HNM248" s="28"/>
      <c r="HNN248" s="28"/>
      <c r="HNO248" s="28"/>
      <c r="HNP248" s="58"/>
      <c r="HNQ248" s="57"/>
      <c r="HNR248" s="23"/>
      <c r="HNS248" s="24"/>
      <c r="HNT248" s="26"/>
      <c r="HNU248" s="20"/>
      <c r="HNV248" s="35"/>
      <c r="HNW248" s="21"/>
      <c r="HNX248" s="21"/>
      <c r="HNY248" s="27"/>
      <c r="HNZ248" s="28"/>
      <c r="HOA248" s="28"/>
      <c r="HOB248" s="28"/>
      <c r="HOC248" s="28"/>
      <c r="HOD248" s="28"/>
      <c r="HOE248" s="58"/>
      <c r="HOF248" s="57"/>
      <c r="HOG248" s="23"/>
      <c r="HOH248" s="24"/>
      <c r="HOI248" s="26"/>
      <c r="HOJ248" s="20"/>
      <c r="HOK248" s="35"/>
      <c r="HOL248" s="21"/>
      <c r="HOM248" s="21"/>
      <c r="HON248" s="27"/>
      <c r="HOO248" s="28"/>
      <c r="HOP248" s="28"/>
      <c r="HOQ248" s="28"/>
      <c r="HOR248" s="28"/>
      <c r="HOS248" s="28"/>
      <c r="HOT248" s="58"/>
      <c r="HOU248" s="57"/>
      <c r="HOV248" s="23"/>
      <c r="HOW248" s="24"/>
      <c r="HOX248" s="26"/>
      <c r="HOY248" s="20"/>
      <c r="HOZ248" s="35"/>
      <c r="HPA248" s="21"/>
      <c r="HPB248" s="21"/>
      <c r="HPC248" s="27"/>
      <c r="HPD248" s="28"/>
      <c r="HPE248" s="28"/>
      <c r="HPF248" s="28"/>
      <c r="HPG248" s="28"/>
      <c r="HPH248" s="28"/>
      <c r="HPI248" s="58"/>
      <c r="HPJ248" s="57"/>
      <c r="HPK248" s="23"/>
      <c r="HPL248" s="24"/>
      <c r="HPM248" s="26"/>
      <c r="HPN248" s="20"/>
      <c r="HPO248" s="35"/>
      <c r="HPP248" s="21"/>
      <c r="HPQ248" s="21"/>
      <c r="HPR248" s="27"/>
      <c r="HPS248" s="28"/>
      <c r="HPT248" s="28"/>
      <c r="HPU248" s="28"/>
      <c r="HPV248" s="28"/>
      <c r="HPW248" s="28"/>
      <c r="HPX248" s="58"/>
      <c r="HPY248" s="57"/>
      <c r="HPZ248" s="23"/>
      <c r="HQA248" s="24"/>
      <c r="HQB248" s="26"/>
      <c r="HQC248" s="20"/>
      <c r="HQD248" s="35"/>
      <c r="HQE248" s="21"/>
      <c r="HQF248" s="21"/>
      <c r="HQG248" s="27"/>
      <c r="HQH248" s="28"/>
      <c r="HQI248" s="28"/>
      <c r="HQJ248" s="28"/>
      <c r="HQK248" s="28"/>
      <c r="HQL248" s="28"/>
      <c r="HQM248" s="58"/>
      <c r="HQN248" s="57"/>
      <c r="HQO248" s="23"/>
      <c r="HQP248" s="24"/>
      <c r="HQQ248" s="26"/>
      <c r="HQR248" s="20"/>
      <c r="HQS248" s="35"/>
      <c r="HQT248" s="21"/>
      <c r="HQU248" s="21"/>
      <c r="HQV248" s="27"/>
      <c r="HQW248" s="28"/>
      <c r="HQX248" s="28"/>
      <c r="HQY248" s="28"/>
      <c r="HQZ248" s="28"/>
      <c r="HRA248" s="28"/>
      <c r="HRB248" s="58"/>
      <c r="HRC248" s="57"/>
      <c r="HRD248" s="23"/>
      <c r="HRE248" s="24"/>
      <c r="HRF248" s="26"/>
      <c r="HRG248" s="20"/>
      <c r="HRH248" s="35"/>
      <c r="HRI248" s="21"/>
      <c r="HRJ248" s="21"/>
      <c r="HRK248" s="27"/>
      <c r="HRL248" s="28"/>
      <c r="HRM248" s="28"/>
      <c r="HRN248" s="28"/>
      <c r="HRO248" s="28"/>
      <c r="HRP248" s="28"/>
      <c r="HRQ248" s="58"/>
      <c r="HRR248" s="57"/>
      <c r="HRS248" s="23"/>
      <c r="HRT248" s="24"/>
      <c r="HRU248" s="26"/>
      <c r="HRV248" s="20"/>
      <c r="HRW248" s="35"/>
      <c r="HRX248" s="21"/>
      <c r="HRY248" s="21"/>
      <c r="HRZ248" s="27"/>
      <c r="HSA248" s="28"/>
      <c r="HSB248" s="28"/>
      <c r="HSC248" s="28"/>
      <c r="HSD248" s="28"/>
      <c r="HSE248" s="28"/>
      <c r="HSF248" s="58"/>
      <c r="HSG248" s="57"/>
      <c r="HSH248" s="23"/>
      <c r="HSI248" s="24"/>
      <c r="HSJ248" s="26"/>
      <c r="HSK248" s="20"/>
      <c r="HSL248" s="35"/>
      <c r="HSM248" s="21"/>
      <c r="HSN248" s="21"/>
      <c r="HSO248" s="27"/>
      <c r="HSP248" s="28"/>
      <c r="HSQ248" s="28"/>
      <c r="HSR248" s="28"/>
      <c r="HSS248" s="28"/>
      <c r="HST248" s="28"/>
      <c r="HSU248" s="58"/>
      <c r="HSV248" s="57"/>
      <c r="HSW248" s="23"/>
      <c r="HSX248" s="24"/>
      <c r="HSY248" s="26"/>
      <c r="HSZ248" s="20"/>
      <c r="HTA248" s="35"/>
      <c r="HTB248" s="21"/>
      <c r="HTC248" s="21"/>
      <c r="HTD248" s="27"/>
      <c r="HTE248" s="28"/>
      <c r="HTF248" s="28"/>
      <c r="HTG248" s="28"/>
      <c r="HTH248" s="28"/>
      <c r="HTI248" s="28"/>
      <c r="HTJ248" s="58"/>
      <c r="HTK248" s="57"/>
      <c r="HTL248" s="23"/>
      <c r="HTM248" s="24"/>
      <c r="HTN248" s="26"/>
      <c r="HTO248" s="20"/>
      <c r="HTP248" s="35"/>
      <c r="HTQ248" s="21"/>
      <c r="HTR248" s="21"/>
      <c r="HTS248" s="27"/>
      <c r="HTT248" s="28"/>
      <c r="HTU248" s="28"/>
      <c r="HTV248" s="28"/>
      <c r="HTW248" s="28"/>
      <c r="HTX248" s="28"/>
      <c r="HTY248" s="58"/>
      <c r="HTZ248" s="57"/>
      <c r="HUA248" s="23"/>
      <c r="HUB248" s="24"/>
      <c r="HUC248" s="26"/>
      <c r="HUD248" s="20"/>
      <c r="HUE248" s="35"/>
      <c r="HUF248" s="21"/>
      <c r="HUG248" s="21"/>
      <c r="HUH248" s="27"/>
      <c r="HUI248" s="28"/>
      <c r="HUJ248" s="28"/>
      <c r="HUK248" s="28"/>
      <c r="HUL248" s="28"/>
      <c r="HUM248" s="28"/>
      <c r="HUN248" s="58"/>
      <c r="HUO248" s="57"/>
      <c r="HUP248" s="23"/>
      <c r="HUQ248" s="24"/>
      <c r="HUR248" s="26"/>
      <c r="HUS248" s="20"/>
      <c r="HUT248" s="35"/>
      <c r="HUU248" s="21"/>
      <c r="HUV248" s="21"/>
      <c r="HUW248" s="27"/>
      <c r="HUX248" s="28"/>
      <c r="HUY248" s="28"/>
      <c r="HUZ248" s="28"/>
      <c r="HVA248" s="28"/>
      <c r="HVB248" s="28"/>
      <c r="HVC248" s="58"/>
      <c r="HVD248" s="57"/>
      <c r="HVE248" s="23"/>
      <c r="HVF248" s="24"/>
      <c r="HVG248" s="26"/>
      <c r="HVH248" s="20"/>
      <c r="HVI248" s="35"/>
      <c r="HVJ248" s="21"/>
      <c r="HVK248" s="21"/>
      <c r="HVL248" s="27"/>
      <c r="HVM248" s="28"/>
      <c r="HVN248" s="28"/>
      <c r="HVO248" s="28"/>
      <c r="HVP248" s="28"/>
      <c r="HVQ248" s="28"/>
      <c r="HVR248" s="58"/>
      <c r="HVS248" s="57"/>
      <c r="HVT248" s="23"/>
      <c r="HVU248" s="24"/>
      <c r="HVV248" s="26"/>
      <c r="HVW248" s="20"/>
      <c r="HVX248" s="35"/>
      <c r="HVY248" s="21"/>
      <c r="HVZ248" s="21"/>
      <c r="HWA248" s="27"/>
      <c r="HWB248" s="28"/>
      <c r="HWC248" s="28"/>
      <c r="HWD248" s="28"/>
      <c r="HWE248" s="28"/>
      <c r="HWF248" s="28"/>
      <c r="HWG248" s="58"/>
      <c r="HWH248" s="57"/>
      <c r="HWI248" s="23"/>
      <c r="HWJ248" s="24"/>
      <c r="HWK248" s="26"/>
      <c r="HWL248" s="20"/>
      <c r="HWM248" s="35"/>
      <c r="HWN248" s="21"/>
      <c r="HWO248" s="21"/>
      <c r="HWP248" s="27"/>
      <c r="HWQ248" s="28"/>
      <c r="HWR248" s="28"/>
      <c r="HWS248" s="28"/>
      <c r="HWT248" s="28"/>
      <c r="HWU248" s="28"/>
      <c r="HWV248" s="58"/>
      <c r="HWW248" s="57"/>
      <c r="HWX248" s="23"/>
      <c r="HWY248" s="24"/>
      <c r="HWZ248" s="26"/>
      <c r="HXA248" s="20"/>
      <c r="HXB248" s="35"/>
      <c r="HXC248" s="21"/>
      <c r="HXD248" s="21"/>
      <c r="HXE248" s="27"/>
      <c r="HXF248" s="28"/>
      <c r="HXG248" s="28"/>
      <c r="HXH248" s="28"/>
      <c r="HXI248" s="28"/>
      <c r="HXJ248" s="28"/>
      <c r="HXK248" s="58"/>
      <c r="HXL248" s="57"/>
      <c r="HXM248" s="23"/>
      <c r="HXN248" s="24"/>
      <c r="HXO248" s="26"/>
      <c r="HXP248" s="20"/>
      <c r="HXQ248" s="35"/>
      <c r="HXR248" s="21"/>
      <c r="HXS248" s="21"/>
      <c r="HXT248" s="27"/>
      <c r="HXU248" s="28"/>
      <c r="HXV248" s="28"/>
      <c r="HXW248" s="28"/>
      <c r="HXX248" s="28"/>
      <c r="HXY248" s="28"/>
      <c r="HXZ248" s="58"/>
      <c r="HYA248" s="57"/>
      <c r="HYB248" s="23"/>
      <c r="HYC248" s="24"/>
      <c r="HYD248" s="26"/>
      <c r="HYE248" s="20"/>
      <c r="HYF248" s="35"/>
      <c r="HYG248" s="21"/>
      <c r="HYH248" s="21"/>
      <c r="HYI248" s="27"/>
      <c r="HYJ248" s="28"/>
      <c r="HYK248" s="28"/>
      <c r="HYL248" s="28"/>
      <c r="HYM248" s="28"/>
      <c r="HYN248" s="28"/>
      <c r="HYO248" s="58"/>
      <c r="HYP248" s="57"/>
      <c r="HYQ248" s="23"/>
      <c r="HYR248" s="24"/>
      <c r="HYS248" s="26"/>
      <c r="HYT248" s="20"/>
      <c r="HYU248" s="35"/>
      <c r="HYV248" s="21"/>
      <c r="HYW248" s="21"/>
      <c r="HYX248" s="27"/>
      <c r="HYY248" s="28"/>
      <c r="HYZ248" s="28"/>
      <c r="HZA248" s="28"/>
      <c r="HZB248" s="28"/>
      <c r="HZC248" s="28"/>
      <c r="HZD248" s="58"/>
      <c r="HZE248" s="57"/>
      <c r="HZF248" s="23"/>
      <c r="HZG248" s="24"/>
      <c r="HZH248" s="26"/>
      <c r="HZI248" s="20"/>
      <c r="HZJ248" s="35"/>
      <c r="HZK248" s="21"/>
      <c r="HZL248" s="21"/>
      <c r="HZM248" s="27"/>
      <c r="HZN248" s="28"/>
      <c r="HZO248" s="28"/>
      <c r="HZP248" s="28"/>
      <c r="HZQ248" s="28"/>
      <c r="HZR248" s="28"/>
      <c r="HZS248" s="58"/>
      <c r="HZT248" s="57"/>
      <c r="HZU248" s="23"/>
      <c r="HZV248" s="24"/>
      <c r="HZW248" s="26"/>
      <c r="HZX248" s="20"/>
      <c r="HZY248" s="35"/>
      <c r="HZZ248" s="21"/>
      <c r="IAA248" s="21"/>
      <c r="IAB248" s="27"/>
      <c r="IAC248" s="28"/>
      <c r="IAD248" s="28"/>
      <c r="IAE248" s="28"/>
      <c r="IAF248" s="28"/>
      <c r="IAG248" s="28"/>
      <c r="IAH248" s="58"/>
      <c r="IAI248" s="57"/>
      <c r="IAJ248" s="23"/>
      <c r="IAK248" s="24"/>
      <c r="IAL248" s="26"/>
      <c r="IAM248" s="20"/>
      <c r="IAN248" s="35"/>
      <c r="IAO248" s="21"/>
      <c r="IAP248" s="21"/>
      <c r="IAQ248" s="27"/>
      <c r="IAR248" s="28"/>
      <c r="IAS248" s="28"/>
      <c r="IAT248" s="28"/>
      <c r="IAU248" s="28"/>
      <c r="IAV248" s="28"/>
      <c r="IAW248" s="58"/>
      <c r="IAX248" s="57"/>
      <c r="IAY248" s="23"/>
      <c r="IAZ248" s="24"/>
      <c r="IBA248" s="26"/>
      <c r="IBB248" s="20"/>
      <c r="IBC248" s="35"/>
      <c r="IBD248" s="21"/>
      <c r="IBE248" s="21"/>
      <c r="IBF248" s="27"/>
      <c r="IBG248" s="28"/>
      <c r="IBH248" s="28"/>
      <c r="IBI248" s="28"/>
      <c r="IBJ248" s="28"/>
      <c r="IBK248" s="28"/>
      <c r="IBL248" s="58"/>
      <c r="IBM248" s="57"/>
      <c r="IBN248" s="23"/>
      <c r="IBO248" s="24"/>
      <c r="IBP248" s="26"/>
      <c r="IBQ248" s="20"/>
      <c r="IBR248" s="35"/>
      <c r="IBS248" s="21"/>
      <c r="IBT248" s="21"/>
      <c r="IBU248" s="27"/>
      <c r="IBV248" s="28"/>
      <c r="IBW248" s="28"/>
      <c r="IBX248" s="28"/>
      <c r="IBY248" s="28"/>
      <c r="IBZ248" s="28"/>
      <c r="ICA248" s="58"/>
      <c r="ICB248" s="57"/>
      <c r="ICC248" s="23"/>
      <c r="ICD248" s="24"/>
      <c r="ICE248" s="26"/>
      <c r="ICF248" s="20"/>
      <c r="ICG248" s="35"/>
      <c r="ICH248" s="21"/>
      <c r="ICI248" s="21"/>
      <c r="ICJ248" s="27"/>
      <c r="ICK248" s="28"/>
      <c r="ICL248" s="28"/>
      <c r="ICM248" s="28"/>
      <c r="ICN248" s="28"/>
      <c r="ICO248" s="28"/>
      <c r="ICP248" s="58"/>
      <c r="ICQ248" s="57"/>
      <c r="ICR248" s="23"/>
      <c r="ICS248" s="24"/>
      <c r="ICT248" s="26"/>
      <c r="ICU248" s="20"/>
      <c r="ICV248" s="35"/>
      <c r="ICW248" s="21"/>
      <c r="ICX248" s="21"/>
      <c r="ICY248" s="27"/>
      <c r="ICZ248" s="28"/>
      <c r="IDA248" s="28"/>
      <c r="IDB248" s="28"/>
      <c r="IDC248" s="28"/>
      <c r="IDD248" s="28"/>
      <c r="IDE248" s="58"/>
      <c r="IDF248" s="57"/>
      <c r="IDG248" s="23"/>
      <c r="IDH248" s="24"/>
      <c r="IDI248" s="26"/>
      <c r="IDJ248" s="20"/>
      <c r="IDK248" s="35"/>
      <c r="IDL248" s="21"/>
      <c r="IDM248" s="21"/>
      <c r="IDN248" s="27"/>
      <c r="IDO248" s="28"/>
      <c r="IDP248" s="28"/>
      <c r="IDQ248" s="28"/>
      <c r="IDR248" s="28"/>
      <c r="IDS248" s="28"/>
      <c r="IDT248" s="58"/>
      <c r="IDU248" s="57"/>
      <c r="IDV248" s="23"/>
      <c r="IDW248" s="24"/>
      <c r="IDX248" s="26"/>
      <c r="IDY248" s="20"/>
      <c r="IDZ248" s="35"/>
      <c r="IEA248" s="21"/>
      <c r="IEB248" s="21"/>
      <c r="IEC248" s="27"/>
      <c r="IED248" s="28"/>
      <c r="IEE248" s="28"/>
      <c r="IEF248" s="28"/>
      <c r="IEG248" s="28"/>
      <c r="IEH248" s="28"/>
      <c r="IEI248" s="58"/>
      <c r="IEJ248" s="57"/>
      <c r="IEK248" s="23"/>
      <c r="IEL248" s="24"/>
      <c r="IEM248" s="26"/>
      <c r="IEN248" s="20"/>
      <c r="IEO248" s="35"/>
      <c r="IEP248" s="21"/>
      <c r="IEQ248" s="21"/>
      <c r="IER248" s="27"/>
      <c r="IES248" s="28"/>
      <c r="IET248" s="28"/>
      <c r="IEU248" s="28"/>
      <c r="IEV248" s="28"/>
      <c r="IEW248" s="28"/>
      <c r="IEX248" s="58"/>
      <c r="IEY248" s="57"/>
      <c r="IEZ248" s="23"/>
      <c r="IFA248" s="24"/>
      <c r="IFB248" s="26"/>
      <c r="IFC248" s="20"/>
      <c r="IFD248" s="35"/>
      <c r="IFE248" s="21"/>
      <c r="IFF248" s="21"/>
      <c r="IFG248" s="27"/>
      <c r="IFH248" s="28"/>
      <c r="IFI248" s="28"/>
      <c r="IFJ248" s="28"/>
      <c r="IFK248" s="28"/>
      <c r="IFL248" s="28"/>
      <c r="IFM248" s="58"/>
      <c r="IFN248" s="57"/>
      <c r="IFO248" s="23"/>
      <c r="IFP248" s="24"/>
      <c r="IFQ248" s="26"/>
      <c r="IFR248" s="20"/>
      <c r="IFS248" s="35"/>
      <c r="IFT248" s="21"/>
      <c r="IFU248" s="21"/>
      <c r="IFV248" s="27"/>
      <c r="IFW248" s="28"/>
      <c r="IFX248" s="28"/>
      <c r="IFY248" s="28"/>
      <c r="IFZ248" s="28"/>
      <c r="IGA248" s="28"/>
      <c r="IGB248" s="58"/>
      <c r="IGC248" s="57"/>
      <c r="IGD248" s="23"/>
      <c r="IGE248" s="24"/>
      <c r="IGF248" s="26"/>
      <c r="IGG248" s="20"/>
      <c r="IGH248" s="35"/>
      <c r="IGI248" s="21"/>
      <c r="IGJ248" s="21"/>
      <c r="IGK248" s="27"/>
      <c r="IGL248" s="28"/>
      <c r="IGM248" s="28"/>
      <c r="IGN248" s="28"/>
      <c r="IGO248" s="28"/>
      <c r="IGP248" s="28"/>
      <c r="IGQ248" s="58"/>
      <c r="IGR248" s="57"/>
      <c r="IGS248" s="23"/>
      <c r="IGT248" s="24"/>
      <c r="IGU248" s="26"/>
      <c r="IGV248" s="20"/>
      <c r="IGW248" s="35"/>
      <c r="IGX248" s="21"/>
      <c r="IGY248" s="21"/>
      <c r="IGZ248" s="27"/>
      <c r="IHA248" s="28"/>
      <c r="IHB248" s="28"/>
      <c r="IHC248" s="28"/>
      <c r="IHD248" s="28"/>
      <c r="IHE248" s="28"/>
      <c r="IHF248" s="58"/>
      <c r="IHG248" s="57"/>
      <c r="IHH248" s="23"/>
      <c r="IHI248" s="24"/>
      <c r="IHJ248" s="26"/>
      <c r="IHK248" s="20"/>
      <c r="IHL248" s="35"/>
      <c r="IHM248" s="21"/>
      <c r="IHN248" s="21"/>
      <c r="IHO248" s="27"/>
      <c r="IHP248" s="28"/>
      <c r="IHQ248" s="28"/>
      <c r="IHR248" s="28"/>
      <c r="IHS248" s="28"/>
      <c r="IHT248" s="28"/>
      <c r="IHU248" s="58"/>
      <c r="IHV248" s="57"/>
      <c r="IHW248" s="23"/>
      <c r="IHX248" s="24"/>
      <c r="IHY248" s="26"/>
      <c r="IHZ248" s="20"/>
      <c r="IIA248" s="35"/>
      <c r="IIB248" s="21"/>
      <c r="IIC248" s="21"/>
      <c r="IID248" s="27"/>
      <c r="IIE248" s="28"/>
      <c r="IIF248" s="28"/>
      <c r="IIG248" s="28"/>
      <c r="IIH248" s="28"/>
      <c r="III248" s="28"/>
      <c r="IIJ248" s="58"/>
      <c r="IIK248" s="57"/>
      <c r="IIL248" s="23"/>
      <c r="IIM248" s="24"/>
      <c r="IIN248" s="26"/>
      <c r="IIO248" s="20"/>
      <c r="IIP248" s="35"/>
      <c r="IIQ248" s="21"/>
      <c r="IIR248" s="21"/>
      <c r="IIS248" s="27"/>
      <c r="IIT248" s="28"/>
      <c r="IIU248" s="28"/>
      <c r="IIV248" s="28"/>
      <c r="IIW248" s="28"/>
      <c r="IIX248" s="28"/>
      <c r="IIY248" s="58"/>
      <c r="IIZ248" s="57"/>
      <c r="IJA248" s="23"/>
      <c r="IJB248" s="24"/>
      <c r="IJC248" s="26"/>
      <c r="IJD248" s="20"/>
      <c r="IJE248" s="35"/>
      <c r="IJF248" s="21"/>
      <c r="IJG248" s="21"/>
      <c r="IJH248" s="27"/>
      <c r="IJI248" s="28"/>
      <c r="IJJ248" s="28"/>
      <c r="IJK248" s="28"/>
      <c r="IJL248" s="28"/>
      <c r="IJM248" s="28"/>
      <c r="IJN248" s="58"/>
      <c r="IJO248" s="57"/>
      <c r="IJP248" s="23"/>
      <c r="IJQ248" s="24"/>
      <c r="IJR248" s="26"/>
      <c r="IJS248" s="20"/>
      <c r="IJT248" s="35"/>
      <c r="IJU248" s="21"/>
      <c r="IJV248" s="21"/>
      <c r="IJW248" s="27"/>
      <c r="IJX248" s="28"/>
      <c r="IJY248" s="28"/>
      <c r="IJZ248" s="28"/>
      <c r="IKA248" s="28"/>
      <c r="IKB248" s="28"/>
      <c r="IKC248" s="58"/>
      <c r="IKD248" s="57"/>
      <c r="IKE248" s="23"/>
      <c r="IKF248" s="24"/>
      <c r="IKG248" s="26"/>
      <c r="IKH248" s="20"/>
      <c r="IKI248" s="35"/>
      <c r="IKJ248" s="21"/>
      <c r="IKK248" s="21"/>
      <c r="IKL248" s="27"/>
      <c r="IKM248" s="28"/>
      <c r="IKN248" s="28"/>
      <c r="IKO248" s="28"/>
      <c r="IKP248" s="28"/>
      <c r="IKQ248" s="28"/>
      <c r="IKR248" s="58"/>
      <c r="IKS248" s="57"/>
      <c r="IKT248" s="23"/>
      <c r="IKU248" s="24"/>
      <c r="IKV248" s="26"/>
      <c r="IKW248" s="20"/>
      <c r="IKX248" s="35"/>
      <c r="IKY248" s="21"/>
      <c r="IKZ248" s="21"/>
      <c r="ILA248" s="27"/>
      <c r="ILB248" s="28"/>
      <c r="ILC248" s="28"/>
      <c r="ILD248" s="28"/>
      <c r="ILE248" s="28"/>
      <c r="ILF248" s="28"/>
      <c r="ILG248" s="58"/>
      <c r="ILH248" s="57"/>
      <c r="ILI248" s="23"/>
      <c r="ILJ248" s="24"/>
      <c r="ILK248" s="26"/>
      <c r="ILL248" s="20"/>
      <c r="ILM248" s="35"/>
      <c r="ILN248" s="21"/>
      <c r="ILO248" s="21"/>
      <c r="ILP248" s="27"/>
      <c r="ILQ248" s="28"/>
      <c r="ILR248" s="28"/>
      <c r="ILS248" s="28"/>
      <c r="ILT248" s="28"/>
      <c r="ILU248" s="28"/>
      <c r="ILV248" s="58"/>
      <c r="ILW248" s="57"/>
      <c r="ILX248" s="23"/>
      <c r="ILY248" s="24"/>
      <c r="ILZ248" s="26"/>
      <c r="IMA248" s="20"/>
      <c r="IMB248" s="35"/>
      <c r="IMC248" s="21"/>
      <c r="IMD248" s="21"/>
      <c r="IME248" s="27"/>
      <c r="IMF248" s="28"/>
      <c r="IMG248" s="28"/>
      <c r="IMH248" s="28"/>
      <c r="IMI248" s="28"/>
      <c r="IMJ248" s="28"/>
      <c r="IMK248" s="58"/>
      <c r="IML248" s="57"/>
      <c r="IMM248" s="23"/>
      <c r="IMN248" s="24"/>
      <c r="IMO248" s="26"/>
      <c r="IMP248" s="20"/>
      <c r="IMQ248" s="35"/>
      <c r="IMR248" s="21"/>
      <c r="IMS248" s="21"/>
      <c r="IMT248" s="27"/>
      <c r="IMU248" s="28"/>
      <c r="IMV248" s="28"/>
      <c r="IMW248" s="28"/>
      <c r="IMX248" s="28"/>
      <c r="IMY248" s="28"/>
      <c r="IMZ248" s="58"/>
      <c r="INA248" s="57"/>
      <c r="INB248" s="23"/>
      <c r="INC248" s="24"/>
      <c r="IND248" s="26"/>
      <c r="INE248" s="20"/>
      <c r="INF248" s="35"/>
      <c r="ING248" s="21"/>
      <c r="INH248" s="21"/>
      <c r="INI248" s="27"/>
      <c r="INJ248" s="28"/>
      <c r="INK248" s="28"/>
      <c r="INL248" s="28"/>
      <c r="INM248" s="28"/>
      <c r="INN248" s="28"/>
      <c r="INO248" s="58"/>
      <c r="INP248" s="57"/>
      <c r="INQ248" s="23"/>
      <c r="INR248" s="24"/>
      <c r="INS248" s="26"/>
      <c r="INT248" s="20"/>
      <c r="INU248" s="35"/>
      <c r="INV248" s="21"/>
      <c r="INW248" s="21"/>
      <c r="INX248" s="27"/>
      <c r="INY248" s="28"/>
      <c r="INZ248" s="28"/>
      <c r="IOA248" s="28"/>
      <c r="IOB248" s="28"/>
      <c r="IOC248" s="28"/>
      <c r="IOD248" s="58"/>
      <c r="IOE248" s="57"/>
      <c r="IOF248" s="23"/>
      <c r="IOG248" s="24"/>
      <c r="IOH248" s="26"/>
      <c r="IOI248" s="20"/>
      <c r="IOJ248" s="35"/>
      <c r="IOK248" s="21"/>
      <c r="IOL248" s="21"/>
      <c r="IOM248" s="27"/>
      <c r="ION248" s="28"/>
      <c r="IOO248" s="28"/>
      <c r="IOP248" s="28"/>
      <c r="IOQ248" s="28"/>
      <c r="IOR248" s="28"/>
      <c r="IOS248" s="58"/>
      <c r="IOT248" s="57"/>
      <c r="IOU248" s="23"/>
      <c r="IOV248" s="24"/>
      <c r="IOW248" s="26"/>
      <c r="IOX248" s="20"/>
      <c r="IOY248" s="35"/>
      <c r="IOZ248" s="21"/>
      <c r="IPA248" s="21"/>
      <c r="IPB248" s="27"/>
      <c r="IPC248" s="28"/>
      <c r="IPD248" s="28"/>
      <c r="IPE248" s="28"/>
      <c r="IPF248" s="28"/>
      <c r="IPG248" s="28"/>
      <c r="IPH248" s="58"/>
      <c r="IPI248" s="57"/>
      <c r="IPJ248" s="23"/>
      <c r="IPK248" s="24"/>
      <c r="IPL248" s="26"/>
      <c r="IPM248" s="20"/>
      <c r="IPN248" s="35"/>
      <c r="IPO248" s="21"/>
      <c r="IPP248" s="21"/>
      <c r="IPQ248" s="27"/>
      <c r="IPR248" s="28"/>
      <c r="IPS248" s="28"/>
      <c r="IPT248" s="28"/>
      <c r="IPU248" s="28"/>
      <c r="IPV248" s="28"/>
      <c r="IPW248" s="58"/>
      <c r="IPX248" s="57"/>
      <c r="IPY248" s="23"/>
      <c r="IPZ248" s="24"/>
      <c r="IQA248" s="26"/>
      <c r="IQB248" s="20"/>
      <c r="IQC248" s="35"/>
      <c r="IQD248" s="21"/>
      <c r="IQE248" s="21"/>
      <c r="IQF248" s="27"/>
      <c r="IQG248" s="28"/>
      <c r="IQH248" s="28"/>
      <c r="IQI248" s="28"/>
      <c r="IQJ248" s="28"/>
      <c r="IQK248" s="28"/>
      <c r="IQL248" s="58"/>
      <c r="IQM248" s="57"/>
      <c r="IQN248" s="23"/>
      <c r="IQO248" s="24"/>
      <c r="IQP248" s="26"/>
      <c r="IQQ248" s="20"/>
      <c r="IQR248" s="35"/>
      <c r="IQS248" s="21"/>
      <c r="IQT248" s="21"/>
      <c r="IQU248" s="27"/>
      <c r="IQV248" s="28"/>
      <c r="IQW248" s="28"/>
      <c r="IQX248" s="28"/>
      <c r="IQY248" s="28"/>
      <c r="IQZ248" s="28"/>
      <c r="IRA248" s="58"/>
      <c r="IRB248" s="57"/>
      <c r="IRC248" s="23"/>
      <c r="IRD248" s="24"/>
      <c r="IRE248" s="26"/>
      <c r="IRF248" s="20"/>
      <c r="IRG248" s="35"/>
      <c r="IRH248" s="21"/>
      <c r="IRI248" s="21"/>
      <c r="IRJ248" s="27"/>
      <c r="IRK248" s="28"/>
      <c r="IRL248" s="28"/>
      <c r="IRM248" s="28"/>
      <c r="IRN248" s="28"/>
      <c r="IRO248" s="28"/>
      <c r="IRP248" s="58"/>
      <c r="IRQ248" s="57"/>
      <c r="IRR248" s="23"/>
      <c r="IRS248" s="24"/>
      <c r="IRT248" s="26"/>
      <c r="IRU248" s="20"/>
      <c r="IRV248" s="35"/>
      <c r="IRW248" s="21"/>
      <c r="IRX248" s="21"/>
      <c r="IRY248" s="27"/>
      <c r="IRZ248" s="28"/>
      <c r="ISA248" s="28"/>
      <c r="ISB248" s="28"/>
      <c r="ISC248" s="28"/>
      <c r="ISD248" s="28"/>
      <c r="ISE248" s="58"/>
      <c r="ISF248" s="57"/>
      <c r="ISG248" s="23"/>
      <c r="ISH248" s="24"/>
      <c r="ISI248" s="26"/>
      <c r="ISJ248" s="20"/>
      <c r="ISK248" s="35"/>
      <c r="ISL248" s="21"/>
      <c r="ISM248" s="21"/>
      <c r="ISN248" s="27"/>
      <c r="ISO248" s="28"/>
      <c r="ISP248" s="28"/>
      <c r="ISQ248" s="28"/>
      <c r="ISR248" s="28"/>
      <c r="ISS248" s="28"/>
      <c r="IST248" s="58"/>
      <c r="ISU248" s="57"/>
      <c r="ISV248" s="23"/>
      <c r="ISW248" s="24"/>
      <c r="ISX248" s="26"/>
      <c r="ISY248" s="20"/>
      <c r="ISZ248" s="35"/>
      <c r="ITA248" s="21"/>
      <c r="ITB248" s="21"/>
      <c r="ITC248" s="27"/>
      <c r="ITD248" s="28"/>
      <c r="ITE248" s="28"/>
      <c r="ITF248" s="28"/>
      <c r="ITG248" s="28"/>
      <c r="ITH248" s="28"/>
      <c r="ITI248" s="58"/>
      <c r="ITJ248" s="57"/>
      <c r="ITK248" s="23"/>
      <c r="ITL248" s="24"/>
      <c r="ITM248" s="26"/>
      <c r="ITN248" s="20"/>
      <c r="ITO248" s="35"/>
      <c r="ITP248" s="21"/>
      <c r="ITQ248" s="21"/>
      <c r="ITR248" s="27"/>
      <c r="ITS248" s="28"/>
      <c r="ITT248" s="28"/>
      <c r="ITU248" s="28"/>
      <c r="ITV248" s="28"/>
      <c r="ITW248" s="28"/>
      <c r="ITX248" s="58"/>
      <c r="ITY248" s="57"/>
      <c r="ITZ248" s="23"/>
      <c r="IUA248" s="24"/>
      <c r="IUB248" s="26"/>
      <c r="IUC248" s="20"/>
      <c r="IUD248" s="35"/>
      <c r="IUE248" s="21"/>
      <c r="IUF248" s="21"/>
      <c r="IUG248" s="27"/>
      <c r="IUH248" s="28"/>
      <c r="IUI248" s="28"/>
      <c r="IUJ248" s="28"/>
      <c r="IUK248" s="28"/>
      <c r="IUL248" s="28"/>
      <c r="IUM248" s="58"/>
      <c r="IUN248" s="57"/>
      <c r="IUO248" s="23"/>
      <c r="IUP248" s="24"/>
      <c r="IUQ248" s="26"/>
      <c r="IUR248" s="20"/>
      <c r="IUS248" s="35"/>
      <c r="IUT248" s="21"/>
      <c r="IUU248" s="21"/>
      <c r="IUV248" s="27"/>
      <c r="IUW248" s="28"/>
      <c r="IUX248" s="28"/>
      <c r="IUY248" s="28"/>
      <c r="IUZ248" s="28"/>
      <c r="IVA248" s="28"/>
      <c r="IVB248" s="58"/>
      <c r="IVC248" s="57"/>
      <c r="IVD248" s="23"/>
      <c r="IVE248" s="24"/>
      <c r="IVF248" s="26"/>
      <c r="IVG248" s="20"/>
      <c r="IVH248" s="35"/>
      <c r="IVI248" s="21"/>
      <c r="IVJ248" s="21"/>
      <c r="IVK248" s="27"/>
      <c r="IVL248" s="28"/>
      <c r="IVM248" s="28"/>
      <c r="IVN248" s="28"/>
      <c r="IVO248" s="28"/>
      <c r="IVP248" s="28"/>
      <c r="IVQ248" s="58"/>
      <c r="IVR248" s="57"/>
      <c r="IVS248" s="23"/>
      <c r="IVT248" s="24"/>
      <c r="IVU248" s="26"/>
      <c r="IVV248" s="20"/>
      <c r="IVW248" s="35"/>
      <c r="IVX248" s="21"/>
      <c r="IVY248" s="21"/>
      <c r="IVZ248" s="27"/>
      <c r="IWA248" s="28"/>
      <c r="IWB248" s="28"/>
      <c r="IWC248" s="28"/>
      <c r="IWD248" s="28"/>
      <c r="IWE248" s="28"/>
      <c r="IWF248" s="58"/>
      <c r="IWG248" s="57"/>
      <c r="IWH248" s="23"/>
      <c r="IWI248" s="24"/>
      <c r="IWJ248" s="26"/>
      <c r="IWK248" s="20"/>
      <c r="IWL248" s="35"/>
      <c r="IWM248" s="21"/>
      <c r="IWN248" s="21"/>
      <c r="IWO248" s="27"/>
      <c r="IWP248" s="28"/>
      <c r="IWQ248" s="28"/>
      <c r="IWR248" s="28"/>
      <c r="IWS248" s="28"/>
      <c r="IWT248" s="28"/>
      <c r="IWU248" s="58"/>
      <c r="IWV248" s="57"/>
      <c r="IWW248" s="23"/>
      <c r="IWX248" s="24"/>
      <c r="IWY248" s="26"/>
      <c r="IWZ248" s="20"/>
      <c r="IXA248" s="35"/>
      <c r="IXB248" s="21"/>
      <c r="IXC248" s="21"/>
      <c r="IXD248" s="27"/>
      <c r="IXE248" s="28"/>
      <c r="IXF248" s="28"/>
      <c r="IXG248" s="28"/>
      <c r="IXH248" s="28"/>
      <c r="IXI248" s="28"/>
      <c r="IXJ248" s="58"/>
      <c r="IXK248" s="57"/>
      <c r="IXL248" s="23"/>
      <c r="IXM248" s="24"/>
      <c r="IXN248" s="26"/>
      <c r="IXO248" s="20"/>
      <c r="IXP248" s="35"/>
      <c r="IXQ248" s="21"/>
      <c r="IXR248" s="21"/>
      <c r="IXS248" s="27"/>
      <c r="IXT248" s="28"/>
      <c r="IXU248" s="28"/>
      <c r="IXV248" s="28"/>
      <c r="IXW248" s="28"/>
      <c r="IXX248" s="28"/>
      <c r="IXY248" s="58"/>
      <c r="IXZ248" s="57"/>
      <c r="IYA248" s="23"/>
      <c r="IYB248" s="24"/>
      <c r="IYC248" s="26"/>
      <c r="IYD248" s="20"/>
      <c r="IYE248" s="35"/>
      <c r="IYF248" s="21"/>
      <c r="IYG248" s="21"/>
      <c r="IYH248" s="27"/>
      <c r="IYI248" s="28"/>
      <c r="IYJ248" s="28"/>
      <c r="IYK248" s="28"/>
      <c r="IYL248" s="28"/>
      <c r="IYM248" s="28"/>
      <c r="IYN248" s="58"/>
      <c r="IYO248" s="57"/>
      <c r="IYP248" s="23"/>
      <c r="IYQ248" s="24"/>
      <c r="IYR248" s="26"/>
      <c r="IYS248" s="20"/>
      <c r="IYT248" s="35"/>
      <c r="IYU248" s="21"/>
      <c r="IYV248" s="21"/>
      <c r="IYW248" s="27"/>
      <c r="IYX248" s="28"/>
      <c r="IYY248" s="28"/>
      <c r="IYZ248" s="28"/>
      <c r="IZA248" s="28"/>
      <c r="IZB248" s="28"/>
      <c r="IZC248" s="58"/>
      <c r="IZD248" s="57"/>
      <c r="IZE248" s="23"/>
      <c r="IZF248" s="24"/>
      <c r="IZG248" s="26"/>
      <c r="IZH248" s="20"/>
      <c r="IZI248" s="35"/>
      <c r="IZJ248" s="21"/>
      <c r="IZK248" s="21"/>
      <c r="IZL248" s="27"/>
      <c r="IZM248" s="28"/>
      <c r="IZN248" s="28"/>
      <c r="IZO248" s="28"/>
      <c r="IZP248" s="28"/>
      <c r="IZQ248" s="28"/>
      <c r="IZR248" s="58"/>
      <c r="IZS248" s="57"/>
      <c r="IZT248" s="23"/>
      <c r="IZU248" s="24"/>
      <c r="IZV248" s="26"/>
      <c r="IZW248" s="20"/>
      <c r="IZX248" s="35"/>
      <c r="IZY248" s="21"/>
      <c r="IZZ248" s="21"/>
      <c r="JAA248" s="27"/>
      <c r="JAB248" s="28"/>
      <c r="JAC248" s="28"/>
      <c r="JAD248" s="28"/>
      <c r="JAE248" s="28"/>
      <c r="JAF248" s="28"/>
      <c r="JAG248" s="58"/>
      <c r="JAH248" s="57"/>
      <c r="JAI248" s="23"/>
      <c r="JAJ248" s="24"/>
      <c r="JAK248" s="26"/>
      <c r="JAL248" s="20"/>
      <c r="JAM248" s="35"/>
      <c r="JAN248" s="21"/>
      <c r="JAO248" s="21"/>
      <c r="JAP248" s="27"/>
      <c r="JAQ248" s="28"/>
      <c r="JAR248" s="28"/>
      <c r="JAS248" s="28"/>
      <c r="JAT248" s="28"/>
      <c r="JAU248" s="28"/>
      <c r="JAV248" s="58"/>
      <c r="JAW248" s="57"/>
      <c r="JAX248" s="23"/>
      <c r="JAY248" s="24"/>
      <c r="JAZ248" s="26"/>
      <c r="JBA248" s="20"/>
      <c r="JBB248" s="35"/>
      <c r="JBC248" s="21"/>
      <c r="JBD248" s="21"/>
      <c r="JBE248" s="27"/>
      <c r="JBF248" s="28"/>
      <c r="JBG248" s="28"/>
      <c r="JBH248" s="28"/>
      <c r="JBI248" s="28"/>
      <c r="JBJ248" s="28"/>
      <c r="JBK248" s="58"/>
      <c r="JBL248" s="57"/>
      <c r="JBM248" s="23"/>
      <c r="JBN248" s="24"/>
      <c r="JBO248" s="26"/>
      <c r="JBP248" s="20"/>
      <c r="JBQ248" s="35"/>
      <c r="JBR248" s="21"/>
      <c r="JBS248" s="21"/>
      <c r="JBT248" s="27"/>
      <c r="JBU248" s="28"/>
      <c r="JBV248" s="28"/>
      <c r="JBW248" s="28"/>
      <c r="JBX248" s="28"/>
      <c r="JBY248" s="28"/>
      <c r="JBZ248" s="58"/>
      <c r="JCA248" s="57"/>
      <c r="JCB248" s="23"/>
      <c r="JCC248" s="24"/>
      <c r="JCD248" s="26"/>
      <c r="JCE248" s="20"/>
      <c r="JCF248" s="35"/>
      <c r="JCG248" s="21"/>
      <c r="JCH248" s="21"/>
      <c r="JCI248" s="27"/>
      <c r="JCJ248" s="28"/>
      <c r="JCK248" s="28"/>
      <c r="JCL248" s="28"/>
      <c r="JCM248" s="28"/>
      <c r="JCN248" s="28"/>
      <c r="JCO248" s="58"/>
      <c r="JCP248" s="57"/>
      <c r="JCQ248" s="23"/>
      <c r="JCR248" s="24"/>
      <c r="JCS248" s="26"/>
      <c r="JCT248" s="20"/>
      <c r="JCU248" s="35"/>
      <c r="JCV248" s="21"/>
      <c r="JCW248" s="21"/>
      <c r="JCX248" s="27"/>
      <c r="JCY248" s="28"/>
      <c r="JCZ248" s="28"/>
      <c r="JDA248" s="28"/>
      <c r="JDB248" s="28"/>
      <c r="JDC248" s="28"/>
      <c r="JDD248" s="58"/>
      <c r="JDE248" s="57"/>
      <c r="JDF248" s="23"/>
      <c r="JDG248" s="24"/>
      <c r="JDH248" s="26"/>
      <c r="JDI248" s="20"/>
      <c r="JDJ248" s="35"/>
      <c r="JDK248" s="21"/>
      <c r="JDL248" s="21"/>
      <c r="JDM248" s="27"/>
      <c r="JDN248" s="28"/>
      <c r="JDO248" s="28"/>
      <c r="JDP248" s="28"/>
      <c r="JDQ248" s="28"/>
      <c r="JDR248" s="28"/>
      <c r="JDS248" s="58"/>
      <c r="JDT248" s="57"/>
      <c r="JDU248" s="23"/>
      <c r="JDV248" s="24"/>
      <c r="JDW248" s="26"/>
      <c r="JDX248" s="20"/>
      <c r="JDY248" s="35"/>
      <c r="JDZ248" s="21"/>
      <c r="JEA248" s="21"/>
      <c r="JEB248" s="27"/>
      <c r="JEC248" s="28"/>
      <c r="JED248" s="28"/>
      <c r="JEE248" s="28"/>
      <c r="JEF248" s="28"/>
      <c r="JEG248" s="28"/>
      <c r="JEH248" s="58"/>
      <c r="JEI248" s="57"/>
      <c r="JEJ248" s="23"/>
      <c r="JEK248" s="24"/>
      <c r="JEL248" s="26"/>
      <c r="JEM248" s="20"/>
      <c r="JEN248" s="35"/>
      <c r="JEO248" s="21"/>
      <c r="JEP248" s="21"/>
      <c r="JEQ248" s="27"/>
      <c r="JER248" s="28"/>
      <c r="JES248" s="28"/>
      <c r="JET248" s="28"/>
      <c r="JEU248" s="28"/>
      <c r="JEV248" s="28"/>
      <c r="JEW248" s="58"/>
      <c r="JEX248" s="57"/>
      <c r="JEY248" s="23"/>
      <c r="JEZ248" s="24"/>
      <c r="JFA248" s="26"/>
      <c r="JFB248" s="20"/>
      <c r="JFC248" s="35"/>
      <c r="JFD248" s="21"/>
      <c r="JFE248" s="21"/>
      <c r="JFF248" s="27"/>
      <c r="JFG248" s="28"/>
      <c r="JFH248" s="28"/>
      <c r="JFI248" s="28"/>
      <c r="JFJ248" s="28"/>
      <c r="JFK248" s="28"/>
      <c r="JFL248" s="58"/>
      <c r="JFM248" s="57"/>
      <c r="JFN248" s="23"/>
      <c r="JFO248" s="24"/>
      <c r="JFP248" s="26"/>
      <c r="JFQ248" s="20"/>
      <c r="JFR248" s="35"/>
      <c r="JFS248" s="21"/>
      <c r="JFT248" s="21"/>
      <c r="JFU248" s="27"/>
      <c r="JFV248" s="28"/>
      <c r="JFW248" s="28"/>
      <c r="JFX248" s="28"/>
      <c r="JFY248" s="28"/>
      <c r="JFZ248" s="28"/>
      <c r="JGA248" s="58"/>
      <c r="JGB248" s="57"/>
      <c r="JGC248" s="23"/>
      <c r="JGD248" s="24"/>
      <c r="JGE248" s="26"/>
      <c r="JGF248" s="20"/>
      <c r="JGG248" s="35"/>
      <c r="JGH248" s="21"/>
      <c r="JGI248" s="21"/>
      <c r="JGJ248" s="27"/>
      <c r="JGK248" s="28"/>
      <c r="JGL248" s="28"/>
      <c r="JGM248" s="28"/>
      <c r="JGN248" s="28"/>
      <c r="JGO248" s="28"/>
      <c r="JGP248" s="58"/>
      <c r="JGQ248" s="57"/>
      <c r="JGR248" s="23"/>
      <c r="JGS248" s="24"/>
      <c r="JGT248" s="26"/>
      <c r="JGU248" s="20"/>
      <c r="JGV248" s="35"/>
      <c r="JGW248" s="21"/>
      <c r="JGX248" s="21"/>
      <c r="JGY248" s="27"/>
      <c r="JGZ248" s="28"/>
      <c r="JHA248" s="28"/>
      <c r="JHB248" s="28"/>
      <c r="JHC248" s="28"/>
      <c r="JHD248" s="28"/>
      <c r="JHE248" s="58"/>
      <c r="JHF248" s="57"/>
      <c r="JHG248" s="23"/>
      <c r="JHH248" s="24"/>
      <c r="JHI248" s="26"/>
      <c r="JHJ248" s="20"/>
      <c r="JHK248" s="35"/>
      <c r="JHL248" s="21"/>
      <c r="JHM248" s="21"/>
      <c r="JHN248" s="27"/>
      <c r="JHO248" s="28"/>
      <c r="JHP248" s="28"/>
      <c r="JHQ248" s="28"/>
      <c r="JHR248" s="28"/>
      <c r="JHS248" s="28"/>
      <c r="JHT248" s="58"/>
      <c r="JHU248" s="57"/>
      <c r="JHV248" s="23"/>
      <c r="JHW248" s="24"/>
      <c r="JHX248" s="26"/>
      <c r="JHY248" s="20"/>
      <c r="JHZ248" s="35"/>
      <c r="JIA248" s="21"/>
      <c r="JIB248" s="21"/>
      <c r="JIC248" s="27"/>
      <c r="JID248" s="28"/>
      <c r="JIE248" s="28"/>
      <c r="JIF248" s="28"/>
      <c r="JIG248" s="28"/>
      <c r="JIH248" s="28"/>
      <c r="JII248" s="58"/>
      <c r="JIJ248" s="57"/>
      <c r="JIK248" s="23"/>
      <c r="JIL248" s="24"/>
      <c r="JIM248" s="26"/>
      <c r="JIN248" s="20"/>
      <c r="JIO248" s="35"/>
      <c r="JIP248" s="21"/>
      <c r="JIQ248" s="21"/>
      <c r="JIR248" s="27"/>
      <c r="JIS248" s="28"/>
      <c r="JIT248" s="28"/>
      <c r="JIU248" s="28"/>
      <c r="JIV248" s="28"/>
      <c r="JIW248" s="28"/>
      <c r="JIX248" s="58"/>
      <c r="JIY248" s="57"/>
      <c r="JIZ248" s="23"/>
      <c r="JJA248" s="24"/>
      <c r="JJB248" s="26"/>
      <c r="JJC248" s="20"/>
      <c r="JJD248" s="35"/>
      <c r="JJE248" s="21"/>
      <c r="JJF248" s="21"/>
      <c r="JJG248" s="27"/>
      <c r="JJH248" s="28"/>
      <c r="JJI248" s="28"/>
      <c r="JJJ248" s="28"/>
      <c r="JJK248" s="28"/>
      <c r="JJL248" s="28"/>
      <c r="JJM248" s="58"/>
      <c r="JJN248" s="57"/>
      <c r="JJO248" s="23"/>
      <c r="JJP248" s="24"/>
      <c r="JJQ248" s="26"/>
      <c r="JJR248" s="20"/>
      <c r="JJS248" s="35"/>
      <c r="JJT248" s="21"/>
      <c r="JJU248" s="21"/>
      <c r="JJV248" s="27"/>
      <c r="JJW248" s="28"/>
      <c r="JJX248" s="28"/>
      <c r="JJY248" s="28"/>
      <c r="JJZ248" s="28"/>
      <c r="JKA248" s="28"/>
      <c r="JKB248" s="58"/>
      <c r="JKC248" s="57"/>
      <c r="JKD248" s="23"/>
      <c r="JKE248" s="24"/>
      <c r="JKF248" s="26"/>
      <c r="JKG248" s="20"/>
      <c r="JKH248" s="35"/>
      <c r="JKI248" s="21"/>
      <c r="JKJ248" s="21"/>
      <c r="JKK248" s="27"/>
      <c r="JKL248" s="28"/>
      <c r="JKM248" s="28"/>
      <c r="JKN248" s="28"/>
      <c r="JKO248" s="28"/>
      <c r="JKP248" s="28"/>
      <c r="JKQ248" s="58"/>
      <c r="JKR248" s="57"/>
      <c r="JKS248" s="23"/>
      <c r="JKT248" s="24"/>
      <c r="JKU248" s="26"/>
      <c r="JKV248" s="20"/>
      <c r="JKW248" s="35"/>
      <c r="JKX248" s="21"/>
      <c r="JKY248" s="21"/>
      <c r="JKZ248" s="27"/>
      <c r="JLA248" s="28"/>
      <c r="JLB248" s="28"/>
      <c r="JLC248" s="28"/>
      <c r="JLD248" s="28"/>
      <c r="JLE248" s="28"/>
      <c r="JLF248" s="58"/>
      <c r="JLG248" s="57"/>
      <c r="JLH248" s="23"/>
      <c r="JLI248" s="24"/>
      <c r="JLJ248" s="26"/>
      <c r="JLK248" s="20"/>
      <c r="JLL248" s="35"/>
      <c r="JLM248" s="21"/>
      <c r="JLN248" s="21"/>
      <c r="JLO248" s="27"/>
      <c r="JLP248" s="28"/>
      <c r="JLQ248" s="28"/>
      <c r="JLR248" s="28"/>
      <c r="JLS248" s="28"/>
      <c r="JLT248" s="28"/>
      <c r="JLU248" s="58"/>
      <c r="JLV248" s="57"/>
      <c r="JLW248" s="23"/>
      <c r="JLX248" s="24"/>
      <c r="JLY248" s="26"/>
      <c r="JLZ248" s="20"/>
      <c r="JMA248" s="35"/>
      <c r="JMB248" s="21"/>
      <c r="JMC248" s="21"/>
      <c r="JMD248" s="27"/>
      <c r="JME248" s="28"/>
      <c r="JMF248" s="28"/>
      <c r="JMG248" s="28"/>
      <c r="JMH248" s="28"/>
      <c r="JMI248" s="28"/>
      <c r="JMJ248" s="58"/>
      <c r="JMK248" s="57"/>
      <c r="JML248" s="23"/>
      <c r="JMM248" s="24"/>
      <c r="JMN248" s="26"/>
      <c r="JMO248" s="20"/>
      <c r="JMP248" s="35"/>
      <c r="JMQ248" s="21"/>
      <c r="JMR248" s="21"/>
      <c r="JMS248" s="27"/>
      <c r="JMT248" s="28"/>
      <c r="JMU248" s="28"/>
      <c r="JMV248" s="28"/>
      <c r="JMW248" s="28"/>
      <c r="JMX248" s="28"/>
      <c r="JMY248" s="58"/>
      <c r="JMZ248" s="57"/>
      <c r="JNA248" s="23"/>
      <c r="JNB248" s="24"/>
      <c r="JNC248" s="26"/>
      <c r="JND248" s="20"/>
      <c r="JNE248" s="35"/>
      <c r="JNF248" s="21"/>
      <c r="JNG248" s="21"/>
      <c r="JNH248" s="27"/>
      <c r="JNI248" s="28"/>
      <c r="JNJ248" s="28"/>
      <c r="JNK248" s="28"/>
      <c r="JNL248" s="28"/>
      <c r="JNM248" s="28"/>
      <c r="JNN248" s="58"/>
      <c r="JNO248" s="57"/>
      <c r="JNP248" s="23"/>
      <c r="JNQ248" s="24"/>
      <c r="JNR248" s="26"/>
      <c r="JNS248" s="20"/>
      <c r="JNT248" s="35"/>
      <c r="JNU248" s="21"/>
      <c r="JNV248" s="21"/>
      <c r="JNW248" s="27"/>
      <c r="JNX248" s="28"/>
      <c r="JNY248" s="28"/>
      <c r="JNZ248" s="28"/>
      <c r="JOA248" s="28"/>
      <c r="JOB248" s="28"/>
      <c r="JOC248" s="58"/>
      <c r="JOD248" s="57"/>
      <c r="JOE248" s="23"/>
      <c r="JOF248" s="24"/>
      <c r="JOG248" s="26"/>
      <c r="JOH248" s="20"/>
      <c r="JOI248" s="35"/>
      <c r="JOJ248" s="21"/>
      <c r="JOK248" s="21"/>
      <c r="JOL248" s="27"/>
      <c r="JOM248" s="28"/>
      <c r="JON248" s="28"/>
      <c r="JOO248" s="28"/>
      <c r="JOP248" s="28"/>
      <c r="JOQ248" s="28"/>
      <c r="JOR248" s="58"/>
      <c r="JOS248" s="57"/>
      <c r="JOT248" s="23"/>
      <c r="JOU248" s="24"/>
      <c r="JOV248" s="26"/>
      <c r="JOW248" s="20"/>
      <c r="JOX248" s="35"/>
      <c r="JOY248" s="21"/>
      <c r="JOZ248" s="21"/>
      <c r="JPA248" s="27"/>
      <c r="JPB248" s="28"/>
      <c r="JPC248" s="28"/>
      <c r="JPD248" s="28"/>
      <c r="JPE248" s="28"/>
      <c r="JPF248" s="28"/>
      <c r="JPG248" s="58"/>
      <c r="JPH248" s="57"/>
      <c r="JPI248" s="23"/>
      <c r="JPJ248" s="24"/>
      <c r="JPK248" s="26"/>
      <c r="JPL248" s="20"/>
      <c r="JPM248" s="35"/>
      <c r="JPN248" s="21"/>
      <c r="JPO248" s="21"/>
      <c r="JPP248" s="27"/>
      <c r="JPQ248" s="28"/>
      <c r="JPR248" s="28"/>
      <c r="JPS248" s="28"/>
      <c r="JPT248" s="28"/>
      <c r="JPU248" s="28"/>
      <c r="JPV248" s="58"/>
      <c r="JPW248" s="57"/>
      <c r="JPX248" s="23"/>
      <c r="JPY248" s="24"/>
      <c r="JPZ248" s="26"/>
      <c r="JQA248" s="20"/>
      <c r="JQB248" s="35"/>
      <c r="JQC248" s="21"/>
      <c r="JQD248" s="21"/>
      <c r="JQE248" s="27"/>
      <c r="JQF248" s="28"/>
      <c r="JQG248" s="28"/>
      <c r="JQH248" s="28"/>
      <c r="JQI248" s="28"/>
      <c r="JQJ248" s="28"/>
      <c r="JQK248" s="58"/>
      <c r="JQL248" s="57"/>
      <c r="JQM248" s="23"/>
      <c r="JQN248" s="24"/>
      <c r="JQO248" s="26"/>
      <c r="JQP248" s="20"/>
      <c r="JQQ248" s="35"/>
      <c r="JQR248" s="21"/>
      <c r="JQS248" s="21"/>
      <c r="JQT248" s="27"/>
      <c r="JQU248" s="28"/>
      <c r="JQV248" s="28"/>
      <c r="JQW248" s="28"/>
      <c r="JQX248" s="28"/>
      <c r="JQY248" s="28"/>
      <c r="JQZ248" s="58"/>
      <c r="JRA248" s="57"/>
      <c r="JRB248" s="23"/>
      <c r="JRC248" s="24"/>
      <c r="JRD248" s="26"/>
      <c r="JRE248" s="20"/>
      <c r="JRF248" s="35"/>
      <c r="JRG248" s="21"/>
      <c r="JRH248" s="21"/>
      <c r="JRI248" s="27"/>
      <c r="JRJ248" s="28"/>
      <c r="JRK248" s="28"/>
      <c r="JRL248" s="28"/>
      <c r="JRM248" s="28"/>
      <c r="JRN248" s="28"/>
      <c r="JRO248" s="58"/>
      <c r="JRP248" s="57"/>
      <c r="JRQ248" s="23"/>
      <c r="JRR248" s="24"/>
      <c r="JRS248" s="26"/>
      <c r="JRT248" s="20"/>
      <c r="JRU248" s="35"/>
      <c r="JRV248" s="21"/>
      <c r="JRW248" s="21"/>
      <c r="JRX248" s="27"/>
      <c r="JRY248" s="28"/>
      <c r="JRZ248" s="28"/>
      <c r="JSA248" s="28"/>
      <c r="JSB248" s="28"/>
      <c r="JSC248" s="28"/>
      <c r="JSD248" s="58"/>
      <c r="JSE248" s="57"/>
      <c r="JSF248" s="23"/>
      <c r="JSG248" s="24"/>
      <c r="JSH248" s="26"/>
      <c r="JSI248" s="20"/>
      <c r="JSJ248" s="35"/>
      <c r="JSK248" s="21"/>
      <c r="JSL248" s="21"/>
      <c r="JSM248" s="27"/>
      <c r="JSN248" s="28"/>
      <c r="JSO248" s="28"/>
      <c r="JSP248" s="28"/>
      <c r="JSQ248" s="28"/>
      <c r="JSR248" s="28"/>
      <c r="JSS248" s="58"/>
      <c r="JST248" s="57"/>
      <c r="JSU248" s="23"/>
      <c r="JSV248" s="24"/>
      <c r="JSW248" s="26"/>
      <c r="JSX248" s="20"/>
      <c r="JSY248" s="35"/>
      <c r="JSZ248" s="21"/>
      <c r="JTA248" s="21"/>
      <c r="JTB248" s="27"/>
      <c r="JTC248" s="28"/>
      <c r="JTD248" s="28"/>
      <c r="JTE248" s="28"/>
      <c r="JTF248" s="28"/>
      <c r="JTG248" s="28"/>
      <c r="JTH248" s="58"/>
      <c r="JTI248" s="57"/>
      <c r="JTJ248" s="23"/>
      <c r="JTK248" s="24"/>
      <c r="JTL248" s="26"/>
      <c r="JTM248" s="20"/>
      <c r="JTN248" s="35"/>
      <c r="JTO248" s="21"/>
      <c r="JTP248" s="21"/>
      <c r="JTQ248" s="27"/>
      <c r="JTR248" s="28"/>
      <c r="JTS248" s="28"/>
      <c r="JTT248" s="28"/>
      <c r="JTU248" s="28"/>
      <c r="JTV248" s="28"/>
      <c r="JTW248" s="58"/>
      <c r="JTX248" s="57"/>
      <c r="JTY248" s="23"/>
      <c r="JTZ248" s="24"/>
      <c r="JUA248" s="26"/>
      <c r="JUB248" s="20"/>
      <c r="JUC248" s="35"/>
      <c r="JUD248" s="21"/>
      <c r="JUE248" s="21"/>
      <c r="JUF248" s="27"/>
      <c r="JUG248" s="28"/>
      <c r="JUH248" s="28"/>
      <c r="JUI248" s="28"/>
      <c r="JUJ248" s="28"/>
      <c r="JUK248" s="28"/>
      <c r="JUL248" s="58"/>
      <c r="JUM248" s="57"/>
      <c r="JUN248" s="23"/>
      <c r="JUO248" s="24"/>
      <c r="JUP248" s="26"/>
      <c r="JUQ248" s="20"/>
      <c r="JUR248" s="35"/>
      <c r="JUS248" s="21"/>
      <c r="JUT248" s="21"/>
      <c r="JUU248" s="27"/>
      <c r="JUV248" s="28"/>
      <c r="JUW248" s="28"/>
      <c r="JUX248" s="28"/>
      <c r="JUY248" s="28"/>
      <c r="JUZ248" s="28"/>
      <c r="JVA248" s="58"/>
      <c r="JVB248" s="57"/>
      <c r="JVC248" s="23"/>
      <c r="JVD248" s="24"/>
      <c r="JVE248" s="26"/>
      <c r="JVF248" s="20"/>
      <c r="JVG248" s="35"/>
      <c r="JVH248" s="21"/>
      <c r="JVI248" s="21"/>
      <c r="JVJ248" s="27"/>
      <c r="JVK248" s="28"/>
      <c r="JVL248" s="28"/>
      <c r="JVM248" s="28"/>
      <c r="JVN248" s="28"/>
      <c r="JVO248" s="28"/>
      <c r="JVP248" s="58"/>
      <c r="JVQ248" s="57"/>
      <c r="JVR248" s="23"/>
      <c r="JVS248" s="24"/>
      <c r="JVT248" s="26"/>
      <c r="JVU248" s="20"/>
      <c r="JVV248" s="35"/>
      <c r="JVW248" s="21"/>
      <c r="JVX248" s="21"/>
      <c r="JVY248" s="27"/>
      <c r="JVZ248" s="28"/>
      <c r="JWA248" s="28"/>
      <c r="JWB248" s="28"/>
      <c r="JWC248" s="28"/>
      <c r="JWD248" s="28"/>
      <c r="JWE248" s="58"/>
      <c r="JWF248" s="57"/>
      <c r="JWG248" s="23"/>
      <c r="JWH248" s="24"/>
      <c r="JWI248" s="26"/>
      <c r="JWJ248" s="20"/>
      <c r="JWK248" s="35"/>
      <c r="JWL248" s="21"/>
      <c r="JWM248" s="21"/>
      <c r="JWN248" s="27"/>
      <c r="JWO248" s="28"/>
      <c r="JWP248" s="28"/>
      <c r="JWQ248" s="28"/>
      <c r="JWR248" s="28"/>
      <c r="JWS248" s="28"/>
      <c r="JWT248" s="58"/>
      <c r="JWU248" s="57"/>
      <c r="JWV248" s="23"/>
      <c r="JWW248" s="24"/>
      <c r="JWX248" s="26"/>
      <c r="JWY248" s="20"/>
      <c r="JWZ248" s="35"/>
      <c r="JXA248" s="21"/>
      <c r="JXB248" s="21"/>
      <c r="JXC248" s="27"/>
      <c r="JXD248" s="28"/>
      <c r="JXE248" s="28"/>
      <c r="JXF248" s="28"/>
      <c r="JXG248" s="28"/>
      <c r="JXH248" s="28"/>
      <c r="JXI248" s="58"/>
      <c r="JXJ248" s="57"/>
      <c r="JXK248" s="23"/>
      <c r="JXL248" s="24"/>
      <c r="JXM248" s="26"/>
      <c r="JXN248" s="20"/>
      <c r="JXO248" s="35"/>
      <c r="JXP248" s="21"/>
      <c r="JXQ248" s="21"/>
      <c r="JXR248" s="27"/>
      <c r="JXS248" s="28"/>
      <c r="JXT248" s="28"/>
      <c r="JXU248" s="28"/>
      <c r="JXV248" s="28"/>
      <c r="JXW248" s="28"/>
      <c r="JXX248" s="58"/>
      <c r="JXY248" s="57"/>
      <c r="JXZ248" s="23"/>
      <c r="JYA248" s="24"/>
      <c r="JYB248" s="26"/>
      <c r="JYC248" s="20"/>
      <c r="JYD248" s="35"/>
      <c r="JYE248" s="21"/>
      <c r="JYF248" s="21"/>
      <c r="JYG248" s="27"/>
      <c r="JYH248" s="28"/>
      <c r="JYI248" s="28"/>
      <c r="JYJ248" s="28"/>
      <c r="JYK248" s="28"/>
      <c r="JYL248" s="28"/>
      <c r="JYM248" s="58"/>
      <c r="JYN248" s="57"/>
      <c r="JYO248" s="23"/>
      <c r="JYP248" s="24"/>
      <c r="JYQ248" s="26"/>
      <c r="JYR248" s="20"/>
      <c r="JYS248" s="35"/>
      <c r="JYT248" s="21"/>
      <c r="JYU248" s="21"/>
      <c r="JYV248" s="27"/>
      <c r="JYW248" s="28"/>
      <c r="JYX248" s="28"/>
      <c r="JYY248" s="28"/>
      <c r="JYZ248" s="28"/>
      <c r="JZA248" s="28"/>
      <c r="JZB248" s="58"/>
      <c r="JZC248" s="57"/>
      <c r="JZD248" s="23"/>
      <c r="JZE248" s="24"/>
      <c r="JZF248" s="26"/>
      <c r="JZG248" s="20"/>
      <c r="JZH248" s="35"/>
      <c r="JZI248" s="21"/>
      <c r="JZJ248" s="21"/>
      <c r="JZK248" s="27"/>
      <c r="JZL248" s="28"/>
      <c r="JZM248" s="28"/>
      <c r="JZN248" s="28"/>
      <c r="JZO248" s="28"/>
      <c r="JZP248" s="28"/>
      <c r="JZQ248" s="58"/>
      <c r="JZR248" s="57"/>
      <c r="JZS248" s="23"/>
      <c r="JZT248" s="24"/>
      <c r="JZU248" s="26"/>
      <c r="JZV248" s="20"/>
      <c r="JZW248" s="35"/>
      <c r="JZX248" s="21"/>
      <c r="JZY248" s="21"/>
      <c r="JZZ248" s="27"/>
      <c r="KAA248" s="28"/>
      <c r="KAB248" s="28"/>
      <c r="KAC248" s="28"/>
      <c r="KAD248" s="28"/>
      <c r="KAE248" s="28"/>
      <c r="KAF248" s="58"/>
      <c r="KAG248" s="57"/>
      <c r="KAH248" s="23"/>
      <c r="KAI248" s="24"/>
      <c r="KAJ248" s="26"/>
      <c r="KAK248" s="20"/>
      <c r="KAL248" s="35"/>
      <c r="KAM248" s="21"/>
      <c r="KAN248" s="21"/>
      <c r="KAO248" s="27"/>
      <c r="KAP248" s="28"/>
      <c r="KAQ248" s="28"/>
      <c r="KAR248" s="28"/>
      <c r="KAS248" s="28"/>
      <c r="KAT248" s="28"/>
      <c r="KAU248" s="58"/>
      <c r="KAV248" s="57"/>
      <c r="KAW248" s="23"/>
      <c r="KAX248" s="24"/>
      <c r="KAY248" s="26"/>
      <c r="KAZ248" s="20"/>
      <c r="KBA248" s="35"/>
      <c r="KBB248" s="21"/>
      <c r="KBC248" s="21"/>
      <c r="KBD248" s="27"/>
      <c r="KBE248" s="28"/>
      <c r="KBF248" s="28"/>
      <c r="KBG248" s="28"/>
      <c r="KBH248" s="28"/>
      <c r="KBI248" s="28"/>
      <c r="KBJ248" s="58"/>
      <c r="KBK248" s="57"/>
      <c r="KBL248" s="23"/>
      <c r="KBM248" s="24"/>
      <c r="KBN248" s="26"/>
      <c r="KBO248" s="20"/>
      <c r="KBP248" s="35"/>
      <c r="KBQ248" s="21"/>
      <c r="KBR248" s="21"/>
      <c r="KBS248" s="27"/>
      <c r="KBT248" s="28"/>
      <c r="KBU248" s="28"/>
      <c r="KBV248" s="28"/>
      <c r="KBW248" s="28"/>
      <c r="KBX248" s="28"/>
      <c r="KBY248" s="58"/>
      <c r="KBZ248" s="57"/>
      <c r="KCA248" s="23"/>
      <c r="KCB248" s="24"/>
      <c r="KCC248" s="26"/>
      <c r="KCD248" s="20"/>
      <c r="KCE248" s="35"/>
      <c r="KCF248" s="21"/>
      <c r="KCG248" s="21"/>
      <c r="KCH248" s="27"/>
      <c r="KCI248" s="28"/>
      <c r="KCJ248" s="28"/>
      <c r="KCK248" s="28"/>
      <c r="KCL248" s="28"/>
      <c r="KCM248" s="28"/>
      <c r="KCN248" s="58"/>
      <c r="KCO248" s="57"/>
      <c r="KCP248" s="23"/>
      <c r="KCQ248" s="24"/>
      <c r="KCR248" s="26"/>
      <c r="KCS248" s="20"/>
      <c r="KCT248" s="35"/>
      <c r="KCU248" s="21"/>
      <c r="KCV248" s="21"/>
      <c r="KCW248" s="27"/>
      <c r="KCX248" s="28"/>
      <c r="KCY248" s="28"/>
      <c r="KCZ248" s="28"/>
      <c r="KDA248" s="28"/>
      <c r="KDB248" s="28"/>
      <c r="KDC248" s="58"/>
      <c r="KDD248" s="57"/>
      <c r="KDE248" s="23"/>
      <c r="KDF248" s="24"/>
      <c r="KDG248" s="26"/>
      <c r="KDH248" s="20"/>
      <c r="KDI248" s="35"/>
      <c r="KDJ248" s="21"/>
      <c r="KDK248" s="21"/>
      <c r="KDL248" s="27"/>
      <c r="KDM248" s="28"/>
      <c r="KDN248" s="28"/>
      <c r="KDO248" s="28"/>
      <c r="KDP248" s="28"/>
      <c r="KDQ248" s="28"/>
      <c r="KDR248" s="58"/>
      <c r="KDS248" s="57"/>
      <c r="KDT248" s="23"/>
      <c r="KDU248" s="24"/>
      <c r="KDV248" s="26"/>
      <c r="KDW248" s="20"/>
      <c r="KDX248" s="35"/>
      <c r="KDY248" s="21"/>
      <c r="KDZ248" s="21"/>
      <c r="KEA248" s="27"/>
      <c r="KEB248" s="28"/>
      <c r="KEC248" s="28"/>
      <c r="KED248" s="28"/>
      <c r="KEE248" s="28"/>
      <c r="KEF248" s="28"/>
      <c r="KEG248" s="58"/>
      <c r="KEH248" s="57"/>
      <c r="KEI248" s="23"/>
      <c r="KEJ248" s="24"/>
      <c r="KEK248" s="26"/>
      <c r="KEL248" s="20"/>
      <c r="KEM248" s="35"/>
      <c r="KEN248" s="21"/>
      <c r="KEO248" s="21"/>
      <c r="KEP248" s="27"/>
      <c r="KEQ248" s="28"/>
      <c r="KER248" s="28"/>
      <c r="KES248" s="28"/>
      <c r="KET248" s="28"/>
      <c r="KEU248" s="28"/>
      <c r="KEV248" s="58"/>
      <c r="KEW248" s="57"/>
      <c r="KEX248" s="23"/>
      <c r="KEY248" s="24"/>
      <c r="KEZ248" s="26"/>
      <c r="KFA248" s="20"/>
      <c r="KFB248" s="35"/>
      <c r="KFC248" s="21"/>
      <c r="KFD248" s="21"/>
      <c r="KFE248" s="27"/>
      <c r="KFF248" s="28"/>
      <c r="KFG248" s="28"/>
      <c r="KFH248" s="28"/>
      <c r="KFI248" s="28"/>
      <c r="KFJ248" s="28"/>
      <c r="KFK248" s="58"/>
      <c r="KFL248" s="57"/>
      <c r="KFM248" s="23"/>
      <c r="KFN248" s="24"/>
      <c r="KFO248" s="26"/>
      <c r="KFP248" s="20"/>
      <c r="KFQ248" s="35"/>
      <c r="KFR248" s="21"/>
      <c r="KFS248" s="21"/>
      <c r="KFT248" s="27"/>
      <c r="KFU248" s="28"/>
      <c r="KFV248" s="28"/>
      <c r="KFW248" s="28"/>
      <c r="KFX248" s="28"/>
      <c r="KFY248" s="28"/>
      <c r="KFZ248" s="58"/>
      <c r="KGA248" s="57"/>
      <c r="KGB248" s="23"/>
      <c r="KGC248" s="24"/>
      <c r="KGD248" s="26"/>
      <c r="KGE248" s="20"/>
      <c r="KGF248" s="35"/>
      <c r="KGG248" s="21"/>
      <c r="KGH248" s="21"/>
      <c r="KGI248" s="27"/>
      <c r="KGJ248" s="28"/>
      <c r="KGK248" s="28"/>
      <c r="KGL248" s="28"/>
      <c r="KGM248" s="28"/>
      <c r="KGN248" s="28"/>
      <c r="KGO248" s="58"/>
      <c r="KGP248" s="57"/>
      <c r="KGQ248" s="23"/>
      <c r="KGR248" s="24"/>
      <c r="KGS248" s="26"/>
      <c r="KGT248" s="20"/>
      <c r="KGU248" s="35"/>
      <c r="KGV248" s="21"/>
      <c r="KGW248" s="21"/>
      <c r="KGX248" s="27"/>
      <c r="KGY248" s="28"/>
      <c r="KGZ248" s="28"/>
      <c r="KHA248" s="28"/>
      <c r="KHB248" s="28"/>
      <c r="KHC248" s="28"/>
      <c r="KHD248" s="58"/>
      <c r="KHE248" s="57"/>
      <c r="KHF248" s="23"/>
      <c r="KHG248" s="24"/>
      <c r="KHH248" s="26"/>
      <c r="KHI248" s="20"/>
      <c r="KHJ248" s="35"/>
      <c r="KHK248" s="21"/>
      <c r="KHL248" s="21"/>
      <c r="KHM248" s="27"/>
      <c r="KHN248" s="28"/>
      <c r="KHO248" s="28"/>
      <c r="KHP248" s="28"/>
      <c r="KHQ248" s="28"/>
      <c r="KHR248" s="28"/>
      <c r="KHS248" s="58"/>
      <c r="KHT248" s="57"/>
      <c r="KHU248" s="23"/>
      <c r="KHV248" s="24"/>
      <c r="KHW248" s="26"/>
      <c r="KHX248" s="20"/>
      <c r="KHY248" s="35"/>
      <c r="KHZ248" s="21"/>
      <c r="KIA248" s="21"/>
      <c r="KIB248" s="27"/>
      <c r="KIC248" s="28"/>
      <c r="KID248" s="28"/>
      <c r="KIE248" s="28"/>
      <c r="KIF248" s="28"/>
      <c r="KIG248" s="28"/>
      <c r="KIH248" s="58"/>
      <c r="KII248" s="57"/>
      <c r="KIJ248" s="23"/>
      <c r="KIK248" s="24"/>
      <c r="KIL248" s="26"/>
      <c r="KIM248" s="20"/>
      <c r="KIN248" s="35"/>
      <c r="KIO248" s="21"/>
      <c r="KIP248" s="21"/>
      <c r="KIQ248" s="27"/>
      <c r="KIR248" s="28"/>
      <c r="KIS248" s="28"/>
      <c r="KIT248" s="28"/>
      <c r="KIU248" s="28"/>
      <c r="KIV248" s="28"/>
      <c r="KIW248" s="58"/>
      <c r="KIX248" s="57"/>
      <c r="KIY248" s="23"/>
      <c r="KIZ248" s="24"/>
      <c r="KJA248" s="26"/>
      <c r="KJB248" s="20"/>
      <c r="KJC248" s="35"/>
      <c r="KJD248" s="21"/>
      <c r="KJE248" s="21"/>
      <c r="KJF248" s="27"/>
      <c r="KJG248" s="28"/>
      <c r="KJH248" s="28"/>
      <c r="KJI248" s="28"/>
      <c r="KJJ248" s="28"/>
      <c r="KJK248" s="28"/>
      <c r="KJL248" s="58"/>
      <c r="KJM248" s="57"/>
      <c r="KJN248" s="23"/>
      <c r="KJO248" s="24"/>
      <c r="KJP248" s="26"/>
      <c r="KJQ248" s="20"/>
      <c r="KJR248" s="35"/>
      <c r="KJS248" s="21"/>
      <c r="KJT248" s="21"/>
      <c r="KJU248" s="27"/>
      <c r="KJV248" s="28"/>
      <c r="KJW248" s="28"/>
      <c r="KJX248" s="28"/>
      <c r="KJY248" s="28"/>
      <c r="KJZ248" s="28"/>
      <c r="KKA248" s="58"/>
      <c r="KKB248" s="57"/>
      <c r="KKC248" s="23"/>
      <c r="KKD248" s="24"/>
      <c r="KKE248" s="26"/>
      <c r="KKF248" s="20"/>
      <c r="KKG248" s="35"/>
      <c r="KKH248" s="21"/>
      <c r="KKI248" s="21"/>
      <c r="KKJ248" s="27"/>
      <c r="KKK248" s="28"/>
      <c r="KKL248" s="28"/>
      <c r="KKM248" s="28"/>
      <c r="KKN248" s="28"/>
      <c r="KKO248" s="28"/>
      <c r="KKP248" s="58"/>
      <c r="KKQ248" s="57"/>
      <c r="KKR248" s="23"/>
      <c r="KKS248" s="24"/>
      <c r="KKT248" s="26"/>
      <c r="KKU248" s="20"/>
      <c r="KKV248" s="35"/>
      <c r="KKW248" s="21"/>
      <c r="KKX248" s="21"/>
      <c r="KKY248" s="27"/>
      <c r="KKZ248" s="28"/>
      <c r="KLA248" s="28"/>
      <c r="KLB248" s="28"/>
      <c r="KLC248" s="28"/>
      <c r="KLD248" s="28"/>
      <c r="KLE248" s="58"/>
      <c r="KLF248" s="57"/>
      <c r="KLG248" s="23"/>
      <c r="KLH248" s="24"/>
      <c r="KLI248" s="26"/>
      <c r="KLJ248" s="20"/>
      <c r="KLK248" s="35"/>
      <c r="KLL248" s="21"/>
      <c r="KLM248" s="21"/>
      <c r="KLN248" s="27"/>
      <c r="KLO248" s="28"/>
      <c r="KLP248" s="28"/>
      <c r="KLQ248" s="28"/>
      <c r="KLR248" s="28"/>
      <c r="KLS248" s="28"/>
      <c r="KLT248" s="58"/>
      <c r="KLU248" s="57"/>
      <c r="KLV248" s="23"/>
      <c r="KLW248" s="24"/>
      <c r="KLX248" s="26"/>
      <c r="KLY248" s="20"/>
      <c r="KLZ248" s="35"/>
      <c r="KMA248" s="21"/>
      <c r="KMB248" s="21"/>
      <c r="KMC248" s="27"/>
      <c r="KMD248" s="28"/>
      <c r="KME248" s="28"/>
      <c r="KMF248" s="28"/>
      <c r="KMG248" s="28"/>
      <c r="KMH248" s="28"/>
      <c r="KMI248" s="58"/>
      <c r="KMJ248" s="57"/>
      <c r="KMK248" s="23"/>
      <c r="KML248" s="24"/>
      <c r="KMM248" s="26"/>
      <c r="KMN248" s="20"/>
      <c r="KMO248" s="35"/>
      <c r="KMP248" s="21"/>
      <c r="KMQ248" s="21"/>
      <c r="KMR248" s="27"/>
      <c r="KMS248" s="28"/>
      <c r="KMT248" s="28"/>
      <c r="KMU248" s="28"/>
      <c r="KMV248" s="28"/>
      <c r="KMW248" s="28"/>
      <c r="KMX248" s="58"/>
      <c r="KMY248" s="57"/>
      <c r="KMZ248" s="23"/>
      <c r="KNA248" s="24"/>
      <c r="KNB248" s="26"/>
      <c r="KNC248" s="20"/>
      <c r="KND248" s="35"/>
      <c r="KNE248" s="21"/>
      <c r="KNF248" s="21"/>
      <c r="KNG248" s="27"/>
      <c r="KNH248" s="28"/>
      <c r="KNI248" s="28"/>
      <c r="KNJ248" s="28"/>
      <c r="KNK248" s="28"/>
      <c r="KNL248" s="28"/>
      <c r="KNM248" s="58"/>
      <c r="KNN248" s="57"/>
      <c r="KNO248" s="23"/>
      <c r="KNP248" s="24"/>
      <c r="KNQ248" s="26"/>
      <c r="KNR248" s="20"/>
      <c r="KNS248" s="35"/>
      <c r="KNT248" s="21"/>
      <c r="KNU248" s="21"/>
      <c r="KNV248" s="27"/>
      <c r="KNW248" s="28"/>
      <c r="KNX248" s="28"/>
      <c r="KNY248" s="28"/>
      <c r="KNZ248" s="28"/>
      <c r="KOA248" s="28"/>
      <c r="KOB248" s="58"/>
      <c r="KOC248" s="57"/>
      <c r="KOD248" s="23"/>
      <c r="KOE248" s="24"/>
      <c r="KOF248" s="26"/>
      <c r="KOG248" s="20"/>
      <c r="KOH248" s="35"/>
      <c r="KOI248" s="21"/>
      <c r="KOJ248" s="21"/>
      <c r="KOK248" s="27"/>
      <c r="KOL248" s="28"/>
      <c r="KOM248" s="28"/>
      <c r="KON248" s="28"/>
      <c r="KOO248" s="28"/>
      <c r="KOP248" s="28"/>
      <c r="KOQ248" s="58"/>
      <c r="KOR248" s="57"/>
      <c r="KOS248" s="23"/>
      <c r="KOT248" s="24"/>
      <c r="KOU248" s="26"/>
      <c r="KOV248" s="20"/>
      <c r="KOW248" s="35"/>
      <c r="KOX248" s="21"/>
      <c r="KOY248" s="21"/>
      <c r="KOZ248" s="27"/>
      <c r="KPA248" s="28"/>
      <c r="KPB248" s="28"/>
      <c r="KPC248" s="28"/>
      <c r="KPD248" s="28"/>
      <c r="KPE248" s="28"/>
      <c r="KPF248" s="58"/>
      <c r="KPG248" s="57"/>
      <c r="KPH248" s="23"/>
      <c r="KPI248" s="24"/>
      <c r="KPJ248" s="26"/>
      <c r="KPK248" s="20"/>
      <c r="KPL248" s="35"/>
      <c r="KPM248" s="21"/>
      <c r="KPN248" s="21"/>
      <c r="KPO248" s="27"/>
      <c r="KPP248" s="28"/>
      <c r="KPQ248" s="28"/>
      <c r="KPR248" s="28"/>
      <c r="KPS248" s="28"/>
      <c r="KPT248" s="28"/>
      <c r="KPU248" s="58"/>
      <c r="KPV248" s="57"/>
      <c r="KPW248" s="23"/>
      <c r="KPX248" s="24"/>
      <c r="KPY248" s="26"/>
      <c r="KPZ248" s="20"/>
      <c r="KQA248" s="35"/>
      <c r="KQB248" s="21"/>
      <c r="KQC248" s="21"/>
      <c r="KQD248" s="27"/>
      <c r="KQE248" s="28"/>
      <c r="KQF248" s="28"/>
      <c r="KQG248" s="28"/>
      <c r="KQH248" s="28"/>
      <c r="KQI248" s="28"/>
      <c r="KQJ248" s="58"/>
      <c r="KQK248" s="57"/>
      <c r="KQL248" s="23"/>
      <c r="KQM248" s="24"/>
      <c r="KQN248" s="26"/>
      <c r="KQO248" s="20"/>
      <c r="KQP248" s="35"/>
      <c r="KQQ248" s="21"/>
      <c r="KQR248" s="21"/>
      <c r="KQS248" s="27"/>
      <c r="KQT248" s="28"/>
      <c r="KQU248" s="28"/>
      <c r="KQV248" s="28"/>
      <c r="KQW248" s="28"/>
      <c r="KQX248" s="28"/>
      <c r="KQY248" s="58"/>
      <c r="KQZ248" s="57"/>
      <c r="KRA248" s="23"/>
      <c r="KRB248" s="24"/>
      <c r="KRC248" s="26"/>
      <c r="KRD248" s="20"/>
      <c r="KRE248" s="35"/>
      <c r="KRF248" s="21"/>
      <c r="KRG248" s="21"/>
      <c r="KRH248" s="27"/>
      <c r="KRI248" s="28"/>
      <c r="KRJ248" s="28"/>
      <c r="KRK248" s="28"/>
      <c r="KRL248" s="28"/>
      <c r="KRM248" s="28"/>
      <c r="KRN248" s="58"/>
      <c r="KRO248" s="57"/>
      <c r="KRP248" s="23"/>
      <c r="KRQ248" s="24"/>
      <c r="KRR248" s="26"/>
      <c r="KRS248" s="20"/>
      <c r="KRT248" s="35"/>
      <c r="KRU248" s="21"/>
      <c r="KRV248" s="21"/>
      <c r="KRW248" s="27"/>
      <c r="KRX248" s="28"/>
      <c r="KRY248" s="28"/>
      <c r="KRZ248" s="28"/>
      <c r="KSA248" s="28"/>
      <c r="KSB248" s="28"/>
      <c r="KSC248" s="58"/>
      <c r="KSD248" s="57"/>
      <c r="KSE248" s="23"/>
      <c r="KSF248" s="24"/>
      <c r="KSG248" s="26"/>
      <c r="KSH248" s="20"/>
      <c r="KSI248" s="35"/>
      <c r="KSJ248" s="21"/>
      <c r="KSK248" s="21"/>
      <c r="KSL248" s="27"/>
      <c r="KSM248" s="28"/>
      <c r="KSN248" s="28"/>
      <c r="KSO248" s="28"/>
      <c r="KSP248" s="28"/>
      <c r="KSQ248" s="28"/>
      <c r="KSR248" s="58"/>
      <c r="KSS248" s="57"/>
      <c r="KST248" s="23"/>
      <c r="KSU248" s="24"/>
      <c r="KSV248" s="26"/>
      <c r="KSW248" s="20"/>
      <c r="KSX248" s="35"/>
      <c r="KSY248" s="21"/>
      <c r="KSZ248" s="21"/>
      <c r="KTA248" s="27"/>
      <c r="KTB248" s="28"/>
      <c r="KTC248" s="28"/>
      <c r="KTD248" s="28"/>
      <c r="KTE248" s="28"/>
      <c r="KTF248" s="28"/>
      <c r="KTG248" s="58"/>
      <c r="KTH248" s="57"/>
      <c r="KTI248" s="23"/>
      <c r="KTJ248" s="24"/>
      <c r="KTK248" s="26"/>
      <c r="KTL248" s="20"/>
      <c r="KTM248" s="35"/>
      <c r="KTN248" s="21"/>
      <c r="KTO248" s="21"/>
      <c r="KTP248" s="27"/>
      <c r="KTQ248" s="28"/>
      <c r="KTR248" s="28"/>
      <c r="KTS248" s="28"/>
      <c r="KTT248" s="28"/>
      <c r="KTU248" s="28"/>
      <c r="KTV248" s="58"/>
      <c r="KTW248" s="57"/>
      <c r="KTX248" s="23"/>
      <c r="KTY248" s="24"/>
      <c r="KTZ248" s="26"/>
      <c r="KUA248" s="20"/>
      <c r="KUB248" s="35"/>
      <c r="KUC248" s="21"/>
      <c r="KUD248" s="21"/>
      <c r="KUE248" s="27"/>
      <c r="KUF248" s="28"/>
      <c r="KUG248" s="28"/>
      <c r="KUH248" s="28"/>
      <c r="KUI248" s="28"/>
      <c r="KUJ248" s="28"/>
      <c r="KUK248" s="58"/>
      <c r="KUL248" s="57"/>
      <c r="KUM248" s="23"/>
      <c r="KUN248" s="24"/>
      <c r="KUO248" s="26"/>
      <c r="KUP248" s="20"/>
      <c r="KUQ248" s="35"/>
      <c r="KUR248" s="21"/>
      <c r="KUS248" s="21"/>
      <c r="KUT248" s="27"/>
      <c r="KUU248" s="28"/>
      <c r="KUV248" s="28"/>
      <c r="KUW248" s="28"/>
      <c r="KUX248" s="28"/>
      <c r="KUY248" s="28"/>
      <c r="KUZ248" s="58"/>
      <c r="KVA248" s="57"/>
      <c r="KVB248" s="23"/>
      <c r="KVC248" s="24"/>
      <c r="KVD248" s="26"/>
      <c r="KVE248" s="20"/>
      <c r="KVF248" s="35"/>
      <c r="KVG248" s="21"/>
      <c r="KVH248" s="21"/>
      <c r="KVI248" s="27"/>
      <c r="KVJ248" s="28"/>
      <c r="KVK248" s="28"/>
      <c r="KVL248" s="28"/>
      <c r="KVM248" s="28"/>
      <c r="KVN248" s="28"/>
      <c r="KVO248" s="58"/>
      <c r="KVP248" s="57"/>
      <c r="KVQ248" s="23"/>
      <c r="KVR248" s="24"/>
      <c r="KVS248" s="26"/>
      <c r="KVT248" s="20"/>
      <c r="KVU248" s="35"/>
      <c r="KVV248" s="21"/>
      <c r="KVW248" s="21"/>
      <c r="KVX248" s="27"/>
      <c r="KVY248" s="28"/>
      <c r="KVZ248" s="28"/>
      <c r="KWA248" s="28"/>
      <c r="KWB248" s="28"/>
      <c r="KWC248" s="28"/>
      <c r="KWD248" s="58"/>
      <c r="KWE248" s="57"/>
      <c r="KWF248" s="23"/>
      <c r="KWG248" s="24"/>
      <c r="KWH248" s="26"/>
      <c r="KWI248" s="20"/>
      <c r="KWJ248" s="35"/>
      <c r="KWK248" s="21"/>
      <c r="KWL248" s="21"/>
      <c r="KWM248" s="27"/>
      <c r="KWN248" s="28"/>
      <c r="KWO248" s="28"/>
      <c r="KWP248" s="28"/>
      <c r="KWQ248" s="28"/>
      <c r="KWR248" s="28"/>
      <c r="KWS248" s="58"/>
      <c r="KWT248" s="57"/>
      <c r="KWU248" s="23"/>
      <c r="KWV248" s="24"/>
      <c r="KWW248" s="26"/>
      <c r="KWX248" s="20"/>
      <c r="KWY248" s="35"/>
      <c r="KWZ248" s="21"/>
      <c r="KXA248" s="21"/>
      <c r="KXB248" s="27"/>
      <c r="KXC248" s="28"/>
      <c r="KXD248" s="28"/>
      <c r="KXE248" s="28"/>
      <c r="KXF248" s="28"/>
      <c r="KXG248" s="28"/>
      <c r="KXH248" s="58"/>
      <c r="KXI248" s="57"/>
      <c r="KXJ248" s="23"/>
      <c r="KXK248" s="24"/>
      <c r="KXL248" s="26"/>
      <c r="KXM248" s="20"/>
      <c r="KXN248" s="35"/>
      <c r="KXO248" s="21"/>
      <c r="KXP248" s="21"/>
      <c r="KXQ248" s="27"/>
      <c r="KXR248" s="28"/>
      <c r="KXS248" s="28"/>
      <c r="KXT248" s="28"/>
      <c r="KXU248" s="28"/>
      <c r="KXV248" s="28"/>
      <c r="KXW248" s="58"/>
      <c r="KXX248" s="57"/>
      <c r="KXY248" s="23"/>
      <c r="KXZ248" s="24"/>
      <c r="KYA248" s="26"/>
      <c r="KYB248" s="20"/>
      <c r="KYC248" s="35"/>
      <c r="KYD248" s="21"/>
      <c r="KYE248" s="21"/>
      <c r="KYF248" s="27"/>
      <c r="KYG248" s="28"/>
      <c r="KYH248" s="28"/>
      <c r="KYI248" s="28"/>
      <c r="KYJ248" s="28"/>
      <c r="KYK248" s="28"/>
      <c r="KYL248" s="58"/>
      <c r="KYM248" s="57"/>
      <c r="KYN248" s="23"/>
      <c r="KYO248" s="24"/>
      <c r="KYP248" s="26"/>
      <c r="KYQ248" s="20"/>
      <c r="KYR248" s="35"/>
      <c r="KYS248" s="21"/>
      <c r="KYT248" s="21"/>
      <c r="KYU248" s="27"/>
      <c r="KYV248" s="28"/>
      <c r="KYW248" s="28"/>
      <c r="KYX248" s="28"/>
      <c r="KYY248" s="28"/>
      <c r="KYZ248" s="28"/>
      <c r="KZA248" s="58"/>
      <c r="KZB248" s="57"/>
      <c r="KZC248" s="23"/>
      <c r="KZD248" s="24"/>
      <c r="KZE248" s="26"/>
      <c r="KZF248" s="20"/>
      <c r="KZG248" s="35"/>
      <c r="KZH248" s="21"/>
      <c r="KZI248" s="21"/>
      <c r="KZJ248" s="27"/>
      <c r="KZK248" s="28"/>
      <c r="KZL248" s="28"/>
      <c r="KZM248" s="28"/>
      <c r="KZN248" s="28"/>
      <c r="KZO248" s="28"/>
      <c r="KZP248" s="58"/>
      <c r="KZQ248" s="57"/>
      <c r="KZR248" s="23"/>
      <c r="KZS248" s="24"/>
      <c r="KZT248" s="26"/>
      <c r="KZU248" s="20"/>
      <c r="KZV248" s="35"/>
      <c r="KZW248" s="21"/>
      <c r="KZX248" s="21"/>
      <c r="KZY248" s="27"/>
      <c r="KZZ248" s="28"/>
      <c r="LAA248" s="28"/>
      <c r="LAB248" s="28"/>
      <c r="LAC248" s="28"/>
      <c r="LAD248" s="28"/>
      <c r="LAE248" s="58"/>
      <c r="LAF248" s="57"/>
      <c r="LAG248" s="23"/>
      <c r="LAH248" s="24"/>
      <c r="LAI248" s="26"/>
      <c r="LAJ248" s="20"/>
      <c r="LAK248" s="35"/>
      <c r="LAL248" s="21"/>
      <c r="LAM248" s="21"/>
      <c r="LAN248" s="27"/>
      <c r="LAO248" s="28"/>
      <c r="LAP248" s="28"/>
      <c r="LAQ248" s="28"/>
      <c r="LAR248" s="28"/>
      <c r="LAS248" s="28"/>
      <c r="LAT248" s="58"/>
      <c r="LAU248" s="57"/>
      <c r="LAV248" s="23"/>
      <c r="LAW248" s="24"/>
      <c r="LAX248" s="26"/>
      <c r="LAY248" s="20"/>
      <c r="LAZ248" s="35"/>
      <c r="LBA248" s="21"/>
      <c r="LBB248" s="21"/>
      <c r="LBC248" s="27"/>
      <c r="LBD248" s="28"/>
      <c r="LBE248" s="28"/>
      <c r="LBF248" s="28"/>
      <c r="LBG248" s="28"/>
      <c r="LBH248" s="28"/>
      <c r="LBI248" s="58"/>
      <c r="LBJ248" s="57"/>
      <c r="LBK248" s="23"/>
      <c r="LBL248" s="24"/>
      <c r="LBM248" s="26"/>
      <c r="LBN248" s="20"/>
      <c r="LBO248" s="35"/>
      <c r="LBP248" s="21"/>
      <c r="LBQ248" s="21"/>
      <c r="LBR248" s="27"/>
      <c r="LBS248" s="28"/>
      <c r="LBT248" s="28"/>
      <c r="LBU248" s="28"/>
      <c r="LBV248" s="28"/>
      <c r="LBW248" s="28"/>
      <c r="LBX248" s="58"/>
      <c r="LBY248" s="57"/>
      <c r="LBZ248" s="23"/>
      <c r="LCA248" s="24"/>
      <c r="LCB248" s="26"/>
      <c r="LCC248" s="20"/>
      <c r="LCD248" s="35"/>
      <c r="LCE248" s="21"/>
      <c r="LCF248" s="21"/>
      <c r="LCG248" s="27"/>
      <c r="LCH248" s="28"/>
      <c r="LCI248" s="28"/>
      <c r="LCJ248" s="28"/>
      <c r="LCK248" s="28"/>
      <c r="LCL248" s="28"/>
      <c r="LCM248" s="58"/>
      <c r="LCN248" s="57"/>
      <c r="LCO248" s="23"/>
      <c r="LCP248" s="24"/>
      <c r="LCQ248" s="26"/>
      <c r="LCR248" s="20"/>
      <c r="LCS248" s="35"/>
      <c r="LCT248" s="21"/>
      <c r="LCU248" s="21"/>
      <c r="LCV248" s="27"/>
      <c r="LCW248" s="28"/>
      <c r="LCX248" s="28"/>
      <c r="LCY248" s="28"/>
      <c r="LCZ248" s="28"/>
      <c r="LDA248" s="28"/>
      <c r="LDB248" s="58"/>
      <c r="LDC248" s="57"/>
      <c r="LDD248" s="23"/>
      <c r="LDE248" s="24"/>
      <c r="LDF248" s="26"/>
      <c r="LDG248" s="20"/>
      <c r="LDH248" s="35"/>
      <c r="LDI248" s="21"/>
      <c r="LDJ248" s="21"/>
      <c r="LDK248" s="27"/>
      <c r="LDL248" s="28"/>
      <c r="LDM248" s="28"/>
      <c r="LDN248" s="28"/>
      <c r="LDO248" s="28"/>
      <c r="LDP248" s="28"/>
      <c r="LDQ248" s="58"/>
      <c r="LDR248" s="57"/>
      <c r="LDS248" s="23"/>
      <c r="LDT248" s="24"/>
      <c r="LDU248" s="26"/>
      <c r="LDV248" s="20"/>
      <c r="LDW248" s="35"/>
      <c r="LDX248" s="21"/>
      <c r="LDY248" s="21"/>
      <c r="LDZ248" s="27"/>
      <c r="LEA248" s="28"/>
      <c r="LEB248" s="28"/>
      <c r="LEC248" s="28"/>
      <c r="LED248" s="28"/>
      <c r="LEE248" s="28"/>
      <c r="LEF248" s="58"/>
      <c r="LEG248" s="57"/>
      <c r="LEH248" s="23"/>
      <c r="LEI248" s="24"/>
      <c r="LEJ248" s="26"/>
      <c r="LEK248" s="20"/>
      <c r="LEL248" s="35"/>
      <c r="LEM248" s="21"/>
      <c r="LEN248" s="21"/>
      <c r="LEO248" s="27"/>
      <c r="LEP248" s="28"/>
      <c r="LEQ248" s="28"/>
      <c r="LER248" s="28"/>
      <c r="LES248" s="28"/>
      <c r="LET248" s="28"/>
      <c r="LEU248" s="58"/>
      <c r="LEV248" s="57"/>
      <c r="LEW248" s="23"/>
      <c r="LEX248" s="24"/>
      <c r="LEY248" s="26"/>
      <c r="LEZ248" s="20"/>
      <c r="LFA248" s="35"/>
      <c r="LFB248" s="21"/>
      <c r="LFC248" s="21"/>
      <c r="LFD248" s="27"/>
      <c r="LFE248" s="28"/>
      <c r="LFF248" s="28"/>
      <c r="LFG248" s="28"/>
      <c r="LFH248" s="28"/>
      <c r="LFI248" s="28"/>
      <c r="LFJ248" s="58"/>
      <c r="LFK248" s="57"/>
      <c r="LFL248" s="23"/>
      <c r="LFM248" s="24"/>
      <c r="LFN248" s="26"/>
      <c r="LFO248" s="20"/>
      <c r="LFP248" s="35"/>
      <c r="LFQ248" s="21"/>
      <c r="LFR248" s="21"/>
      <c r="LFS248" s="27"/>
      <c r="LFT248" s="28"/>
      <c r="LFU248" s="28"/>
      <c r="LFV248" s="28"/>
      <c r="LFW248" s="28"/>
      <c r="LFX248" s="28"/>
      <c r="LFY248" s="58"/>
      <c r="LFZ248" s="57"/>
      <c r="LGA248" s="23"/>
      <c r="LGB248" s="24"/>
      <c r="LGC248" s="26"/>
      <c r="LGD248" s="20"/>
      <c r="LGE248" s="35"/>
      <c r="LGF248" s="21"/>
      <c r="LGG248" s="21"/>
      <c r="LGH248" s="27"/>
      <c r="LGI248" s="28"/>
      <c r="LGJ248" s="28"/>
      <c r="LGK248" s="28"/>
      <c r="LGL248" s="28"/>
      <c r="LGM248" s="28"/>
      <c r="LGN248" s="58"/>
      <c r="LGO248" s="57"/>
      <c r="LGP248" s="23"/>
      <c r="LGQ248" s="24"/>
      <c r="LGR248" s="26"/>
      <c r="LGS248" s="20"/>
      <c r="LGT248" s="35"/>
      <c r="LGU248" s="21"/>
      <c r="LGV248" s="21"/>
      <c r="LGW248" s="27"/>
      <c r="LGX248" s="28"/>
      <c r="LGY248" s="28"/>
      <c r="LGZ248" s="28"/>
      <c r="LHA248" s="28"/>
      <c r="LHB248" s="28"/>
      <c r="LHC248" s="58"/>
      <c r="LHD248" s="57"/>
      <c r="LHE248" s="23"/>
      <c r="LHF248" s="24"/>
      <c r="LHG248" s="26"/>
      <c r="LHH248" s="20"/>
      <c r="LHI248" s="35"/>
      <c r="LHJ248" s="21"/>
      <c r="LHK248" s="21"/>
      <c r="LHL248" s="27"/>
      <c r="LHM248" s="28"/>
      <c r="LHN248" s="28"/>
      <c r="LHO248" s="28"/>
      <c r="LHP248" s="28"/>
      <c r="LHQ248" s="28"/>
      <c r="LHR248" s="58"/>
      <c r="LHS248" s="57"/>
      <c r="LHT248" s="23"/>
      <c r="LHU248" s="24"/>
      <c r="LHV248" s="26"/>
      <c r="LHW248" s="20"/>
      <c r="LHX248" s="35"/>
      <c r="LHY248" s="21"/>
      <c r="LHZ248" s="21"/>
      <c r="LIA248" s="27"/>
      <c r="LIB248" s="28"/>
      <c r="LIC248" s="28"/>
      <c r="LID248" s="28"/>
      <c r="LIE248" s="28"/>
      <c r="LIF248" s="28"/>
      <c r="LIG248" s="58"/>
      <c r="LIH248" s="57"/>
      <c r="LII248" s="23"/>
      <c r="LIJ248" s="24"/>
      <c r="LIK248" s="26"/>
      <c r="LIL248" s="20"/>
      <c r="LIM248" s="35"/>
      <c r="LIN248" s="21"/>
      <c r="LIO248" s="21"/>
      <c r="LIP248" s="27"/>
      <c r="LIQ248" s="28"/>
      <c r="LIR248" s="28"/>
      <c r="LIS248" s="28"/>
      <c r="LIT248" s="28"/>
      <c r="LIU248" s="28"/>
      <c r="LIV248" s="58"/>
      <c r="LIW248" s="57"/>
      <c r="LIX248" s="23"/>
      <c r="LIY248" s="24"/>
      <c r="LIZ248" s="26"/>
      <c r="LJA248" s="20"/>
      <c r="LJB248" s="35"/>
      <c r="LJC248" s="21"/>
      <c r="LJD248" s="21"/>
      <c r="LJE248" s="27"/>
      <c r="LJF248" s="28"/>
      <c r="LJG248" s="28"/>
      <c r="LJH248" s="28"/>
      <c r="LJI248" s="28"/>
      <c r="LJJ248" s="28"/>
      <c r="LJK248" s="58"/>
      <c r="LJL248" s="57"/>
      <c r="LJM248" s="23"/>
      <c r="LJN248" s="24"/>
      <c r="LJO248" s="26"/>
      <c r="LJP248" s="20"/>
      <c r="LJQ248" s="35"/>
      <c r="LJR248" s="21"/>
      <c r="LJS248" s="21"/>
      <c r="LJT248" s="27"/>
      <c r="LJU248" s="28"/>
      <c r="LJV248" s="28"/>
      <c r="LJW248" s="28"/>
      <c r="LJX248" s="28"/>
      <c r="LJY248" s="28"/>
      <c r="LJZ248" s="58"/>
      <c r="LKA248" s="57"/>
      <c r="LKB248" s="23"/>
      <c r="LKC248" s="24"/>
      <c r="LKD248" s="26"/>
      <c r="LKE248" s="20"/>
      <c r="LKF248" s="35"/>
      <c r="LKG248" s="21"/>
      <c r="LKH248" s="21"/>
      <c r="LKI248" s="27"/>
      <c r="LKJ248" s="28"/>
      <c r="LKK248" s="28"/>
      <c r="LKL248" s="28"/>
      <c r="LKM248" s="28"/>
      <c r="LKN248" s="28"/>
      <c r="LKO248" s="58"/>
      <c r="LKP248" s="57"/>
      <c r="LKQ248" s="23"/>
      <c r="LKR248" s="24"/>
      <c r="LKS248" s="26"/>
      <c r="LKT248" s="20"/>
      <c r="LKU248" s="35"/>
      <c r="LKV248" s="21"/>
      <c r="LKW248" s="21"/>
      <c r="LKX248" s="27"/>
      <c r="LKY248" s="28"/>
      <c r="LKZ248" s="28"/>
      <c r="LLA248" s="28"/>
      <c r="LLB248" s="28"/>
      <c r="LLC248" s="28"/>
      <c r="LLD248" s="58"/>
      <c r="LLE248" s="57"/>
      <c r="LLF248" s="23"/>
      <c r="LLG248" s="24"/>
      <c r="LLH248" s="26"/>
      <c r="LLI248" s="20"/>
      <c r="LLJ248" s="35"/>
      <c r="LLK248" s="21"/>
      <c r="LLL248" s="21"/>
      <c r="LLM248" s="27"/>
      <c r="LLN248" s="28"/>
      <c r="LLO248" s="28"/>
      <c r="LLP248" s="28"/>
      <c r="LLQ248" s="28"/>
      <c r="LLR248" s="28"/>
      <c r="LLS248" s="58"/>
      <c r="LLT248" s="57"/>
      <c r="LLU248" s="23"/>
      <c r="LLV248" s="24"/>
      <c r="LLW248" s="26"/>
      <c r="LLX248" s="20"/>
      <c r="LLY248" s="35"/>
      <c r="LLZ248" s="21"/>
      <c r="LMA248" s="21"/>
      <c r="LMB248" s="27"/>
      <c r="LMC248" s="28"/>
      <c r="LMD248" s="28"/>
      <c r="LME248" s="28"/>
      <c r="LMF248" s="28"/>
      <c r="LMG248" s="28"/>
      <c r="LMH248" s="58"/>
      <c r="LMI248" s="57"/>
      <c r="LMJ248" s="23"/>
      <c r="LMK248" s="24"/>
      <c r="LML248" s="26"/>
      <c r="LMM248" s="20"/>
      <c r="LMN248" s="35"/>
      <c r="LMO248" s="21"/>
      <c r="LMP248" s="21"/>
      <c r="LMQ248" s="27"/>
      <c r="LMR248" s="28"/>
      <c r="LMS248" s="28"/>
      <c r="LMT248" s="28"/>
      <c r="LMU248" s="28"/>
      <c r="LMV248" s="28"/>
      <c r="LMW248" s="58"/>
      <c r="LMX248" s="57"/>
      <c r="LMY248" s="23"/>
      <c r="LMZ248" s="24"/>
      <c r="LNA248" s="26"/>
      <c r="LNB248" s="20"/>
      <c r="LNC248" s="35"/>
      <c r="LND248" s="21"/>
      <c r="LNE248" s="21"/>
      <c r="LNF248" s="27"/>
      <c r="LNG248" s="28"/>
      <c r="LNH248" s="28"/>
      <c r="LNI248" s="28"/>
      <c r="LNJ248" s="28"/>
      <c r="LNK248" s="28"/>
      <c r="LNL248" s="58"/>
      <c r="LNM248" s="57"/>
      <c r="LNN248" s="23"/>
      <c r="LNO248" s="24"/>
      <c r="LNP248" s="26"/>
      <c r="LNQ248" s="20"/>
      <c r="LNR248" s="35"/>
      <c r="LNS248" s="21"/>
      <c r="LNT248" s="21"/>
      <c r="LNU248" s="27"/>
      <c r="LNV248" s="28"/>
      <c r="LNW248" s="28"/>
      <c r="LNX248" s="28"/>
      <c r="LNY248" s="28"/>
      <c r="LNZ248" s="28"/>
      <c r="LOA248" s="58"/>
      <c r="LOB248" s="57"/>
      <c r="LOC248" s="23"/>
      <c r="LOD248" s="24"/>
      <c r="LOE248" s="26"/>
      <c r="LOF248" s="20"/>
      <c r="LOG248" s="35"/>
      <c r="LOH248" s="21"/>
      <c r="LOI248" s="21"/>
      <c r="LOJ248" s="27"/>
      <c r="LOK248" s="28"/>
      <c r="LOL248" s="28"/>
      <c r="LOM248" s="28"/>
      <c r="LON248" s="28"/>
      <c r="LOO248" s="28"/>
      <c r="LOP248" s="58"/>
      <c r="LOQ248" s="57"/>
      <c r="LOR248" s="23"/>
      <c r="LOS248" s="24"/>
      <c r="LOT248" s="26"/>
      <c r="LOU248" s="20"/>
      <c r="LOV248" s="35"/>
      <c r="LOW248" s="21"/>
      <c r="LOX248" s="21"/>
      <c r="LOY248" s="27"/>
      <c r="LOZ248" s="28"/>
      <c r="LPA248" s="28"/>
      <c r="LPB248" s="28"/>
      <c r="LPC248" s="28"/>
      <c r="LPD248" s="28"/>
      <c r="LPE248" s="58"/>
      <c r="LPF248" s="57"/>
      <c r="LPG248" s="23"/>
      <c r="LPH248" s="24"/>
      <c r="LPI248" s="26"/>
      <c r="LPJ248" s="20"/>
      <c r="LPK248" s="35"/>
      <c r="LPL248" s="21"/>
      <c r="LPM248" s="21"/>
      <c r="LPN248" s="27"/>
      <c r="LPO248" s="28"/>
      <c r="LPP248" s="28"/>
      <c r="LPQ248" s="28"/>
      <c r="LPR248" s="28"/>
      <c r="LPS248" s="28"/>
      <c r="LPT248" s="58"/>
      <c r="LPU248" s="57"/>
      <c r="LPV248" s="23"/>
      <c r="LPW248" s="24"/>
      <c r="LPX248" s="26"/>
      <c r="LPY248" s="20"/>
      <c r="LPZ248" s="35"/>
      <c r="LQA248" s="21"/>
      <c r="LQB248" s="21"/>
      <c r="LQC248" s="27"/>
      <c r="LQD248" s="28"/>
      <c r="LQE248" s="28"/>
      <c r="LQF248" s="28"/>
      <c r="LQG248" s="28"/>
      <c r="LQH248" s="28"/>
      <c r="LQI248" s="58"/>
      <c r="LQJ248" s="57"/>
      <c r="LQK248" s="23"/>
      <c r="LQL248" s="24"/>
      <c r="LQM248" s="26"/>
      <c r="LQN248" s="20"/>
      <c r="LQO248" s="35"/>
      <c r="LQP248" s="21"/>
      <c r="LQQ248" s="21"/>
      <c r="LQR248" s="27"/>
      <c r="LQS248" s="28"/>
      <c r="LQT248" s="28"/>
      <c r="LQU248" s="28"/>
      <c r="LQV248" s="28"/>
      <c r="LQW248" s="28"/>
      <c r="LQX248" s="58"/>
      <c r="LQY248" s="57"/>
      <c r="LQZ248" s="23"/>
      <c r="LRA248" s="24"/>
      <c r="LRB248" s="26"/>
      <c r="LRC248" s="20"/>
      <c r="LRD248" s="35"/>
      <c r="LRE248" s="21"/>
      <c r="LRF248" s="21"/>
      <c r="LRG248" s="27"/>
      <c r="LRH248" s="28"/>
      <c r="LRI248" s="28"/>
      <c r="LRJ248" s="28"/>
      <c r="LRK248" s="28"/>
      <c r="LRL248" s="28"/>
      <c r="LRM248" s="58"/>
      <c r="LRN248" s="57"/>
      <c r="LRO248" s="23"/>
      <c r="LRP248" s="24"/>
      <c r="LRQ248" s="26"/>
      <c r="LRR248" s="20"/>
      <c r="LRS248" s="35"/>
      <c r="LRT248" s="21"/>
      <c r="LRU248" s="21"/>
      <c r="LRV248" s="27"/>
      <c r="LRW248" s="28"/>
      <c r="LRX248" s="28"/>
      <c r="LRY248" s="28"/>
      <c r="LRZ248" s="28"/>
      <c r="LSA248" s="28"/>
      <c r="LSB248" s="58"/>
      <c r="LSC248" s="57"/>
      <c r="LSD248" s="23"/>
      <c r="LSE248" s="24"/>
      <c r="LSF248" s="26"/>
      <c r="LSG248" s="20"/>
      <c r="LSH248" s="35"/>
      <c r="LSI248" s="21"/>
      <c r="LSJ248" s="21"/>
      <c r="LSK248" s="27"/>
      <c r="LSL248" s="28"/>
      <c r="LSM248" s="28"/>
      <c r="LSN248" s="28"/>
      <c r="LSO248" s="28"/>
      <c r="LSP248" s="28"/>
      <c r="LSQ248" s="58"/>
      <c r="LSR248" s="57"/>
      <c r="LSS248" s="23"/>
      <c r="LST248" s="24"/>
      <c r="LSU248" s="26"/>
      <c r="LSV248" s="20"/>
      <c r="LSW248" s="35"/>
      <c r="LSX248" s="21"/>
      <c r="LSY248" s="21"/>
      <c r="LSZ248" s="27"/>
      <c r="LTA248" s="28"/>
      <c r="LTB248" s="28"/>
      <c r="LTC248" s="28"/>
      <c r="LTD248" s="28"/>
      <c r="LTE248" s="28"/>
      <c r="LTF248" s="58"/>
      <c r="LTG248" s="57"/>
      <c r="LTH248" s="23"/>
      <c r="LTI248" s="24"/>
      <c r="LTJ248" s="26"/>
      <c r="LTK248" s="20"/>
      <c r="LTL248" s="35"/>
      <c r="LTM248" s="21"/>
      <c r="LTN248" s="21"/>
      <c r="LTO248" s="27"/>
      <c r="LTP248" s="28"/>
      <c r="LTQ248" s="28"/>
      <c r="LTR248" s="28"/>
      <c r="LTS248" s="28"/>
      <c r="LTT248" s="28"/>
      <c r="LTU248" s="58"/>
      <c r="LTV248" s="57"/>
      <c r="LTW248" s="23"/>
      <c r="LTX248" s="24"/>
      <c r="LTY248" s="26"/>
      <c r="LTZ248" s="20"/>
      <c r="LUA248" s="35"/>
      <c r="LUB248" s="21"/>
      <c r="LUC248" s="21"/>
      <c r="LUD248" s="27"/>
      <c r="LUE248" s="28"/>
      <c r="LUF248" s="28"/>
      <c r="LUG248" s="28"/>
      <c r="LUH248" s="28"/>
      <c r="LUI248" s="28"/>
      <c r="LUJ248" s="58"/>
      <c r="LUK248" s="57"/>
      <c r="LUL248" s="23"/>
      <c r="LUM248" s="24"/>
      <c r="LUN248" s="26"/>
      <c r="LUO248" s="20"/>
      <c r="LUP248" s="35"/>
      <c r="LUQ248" s="21"/>
      <c r="LUR248" s="21"/>
      <c r="LUS248" s="27"/>
      <c r="LUT248" s="28"/>
      <c r="LUU248" s="28"/>
      <c r="LUV248" s="28"/>
      <c r="LUW248" s="28"/>
      <c r="LUX248" s="28"/>
      <c r="LUY248" s="58"/>
      <c r="LUZ248" s="57"/>
      <c r="LVA248" s="23"/>
      <c r="LVB248" s="24"/>
      <c r="LVC248" s="26"/>
      <c r="LVD248" s="20"/>
      <c r="LVE248" s="35"/>
      <c r="LVF248" s="21"/>
      <c r="LVG248" s="21"/>
      <c r="LVH248" s="27"/>
      <c r="LVI248" s="28"/>
      <c r="LVJ248" s="28"/>
      <c r="LVK248" s="28"/>
      <c r="LVL248" s="28"/>
      <c r="LVM248" s="28"/>
      <c r="LVN248" s="58"/>
      <c r="LVO248" s="57"/>
      <c r="LVP248" s="23"/>
      <c r="LVQ248" s="24"/>
      <c r="LVR248" s="26"/>
      <c r="LVS248" s="20"/>
      <c r="LVT248" s="35"/>
      <c r="LVU248" s="21"/>
      <c r="LVV248" s="21"/>
      <c r="LVW248" s="27"/>
      <c r="LVX248" s="28"/>
      <c r="LVY248" s="28"/>
      <c r="LVZ248" s="28"/>
      <c r="LWA248" s="28"/>
      <c r="LWB248" s="28"/>
      <c r="LWC248" s="58"/>
      <c r="LWD248" s="57"/>
      <c r="LWE248" s="23"/>
      <c r="LWF248" s="24"/>
      <c r="LWG248" s="26"/>
      <c r="LWH248" s="20"/>
      <c r="LWI248" s="35"/>
      <c r="LWJ248" s="21"/>
      <c r="LWK248" s="21"/>
      <c r="LWL248" s="27"/>
      <c r="LWM248" s="28"/>
      <c r="LWN248" s="28"/>
      <c r="LWO248" s="28"/>
      <c r="LWP248" s="28"/>
      <c r="LWQ248" s="28"/>
      <c r="LWR248" s="58"/>
      <c r="LWS248" s="57"/>
      <c r="LWT248" s="23"/>
      <c r="LWU248" s="24"/>
      <c r="LWV248" s="26"/>
      <c r="LWW248" s="20"/>
      <c r="LWX248" s="35"/>
      <c r="LWY248" s="21"/>
      <c r="LWZ248" s="21"/>
      <c r="LXA248" s="27"/>
      <c r="LXB248" s="28"/>
      <c r="LXC248" s="28"/>
      <c r="LXD248" s="28"/>
      <c r="LXE248" s="28"/>
      <c r="LXF248" s="28"/>
      <c r="LXG248" s="58"/>
      <c r="LXH248" s="57"/>
      <c r="LXI248" s="23"/>
      <c r="LXJ248" s="24"/>
      <c r="LXK248" s="26"/>
      <c r="LXL248" s="20"/>
      <c r="LXM248" s="35"/>
      <c r="LXN248" s="21"/>
      <c r="LXO248" s="21"/>
      <c r="LXP248" s="27"/>
      <c r="LXQ248" s="28"/>
      <c r="LXR248" s="28"/>
      <c r="LXS248" s="28"/>
      <c r="LXT248" s="28"/>
      <c r="LXU248" s="28"/>
      <c r="LXV248" s="58"/>
      <c r="LXW248" s="57"/>
      <c r="LXX248" s="23"/>
      <c r="LXY248" s="24"/>
      <c r="LXZ248" s="26"/>
      <c r="LYA248" s="20"/>
      <c r="LYB248" s="35"/>
      <c r="LYC248" s="21"/>
      <c r="LYD248" s="21"/>
      <c r="LYE248" s="27"/>
      <c r="LYF248" s="28"/>
      <c r="LYG248" s="28"/>
      <c r="LYH248" s="28"/>
      <c r="LYI248" s="28"/>
      <c r="LYJ248" s="28"/>
      <c r="LYK248" s="58"/>
      <c r="LYL248" s="57"/>
      <c r="LYM248" s="23"/>
      <c r="LYN248" s="24"/>
      <c r="LYO248" s="26"/>
      <c r="LYP248" s="20"/>
      <c r="LYQ248" s="35"/>
      <c r="LYR248" s="21"/>
      <c r="LYS248" s="21"/>
      <c r="LYT248" s="27"/>
      <c r="LYU248" s="28"/>
      <c r="LYV248" s="28"/>
      <c r="LYW248" s="28"/>
      <c r="LYX248" s="28"/>
      <c r="LYY248" s="28"/>
      <c r="LYZ248" s="58"/>
      <c r="LZA248" s="57"/>
      <c r="LZB248" s="23"/>
      <c r="LZC248" s="24"/>
      <c r="LZD248" s="26"/>
      <c r="LZE248" s="20"/>
      <c r="LZF248" s="35"/>
      <c r="LZG248" s="21"/>
      <c r="LZH248" s="21"/>
      <c r="LZI248" s="27"/>
      <c r="LZJ248" s="28"/>
      <c r="LZK248" s="28"/>
      <c r="LZL248" s="28"/>
      <c r="LZM248" s="28"/>
      <c r="LZN248" s="28"/>
      <c r="LZO248" s="58"/>
      <c r="LZP248" s="57"/>
      <c r="LZQ248" s="23"/>
      <c r="LZR248" s="24"/>
      <c r="LZS248" s="26"/>
      <c r="LZT248" s="20"/>
      <c r="LZU248" s="35"/>
      <c r="LZV248" s="21"/>
      <c r="LZW248" s="21"/>
      <c r="LZX248" s="27"/>
      <c r="LZY248" s="28"/>
      <c r="LZZ248" s="28"/>
      <c r="MAA248" s="28"/>
      <c r="MAB248" s="28"/>
      <c r="MAC248" s="28"/>
      <c r="MAD248" s="58"/>
      <c r="MAE248" s="57"/>
      <c r="MAF248" s="23"/>
      <c r="MAG248" s="24"/>
      <c r="MAH248" s="26"/>
      <c r="MAI248" s="20"/>
      <c r="MAJ248" s="35"/>
      <c r="MAK248" s="21"/>
      <c r="MAL248" s="21"/>
      <c r="MAM248" s="27"/>
      <c r="MAN248" s="28"/>
      <c r="MAO248" s="28"/>
      <c r="MAP248" s="28"/>
      <c r="MAQ248" s="28"/>
      <c r="MAR248" s="28"/>
      <c r="MAS248" s="58"/>
      <c r="MAT248" s="57"/>
      <c r="MAU248" s="23"/>
      <c r="MAV248" s="24"/>
      <c r="MAW248" s="26"/>
      <c r="MAX248" s="20"/>
      <c r="MAY248" s="35"/>
      <c r="MAZ248" s="21"/>
      <c r="MBA248" s="21"/>
      <c r="MBB248" s="27"/>
      <c r="MBC248" s="28"/>
      <c r="MBD248" s="28"/>
      <c r="MBE248" s="28"/>
      <c r="MBF248" s="28"/>
      <c r="MBG248" s="28"/>
      <c r="MBH248" s="58"/>
      <c r="MBI248" s="57"/>
      <c r="MBJ248" s="23"/>
      <c r="MBK248" s="24"/>
      <c r="MBL248" s="26"/>
      <c r="MBM248" s="20"/>
      <c r="MBN248" s="35"/>
      <c r="MBO248" s="21"/>
      <c r="MBP248" s="21"/>
      <c r="MBQ248" s="27"/>
      <c r="MBR248" s="28"/>
      <c r="MBS248" s="28"/>
      <c r="MBT248" s="28"/>
      <c r="MBU248" s="28"/>
      <c r="MBV248" s="28"/>
      <c r="MBW248" s="58"/>
      <c r="MBX248" s="57"/>
      <c r="MBY248" s="23"/>
      <c r="MBZ248" s="24"/>
      <c r="MCA248" s="26"/>
      <c r="MCB248" s="20"/>
      <c r="MCC248" s="35"/>
      <c r="MCD248" s="21"/>
      <c r="MCE248" s="21"/>
      <c r="MCF248" s="27"/>
      <c r="MCG248" s="28"/>
      <c r="MCH248" s="28"/>
      <c r="MCI248" s="28"/>
      <c r="MCJ248" s="28"/>
      <c r="MCK248" s="28"/>
      <c r="MCL248" s="58"/>
      <c r="MCM248" s="57"/>
      <c r="MCN248" s="23"/>
      <c r="MCO248" s="24"/>
      <c r="MCP248" s="26"/>
      <c r="MCQ248" s="20"/>
      <c r="MCR248" s="35"/>
      <c r="MCS248" s="21"/>
      <c r="MCT248" s="21"/>
      <c r="MCU248" s="27"/>
      <c r="MCV248" s="28"/>
      <c r="MCW248" s="28"/>
      <c r="MCX248" s="28"/>
      <c r="MCY248" s="28"/>
      <c r="MCZ248" s="28"/>
      <c r="MDA248" s="58"/>
      <c r="MDB248" s="57"/>
      <c r="MDC248" s="23"/>
      <c r="MDD248" s="24"/>
      <c r="MDE248" s="26"/>
      <c r="MDF248" s="20"/>
      <c r="MDG248" s="35"/>
      <c r="MDH248" s="21"/>
      <c r="MDI248" s="21"/>
      <c r="MDJ248" s="27"/>
      <c r="MDK248" s="28"/>
      <c r="MDL248" s="28"/>
      <c r="MDM248" s="28"/>
      <c r="MDN248" s="28"/>
      <c r="MDO248" s="28"/>
      <c r="MDP248" s="58"/>
      <c r="MDQ248" s="57"/>
      <c r="MDR248" s="23"/>
      <c r="MDS248" s="24"/>
      <c r="MDT248" s="26"/>
      <c r="MDU248" s="20"/>
      <c r="MDV248" s="35"/>
      <c r="MDW248" s="21"/>
      <c r="MDX248" s="21"/>
      <c r="MDY248" s="27"/>
      <c r="MDZ248" s="28"/>
      <c r="MEA248" s="28"/>
      <c r="MEB248" s="28"/>
      <c r="MEC248" s="28"/>
      <c r="MED248" s="28"/>
      <c r="MEE248" s="58"/>
      <c r="MEF248" s="57"/>
      <c r="MEG248" s="23"/>
      <c r="MEH248" s="24"/>
      <c r="MEI248" s="26"/>
      <c r="MEJ248" s="20"/>
      <c r="MEK248" s="35"/>
      <c r="MEL248" s="21"/>
      <c r="MEM248" s="21"/>
      <c r="MEN248" s="27"/>
      <c r="MEO248" s="28"/>
      <c r="MEP248" s="28"/>
      <c r="MEQ248" s="28"/>
      <c r="MER248" s="28"/>
      <c r="MES248" s="28"/>
      <c r="MET248" s="58"/>
      <c r="MEU248" s="57"/>
      <c r="MEV248" s="23"/>
      <c r="MEW248" s="24"/>
      <c r="MEX248" s="26"/>
      <c r="MEY248" s="20"/>
      <c r="MEZ248" s="35"/>
      <c r="MFA248" s="21"/>
      <c r="MFB248" s="21"/>
      <c r="MFC248" s="27"/>
      <c r="MFD248" s="28"/>
      <c r="MFE248" s="28"/>
      <c r="MFF248" s="28"/>
      <c r="MFG248" s="28"/>
      <c r="MFH248" s="28"/>
      <c r="MFI248" s="58"/>
      <c r="MFJ248" s="57"/>
      <c r="MFK248" s="23"/>
      <c r="MFL248" s="24"/>
      <c r="MFM248" s="26"/>
      <c r="MFN248" s="20"/>
      <c r="MFO248" s="35"/>
      <c r="MFP248" s="21"/>
      <c r="MFQ248" s="21"/>
      <c r="MFR248" s="27"/>
      <c r="MFS248" s="28"/>
      <c r="MFT248" s="28"/>
      <c r="MFU248" s="28"/>
      <c r="MFV248" s="28"/>
      <c r="MFW248" s="28"/>
      <c r="MFX248" s="58"/>
      <c r="MFY248" s="57"/>
      <c r="MFZ248" s="23"/>
      <c r="MGA248" s="24"/>
      <c r="MGB248" s="26"/>
      <c r="MGC248" s="20"/>
      <c r="MGD248" s="35"/>
      <c r="MGE248" s="21"/>
      <c r="MGF248" s="21"/>
      <c r="MGG248" s="27"/>
      <c r="MGH248" s="28"/>
      <c r="MGI248" s="28"/>
      <c r="MGJ248" s="28"/>
      <c r="MGK248" s="28"/>
      <c r="MGL248" s="28"/>
      <c r="MGM248" s="58"/>
      <c r="MGN248" s="57"/>
      <c r="MGO248" s="23"/>
      <c r="MGP248" s="24"/>
      <c r="MGQ248" s="26"/>
      <c r="MGR248" s="20"/>
      <c r="MGS248" s="35"/>
      <c r="MGT248" s="21"/>
      <c r="MGU248" s="21"/>
      <c r="MGV248" s="27"/>
      <c r="MGW248" s="28"/>
      <c r="MGX248" s="28"/>
      <c r="MGY248" s="28"/>
      <c r="MGZ248" s="28"/>
      <c r="MHA248" s="28"/>
      <c r="MHB248" s="58"/>
      <c r="MHC248" s="57"/>
      <c r="MHD248" s="23"/>
      <c r="MHE248" s="24"/>
      <c r="MHF248" s="26"/>
      <c r="MHG248" s="20"/>
      <c r="MHH248" s="35"/>
      <c r="MHI248" s="21"/>
      <c r="MHJ248" s="21"/>
      <c r="MHK248" s="27"/>
      <c r="MHL248" s="28"/>
      <c r="MHM248" s="28"/>
      <c r="MHN248" s="28"/>
      <c r="MHO248" s="28"/>
      <c r="MHP248" s="28"/>
      <c r="MHQ248" s="58"/>
      <c r="MHR248" s="57"/>
      <c r="MHS248" s="23"/>
      <c r="MHT248" s="24"/>
      <c r="MHU248" s="26"/>
      <c r="MHV248" s="20"/>
      <c r="MHW248" s="35"/>
      <c r="MHX248" s="21"/>
      <c r="MHY248" s="21"/>
      <c r="MHZ248" s="27"/>
      <c r="MIA248" s="28"/>
      <c r="MIB248" s="28"/>
      <c r="MIC248" s="28"/>
      <c r="MID248" s="28"/>
      <c r="MIE248" s="28"/>
      <c r="MIF248" s="58"/>
      <c r="MIG248" s="57"/>
      <c r="MIH248" s="23"/>
      <c r="MII248" s="24"/>
      <c r="MIJ248" s="26"/>
      <c r="MIK248" s="20"/>
      <c r="MIL248" s="35"/>
      <c r="MIM248" s="21"/>
      <c r="MIN248" s="21"/>
      <c r="MIO248" s="27"/>
      <c r="MIP248" s="28"/>
      <c r="MIQ248" s="28"/>
      <c r="MIR248" s="28"/>
      <c r="MIS248" s="28"/>
      <c r="MIT248" s="28"/>
      <c r="MIU248" s="58"/>
      <c r="MIV248" s="57"/>
      <c r="MIW248" s="23"/>
      <c r="MIX248" s="24"/>
      <c r="MIY248" s="26"/>
      <c r="MIZ248" s="20"/>
      <c r="MJA248" s="35"/>
      <c r="MJB248" s="21"/>
      <c r="MJC248" s="21"/>
      <c r="MJD248" s="27"/>
      <c r="MJE248" s="28"/>
      <c r="MJF248" s="28"/>
      <c r="MJG248" s="28"/>
      <c r="MJH248" s="28"/>
      <c r="MJI248" s="28"/>
      <c r="MJJ248" s="58"/>
      <c r="MJK248" s="57"/>
      <c r="MJL248" s="23"/>
      <c r="MJM248" s="24"/>
      <c r="MJN248" s="26"/>
      <c r="MJO248" s="20"/>
      <c r="MJP248" s="35"/>
      <c r="MJQ248" s="21"/>
      <c r="MJR248" s="21"/>
      <c r="MJS248" s="27"/>
      <c r="MJT248" s="28"/>
      <c r="MJU248" s="28"/>
      <c r="MJV248" s="28"/>
      <c r="MJW248" s="28"/>
      <c r="MJX248" s="28"/>
      <c r="MJY248" s="58"/>
      <c r="MJZ248" s="57"/>
      <c r="MKA248" s="23"/>
      <c r="MKB248" s="24"/>
      <c r="MKC248" s="26"/>
      <c r="MKD248" s="20"/>
      <c r="MKE248" s="35"/>
      <c r="MKF248" s="21"/>
      <c r="MKG248" s="21"/>
      <c r="MKH248" s="27"/>
      <c r="MKI248" s="28"/>
      <c r="MKJ248" s="28"/>
      <c r="MKK248" s="28"/>
      <c r="MKL248" s="28"/>
      <c r="MKM248" s="28"/>
      <c r="MKN248" s="58"/>
      <c r="MKO248" s="57"/>
      <c r="MKP248" s="23"/>
      <c r="MKQ248" s="24"/>
      <c r="MKR248" s="26"/>
      <c r="MKS248" s="20"/>
      <c r="MKT248" s="35"/>
      <c r="MKU248" s="21"/>
      <c r="MKV248" s="21"/>
      <c r="MKW248" s="27"/>
      <c r="MKX248" s="28"/>
      <c r="MKY248" s="28"/>
      <c r="MKZ248" s="28"/>
      <c r="MLA248" s="28"/>
      <c r="MLB248" s="28"/>
      <c r="MLC248" s="58"/>
      <c r="MLD248" s="57"/>
      <c r="MLE248" s="23"/>
      <c r="MLF248" s="24"/>
      <c r="MLG248" s="26"/>
      <c r="MLH248" s="20"/>
      <c r="MLI248" s="35"/>
      <c r="MLJ248" s="21"/>
      <c r="MLK248" s="21"/>
      <c r="MLL248" s="27"/>
      <c r="MLM248" s="28"/>
      <c r="MLN248" s="28"/>
      <c r="MLO248" s="28"/>
      <c r="MLP248" s="28"/>
      <c r="MLQ248" s="28"/>
      <c r="MLR248" s="58"/>
      <c r="MLS248" s="57"/>
      <c r="MLT248" s="23"/>
      <c r="MLU248" s="24"/>
      <c r="MLV248" s="26"/>
      <c r="MLW248" s="20"/>
      <c r="MLX248" s="35"/>
      <c r="MLY248" s="21"/>
      <c r="MLZ248" s="21"/>
      <c r="MMA248" s="27"/>
      <c r="MMB248" s="28"/>
      <c r="MMC248" s="28"/>
      <c r="MMD248" s="28"/>
      <c r="MME248" s="28"/>
      <c r="MMF248" s="28"/>
      <c r="MMG248" s="58"/>
      <c r="MMH248" s="57"/>
      <c r="MMI248" s="23"/>
      <c r="MMJ248" s="24"/>
      <c r="MMK248" s="26"/>
      <c r="MML248" s="20"/>
      <c r="MMM248" s="35"/>
      <c r="MMN248" s="21"/>
      <c r="MMO248" s="21"/>
      <c r="MMP248" s="27"/>
      <c r="MMQ248" s="28"/>
      <c r="MMR248" s="28"/>
      <c r="MMS248" s="28"/>
      <c r="MMT248" s="28"/>
      <c r="MMU248" s="28"/>
      <c r="MMV248" s="58"/>
      <c r="MMW248" s="57"/>
      <c r="MMX248" s="23"/>
      <c r="MMY248" s="24"/>
      <c r="MMZ248" s="26"/>
      <c r="MNA248" s="20"/>
      <c r="MNB248" s="35"/>
      <c r="MNC248" s="21"/>
      <c r="MND248" s="21"/>
      <c r="MNE248" s="27"/>
      <c r="MNF248" s="28"/>
      <c r="MNG248" s="28"/>
      <c r="MNH248" s="28"/>
      <c r="MNI248" s="28"/>
      <c r="MNJ248" s="28"/>
      <c r="MNK248" s="58"/>
      <c r="MNL248" s="57"/>
      <c r="MNM248" s="23"/>
      <c r="MNN248" s="24"/>
      <c r="MNO248" s="26"/>
      <c r="MNP248" s="20"/>
      <c r="MNQ248" s="35"/>
      <c r="MNR248" s="21"/>
      <c r="MNS248" s="21"/>
      <c r="MNT248" s="27"/>
      <c r="MNU248" s="28"/>
      <c r="MNV248" s="28"/>
      <c r="MNW248" s="28"/>
      <c r="MNX248" s="28"/>
      <c r="MNY248" s="28"/>
      <c r="MNZ248" s="58"/>
      <c r="MOA248" s="57"/>
      <c r="MOB248" s="23"/>
      <c r="MOC248" s="24"/>
      <c r="MOD248" s="26"/>
      <c r="MOE248" s="20"/>
      <c r="MOF248" s="35"/>
      <c r="MOG248" s="21"/>
      <c r="MOH248" s="21"/>
      <c r="MOI248" s="27"/>
      <c r="MOJ248" s="28"/>
      <c r="MOK248" s="28"/>
      <c r="MOL248" s="28"/>
      <c r="MOM248" s="28"/>
      <c r="MON248" s="28"/>
      <c r="MOO248" s="58"/>
      <c r="MOP248" s="57"/>
      <c r="MOQ248" s="23"/>
      <c r="MOR248" s="24"/>
      <c r="MOS248" s="26"/>
      <c r="MOT248" s="20"/>
      <c r="MOU248" s="35"/>
      <c r="MOV248" s="21"/>
      <c r="MOW248" s="21"/>
      <c r="MOX248" s="27"/>
      <c r="MOY248" s="28"/>
      <c r="MOZ248" s="28"/>
      <c r="MPA248" s="28"/>
      <c r="MPB248" s="28"/>
      <c r="MPC248" s="28"/>
      <c r="MPD248" s="58"/>
      <c r="MPE248" s="57"/>
      <c r="MPF248" s="23"/>
      <c r="MPG248" s="24"/>
      <c r="MPH248" s="26"/>
      <c r="MPI248" s="20"/>
      <c r="MPJ248" s="35"/>
      <c r="MPK248" s="21"/>
      <c r="MPL248" s="21"/>
      <c r="MPM248" s="27"/>
      <c r="MPN248" s="28"/>
      <c r="MPO248" s="28"/>
      <c r="MPP248" s="28"/>
      <c r="MPQ248" s="28"/>
      <c r="MPR248" s="28"/>
      <c r="MPS248" s="58"/>
      <c r="MPT248" s="57"/>
      <c r="MPU248" s="23"/>
      <c r="MPV248" s="24"/>
      <c r="MPW248" s="26"/>
      <c r="MPX248" s="20"/>
      <c r="MPY248" s="35"/>
      <c r="MPZ248" s="21"/>
      <c r="MQA248" s="21"/>
      <c r="MQB248" s="27"/>
      <c r="MQC248" s="28"/>
      <c r="MQD248" s="28"/>
      <c r="MQE248" s="28"/>
      <c r="MQF248" s="28"/>
      <c r="MQG248" s="28"/>
      <c r="MQH248" s="58"/>
      <c r="MQI248" s="57"/>
      <c r="MQJ248" s="23"/>
      <c r="MQK248" s="24"/>
      <c r="MQL248" s="26"/>
      <c r="MQM248" s="20"/>
      <c r="MQN248" s="35"/>
      <c r="MQO248" s="21"/>
      <c r="MQP248" s="21"/>
      <c r="MQQ248" s="27"/>
      <c r="MQR248" s="28"/>
      <c r="MQS248" s="28"/>
      <c r="MQT248" s="28"/>
      <c r="MQU248" s="28"/>
      <c r="MQV248" s="28"/>
      <c r="MQW248" s="58"/>
      <c r="MQX248" s="57"/>
      <c r="MQY248" s="23"/>
      <c r="MQZ248" s="24"/>
      <c r="MRA248" s="26"/>
      <c r="MRB248" s="20"/>
      <c r="MRC248" s="35"/>
      <c r="MRD248" s="21"/>
      <c r="MRE248" s="21"/>
      <c r="MRF248" s="27"/>
      <c r="MRG248" s="28"/>
      <c r="MRH248" s="28"/>
      <c r="MRI248" s="28"/>
      <c r="MRJ248" s="28"/>
      <c r="MRK248" s="28"/>
      <c r="MRL248" s="58"/>
      <c r="MRM248" s="57"/>
      <c r="MRN248" s="23"/>
      <c r="MRO248" s="24"/>
      <c r="MRP248" s="26"/>
      <c r="MRQ248" s="20"/>
      <c r="MRR248" s="35"/>
      <c r="MRS248" s="21"/>
      <c r="MRT248" s="21"/>
      <c r="MRU248" s="27"/>
      <c r="MRV248" s="28"/>
      <c r="MRW248" s="28"/>
      <c r="MRX248" s="28"/>
      <c r="MRY248" s="28"/>
      <c r="MRZ248" s="28"/>
      <c r="MSA248" s="58"/>
      <c r="MSB248" s="57"/>
      <c r="MSC248" s="23"/>
      <c r="MSD248" s="24"/>
      <c r="MSE248" s="26"/>
      <c r="MSF248" s="20"/>
      <c r="MSG248" s="35"/>
      <c r="MSH248" s="21"/>
      <c r="MSI248" s="21"/>
      <c r="MSJ248" s="27"/>
      <c r="MSK248" s="28"/>
      <c r="MSL248" s="28"/>
      <c r="MSM248" s="28"/>
      <c r="MSN248" s="28"/>
      <c r="MSO248" s="28"/>
      <c r="MSP248" s="58"/>
      <c r="MSQ248" s="57"/>
      <c r="MSR248" s="23"/>
      <c r="MSS248" s="24"/>
      <c r="MST248" s="26"/>
      <c r="MSU248" s="20"/>
      <c r="MSV248" s="35"/>
      <c r="MSW248" s="21"/>
      <c r="MSX248" s="21"/>
      <c r="MSY248" s="27"/>
      <c r="MSZ248" s="28"/>
      <c r="MTA248" s="28"/>
      <c r="MTB248" s="28"/>
      <c r="MTC248" s="28"/>
      <c r="MTD248" s="28"/>
      <c r="MTE248" s="58"/>
      <c r="MTF248" s="57"/>
      <c r="MTG248" s="23"/>
      <c r="MTH248" s="24"/>
      <c r="MTI248" s="26"/>
      <c r="MTJ248" s="20"/>
      <c r="MTK248" s="35"/>
      <c r="MTL248" s="21"/>
      <c r="MTM248" s="21"/>
      <c r="MTN248" s="27"/>
      <c r="MTO248" s="28"/>
      <c r="MTP248" s="28"/>
      <c r="MTQ248" s="28"/>
      <c r="MTR248" s="28"/>
      <c r="MTS248" s="28"/>
      <c r="MTT248" s="58"/>
      <c r="MTU248" s="57"/>
      <c r="MTV248" s="23"/>
      <c r="MTW248" s="24"/>
      <c r="MTX248" s="26"/>
      <c r="MTY248" s="20"/>
      <c r="MTZ248" s="35"/>
      <c r="MUA248" s="21"/>
      <c r="MUB248" s="21"/>
      <c r="MUC248" s="27"/>
      <c r="MUD248" s="28"/>
      <c r="MUE248" s="28"/>
      <c r="MUF248" s="28"/>
      <c r="MUG248" s="28"/>
      <c r="MUH248" s="28"/>
      <c r="MUI248" s="58"/>
      <c r="MUJ248" s="57"/>
      <c r="MUK248" s="23"/>
      <c r="MUL248" s="24"/>
      <c r="MUM248" s="26"/>
      <c r="MUN248" s="20"/>
      <c r="MUO248" s="35"/>
      <c r="MUP248" s="21"/>
      <c r="MUQ248" s="21"/>
      <c r="MUR248" s="27"/>
      <c r="MUS248" s="28"/>
      <c r="MUT248" s="28"/>
      <c r="MUU248" s="28"/>
      <c r="MUV248" s="28"/>
      <c r="MUW248" s="28"/>
      <c r="MUX248" s="58"/>
      <c r="MUY248" s="57"/>
      <c r="MUZ248" s="23"/>
      <c r="MVA248" s="24"/>
      <c r="MVB248" s="26"/>
      <c r="MVC248" s="20"/>
      <c r="MVD248" s="35"/>
      <c r="MVE248" s="21"/>
      <c r="MVF248" s="21"/>
      <c r="MVG248" s="27"/>
      <c r="MVH248" s="28"/>
      <c r="MVI248" s="28"/>
      <c r="MVJ248" s="28"/>
      <c r="MVK248" s="28"/>
      <c r="MVL248" s="28"/>
      <c r="MVM248" s="58"/>
      <c r="MVN248" s="57"/>
      <c r="MVO248" s="23"/>
      <c r="MVP248" s="24"/>
      <c r="MVQ248" s="26"/>
      <c r="MVR248" s="20"/>
      <c r="MVS248" s="35"/>
      <c r="MVT248" s="21"/>
      <c r="MVU248" s="21"/>
      <c r="MVV248" s="27"/>
      <c r="MVW248" s="28"/>
      <c r="MVX248" s="28"/>
      <c r="MVY248" s="28"/>
      <c r="MVZ248" s="28"/>
      <c r="MWA248" s="28"/>
      <c r="MWB248" s="58"/>
      <c r="MWC248" s="57"/>
      <c r="MWD248" s="23"/>
      <c r="MWE248" s="24"/>
      <c r="MWF248" s="26"/>
      <c r="MWG248" s="20"/>
      <c r="MWH248" s="35"/>
      <c r="MWI248" s="21"/>
      <c r="MWJ248" s="21"/>
      <c r="MWK248" s="27"/>
      <c r="MWL248" s="28"/>
      <c r="MWM248" s="28"/>
      <c r="MWN248" s="28"/>
      <c r="MWO248" s="28"/>
      <c r="MWP248" s="28"/>
      <c r="MWQ248" s="58"/>
      <c r="MWR248" s="57"/>
      <c r="MWS248" s="23"/>
      <c r="MWT248" s="24"/>
      <c r="MWU248" s="26"/>
      <c r="MWV248" s="20"/>
      <c r="MWW248" s="35"/>
      <c r="MWX248" s="21"/>
      <c r="MWY248" s="21"/>
      <c r="MWZ248" s="27"/>
      <c r="MXA248" s="28"/>
      <c r="MXB248" s="28"/>
      <c r="MXC248" s="28"/>
      <c r="MXD248" s="28"/>
      <c r="MXE248" s="28"/>
      <c r="MXF248" s="58"/>
      <c r="MXG248" s="57"/>
      <c r="MXH248" s="23"/>
      <c r="MXI248" s="24"/>
      <c r="MXJ248" s="26"/>
      <c r="MXK248" s="20"/>
      <c r="MXL248" s="35"/>
      <c r="MXM248" s="21"/>
      <c r="MXN248" s="21"/>
      <c r="MXO248" s="27"/>
      <c r="MXP248" s="28"/>
      <c r="MXQ248" s="28"/>
      <c r="MXR248" s="28"/>
      <c r="MXS248" s="28"/>
      <c r="MXT248" s="28"/>
      <c r="MXU248" s="58"/>
      <c r="MXV248" s="57"/>
      <c r="MXW248" s="23"/>
      <c r="MXX248" s="24"/>
      <c r="MXY248" s="26"/>
      <c r="MXZ248" s="20"/>
      <c r="MYA248" s="35"/>
      <c r="MYB248" s="21"/>
      <c r="MYC248" s="21"/>
      <c r="MYD248" s="27"/>
      <c r="MYE248" s="28"/>
      <c r="MYF248" s="28"/>
      <c r="MYG248" s="28"/>
      <c r="MYH248" s="28"/>
      <c r="MYI248" s="28"/>
      <c r="MYJ248" s="58"/>
      <c r="MYK248" s="57"/>
      <c r="MYL248" s="23"/>
      <c r="MYM248" s="24"/>
      <c r="MYN248" s="26"/>
      <c r="MYO248" s="20"/>
      <c r="MYP248" s="35"/>
      <c r="MYQ248" s="21"/>
      <c r="MYR248" s="21"/>
      <c r="MYS248" s="27"/>
      <c r="MYT248" s="28"/>
      <c r="MYU248" s="28"/>
      <c r="MYV248" s="28"/>
      <c r="MYW248" s="28"/>
      <c r="MYX248" s="28"/>
      <c r="MYY248" s="58"/>
      <c r="MYZ248" s="57"/>
      <c r="MZA248" s="23"/>
      <c r="MZB248" s="24"/>
      <c r="MZC248" s="26"/>
      <c r="MZD248" s="20"/>
      <c r="MZE248" s="35"/>
      <c r="MZF248" s="21"/>
      <c r="MZG248" s="21"/>
      <c r="MZH248" s="27"/>
      <c r="MZI248" s="28"/>
      <c r="MZJ248" s="28"/>
      <c r="MZK248" s="28"/>
      <c r="MZL248" s="28"/>
      <c r="MZM248" s="28"/>
      <c r="MZN248" s="58"/>
      <c r="MZO248" s="57"/>
      <c r="MZP248" s="23"/>
      <c r="MZQ248" s="24"/>
      <c r="MZR248" s="26"/>
      <c r="MZS248" s="20"/>
      <c r="MZT248" s="35"/>
      <c r="MZU248" s="21"/>
      <c r="MZV248" s="21"/>
      <c r="MZW248" s="27"/>
      <c r="MZX248" s="28"/>
      <c r="MZY248" s="28"/>
      <c r="MZZ248" s="28"/>
      <c r="NAA248" s="28"/>
      <c r="NAB248" s="28"/>
      <c r="NAC248" s="58"/>
      <c r="NAD248" s="57"/>
      <c r="NAE248" s="23"/>
      <c r="NAF248" s="24"/>
      <c r="NAG248" s="26"/>
      <c r="NAH248" s="20"/>
      <c r="NAI248" s="35"/>
      <c r="NAJ248" s="21"/>
      <c r="NAK248" s="21"/>
      <c r="NAL248" s="27"/>
      <c r="NAM248" s="28"/>
      <c r="NAN248" s="28"/>
      <c r="NAO248" s="28"/>
      <c r="NAP248" s="28"/>
      <c r="NAQ248" s="28"/>
      <c r="NAR248" s="58"/>
      <c r="NAS248" s="57"/>
      <c r="NAT248" s="23"/>
      <c r="NAU248" s="24"/>
      <c r="NAV248" s="26"/>
      <c r="NAW248" s="20"/>
      <c r="NAX248" s="35"/>
      <c r="NAY248" s="21"/>
      <c r="NAZ248" s="21"/>
      <c r="NBA248" s="27"/>
      <c r="NBB248" s="28"/>
      <c r="NBC248" s="28"/>
      <c r="NBD248" s="28"/>
      <c r="NBE248" s="28"/>
      <c r="NBF248" s="28"/>
      <c r="NBG248" s="58"/>
      <c r="NBH248" s="57"/>
      <c r="NBI248" s="23"/>
      <c r="NBJ248" s="24"/>
      <c r="NBK248" s="26"/>
      <c r="NBL248" s="20"/>
      <c r="NBM248" s="35"/>
      <c r="NBN248" s="21"/>
      <c r="NBO248" s="21"/>
      <c r="NBP248" s="27"/>
      <c r="NBQ248" s="28"/>
      <c r="NBR248" s="28"/>
      <c r="NBS248" s="28"/>
      <c r="NBT248" s="28"/>
      <c r="NBU248" s="28"/>
      <c r="NBV248" s="58"/>
      <c r="NBW248" s="57"/>
      <c r="NBX248" s="23"/>
      <c r="NBY248" s="24"/>
      <c r="NBZ248" s="26"/>
      <c r="NCA248" s="20"/>
      <c r="NCB248" s="35"/>
      <c r="NCC248" s="21"/>
      <c r="NCD248" s="21"/>
      <c r="NCE248" s="27"/>
      <c r="NCF248" s="28"/>
      <c r="NCG248" s="28"/>
      <c r="NCH248" s="28"/>
      <c r="NCI248" s="28"/>
      <c r="NCJ248" s="28"/>
      <c r="NCK248" s="58"/>
      <c r="NCL248" s="57"/>
      <c r="NCM248" s="23"/>
      <c r="NCN248" s="24"/>
      <c r="NCO248" s="26"/>
      <c r="NCP248" s="20"/>
      <c r="NCQ248" s="35"/>
      <c r="NCR248" s="21"/>
      <c r="NCS248" s="21"/>
      <c r="NCT248" s="27"/>
      <c r="NCU248" s="28"/>
      <c r="NCV248" s="28"/>
      <c r="NCW248" s="28"/>
      <c r="NCX248" s="28"/>
      <c r="NCY248" s="28"/>
      <c r="NCZ248" s="58"/>
      <c r="NDA248" s="57"/>
      <c r="NDB248" s="23"/>
      <c r="NDC248" s="24"/>
      <c r="NDD248" s="26"/>
      <c r="NDE248" s="20"/>
      <c r="NDF248" s="35"/>
      <c r="NDG248" s="21"/>
      <c r="NDH248" s="21"/>
      <c r="NDI248" s="27"/>
      <c r="NDJ248" s="28"/>
      <c r="NDK248" s="28"/>
      <c r="NDL248" s="28"/>
      <c r="NDM248" s="28"/>
      <c r="NDN248" s="28"/>
      <c r="NDO248" s="58"/>
      <c r="NDP248" s="57"/>
      <c r="NDQ248" s="23"/>
      <c r="NDR248" s="24"/>
      <c r="NDS248" s="26"/>
      <c r="NDT248" s="20"/>
      <c r="NDU248" s="35"/>
      <c r="NDV248" s="21"/>
      <c r="NDW248" s="21"/>
      <c r="NDX248" s="27"/>
      <c r="NDY248" s="28"/>
      <c r="NDZ248" s="28"/>
      <c r="NEA248" s="28"/>
      <c r="NEB248" s="28"/>
      <c r="NEC248" s="28"/>
      <c r="NED248" s="58"/>
      <c r="NEE248" s="57"/>
      <c r="NEF248" s="23"/>
      <c r="NEG248" s="24"/>
      <c r="NEH248" s="26"/>
      <c r="NEI248" s="20"/>
      <c r="NEJ248" s="35"/>
      <c r="NEK248" s="21"/>
      <c r="NEL248" s="21"/>
      <c r="NEM248" s="27"/>
      <c r="NEN248" s="28"/>
      <c r="NEO248" s="28"/>
      <c r="NEP248" s="28"/>
      <c r="NEQ248" s="28"/>
      <c r="NER248" s="28"/>
      <c r="NES248" s="58"/>
      <c r="NET248" s="57"/>
      <c r="NEU248" s="23"/>
      <c r="NEV248" s="24"/>
      <c r="NEW248" s="26"/>
      <c r="NEX248" s="20"/>
      <c r="NEY248" s="35"/>
      <c r="NEZ248" s="21"/>
      <c r="NFA248" s="21"/>
      <c r="NFB248" s="27"/>
      <c r="NFC248" s="28"/>
      <c r="NFD248" s="28"/>
      <c r="NFE248" s="28"/>
      <c r="NFF248" s="28"/>
      <c r="NFG248" s="28"/>
      <c r="NFH248" s="58"/>
      <c r="NFI248" s="57"/>
      <c r="NFJ248" s="23"/>
      <c r="NFK248" s="24"/>
      <c r="NFL248" s="26"/>
      <c r="NFM248" s="20"/>
      <c r="NFN248" s="35"/>
      <c r="NFO248" s="21"/>
      <c r="NFP248" s="21"/>
      <c r="NFQ248" s="27"/>
      <c r="NFR248" s="28"/>
      <c r="NFS248" s="28"/>
      <c r="NFT248" s="28"/>
      <c r="NFU248" s="28"/>
      <c r="NFV248" s="28"/>
      <c r="NFW248" s="58"/>
      <c r="NFX248" s="57"/>
      <c r="NFY248" s="23"/>
      <c r="NFZ248" s="24"/>
      <c r="NGA248" s="26"/>
      <c r="NGB248" s="20"/>
      <c r="NGC248" s="35"/>
      <c r="NGD248" s="21"/>
      <c r="NGE248" s="21"/>
      <c r="NGF248" s="27"/>
      <c r="NGG248" s="28"/>
      <c r="NGH248" s="28"/>
      <c r="NGI248" s="28"/>
      <c r="NGJ248" s="28"/>
      <c r="NGK248" s="28"/>
      <c r="NGL248" s="58"/>
      <c r="NGM248" s="57"/>
      <c r="NGN248" s="23"/>
      <c r="NGO248" s="24"/>
      <c r="NGP248" s="26"/>
      <c r="NGQ248" s="20"/>
      <c r="NGR248" s="35"/>
      <c r="NGS248" s="21"/>
      <c r="NGT248" s="21"/>
      <c r="NGU248" s="27"/>
      <c r="NGV248" s="28"/>
      <c r="NGW248" s="28"/>
      <c r="NGX248" s="28"/>
      <c r="NGY248" s="28"/>
      <c r="NGZ248" s="28"/>
      <c r="NHA248" s="58"/>
      <c r="NHB248" s="57"/>
      <c r="NHC248" s="23"/>
      <c r="NHD248" s="24"/>
      <c r="NHE248" s="26"/>
      <c r="NHF248" s="20"/>
      <c r="NHG248" s="35"/>
      <c r="NHH248" s="21"/>
      <c r="NHI248" s="21"/>
      <c r="NHJ248" s="27"/>
      <c r="NHK248" s="28"/>
      <c r="NHL248" s="28"/>
      <c r="NHM248" s="28"/>
      <c r="NHN248" s="28"/>
      <c r="NHO248" s="28"/>
      <c r="NHP248" s="58"/>
      <c r="NHQ248" s="57"/>
      <c r="NHR248" s="23"/>
      <c r="NHS248" s="24"/>
      <c r="NHT248" s="26"/>
      <c r="NHU248" s="20"/>
      <c r="NHV248" s="35"/>
      <c r="NHW248" s="21"/>
      <c r="NHX248" s="21"/>
      <c r="NHY248" s="27"/>
      <c r="NHZ248" s="28"/>
      <c r="NIA248" s="28"/>
      <c r="NIB248" s="28"/>
      <c r="NIC248" s="28"/>
      <c r="NID248" s="28"/>
      <c r="NIE248" s="58"/>
      <c r="NIF248" s="57"/>
      <c r="NIG248" s="23"/>
      <c r="NIH248" s="24"/>
      <c r="NII248" s="26"/>
      <c r="NIJ248" s="20"/>
      <c r="NIK248" s="35"/>
      <c r="NIL248" s="21"/>
      <c r="NIM248" s="21"/>
      <c r="NIN248" s="27"/>
      <c r="NIO248" s="28"/>
      <c r="NIP248" s="28"/>
      <c r="NIQ248" s="28"/>
      <c r="NIR248" s="28"/>
      <c r="NIS248" s="28"/>
      <c r="NIT248" s="58"/>
      <c r="NIU248" s="57"/>
      <c r="NIV248" s="23"/>
      <c r="NIW248" s="24"/>
      <c r="NIX248" s="26"/>
      <c r="NIY248" s="20"/>
      <c r="NIZ248" s="35"/>
      <c r="NJA248" s="21"/>
      <c r="NJB248" s="21"/>
      <c r="NJC248" s="27"/>
      <c r="NJD248" s="28"/>
      <c r="NJE248" s="28"/>
      <c r="NJF248" s="28"/>
      <c r="NJG248" s="28"/>
      <c r="NJH248" s="28"/>
      <c r="NJI248" s="58"/>
      <c r="NJJ248" s="57"/>
      <c r="NJK248" s="23"/>
      <c r="NJL248" s="24"/>
      <c r="NJM248" s="26"/>
      <c r="NJN248" s="20"/>
      <c r="NJO248" s="35"/>
      <c r="NJP248" s="21"/>
      <c r="NJQ248" s="21"/>
      <c r="NJR248" s="27"/>
      <c r="NJS248" s="28"/>
      <c r="NJT248" s="28"/>
      <c r="NJU248" s="28"/>
      <c r="NJV248" s="28"/>
      <c r="NJW248" s="28"/>
      <c r="NJX248" s="58"/>
      <c r="NJY248" s="57"/>
      <c r="NJZ248" s="23"/>
      <c r="NKA248" s="24"/>
      <c r="NKB248" s="26"/>
      <c r="NKC248" s="20"/>
      <c r="NKD248" s="35"/>
      <c r="NKE248" s="21"/>
      <c r="NKF248" s="21"/>
      <c r="NKG248" s="27"/>
      <c r="NKH248" s="28"/>
      <c r="NKI248" s="28"/>
      <c r="NKJ248" s="28"/>
      <c r="NKK248" s="28"/>
      <c r="NKL248" s="28"/>
      <c r="NKM248" s="58"/>
      <c r="NKN248" s="57"/>
      <c r="NKO248" s="23"/>
      <c r="NKP248" s="24"/>
      <c r="NKQ248" s="26"/>
      <c r="NKR248" s="20"/>
      <c r="NKS248" s="35"/>
      <c r="NKT248" s="21"/>
      <c r="NKU248" s="21"/>
      <c r="NKV248" s="27"/>
      <c r="NKW248" s="28"/>
      <c r="NKX248" s="28"/>
      <c r="NKY248" s="28"/>
      <c r="NKZ248" s="28"/>
      <c r="NLA248" s="28"/>
      <c r="NLB248" s="58"/>
      <c r="NLC248" s="57"/>
      <c r="NLD248" s="23"/>
      <c r="NLE248" s="24"/>
      <c r="NLF248" s="26"/>
      <c r="NLG248" s="20"/>
      <c r="NLH248" s="35"/>
      <c r="NLI248" s="21"/>
      <c r="NLJ248" s="21"/>
      <c r="NLK248" s="27"/>
      <c r="NLL248" s="28"/>
      <c r="NLM248" s="28"/>
      <c r="NLN248" s="28"/>
      <c r="NLO248" s="28"/>
      <c r="NLP248" s="28"/>
      <c r="NLQ248" s="58"/>
      <c r="NLR248" s="57"/>
      <c r="NLS248" s="23"/>
      <c r="NLT248" s="24"/>
      <c r="NLU248" s="26"/>
      <c r="NLV248" s="20"/>
      <c r="NLW248" s="35"/>
      <c r="NLX248" s="21"/>
      <c r="NLY248" s="21"/>
      <c r="NLZ248" s="27"/>
      <c r="NMA248" s="28"/>
      <c r="NMB248" s="28"/>
      <c r="NMC248" s="28"/>
      <c r="NMD248" s="28"/>
      <c r="NME248" s="28"/>
      <c r="NMF248" s="58"/>
      <c r="NMG248" s="57"/>
      <c r="NMH248" s="23"/>
      <c r="NMI248" s="24"/>
      <c r="NMJ248" s="26"/>
      <c r="NMK248" s="20"/>
      <c r="NML248" s="35"/>
      <c r="NMM248" s="21"/>
      <c r="NMN248" s="21"/>
      <c r="NMO248" s="27"/>
      <c r="NMP248" s="28"/>
      <c r="NMQ248" s="28"/>
      <c r="NMR248" s="28"/>
      <c r="NMS248" s="28"/>
      <c r="NMT248" s="28"/>
      <c r="NMU248" s="58"/>
      <c r="NMV248" s="57"/>
      <c r="NMW248" s="23"/>
      <c r="NMX248" s="24"/>
      <c r="NMY248" s="26"/>
      <c r="NMZ248" s="20"/>
      <c r="NNA248" s="35"/>
      <c r="NNB248" s="21"/>
      <c r="NNC248" s="21"/>
      <c r="NND248" s="27"/>
      <c r="NNE248" s="28"/>
      <c r="NNF248" s="28"/>
      <c r="NNG248" s="28"/>
      <c r="NNH248" s="28"/>
      <c r="NNI248" s="28"/>
      <c r="NNJ248" s="58"/>
      <c r="NNK248" s="57"/>
      <c r="NNL248" s="23"/>
      <c r="NNM248" s="24"/>
      <c r="NNN248" s="26"/>
      <c r="NNO248" s="20"/>
      <c r="NNP248" s="35"/>
      <c r="NNQ248" s="21"/>
      <c r="NNR248" s="21"/>
      <c r="NNS248" s="27"/>
      <c r="NNT248" s="28"/>
      <c r="NNU248" s="28"/>
      <c r="NNV248" s="28"/>
      <c r="NNW248" s="28"/>
      <c r="NNX248" s="28"/>
      <c r="NNY248" s="58"/>
      <c r="NNZ248" s="57"/>
      <c r="NOA248" s="23"/>
      <c r="NOB248" s="24"/>
      <c r="NOC248" s="26"/>
      <c r="NOD248" s="20"/>
      <c r="NOE248" s="35"/>
      <c r="NOF248" s="21"/>
      <c r="NOG248" s="21"/>
      <c r="NOH248" s="27"/>
      <c r="NOI248" s="28"/>
      <c r="NOJ248" s="28"/>
      <c r="NOK248" s="28"/>
      <c r="NOL248" s="28"/>
      <c r="NOM248" s="28"/>
      <c r="NON248" s="58"/>
      <c r="NOO248" s="57"/>
      <c r="NOP248" s="23"/>
      <c r="NOQ248" s="24"/>
      <c r="NOR248" s="26"/>
      <c r="NOS248" s="20"/>
      <c r="NOT248" s="35"/>
      <c r="NOU248" s="21"/>
      <c r="NOV248" s="21"/>
      <c r="NOW248" s="27"/>
      <c r="NOX248" s="28"/>
      <c r="NOY248" s="28"/>
      <c r="NOZ248" s="28"/>
      <c r="NPA248" s="28"/>
      <c r="NPB248" s="28"/>
      <c r="NPC248" s="58"/>
      <c r="NPD248" s="57"/>
      <c r="NPE248" s="23"/>
      <c r="NPF248" s="24"/>
      <c r="NPG248" s="26"/>
      <c r="NPH248" s="20"/>
      <c r="NPI248" s="35"/>
      <c r="NPJ248" s="21"/>
      <c r="NPK248" s="21"/>
      <c r="NPL248" s="27"/>
      <c r="NPM248" s="28"/>
      <c r="NPN248" s="28"/>
      <c r="NPO248" s="28"/>
      <c r="NPP248" s="28"/>
      <c r="NPQ248" s="28"/>
      <c r="NPR248" s="58"/>
      <c r="NPS248" s="57"/>
      <c r="NPT248" s="23"/>
      <c r="NPU248" s="24"/>
      <c r="NPV248" s="26"/>
      <c r="NPW248" s="20"/>
      <c r="NPX248" s="35"/>
      <c r="NPY248" s="21"/>
      <c r="NPZ248" s="21"/>
      <c r="NQA248" s="27"/>
      <c r="NQB248" s="28"/>
      <c r="NQC248" s="28"/>
      <c r="NQD248" s="28"/>
      <c r="NQE248" s="28"/>
      <c r="NQF248" s="28"/>
      <c r="NQG248" s="58"/>
      <c r="NQH248" s="57"/>
      <c r="NQI248" s="23"/>
      <c r="NQJ248" s="24"/>
      <c r="NQK248" s="26"/>
      <c r="NQL248" s="20"/>
      <c r="NQM248" s="35"/>
      <c r="NQN248" s="21"/>
      <c r="NQO248" s="21"/>
      <c r="NQP248" s="27"/>
      <c r="NQQ248" s="28"/>
      <c r="NQR248" s="28"/>
      <c r="NQS248" s="28"/>
      <c r="NQT248" s="28"/>
      <c r="NQU248" s="28"/>
      <c r="NQV248" s="58"/>
      <c r="NQW248" s="57"/>
      <c r="NQX248" s="23"/>
      <c r="NQY248" s="24"/>
      <c r="NQZ248" s="26"/>
      <c r="NRA248" s="20"/>
      <c r="NRB248" s="35"/>
      <c r="NRC248" s="21"/>
      <c r="NRD248" s="21"/>
      <c r="NRE248" s="27"/>
      <c r="NRF248" s="28"/>
      <c r="NRG248" s="28"/>
      <c r="NRH248" s="28"/>
      <c r="NRI248" s="28"/>
      <c r="NRJ248" s="28"/>
      <c r="NRK248" s="58"/>
      <c r="NRL248" s="57"/>
      <c r="NRM248" s="23"/>
      <c r="NRN248" s="24"/>
      <c r="NRO248" s="26"/>
      <c r="NRP248" s="20"/>
      <c r="NRQ248" s="35"/>
      <c r="NRR248" s="21"/>
      <c r="NRS248" s="21"/>
      <c r="NRT248" s="27"/>
      <c r="NRU248" s="28"/>
      <c r="NRV248" s="28"/>
      <c r="NRW248" s="28"/>
      <c r="NRX248" s="28"/>
      <c r="NRY248" s="28"/>
      <c r="NRZ248" s="58"/>
      <c r="NSA248" s="57"/>
      <c r="NSB248" s="23"/>
      <c r="NSC248" s="24"/>
      <c r="NSD248" s="26"/>
      <c r="NSE248" s="20"/>
      <c r="NSF248" s="35"/>
      <c r="NSG248" s="21"/>
      <c r="NSH248" s="21"/>
      <c r="NSI248" s="27"/>
      <c r="NSJ248" s="28"/>
      <c r="NSK248" s="28"/>
      <c r="NSL248" s="28"/>
      <c r="NSM248" s="28"/>
      <c r="NSN248" s="28"/>
      <c r="NSO248" s="58"/>
      <c r="NSP248" s="57"/>
      <c r="NSQ248" s="23"/>
      <c r="NSR248" s="24"/>
      <c r="NSS248" s="26"/>
      <c r="NST248" s="20"/>
      <c r="NSU248" s="35"/>
      <c r="NSV248" s="21"/>
      <c r="NSW248" s="21"/>
      <c r="NSX248" s="27"/>
      <c r="NSY248" s="28"/>
      <c r="NSZ248" s="28"/>
      <c r="NTA248" s="28"/>
      <c r="NTB248" s="28"/>
      <c r="NTC248" s="28"/>
      <c r="NTD248" s="58"/>
      <c r="NTE248" s="57"/>
      <c r="NTF248" s="23"/>
      <c r="NTG248" s="24"/>
      <c r="NTH248" s="26"/>
      <c r="NTI248" s="20"/>
      <c r="NTJ248" s="35"/>
      <c r="NTK248" s="21"/>
      <c r="NTL248" s="21"/>
      <c r="NTM248" s="27"/>
      <c r="NTN248" s="28"/>
      <c r="NTO248" s="28"/>
      <c r="NTP248" s="28"/>
      <c r="NTQ248" s="28"/>
      <c r="NTR248" s="28"/>
      <c r="NTS248" s="58"/>
      <c r="NTT248" s="57"/>
      <c r="NTU248" s="23"/>
      <c r="NTV248" s="24"/>
      <c r="NTW248" s="26"/>
      <c r="NTX248" s="20"/>
      <c r="NTY248" s="35"/>
      <c r="NTZ248" s="21"/>
      <c r="NUA248" s="21"/>
      <c r="NUB248" s="27"/>
      <c r="NUC248" s="28"/>
      <c r="NUD248" s="28"/>
      <c r="NUE248" s="28"/>
      <c r="NUF248" s="28"/>
      <c r="NUG248" s="28"/>
      <c r="NUH248" s="58"/>
      <c r="NUI248" s="57"/>
      <c r="NUJ248" s="23"/>
      <c r="NUK248" s="24"/>
      <c r="NUL248" s="26"/>
      <c r="NUM248" s="20"/>
      <c r="NUN248" s="35"/>
      <c r="NUO248" s="21"/>
      <c r="NUP248" s="21"/>
      <c r="NUQ248" s="27"/>
      <c r="NUR248" s="28"/>
      <c r="NUS248" s="28"/>
      <c r="NUT248" s="28"/>
      <c r="NUU248" s="28"/>
      <c r="NUV248" s="28"/>
      <c r="NUW248" s="58"/>
      <c r="NUX248" s="57"/>
      <c r="NUY248" s="23"/>
      <c r="NUZ248" s="24"/>
      <c r="NVA248" s="26"/>
      <c r="NVB248" s="20"/>
      <c r="NVC248" s="35"/>
      <c r="NVD248" s="21"/>
      <c r="NVE248" s="21"/>
      <c r="NVF248" s="27"/>
      <c r="NVG248" s="28"/>
      <c r="NVH248" s="28"/>
      <c r="NVI248" s="28"/>
      <c r="NVJ248" s="28"/>
      <c r="NVK248" s="28"/>
      <c r="NVL248" s="58"/>
      <c r="NVM248" s="57"/>
      <c r="NVN248" s="23"/>
      <c r="NVO248" s="24"/>
      <c r="NVP248" s="26"/>
      <c r="NVQ248" s="20"/>
      <c r="NVR248" s="35"/>
      <c r="NVS248" s="21"/>
      <c r="NVT248" s="21"/>
      <c r="NVU248" s="27"/>
      <c r="NVV248" s="28"/>
      <c r="NVW248" s="28"/>
      <c r="NVX248" s="28"/>
      <c r="NVY248" s="28"/>
      <c r="NVZ248" s="28"/>
      <c r="NWA248" s="58"/>
      <c r="NWB248" s="57"/>
      <c r="NWC248" s="23"/>
      <c r="NWD248" s="24"/>
      <c r="NWE248" s="26"/>
      <c r="NWF248" s="20"/>
      <c r="NWG248" s="35"/>
      <c r="NWH248" s="21"/>
      <c r="NWI248" s="21"/>
      <c r="NWJ248" s="27"/>
      <c r="NWK248" s="28"/>
      <c r="NWL248" s="28"/>
      <c r="NWM248" s="28"/>
      <c r="NWN248" s="28"/>
      <c r="NWO248" s="28"/>
      <c r="NWP248" s="58"/>
      <c r="NWQ248" s="57"/>
      <c r="NWR248" s="23"/>
      <c r="NWS248" s="24"/>
      <c r="NWT248" s="26"/>
      <c r="NWU248" s="20"/>
      <c r="NWV248" s="35"/>
      <c r="NWW248" s="21"/>
      <c r="NWX248" s="21"/>
      <c r="NWY248" s="27"/>
      <c r="NWZ248" s="28"/>
      <c r="NXA248" s="28"/>
      <c r="NXB248" s="28"/>
      <c r="NXC248" s="28"/>
      <c r="NXD248" s="28"/>
      <c r="NXE248" s="58"/>
      <c r="NXF248" s="57"/>
      <c r="NXG248" s="23"/>
      <c r="NXH248" s="24"/>
      <c r="NXI248" s="26"/>
      <c r="NXJ248" s="20"/>
      <c r="NXK248" s="35"/>
      <c r="NXL248" s="21"/>
      <c r="NXM248" s="21"/>
      <c r="NXN248" s="27"/>
      <c r="NXO248" s="28"/>
      <c r="NXP248" s="28"/>
      <c r="NXQ248" s="28"/>
      <c r="NXR248" s="28"/>
      <c r="NXS248" s="28"/>
      <c r="NXT248" s="58"/>
      <c r="NXU248" s="57"/>
      <c r="NXV248" s="23"/>
      <c r="NXW248" s="24"/>
      <c r="NXX248" s="26"/>
      <c r="NXY248" s="20"/>
      <c r="NXZ248" s="35"/>
      <c r="NYA248" s="21"/>
      <c r="NYB248" s="21"/>
      <c r="NYC248" s="27"/>
      <c r="NYD248" s="28"/>
      <c r="NYE248" s="28"/>
      <c r="NYF248" s="28"/>
      <c r="NYG248" s="28"/>
      <c r="NYH248" s="28"/>
      <c r="NYI248" s="58"/>
      <c r="NYJ248" s="57"/>
      <c r="NYK248" s="23"/>
      <c r="NYL248" s="24"/>
      <c r="NYM248" s="26"/>
      <c r="NYN248" s="20"/>
      <c r="NYO248" s="35"/>
      <c r="NYP248" s="21"/>
      <c r="NYQ248" s="21"/>
      <c r="NYR248" s="27"/>
      <c r="NYS248" s="28"/>
      <c r="NYT248" s="28"/>
      <c r="NYU248" s="28"/>
      <c r="NYV248" s="28"/>
      <c r="NYW248" s="28"/>
      <c r="NYX248" s="58"/>
      <c r="NYY248" s="57"/>
      <c r="NYZ248" s="23"/>
      <c r="NZA248" s="24"/>
      <c r="NZB248" s="26"/>
      <c r="NZC248" s="20"/>
      <c r="NZD248" s="35"/>
      <c r="NZE248" s="21"/>
      <c r="NZF248" s="21"/>
      <c r="NZG248" s="27"/>
      <c r="NZH248" s="28"/>
      <c r="NZI248" s="28"/>
      <c r="NZJ248" s="28"/>
      <c r="NZK248" s="28"/>
      <c r="NZL248" s="28"/>
      <c r="NZM248" s="58"/>
      <c r="NZN248" s="57"/>
      <c r="NZO248" s="23"/>
      <c r="NZP248" s="24"/>
      <c r="NZQ248" s="26"/>
      <c r="NZR248" s="20"/>
      <c r="NZS248" s="35"/>
      <c r="NZT248" s="21"/>
      <c r="NZU248" s="21"/>
      <c r="NZV248" s="27"/>
      <c r="NZW248" s="28"/>
      <c r="NZX248" s="28"/>
      <c r="NZY248" s="28"/>
      <c r="NZZ248" s="28"/>
      <c r="OAA248" s="28"/>
      <c r="OAB248" s="58"/>
      <c r="OAC248" s="57"/>
      <c r="OAD248" s="23"/>
      <c r="OAE248" s="24"/>
      <c r="OAF248" s="26"/>
      <c r="OAG248" s="20"/>
      <c r="OAH248" s="35"/>
      <c r="OAI248" s="21"/>
      <c r="OAJ248" s="21"/>
      <c r="OAK248" s="27"/>
      <c r="OAL248" s="28"/>
      <c r="OAM248" s="28"/>
      <c r="OAN248" s="28"/>
      <c r="OAO248" s="28"/>
      <c r="OAP248" s="28"/>
      <c r="OAQ248" s="58"/>
      <c r="OAR248" s="57"/>
      <c r="OAS248" s="23"/>
      <c r="OAT248" s="24"/>
      <c r="OAU248" s="26"/>
      <c r="OAV248" s="20"/>
      <c r="OAW248" s="35"/>
      <c r="OAX248" s="21"/>
      <c r="OAY248" s="21"/>
      <c r="OAZ248" s="27"/>
      <c r="OBA248" s="28"/>
      <c r="OBB248" s="28"/>
      <c r="OBC248" s="28"/>
      <c r="OBD248" s="28"/>
      <c r="OBE248" s="28"/>
      <c r="OBF248" s="58"/>
      <c r="OBG248" s="57"/>
      <c r="OBH248" s="23"/>
      <c r="OBI248" s="24"/>
      <c r="OBJ248" s="26"/>
      <c r="OBK248" s="20"/>
      <c r="OBL248" s="35"/>
      <c r="OBM248" s="21"/>
      <c r="OBN248" s="21"/>
      <c r="OBO248" s="27"/>
      <c r="OBP248" s="28"/>
      <c r="OBQ248" s="28"/>
      <c r="OBR248" s="28"/>
      <c r="OBS248" s="28"/>
      <c r="OBT248" s="28"/>
      <c r="OBU248" s="58"/>
      <c r="OBV248" s="57"/>
      <c r="OBW248" s="23"/>
      <c r="OBX248" s="24"/>
      <c r="OBY248" s="26"/>
      <c r="OBZ248" s="20"/>
      <c r="OCA248" s="35"/>
      <c r="OCB248" s="21"/>
      <c r="OCC248" s="21"/>
      <c r="OCD248" s="27"/>
      <c r="OCE248" s="28"/>
      <c r="OCF248" s="28"/>
      <c r="OCG248" s="28"/>
      <c r="OCH248" s="28"/>
      <c r="OCI248" s="28"/>
      <c r="OCJ248" s="58"/>
      <c r="OCK248" s="57"/>
      <c r="OCL248" s="23"/>
      <c r="OCM248" s="24"/>
      <c r="OCN248" s="26"/>
      <c r="OCO248" s="20"/>
      <c r="OCP248" s="35"/>
      <c r="OCQ248" s="21"/>
      <c r="OCR248" s="21"/>
      <c r="OCS248" s="27"/>
      <c r="OCT248" s="28"/>
      <c r="OCU248" s="28"/>
      <c r="OCV248" s="28"/>
      <c r="OCW248" s="28"/>
      <c r="OCX248" s="28"/>
      <c r="OCY248" s="58"/>
      <c r="OCZ248" s="57"/>
      <c r="ODA248" s="23"/>
      <c r="ODB248" s="24"/>
      <c r="ODC248" s="26"/>
      <c r="ODD248" s="20"/>
      <c r="ODE248" s="35"/>
      <c r="ODF248" s="21"/>
      <c r="ODG248" s="21"/>
      <c r="ODH248" s="27"/>
      <c r="ODI248" s="28"/>
      <c r="ODJ248" s="28"/>
      <c r="ODK248" s="28"/>
      <c r="ODL248" s="28"/>
      <c r="ODM248" s="28"/>
      <c r="ODN248" s="58"/>
      <c r="ODO248" s="57"/>
      <c r="ODP248" s="23"/>
      <c r="ODQ248" s="24"/>
      <c r="ODR248" s="26"/>
      <c r="ODS248" s="20"/>
      <c r="ODT248" s="35"/>
      <c r="ODU248" s="21"/>
      <c r="ODV248" s="21"/>
      <c r="ODW248" s="27"/>
      <c r="ODX248" s="28"/>
      <c r="ODY248" s="28"/>
      <c r="ODZ248" s="28"/>
      <c r="OEA248" s="28"/>
      <c r="OEB248" s="28"/>
      <c r="OEC248" s="58"/>
      <c r="OED248" s="57"/>
      <c r="OEE248" s="23"/>
      <c r="OEF248" s="24"/>
      <c r="OEG248" s="26"/>
      <c r="OEH248" s="20"/>
      <c r="OEI248" s="35"/>
      <c r="OEJ248" s="21"/>
      <c r="OEK248" s="21"/>
      <c r="OEL248" s="27"/>
      <c r="OEM248" s="28"/>
      <c r="OEN248" s="28"/>
      <c r="OEO248" s="28"/>
      <c r="OEP248" s="28"/>
      <c r="OEQ248" s="28"/>
      <c r="OER248" s="58"/>
      <c r="OES248" s="57"/>
      <c r="OET248" s="23"/>
      <c r="OEU248" s="24"/>
      <c r="OEV248" s="26"/>
      <c r="OEW248" s="20"/>
      <c r="OEX248" s="35"/>
      <c r="OEY248" s="21"/>
      <c r="OEZ248" s="21"/>
      <c r="OFA248" s="27"/>
      <c r="OFB248" s="28"/>
      <c r="OFC248" s="28"/>
      <c r="OFD248" s="28"/>
      <c r="OFE248" s="28"/>
      <c r="OFF248" s="28"/>
      <c r="OFG248" s="58"/>
      <c r="OFH248" s="57"/>
      <c r="OFI248" s="23"/>
      <c r="OFJ248" s="24"/>
      <c r="OFK248" s="26"/>
      <c r="OFL248" s="20"/>
      <c r="OFM248" s="35"/>
      <c r="OFN248" s="21"/>
      <c r="OFO248" s="21"/>
      <c r="OFP248" s="27"/>
      <c r="OFQ248" s="28"/>
      <c r="OFR248" s="28"/>
      <c r="OFS248" s="28"/>
      <c r="OFT248" s="28"/>
      <c r="OFU248" s="28"/>
      <c r="OFV248" s="58"/>
      <c r="OFW248" s="57"/>
      <c r="OFX248" s="23"/>
      <c r="OFY248" s="24"/>
      <c r="OFZ248" s="26"/>
      <c r="OGA248" s="20"/>
      <c r="OGB248" s="35"/>
      <c r="OGC248" s="21"/>
      <c r="OGD248" s="21"/>
      <c r="OGE248" s="27"/>
      <c r="OGF248" s="28"/>
      <c r="OGG248" s="28"/>
      <c r="OGH248" s="28"/>
      <c r="OGI248" s="28"/>
      <c r="OGJ248" s="28"/>
      <c r="OGK248" s="58"/>
      <c r="OGL248" s="57"/>
      <c r="OGM248" s="23"/>
      <c r="OGN248" s="24"/>
      <c r="OGO248" s="26"/>
      <c r="OGP248" s="20"/>
      <c r="OGQ248" s="35"/>
      <c r="OGR248" s="21"/>
      <c r="OGS248" s="21"/>
      <c r="OGT248" s="27"/>
      <c r="OGU248" s="28"/>
      <c r="OGV248" s="28"/>
      <c r="OGW248" s="28"/>
      <c r="OGX248" s="28"/>
      <c r="OGY248" s="28"/>
      <c r="OGZ248" s="58"/>
      <c r="OHA248" s="57"/>
      <c r="OHB248" s="23"/>
      <c r="OHC248" s="24"/>
      <c r="OHD248" s="26"/>
      <c r="OHE248" s="20"/>
      <c r="OHF248" s="35"/>
      <c r="OHG248" s="21"/>
      <c r="OHH248" s="21"/>
      <c r="OHI248" s="27"/>
      <c r="OHJ248" s="28"/>
      <c r="OHK248" s="28"/>
      <c r="OHL248" s="28"/>
      <c r="OHM248" s="28"/>
      <c r="OHN248" s="28"/>
      <c r="OHO248" s="58"/>
      <c r="OHP248" s="57"/>
      <c r="OHQ248" s="23"/>
      <c r="OHR248" s="24"/>
      <c r="OHS248" s="26"/>
      <c r="OHT248" s="20"/>
      <c r="OHU248" s="35"/>
      <c r="OHV248" s="21"/>
      <c r="OHW248" s="21"/>
      <c r="OHX248" s="27"/>
      <c r="OHY248" s="28"/>
      <c r="OHZ248" s="28"/>
      <c r="OIA248" s="28"/>
      <c r="OIB248" s="28"/>
      <c r="OIC248" s="28"/>
      <c r="OID248" s="58"/>
      <c r="OIE248" s="57"/>
      <c r="OIF248" s="23"/>
      <c r="OIG248" s="24"/>
      <c r="OIH248" s="26"/>
      <c r="OII248" s="20"/>
      <c r="OIJ248" s="35"/>
      <c r="OIK248" s="21"/>
      <c r="OIL248" s="21"/>
      <c r="OIM248" s="27"/>
      <c r="OIN248" s="28"/>
      <c r="OIO248" s="28"/>
      <c r="OIP248" s="28"/>
      <c r="OIQ248" s="28"/>
      <c r="OIR248" s="28"/>
      <c r="OIS248" s="58"/>
      <c r="OIT248" s="57"/>
      <c r="OIU248" s="23"/>
      <c r="OIV248" s="24"/>
      <c r="OIW248" s="26"/>
      <c r="OIX248" s="20"/>
      <c r="OIY248" s="35"/>
      <c r="OIZ248" s="21"/>
      <c r="OJA248" s="21"/>
      <c r="OJB248" s="27"/>
      <c r="OJC248" s="28"/>
      <c r="OJD248" s="28"/>
      <c r="OJE248" s="28"/>
      <c r="OJF248" s="28"/>
      <c r="OJG248" s="28"/>
      <c r="OJH248" s="58"/>
      <c r="OJI248" s="57"/>
      <c r="OJJ248" s="23"/>
      <c r="OJK248" s="24"/>
      <c r="OJL248" s="26"/>
      <c r="OJM248" s="20"/>
      <c r="OJN248" s="35"/>
      <c r="OJO248" s="21"/>
      <c r="OJP248" s="21"/>
      <c r="OJQ248" s="27"/>
      <c r="OJR248" s="28"/>
      <c r="OJS248" s="28"/>
      <c r="OJT248" s="28"/>
      <c r="OJU248" s="28"/>
      <c r="OJV248" s="28"/>
      <c r="OJW248" s="58"/>
      <c r="OJX248" s="57"/>
      <c r="OJY248" s="23"/>
      <c r="OJZ248" s="24"/>
      <c r="OKA248" s="26"/>
      <c r="OKB248" s="20"/>
      <c r="OKC248" s="35"/>
      <c r="OKD248" s="21"/>
      <c r="OKE248" s="21"/>
      <c r="OKF248" s="27"/>
      <c r="OKG248" s="28"/>
      <c r="OKH248" s="28"/>
      <c r="OKI248" s="28"/>
      <c r="OKJ248" s="28"/>
      <c r="OKK248" s="28"/>
      <c r="OKL248" s="58"/>
      <c r="OKM248" s="57"/>
      <c r="OKN248" s="23"/>
      <c r="OKO248" s="24"/>
      <c r="OKP248" s="26"/>
      <c r="OKQ248" s="20"/>
      <c r="OKR248" s="35"/>
      <c r="OKS248" s="21"/>
      <c r="OKT248" s="21"/>
      <c r="OKU248" s="27"/>
      <c r="OKV248" s="28"/>
      <c r="OKW248" s="28"/>
      <c r="OKX248" s="28"/>
      <c r="OKY248" s="28"/>
      <c r="OKZ248" s="28"/>
      <c r="OLA248" s="58"/>
      <c r="OLB248" s="57"/>
      <c r="OLC248" s="23"/>
      <c r="OLD248" s="24"/>
      <c r="OLE248" s="26"/>
      <c r="OLF248" s="20"/>
      <c r="OLG248" s="35"/>
      <c r="OLH248" s="21"/>
      <c r="OLI248" s="21"/>
      <c r="OLJ248" s="27"/>
      <c r="OLK248" s="28"/>
      <c r="OLL248" s="28"/>
      <c r="OLM248" s="28"/>
      <c r="OLN248" s="28"/>
      <c r="OLO248" s="28"/>
      <c r="OLP248" s="58"/>
      <c r="OLQ248" s="57"/>
      <c r="OLR248" s="23"/>
      <c r="OLS248" s="24"/>
      <c r="OLT248" s="26"/>
      <c r="OLU248" s="20"/>
      <c r="OLV248" s="35"/>
      <c r="OLW248" s="21"/>
      <c r="OLX248" s="21"/>
      <c r="OLY248" s="27"/>
      <c r="OLZ248" s="28"/>
      <c r="OMA248" s="28"/>
      <c r="OMB248" s="28"/>
      <c r="OMC248" s="28"/>
      <c r="OMD248" s="28"/>
      <c r="OME248" s="58"/>
      <c r="OMF248" s="57"/>
      <c r="OMG248" s="23"/>
      <c r="OMH248" s="24"/>
      <c r="OMI248" s="26"/>
      <c r="OMJ248" s="20"/>
      <c r="OMK248" s="35"/>
      <c r="OML248" s="21"/>
      <c r="OMM248" s="21"/>
      <c r="OMN248" s="27"/>
      <c r="OMO248" s="28"/>
      <c r="OMP248" s="28"/>
      <c r="OMQ248" s="28"/>
      <c r="OMR248" s="28"/>
      <c r="OMS248" s="28"/>
      <c r="OMT248" s="58"/>
      <c r="OMU248" s="57"/>
      <c r="OMV248" s="23"/>
      <c r="OMW248" s="24"/>
      <c r="OMX248" s="26"/>
      <c r="OMY248" s="20"/>
      <c r="OMZ248" s="35"/>
      <c r="ONA248" s="21"/>
      <c r="ONB248" s="21"/>
      <c r="ONC248" s="27"/>
      <c r="OND248" s="28"/>
      <c r="ONE248" s="28"/>
      <c r="ONF248" s="28"/>
      <c r="ONG248" s="28"/>
      <c r="ONH248" s="28"/>
      <c r="ONI248" s="58"/>
      <c r="ONJ248" s="57"/>
      <c r="ONK248" s="23"/>
      <c r="ONL248" s="24"/>
      <c r="ONM248" s="26"/>
      <c r="ONN248" s="20"/>
      <c r="ONO248" s="35"/>
      <c r="ONP248" s="21"/>
      <c r="ONQ248" s="21"/>
      <c r="ONR248" s="27"/>
      <c r="ONS248" s="28"/>
      <c r="ONT248" s="28"/>
      <c r="ONU248" s="28"/>
      <c r="ONV248" s="28"/>
      <c r="ONW248" s="28"/>
      <c r="ONX248" s="58"/>
      <c r="ONY248" s="57"/>
      <c r="ONZ248" s="23"/>
      <c r="OOA248" s="24"/>
      <c r="OOB248" s="26"/>
      <c r="OOC248" s="20"/>
      <c r="OOD248" s="35"/>
      <c r="OOE248" s="21"/>
      <c r="OOF248" s="21"/>
      <c r="OOG248" s="27"/>
      <c r="OOH248" s="28"/>
      <c r="OOI248" s="28"/>
      <c r="OOJ248" s="28"/>
      <c r="OOK248" s="28"/>
      <c r="OOL248" s="28"/>
      <c r="OOM248" s="58"/>
      <c r="OON248" s="57"/>
      <c r="OOO248" s="23"/>
      <c r="OOP248" s="24"/>
      <c r="OOQ248" s="26"/>
      <c r="OOR248" s="20"/>
      <c r="OOS248" s="35"/>
      <c r="OOT248" s="21"/>
      <c r="OOU248" s="21"/>
      <c r="OOV248" s="27"/>
      <c r="OOW248" s="28"/>
      <c r="OOX248" s="28"/>
      <c r="OOY248" s="28"/>
      <c r="OOZ248" s="28"/>
      <c r="OPA248" s="28"/>
      <c r="OPB248" s="58"/>
      <c r="OPC248" s="57"/>
      <c r="OPD248" s="23"/>
      <c r="OPE248" s="24"/>
      <c r="OPF248" s="26"/>
      <c r="OPG248" s="20"/>
      <c r="OPH248" s="35"/>
      <c r="OPI248" s="21"/>
      <c r="OPJ248" s="21"/>
      <c r="OPK248" s="27"/>
      <c r="OPL248" s="28"/>
      <c r="OPM248" s="28"/>
      <c r="OPN248" s="28"/>
      <c r="OPO248" s="28"/>
      <c r="OPP248" s="28"/>
      <c r="OPQ248" s="58"/>
      <c r="OPR248" s="57"/>
      <c r="OPS248" s="23"/>
      <c r="OPT248" s="24"/>
      <c r="OPU248" s="26"/>
      <c r="OPV248" s="20"/>
      <c r="OPW248" s="35"/>
      <c r="OPX248" s="21"/>
      <c r="OPY248" s="21"/>
      <c r="OPZ248" s="27"/>
      <c r="OQA248" s="28"/>
      <c r="OQB248" s="28"/>
      <c r="OQC248" s="28"/>
      <c r="OQD248" s="28"/>
      <c r="OQE248" s="28"/>
      <c r="OQF248" s="58"/>
      <c r="OQG248" s="57"/>
      <c r="OQH248" s="23"/>
      <c r="OQI248" s="24"/>
      <c r="OQJ248" s="26"/>
      <c r="OQK248" s="20"/>
      <c r="OQL248" s="35"/>
      <c r="OQM248" s="21"/>
      <c r="OQN248" s="21"/>
      <c r="OQO248" s="27"/>
      <c r="OQP248" s="28"/>
      <c r="OQQ248" s="28"/>
      <c r="OQR248" s="28"/>
      <c r="OQS248" s="28"/>
      <c r="OQT248" s="28"/>
      <c r="OQU248" s="58"/>
      <c r="OQV248" s="57"/>
      <c r="OQW248" s="23"/>
      <c r="OQX248" s="24"/>
      <c r="OQY248" s="26"/>
      <c r="OQZ248" s="20"/>
      <c r="ORA248" s="35"/>
      <c r="ORB248" s="21"/>
      <c r="ORC248" s="21"/>
      <c r="ORD248" s="27"/>
      <c r="ORE248" s="28"/>
      <c r="ORF248" s="28"/>
      <c r="ORG248" s="28"/>
      <c r="ORH248" s="28"/>
      <c r="ORI248" s="28"/>
      <c r="ORJ248" s="58"/>
      <c r="ORK248" s="57"/>
      <c r="ORL248" s="23"/>
      <c r="ORM248" s="24"/>
      <c r="ORN248" s="26"/>
      <c r="ORO248" s="20"/>
      <c r="ORP248" s="35"/>
      <c r="ORQ248" s="21"/>
      <c r="ORR248" s="21"/>
      <c r="ORS248" s="27"/>
      <c r="ORT248" s="28"/>
      <c r="ORU248" s="28"/>
      <c r="ORV248" s="28"/>
      <c r="ORW248" s="28"/>
      <c r="ORX248" s="28"/>
      <c r="ORY248" s="58"/>
      <c r="ORZ248" s="57"/>
      <c r="OSA248" s="23"/>
      <c r="OSB248" s="24"/>
      <c r="OSC248" s="26"/>
      <c r="OSD248" s="20"/>
      <c r="OSE248" s="35"/>
      <c r="OSF248" s="21"/>
      <c r="OSG248" s="21"/>
      <c r="OSH248" s="27"/>
      <c r="OSI248" s="28"/>
      <c r="OSJ248" s="28"/>
      <c r="OSK248" s="28"/>
      <c r="OSL248" s="28"/>
      <c r="OSM248" s="28"/>
      <c r="OSN248" s="58"/>
      <c r="OSO248" s="57"/>
      <c r="OSP248" s="23"/>
      <c r="OSQ248" s="24"/>
      <c r="OSR248" s="26"/>
      <c r="OSS248" s="20"/>
      <c r="OST248" s="35"/>
      <c r="OSU248" s="21"/>
      <c r="OSV248" s="21"/>
      <c r="OSW248" s="27"/>
      <c r="OSX248" s="28"/>
      <c r="OSY248" s="28"/>
      <c r="OSZ248" s="28"/>
      <c r="OTA248" s="28"/>
      <c r="OTB248" s="28"/>
      <c r="OTC248" s="58"/>
      <c r="OTD248" s="57"/>
      <c r="OTE248" s="23"/>
      <c r="OTF248" s="24"/>
      <c r="OTG248" s="26"/>
      <c r="OTH248" s="20"/>
      <c r="OTI248" s="35"/>
      <c r="OTJ248" s="21"/>
      <c r="OTK248" s="21"/>
      <c r="OTL248" s="27"/>
      <c r="OTM248" s="28"/>
      <c r="OTN248" s="28"/>
      <c r="OTO248" s="28"/>
      <c r="OTP248" s="28"/>
      <c r="OTQ248" s="28"/>
      <c r="OTR248" s="58"/>
      <c r="OTS248" s="57"/>
      <c r="OTT248" s="23"/>
      <c r="OTU248" s="24"/>
      <c r="OTV248" s="26"/>
      <c r="OTW248" s="20"/>
      <c r="OTX248" s="35"/>
      <c r="OTY248" s="21"/>
      <c r="OTZ248" s="21"/>
      <c r="OUA248" s="27"/>
      <c r="OUB248" s="28"/>
      <c r="OUC248" s="28"/>
      <c r="OUD248" s="28"/>
      <c r="OUE248" s="28"/>
      <c r="OUF248" s="28"/>
      <c r="OUG248" s="58"/>
      <c r="OUH248" s="57"/>
      <c r="OUI248" s="23"/>
      <c r="OUJ248" s="24"/>
      <c r="OUK248" s="26"/>
      <c r="OUL248" s="20"/>
      <c r="OUM248" s="35"/>
      <c r="OUN248" s="21"/>
      <c r="OUO248" s="21"/>
      <c r="OUP248" s="27"/>
      <c r="OUQ248" s="28"/>
      <c r="OUR248" s="28"/>
      <c r="OUS248" s="28"/>
      <c r="OUT248" s="28"/>
      <c r="OUU248" s="28"/>
      <c r="OUV248" s="58"/>
      <c r="OUW248" s="57"/>
      <c r="OUX248" s="23"/>
      <c r="OUY248" s="24"/>
      <c r="OUZ248" s="26"/>
      <c r="OVA248" s="20"/>
      <c r="OVB248" s="35"/>
      <c r="OVC248" s="21"/>
      <c r="OVD248" s="21"/>
      <c r="OVE248" s="27"/>
      <c r="OVF248" s="28"/>
      <c r="OVG248" s="28"/>
      <c r="OVH248" s="28"/>
      <c r="OVI248" s="28"/>
      <c r="OVJ248" s="28"/>
      <c r="OVK248" s="58"/>
      <c r="OVL248" s="57"/>
      <c r="OVM248" s="23"/>
      <c r="OVN248" s="24"/>
      <c r="OVO248" s="26"/>
      <c r="OVP248" s="20"/>
      <c r="OVQ248" s="35"/>
      <c r="OVR248" s="21"/>
      <c r="OVS248" s="21"/>
      <c r="OVT248" s="27"/>
      <c r="OVU248" s="28"/>
      <c r="OVV248" s="28"/>
      <c r="OVW248" s="28"/>
      <c r="OVX248" s="28"/>
      <c r="OVY248" s="28"/>
      <c r="OVZ248" s="58"/>
      <c r="OWA248" s="57"/>
      <c r="OWB248" s="23"/>
      <c r="OWC248" s="24"/>
      <c r="OWD248" s="26"/>
      <c r="OWE248" s="20"/>
      <c r="OWF248" s="35"/>
      <c r="OWG248" s="21"/>
      <c r="OWH248" s="21"/>
      <c r="OWI248" s="27"/>
      <c r="OWJ248" s="28"/>
      <c r="OWK248" s="28"/>
      <c r="OWL248" s="28"/>
      <c r="OWM248" s="28"/>
      <c r="OWN248" s="28"/>
      <c r="OWO248" s="58"/>
      <c r="OWP248" s="57"/>
      <c r="OWQ248" s="23"/>
      <c r="OWR248" s="24"/>
      <c r="OWS248" s="26"/>
      <c r="OWT248" s="20"/>
      <c r="OWU248" s="35"/>
      <c r="OWV248" s="21"/>
      <c r="OWW248" s="21"/>
      <c r="OWX248" s="27"/>
      <c r="OWY248" s="28"/>
      <c r="OWZ248" s="28"/>
      <c r="OXA248" s="28"/>
      <c r="OXB248" s="28"/>
      <c r="OXC248" s="28"/>
      <c r="OXD248" s="58"/>
      <c r="OXE248" s="57"/>
      <c r="OXF248" s="23"/>
      <c r="OXG248" s="24"/>
      <c r="OXH248" s="26"/>
      <c r="OXI248" s="20"/>
      <c r="OXJ248" s="35"/>
      <c r="OXK248" s="21"/>
      <c r="OXL248" s="21"/>
      <c r="OXM248" s="27"/>
      <c r="OXN248" s="28"/>
      <c r="OXO248" s="28"/>
      <c r="OXP248" s="28"/>
      <c r="OXQ248" s="28"/>
      <c r="OXR248" s="28"/>
      <c r="OXS248" s="58"/>
      <c r="OXT248" s="57"/>
      <c r="OXU248" s="23"/>
      <c r="OXV248" s="24"/>
      <c r="OXW248" s="26"/>
      <c r="OXX248" s="20"/>
      <c r="OXY248" s="35"/>
      <c r="OXZ248" s="21"/>
      <c r="OYA248" s="21"/>
      <c r="OYB248" s="27"/>
      <c r="OYC248" s="28"/>
      <c r="OYD248" s="28"/>
      <c r="OYE248" s="28"/>
      <c r="OYF248" s="28"/>
      <c r="OYG248" s="28"/>
      <c r="OYH248" s="58"/>
      <c r="OYI248" s="57"/>
      <c r="OYJ248" s="23"/>
      <c r="OYK248" s="24"/>
      <c r="OYL248" s="26"/>
      <c r="OYM248" s="20"/>
      <c r="OYN248" s="35"/>
      <c r="OYO248" s="21"/>
      <c r="OYP248" s="21"/>
      <c r="OYQ248" s="27"/>
      <c r="OYR248" s="28"/>
      <c r="OYS248" s="28"/>
      <c r="OYT248" s="28"/>
      <c r="OYU248" s="28"/>
      <c r="OYV248" s="28"/>
      <c r="OYW248" s="58"/>
      <c r="OYX248" s="57"/>
      <c r="OYY248" s="23"/>
      <c r="OYZ248" s="24"/>
      <c r="OZA248" s="26"/>
      <c r="OZB248" s="20"/>
      <c r="OZC248" s="35"/>
      <c r="OZD248" s="21"/>
      <c r="OZE248" s="21"/>
      <c r="OZF248" s="27"/>
      <c r="OZG248" s="28"/>
      <c r="OZH248" s="28"/>
      <c r="OZI248" s="28"/>
      <c r="OZJ248" s="28"/>
      <c r="OZK248" s="28"/>
      <c r="OZL248" s="58"/>
      <c r="OZM248" s="57"/>
      <c r="OZN248" s="23"/>
      <c r="OZO248" s="24"/>
      <c r="OZP248" s="26"/>
      <c r="OZQ248" s="20"/>
      <c r="OZR248" s="35"/>
      <c r="OZS248" s="21"/>
      <c r="OZT248" s="21"/>
      <c r="OZU248" s="27"/>
      <c r="OZV248" s="28"/>
      <c r="OZW248" s="28"/>
      <c r="OZX248" s="28"/>
      <c r="OZY248" s="28"/>
      <c r="OZZ248" s="28"/>
      <c r="PAA248" s="58"/>
      <c r="PAB248" s="57"/>
      <c r="PAC248" s="23"/>
      <c r="PAD248" s="24"/>
      <c r="PAE248" s="26"/>
      <c r="PAF248" s="20"/>
      <c r="PAG248" s="35"/>
      <c r="PAH248" s="21"/>
      <c r="PAI248" s="21"/>
      <c r="PAJ248" s="27"/>
      <c r="PAK248" s="28"/>
      <c r="PAL248" s="28"/>
      <c r="PAM248" s="28"/>
      <c r="PAN248" s="28"/>
      <c r="PAO248" s="28"/>
      <c r="PAP248" s="58"/>
      <c r="PAQ248" s="57"/>
      <c r="PAR248" s="23"/>
      <c r="PAS248" s="24"/>
      <c r="PAT248" s="26"/>
      <c r="PAU248" s="20"/>
      <c r="PAV248" s="35"/>
      <c r="PAW248" s="21"/>
      <c r="PAX248" s="21"/>
      <c r="PAY248" s="27"/>
      <c r="PAZ248" s="28"/>
      <c r="PBA248" s="28"/>
      <c r="PBB248" s="28"/>
      <c r="PBC248" s="28"/>
      <c r="PBD248" s="28"/>
      <c r="PBE248" s="58"/>
      <c r="PBF248" s="57"/>
      <c r="PBG248" s="23"/>
      <c r="PBH248" s="24"/>
      <c r="PBI248" s="26"/>
      <c r="PBJ248" s="20"/>
      <c r="PBK248" s="35"/>
      <c r="PBL248" s="21"/>
      <c r="PBM248" s="21"/>
      <c r="PBN248" s="27"/>
      <c r="PBO248" s="28"/>
      <c r="PBP248" s="28"/>
      <c r="PBQ248" s="28"/>
      <c r="PBR248" s="28"/>
      <c r="PBS248" s="28"/>
      <c r="PBT248" s="58"/>
      <c r="PBU248" s="57"/>
      <c r="PBV248" s="23"/>
      <c r="PBW248" s="24"/>
      <c r="PBX248" s="26"/>
      <c r="PBY248" s="20"/>
      <c r="PBZ248" s="35"/>
      <c r="PCA248" s="21"/>
      <c r="PCB248" s="21"/>
      <c r="PCC248" s="27"/>
      <c r="PCD248" s="28"/>
      <c r="PCE248" s="28"/>
      <c r="PCF248" s="28"/>
      <c r="PCG248" s="28"/>
      <c r="PCH248" s="28"/>
      <c r="PCI248" s="58"/>
      <c r="PCJ248" s="57"/>
      <c r="PCK248" s="23"/>
      <c r="PCL248" s="24"/>
      <c r="PCM248" s="26"/>
      <c r="PCN248" s="20"/>
      <c r="PCO248" s="35"/>
      <c r="PCP248" s="21"/>
      <c r="PCQ248" s="21"/>
      <c r="PCR248" s="27"/>
      <c r="PCS248" s="28"/>
      <c r="PCT248" s="28"/>
      <c r="PCU248" s="28"/>
      <c r="PCV248" s="28"/>
      <c r="PCW248" s="28"/>
      <c r="PCX248" s="58"/>
      <c r="PCY248" s="57"/>
      <c r="PCZ248" s="23"/>
      <c r="PDA248" s="24"/>
      <c r="PDB248" s="26"/>
      <c r="PDC248" s="20"/>
      <c r="PDD248" s="35"/>
      <c r="PDE248" s="21"/>
      <c r="PDF248" s="21"/>
      <c r="PDG248" s="27"/>
      <c r="PDH248" s="28"/>
      <c r="PDI248" s="28"/>
      <c r="PDJ248" s="28"/>
      <c r="PDK248" s="28"/>
      <c r="PDL248" s="28"/>
      <c r="PDM248" s="58"/>
      <c r="PDN248" s="57"/>
      <c r="PDO248" s="23"/>
      <c r="PDP248" s="24"/>
      <c r="PDQ248" s="26"/>
      <c r="PDR248" s="20"/>
      <c r="PDS248" s="35"/>
      <c r="PDT248" s="21"/>
      <c r="PDU248" s="21"/>
      <c r="PDV248" s="27"/>
      <c r="PDW248" s="28"/>
      <c r="PDX248" s="28"/>
      <c r="PDY248" s="28"/>
      <c r="PDZ248" s="28"/>
      <c r="PEA248" s="28"/>
      <c r="PEB248" s="58"/>
      <c r="PEC248" s="57"/>
      <c r="PED248" s="23"/>
      <c r="PEE248" s="24"/>
      <c r="PEF248" s="26"/>
      <c r="PEG248" s="20"/>
      <c r="PEH248" s="35"/>
      <c r="PEI248" s="21"/>
      <c r="PEJ248" s="21"/>
      <c r="PEK248" s="27"/>
      <c r="PEL248" s="28"/>
      <c r="PEM248" s="28"/>
      <c r="PEN248" s="28"/>
      <c r="PEO248" s="28"/>
      <c r="PEP248" s="28"/>
      <c r="PEQ248" s="58"/>
      <c r="PER248" s="57"/>
      <c r="PES248" s="23"/>
      <c r="PET248" s="24"/>
      <c r="PEU248" s="26"/>
      <c r="PEV248" s="20"/>
      <c r="PEW248" s="35"/>
      <c r="PEX248" s="21"/>
      <c r="PEY248" s="21"/>
      <c r="PEZ248" s="27"/>
      <c r="PFA248" s="28"/>
      <c r="PFB248" s="28"/>
      <c r="PFC248" s="28"/>
      <c r="PFD248" s="28"/>
      <c r="PFE248" s="28"/>
      <c r="PFF248" s="58"/>
      <c r="PFG248" s="57"/>
      <c r="PFH248" s="23"/>
      <c r="PFI248" s="24"/>
      <c r="PFJ248" s="26"/>
      <c r="PFK248" s="20"/>
      <c r="PFL248" s="35"/>
      <c r="PFM248" s="21"/>
      <c r="PFN248" s="21"/>
      <c r="PFO248" s="27"/>
      <c r="PFP248" s="28"/>
      <c r="PFQ248" s="28"/>
      <c r="PFR248" s="28"/>
      <c r="PFS248" s="28"/>
      <c r="PFT248" s="28"/>
      <c r="PFU248" s="58"/>
      <c r="PFV248" s="57"/>
      <c r="PFW248" s="23"/>
      <c r="PFX248" s="24"/>
      <c r="PFY248" s="26"/>
      <c r="PFZ248" s="20"/>
      <c r="PGA248" s="35"/>
      <c r="PGB248" s="21"/>
      <c r="PGC248" s="21"/>
      <c r="PGD248" s="27"/>
      <c r="PGE248" s="28"/>
      <c r="PGF248" s="28"/>
      <c r="PGG248" s="28"/>
      <c r="PGH248" s="28"/>
      <c r="PGI248" s="28"/>
      <c r="PGJ248" s="58"/>
      <c r="PGK248" s="57"/>
      <c r="PGL248" s="23"/>
      <c r="PGM248" s="24"/>
      <c r="PGN248" s="26"/>
      <c r="PGO248" s="20"/>
      <c r="PGP248" s="35"/>
      <c r="PGQ248" s="21"/>
      <c r="PGR248" s="21"/>
      <c r="PGS248" s="27"/>
      <c r="PGT248" s="28"/>
      <c r="PGU248" s="28"/>
      <c r="PGV248" s="28"/>
      <c r="PGW248" s="28"/>
      <c r="PGX248" s="28"/>
      <c r="PGY248" s="58"/>
      <c r="PGZ248" s="57"/>
      <c r="PHA248" s="23"/>
      <c r="PHB248" s="24"/>
      <c r="PHC248" s="26"/>
      <c r="PHD248" s="20"/>
      <c r="PHE248" s="35"/>
      <c r="PHF248" s="21"/>
      <c r="PHG248" s="21"/>
      <c r="PHH248" s="27"/>
      <c r="PHI248" s="28"/>
      <c r="PHJ248" s="28"/>
      <c r="PHK248" s="28"/>
      <c r="PHL248" s="28"/>
      <c r="PHM248" s="28"/>
      <c r="PHN248" s="58"/>
      <c r="PHO248" s="57"/>
      <c r="PHP248" s="23"/>
      <c r="PHQ248" s="24"/>
      <c r="PHR248" s="26"/>
      <c r="PHS248" s="20"/>
      <c r="PHT248" s="35"/>
      <c r="PHU248" s="21"/>
      <c r="PHV248" s="21"/>
      <c r="PHW248" s="27"/>
      <c r="PHX248" s="28"/>
      <c r="PHY248" s="28"/>
      <c r="PHZ248" s="28"/>
      <c r="PIA248" s="28"/>
      <c r="PIB248" s="28"/>
      <c r="PIC248" s="58"/>
      <c r="PID248" s="57"/>
      <c r="PIE248" s="23"/>
      <c r="PIF248" s="24"/>
      <c r="PIG248" s="26"/>
      <c r="PIH248" s="20"/>
      <c r="PII248" s="35"/>
      <c r="PIJ248" s="21"/>
      <c r="PIK248" s="21"/>
      <c r="PIL248" s="27"/>
      <c r="PIM248" s="28"/>
      <c r="PIN248" s="28"/>
      <c r="PIO248" s="28"/>
      <c r="PIP248" s="28"/>
      <c r="PIQ248" s="28"/>
      <c r="PIR248" s="58"/>
      <c r="PIS248" s="57"/>
      <c r="PIT248" s="23"/>
      <c r="PIU248" s="24"/>
      <c r="PIV248" s="26"/>
      <c r="PIW248" s="20"/>
      <c r="PIX248" s="35"/>
      <c r="PIY248" s="21"/>
      <c r="PIZ248" s="21"/>
      <c r="PJA248" s="27"/>
      <c r="PJB248" s="28"/>
      <c r="PJC248" s="28"/>
      <c r="PJD248" s="28"/>
      <c r="PJE248" s="28"/>
      <c r="PJF248" s="28"/>
      <c r="PJG248" s="58"/>
      <c r="PJH248" s="57"/>
      <c r="PJI248" s="23"/>
      <c r="PJJ248" s="24"/>
      <c r="PJK248" s="26"/>
      <c r="PJL248" s="20"/>
      <c r="PJM248" s="35"/>
      <c r="PJN248" s="21"/>
      <c r="PJO248" s="21"/>
      <c r="PJP248" s="27"/>
      <c r="PJQ248" s="28"/>
      <c r="PJR248" s="28"/>
      <c r="PJS248" s="28"/>
      <c r="PJT248" s="28"/>
      <c r="PJU248" s="28"/>
      <c r="PJV248" s="58"/>
      <c r="PJW248" s="57"/>
      <c r="PJX248" s="23"/>
      <c r="PJY248" s="24"/>
      <c r="PJZ248" s="26"/>
      <c r="PKA248" s="20"/>
      <c r="PKB248" s="35"/>
      <c r="PKC248" s="21"/>
      <c r="PKD248" s="21"/>
      <c r="PKE248" s="27"/>
      <c r="PKF248" s="28"/>
      <c r="PKG248" s="28"/>
      <c r="PKH248" s="28"/>
      <c r="PKI248" s="28"/>
      <c r="PKJ248" s="28"/>
      <c r="PKK248" s="58"/>
      <c r="PKL248" s="57"/>
      <c r="PKM248" s="23"/>
      <c r="PKN248" s="24"/>
      <c r="PKO248" s="26"/>
      <c r="PKP248" s="20"/>
      <c r="PKQ248" s="35"/>
      <c r="PKR248" s="21"/>
      <c r="PKS248" s="21"/>
      <c r="PKT248" s="27"/>
      <c r="PKU248" s="28"/>
      <c r="PKV248" s="28"/>
      <c r="PKW248" s="28"/>
      <c r="PKX248" s="28"/>
      <c r="PKY248" s="28"/>
      <c r="PKZ248" s="58"/>
      <c r="PLA248" s="57"/>
      <c r="PLB248" s="23"/>
      <c r="PLC248" s="24"/>
      <c r="PLD248" s="26"/>
      <c r="PLE248" s="20"/>
      <c r="PLF248" s="35"/>
      <c r="PLG248" s="21"/>
      <c r="PLH248" s="21"/>
      <c r="PLI248" s="27"/>
      <c r="PLJ248" s="28"/>
      <c r="PLK248" s="28"/>
      <c r="PLL248" s="28"/>
      <c r="PLM248" s="28"/>
      <c r="PLN248" s="28"/>
      <c r="PLO248" s="58"/>
      <c r="PLP248" s="57"/>
      <c r="PLQ248" s="23"/>
      <c r="PLR248" s="24"/>
      <c r="PLS248" s="26"/>
      <c r="PLT248" s="20"/>
      <c r="PLU248" s="35"/>
      <c r="PLV248" s="21"/>
      <c r="PLW248" s="21"/>
      <c r="PLX248" s="27"/>
      <c r="PLY248" s="28"/>
      <c r="PLZ248" s="28"/>
      <c r="PMA248" s="28"/>
      <c r="PMB248" s="28"/>
      <c r="PMC248" s="28"/>
      <c r="PMD248" s="58"/>
      <c r="PME248" s="57"/>
      <c r="PMF248" s="23"/>
      <c r="PMG248" s="24"/>
      <c r="PMH248" s="26"/>
      <c r="PMI248" s="20"/>
      <c r="PMJ248" s="35"/>
      <c r="PMK248" s="21"/>
      <c r="PML248" s="21"/>
      <c r="PMM248" s="27"/>
      <c r="PMN248" s="28"/>
      <c r="PMO248" s="28"/>
      <c r="PMP248" s="28"/>
      <c r="PMQ248" s="28"/>
      <c r="PMR248" s="28"/>
      <c r="PMS248" s="58"/>
      <c r="PMT248" s="57"/>
      <c r="PMU248" s="23"/>
      <c r="PMV248" s="24"/>
      <c r="PMW248" s="26"/>
      <c r="PMX248" s="20"/>
      <c r="PMY248" s="35"/>
      <c r="PMZ248" s="21"/>
      <c r="PNA248" s="21"/>
      <c r="PNB248" s="27"/>
      <c r="PNC248" s="28"/>
      <c r="PND248" s="28"/>
      <c r="PNE248" s="28"/>
      <c r="PNF248" s="28"/>
      <c r="PNG248" s="28"/>
      <c r="PNH248" s="58"/>
      <c r="PNI248" s="57"/>
      <c r="PNJ248" s="23"/>
      <c r="PNK248" s="24"/>
      <c r="PNL248" s="26"/>
      <c r="PNM248" s="20"/>
      <c r="PNN248" s="35"/>
      <c r="PNO248" s="21"/>
      <c r="PNP248" s="21"/>
      <c r="PNQ248" s="27"/>
      <c r="PNR248" s="28"/>
      <c r="PNS248" s="28"/>
      <c r="PNT248" s="28"/>
      <c r="PNU248" s="28"/>
      <c r="PNV248" s="28"/>
      <c r="PNW248" s="58"/>
      <c r="PNX248" s="57"/>
      <c r="PNY248" s="23"/>
      <c r="PNZ248" s="24"/>
      <c r="POA248" s="26"/>
      <c r="POB248" s="20"/>
      <c r="POC248" s="35"/>
      <c r="POD248" s="21"/>
      <c r="POE248" s="21"/>
      <c r="POF248" s="27"/>
      <c r="POG248" s="28"/>
      <c r="POH248" s="28"/>
      <c r="POI248" s="28"/>
      <c r="POJ248" s="28"/>
      <c r="POK248" s="28"/>
      <c r="POL248" s="58"/>
      <c r="POM248" s="57"/>
      <c r="PON248" s="23"/>
      <c r="POO248" s="24"/>
      <c r="POP248" s="26"/>
      <c r="POQ248" s="20"/>
      <c r="POR248" s="35"/>
      <c r="POS248" s="21"/>
      <c r="POT248" s="21"/>
      <c r="POU248" s="27"/>
      <c r="POV248" s="28"/>
      <c r="POW248" s="28"/>
      <c r="POX248" s="28"/>
      <c r="POY248" s="28"/>
      <c r="POZ248" s="28"/>
      <c r="PPA248" s="58"/>
      <c r="PPB248" s="57"/>
      <c r="PPC248" s="23"/>
      <c r="PPD248" s="24"/>
      <c r="PPE248" s="26"/>
      <c r="PPF248" s="20"/>
      <c r="PPG248" s="35"/>
      <c r="PPH248" s="21"/>
      <c r="PPI248" s="21"/>
      <c r="PPJ248" s="27"/>
      <c r="PPK248" s="28"/>
      <c r="PPL248" s="28"/>
      <c r="PPM248" s="28"/>
      <c r="PPN248" s="28"/>
      <c r="PPO248" s="28"/>
      <c r="PPP248" s="58"/>
      <c r="PPQ248" s="57"/>
      <c r="PPR248" s="23"/>
      <c r="PPS248" s="24"/>
      <c r="PPT248" s="26"/>
      <c r="PPU248" s="20"/>
      <c r="PPV248" s="35"/>
      <c r="PPW248" s="21"/>
      <c r="PPX248" s="21"/>
      <c r="PPY248" s="27"/>
      <c r="PPZ248" s="28"/>
      <c r="PQA248" s="28"/>
      <c r="PQB248" s="28"/>
      <c r="PQC248" s="28"/>
      <c r="PQD248" s="28"/>
      <c r="PQE248" s="58"/>
      <c r="PQF248" s="57"/>
      <c r="PQG248" s="23"/>
      <c r="PQH248" s="24"/>
      <c r="PQI248" s="26"/>
      <c r="PQJ248" s="20"/>
      <c r="PQK248" s="35"/>
      <c r="PQL248" s="21"/>
      <c r="PQM248" s="21"/>
      <c r="PQN248" s="27"/>
      <c r="PQO248" s="28"/>
      <c r="PQP248" s="28"/>
      <c r="PQQ248" s="28"/>
      <c r="PQR248" s="28"/>
      <c r="PQS248" s="28"/>
      <c r="PQT248" s="58"/>
      <c r="PQU248" s="57"/>
      <c r="PQV248" s="23"/>
      <c r="PQW248" s="24"/>
      <c r="PQX248" s="26"/>
      <c r="PQY248" s="20"/>
      <c r="PQZ248" s="35"/>
      <c r="PRA248" s="21"/>
      <c r="PRB248" s="21"/>
      <c r="PRC248" s="27"/>
      <c r="PRD248" s="28"/>
      <c r="PRE248" s="28"/>
      <c r="PRF248" s="28"/>
      <c r="PRG248" s="28"/>
      <c r="PRH248" s="28"/>
      <c r="PRI248" s="58"/>
      <c r="PRJ248" s="57"/>
      <c r="PRK248" s="23"/>
      <c r="PRL248" s="24"/>
      <c r="PRM248" s="26"/>
      <c r="PRN248" s="20"/>
      <c r="PRO248" s="35"/>
      <c r="PRP248" s="21"/>
      <c r="PRQ248" s="21"/>
      <c r="PRR248" s="27"/>
      <c r="PRS248" s="28"/>
      <c r="PRT248" s="28"/>
      <c r="PRU248" s="28"/>
      <c r="PRV248" s="28"/>
      <c r="PRW248" s="28"/>
      <c r="PRX248" s="58"/>
      <c r="PRY248" s="57"/>
      <c r="PRZ248" s="23"/>
      <c r="PSA248" s="24"/>
      <c r="PSB248" s="26"/>
      <c r="PSC248" s="20"/>
      <c r="PSD248" s="35"/>
      <c r="PSE248" s="21"/>
      <c r="PSF248" s="21"/>
      <c r="PSG248" s="27"/>
      <c r="PSH248" s="28"/>
      <c r="PSI248" s="28"/>
      <c r="PSJ248" s="28"/>
      <c r="PSK248" s="28"/>
      <c r="PSL248" s="28"/>
      <c r="PSM248" s="58"/>
      <c r="PSN248" s="57"/>
      <c r="PSO248" s="23"/>
      <c r="PSP248" s="24"/>
      <c r="PSQ248" s="26"/>
      <c r="PSR248" s="20"/>
      <c r="PSS248" s="35"/>
      <c r="PST248" s="21"/>
      <c r="PSU248" s="21"/>
      <c r="PSV248" s="27"/>
      <c r="PSW248" s="28"/>
      <c r="PSX248" s="28"/>
      <c r="PSY248" s="28"/>
      <c r="PSZ248" s="28"/>
      <c r="PTA248" s="28"/>
      <c r="PTB248" s="58"/>
      <c r="PTC248" s="57"/>
      <c r="PTD248" s="23"/>
      <c r="PTE248" s="24"/>
      <c r="PTF248" s="26"/>
      <c r="PTG248" s="20"/>
      <c r="PTH248" s="35"/>
      <c r="PTI248" s="21"/>
      <c r="PTJ248" s="21"/>
      <c r="PTK248" s="27"/>
      <c r="PTL248" s="28"/>
      <c r="PTM248" s="28"/>
      <c r="PTN248" s="28"/>
      <c r="PTO248" s="28"/>
      <c r="PTP248" s="28"/>
      <c r="PTQ248" s="58"/>
      <c r="PTR248" s="57"/>
      <c r="PTS248" s="23"/>
      <c r="PTT248" s="24"/>
      <c r="PTU248" s="26"/>
      <c r="PTV248" s="20"/>
      <c r="PTW248" s="35"/>
      <c r="PTX248" s="21"/>
      <c r="PTY248" s="21"/>
      <c r="PTZ248" s="27"/>
      <c r="PUA248" s="28"/>
      <c r="PUB248" s="28"/>
      <c r="PUC248" s="28"/>
      <c r="PUD248" s="28"/>
      <c r="PUE248" s="28"/>
      <c r="PUF248" s="58"/>
      <c r="PUG248" s="57"/>
      <c r="PUH248" s="23"/>
      <c r="PUI248" s="24"/>
      <c r="PUJ248" s="26"/>
      <c r="PUK248" s="20"/>
      <c r="PUL248" s="35"/>
      <c r="PUM248" s="21"/>
      <c r="PUN248" s="21"/>
      <c r="PUO248" s="27"/>
      <c r="PUP248" s="28"/>
      <c r="PUQ248" s="28"/>
      <c r="PUR248" s="28"/>
      <c r="PUS248" s="28"/>
      <c r="PUT248" s="28"/>
      <c r="PUU248" s="58"/>
      <c r="PUV248" s="57"/>
      <c r="PUW248" s="23"/>
      <c r="PUX248" s="24"/>
      <c r="PUY248" s="26"/>
      <c r="PUZ248" s="20"/>
      <c r="PVA248" s="35"/>
      <c r="PVB248" s="21"/>
      <c r="PVC248" s="21"/>
      <c r="PVD248" s="27"/>
      <c r="PVE248" s="28"/>
      <c r="PVF248" s="28"/>
      <c r="PVG248" s="28"/>
      <c r="PVH248" s="28"/>
      <c r="PVI248" s="28"/>
      <c r="PVJ248" s="58"/>
      <c r="PVK248" s="57"/>
      <c r="PVL248" s="23"/>
      <c r="PVM248" s="24"/>
      <c r="PVN248" s="26"/>
      <c r="PVO248" s="20"/>
      <c r="PVP248" s="35"/>
      <c r="PVQ248" s="21"/>
      <c r="PVR248" s="21"/>
      <c r="PVS248" s="27"/>
      <c r="PVT248" s="28"/>
      <c r="PVU248" s="28"/>
      <c r="PVV248" s="28"/>
      <c r="PVW248" s="28"/>
      <c r="PVX248" s="28"/>
      <c r="PVY248" s="58"/>
      <c r="PVZ248" s="57"/>
      <c r="PWA248" s="23"/>
      <c r="PWB248" s="24"/>
      <c r="PWC248" s="26"/>
      <c r="PWD248" s="20"/>
      <c r="PWE248" s="35"/>
      <c r="PWF248" s="21"/>
      <c r="PWG248" s="21"/>
      <c r="PWH248" s="27"/>
      <c r="PWI248" s="28"/>
      <c r="PWJ248" s="28"/>
      <c r="PWK248" s="28"/>
      <c r="PWL248" s="28"/>
      <c r="PWM248" s="28"/>
      <c r="PWN248" s="58"/>
      <c r="PWO248" s="57"/>
      <c r="PWP248" s="23"/>
      <c r="PWQ248" s="24"/>
      <c r="PWR248" s="26"/>
      <c r="PWS248" s="20"/>
      <c r="PWT248" s="35"/>
      <c r="PWU248" s="21"/>
      <c r="PWV248" s="21"/>
      <c r="PWW248" s="27"/>
      <c r="PWX248" s="28"/>
      <c r="PWY248" s="28"/>
      <c r="PWZ248" s="28"/>
      <c r="PXA248" s="28"/>
      <c r="PXB248" s="28"/>
      <c r="PXC248" s="58"/>
      <c r="PXD248" s="57"/>
      <c r="PXE248" s="23"/>
      <c r="PXF248" s="24"/>
      <c r="PXG248" s="26"/>
      <c r="PXH248" s="20"/>
      <c r="PXI248" s="35"/>
      <c r="PXJ248" s="21"/>
      <c r="PXK248" s="21"/>
      <c r="PXL248" s="27"/>
      <c r="PXM248" s="28"/>
      <c r="PXN248" s="28"/>
      <c r="PXO248" s="28"/>
      <c r="PXP248" s="28"/>
      <c r="PXQ248" s="28"/>
      <c r="PXR248" s="58"/>
      <c r="PXS248" s="57"/>
      <c r="PXT248" s="23"/>
      <c r="PXU248" s="24"/>
      <c r="PXV248" s="26"/>
      <c r="PXW248" s="20"/>
      <c r="PXX248" s="35"/>
      <c r="PXY248" s="21"/>
      <c r="PXZ248" s="21"/>
      <c r="PYA248" s="27"/>
      <c r="PYB248" s="28"/>
      <c r="PYC248" s="28"/>
      <c r="PYD248" s="28"/>
      <c r="PYE248" s="28"/>
      <c r="PYF248" s="28"/>
      <c r="PYG248" s="58"/>
      <c r="PYH248" s="57"/>
      <c r="PYI248" s="23"/>
      <c r="PYJ248" s="24"/>
      <c r="PYK248" s="26"/>
      <c r="PYL248" s="20"/>
      <c r="PYM248" s="35"/>
      <c r="PYN248" s="21"/>
      <c r="PYO248" s="21"/>
      <c r="PYP248" s="27"/>
      <c r="PYQ248" s="28"/>
      <c r="PYR248" s="28"/>
      <c r="PYS248" s="28"/>
      <c r="PYT248" s="28"/>
      <c r="PYU248" s="28"/>
      <c r="PYV248" s="58"/>
      <c r="PYW248" s="57"/>
      <c r="PYX248" s="23"/>
      <c r="PYY248" s="24"/>
      <c r="PYZ248" s="26"/>
      <c r="PZA248" s="20"/>
      <c r="PZB248" s="35"/>
      <c r="PZC248" s="21"/>
      <c r="PZD248" s="21"/>
      <c r="PZE248" s="27"/>
      <c r="PZF248" s="28"/>
      <c r="PZG248" s="28"/>
      <c r="PZH248" s="28"/>
      <c r="PZI248" s="28"/>
      <c r="PZJ248" s="28"/>
      <c r="PZK248" s="58"/>
      <c r="PZL248" s="57"/>
      <c r="PZM248" s="23"/>
      <c r="PZN248" s="24"/>
      <c r="PZO248" s="26"/>
      <c r="PZP248" s="20"/>
      <c r="PZQ248" s="35"/>
      <c r="PZR248" s="21"/>
      <c r="PZS248" s="21"/>
      <c r="PZT248" s="27"/>
      <c r="PZU248" s="28"/>
      <c r="PZV248" s="28"/>
      <c r="PZW248" s="28"/>
      <c r="PZX248" s="28"/>
      <c r="PZY248" s="28"/>
      <c r="PZZ248" s="58"/>
      <c r="QAA248" s="57"/>
      <c r="QAB248" s="23"/>
      <c r="QAC248" s="24"/>
      <c r="QAD248" s="26"/>
      <c r="QAE248" s="20"/>
      <c r="QAF248" s="35"/>
      <c r="QAG248" s="21"/>
      <c r="QAH248" s="21"/>
      <c r="QAI248" s="27"/>
      <c r="QAJ248" s="28"/>
      <c r="QAK248" s="28"/>
      <c r="QAL248" s="28"/>
      <c r="QAM248" s="28"/>
      <c r="QAN248" s="28"/>
      <c r="QAO248" s="58"/>
      <c r="QAP248" s="57"/>
      <c r="QAQ248" s="23"/>
      <c r="QAR248" s="24"/>
      <c r="QAS248" s="26"/>
      <c r="QAT248" s="20"/>
      <c r="QAU248" s="35"/>
      <c r="QAV248" s="21"/>
      <c r="QAW248" s="21"/>
      <c r="QAX248" s="27"/>
      <c r="QAY248" s="28"/>
      <c r="QAZ248" s="28"/>
      <c r="QBA248" s="28"/>
      <c r="QBB248" s="28"/>
      <c r="QBC248" s="28"/>
      <c r="QBD248" s="58"/>
      <c r="QBE248" s="57"/>
      <c r="QBF248" s="23"/>
      <c r="QBG248" s="24"/>
      <c r="QBH248" s="26"/>
      <c r="QBI248" s="20"/>
      <c r="QBJ248" s="35"/>
      <c r="QBK248" s="21"/>
      <c r="QBL248" s="21"/>
      <c r="QBM248" s="27"/>
      <c r="QBN248" s="28"/>
      <c r="QBO248" s="28"/>
      <c r="QBP248" s="28"/>
      <c r="QBQ248" s="28"/>
      <c r="QBR248" s="28"/>
      <c r="QBS248" s="58"/>
      <c r="QBT248" s="57"/>
      <c r="QBU248" s="23"/>
      <c r="QBV248" s="24"/>
      <c r="QBW248" s="26"/>
      <c r="QBX248" s="20"/>
      <c r="QBY248" s="35"/>
      <c r="QBZ248" s="21"/>
      <c r="QCA248" s="21"/>
      <c r="QCB248" s="27"/>
      <c r="QCC248" s="28"/>
      <c r="QCD248" s="28"/>
      <c r="QCE248" s="28"/>
      <c r="QCF248" s="28"/>
      <c r="QCG248" s="28"/>
      <c r="QCH248" s="58"/>
      <c r="QCI248" s="57"/>
      <c r="QCJ248" s="23"/>
      <c r="QCK248" s="24"/>
      <c r="QCL248" s="26"/>
      <c r="QCM248" s="20"/>
      <c r="QCN248" s="35"/>
      <c r="QCO248" s="21"/>
      <c r="QCP248" s="21"/>
      <c r="QCQ248" s="27"/>
      <c r="QCR248" s="28"/>
      <c r="QCS248" s="28"/>
      <c r="QCT248" s="28"/>
      <c r="QCU248" s="28"/>
      <c r="QCV248" s="28"/>
      <c r="QCW248" s="58"/>
      <c r="QCX248" s="57"/>
      <c r="QCY248" s="23"/>
      <c r="QCZ248" s="24"/>
      <c r="QDA248" s="26"/>
      <c r="QDB248" s="20"/>
      <c r="QDC248" s="35"/>
      <c r="QDD248" s="21"/>
      <c r="QDE248" s="21"/>
      <c r="QDF248" s="27"/>
      <c r="QDG248" s="28"/>
      <c r="QDH248" s="28"/>
      <c r="QDI248" s="28"/>
      <c r="QDJ248" s="28"/>
      <c r="QDK248" s="28"/>
      <c r="QDL248" s="58"/>
      <c r="QDM248" s="57"/>
      <c r="QDN248" s="23"/>
      <c r="QDO248" s="24"/>
      <c r="QDP248" s="26"/>
      <c r="QDQ248" s="20"/>
      <c r="QDR248" s="35"/>
      <c r="QDS248" s="21"/>
      <c r="QDT248" s="21"/>
      <c r="QDU248" s="27"/>
      <c r="QDV248" s="28"/>
      <c r="QDW248" s="28"/>
      <c r="QDX248" s="28"/>
      <c r="QDY248" s="28"/>
      <c r="QDZ248" s="28"/>
      <c r="QEA248" s="58"/>
      <c r="QEB248" s="57"/>
      <c r="QEC248" s="23"/>
      <c r="QED248" s="24"/>
      <c r="QEE248" s="26"/>
      <c r="QEF248" s="20"/>
      <c r="QEG248" s="35"/>
      <c r="QEH248" s="21"/>
      <c r="QEI248" s="21"/>
      <c r="QEJ248" s="27"/>
      <c r="QEK248" s="28"/>
      <c r="QEL248" s="28"/>
      <c r="QEM248" s="28"/>
      <c r="QEN248" s="28"/>
      <c r="QEO248" s="28"/>
      <c r="QEP248" s="58"/>
      <c r="QEQ248" s="57"/>
      <c r="QER248" s="23"/>
      <c r="QES248" s="24"/>
      <c r="QET248" s="26"/>
      <c r="QEU248" s="20"/>
      <c r="QEV248" s="35"/>
      <c r="QEW248" s="21"/>
      <c r="QEX248" s="21"/>
      <c r="QEY248" s="27"/>
      <c r="QEZ248" s="28"/>
      <c r="QFA248" s="28"/>
      <c r="QFB248" s="28"/>
      <c r="QFC248" s="28"/>
      <c r="QFD248" s="28"/>
      <c r="QFE248" s="58"/>
      <c r="QFF248" s="57"/>
      <c r="QFG248" s="23"/>
      <c r="QFH248" s="24"/>
      <c r="QFI248" s="26"/>
      <c r="QFJ248" s="20"/>
      <c r="QFK248" s="35"/>
      <c r="QFL248" s="21"/>
      <c r="QFM248" s="21"/>
      <c r="QFN248" s="27"/>
      <c r="QFO248" s="28"/>
      <c r="QFP248" s="28"/>
      <c r="QFQ248" s="28"/>
      <c r="QFR248" s="28"/>
      <c r="QFS248" s="28"/>
      <c r="QFT248" s="58"/>
      <c r="QFU248" s="57"/>
      <c r="QFV248" s="23"/>
      <c r="QFW248" s="24"/>
      <c r="QFX248" s="26"/>
      <c r="QFY248" s="20"/>
      <c r="QFZ248" s="35"/>
      <c r="QGA248" s="21"/>
      <c r="QGB248" s="21"/>
      <c r="QGC248" s="27"/>
      <c r="QGD248" s="28"/>
      <c r="QGE248" s="28"/>
      <c r="QGF248" s="28"/>
      <c r="QGG248" s="28"/>
      <c r="QGH248" s="28"/>
      <c r="QGI248" s="58"/>
      <c r="QGJ248" s="57"/>
      <c r="QGK248" s="23"/>
      <c r="QGL248" s="24"/>
      <c r="QGM248" s="26"/>
      <c r="QGN248" s="20"/>
      <c r="QGO248" s="35"/>
      <c r="QGP248" s="21"/>
      <c r="QGQ248" s="21"/>
      <c r="QGR248" s="27"/>
      <c r="QGS248" s="28"/>
      <c r="QGT248" s="28"/>
      <c r="QGU248" s="28"/>
      <c r="QGV248" s="28"/>
      <c r="QGW248" s="28"/>
      <c r="QGX248" s="58"/>
      <c r="QGY248" s="57"/>
      <c r="QGZ248" s="23"/>
      <c r="QHA248" s="24"/>
      <c r="QHB248" s="26"/>
      <c r="QHC248" s="20"/>
      <c r="QHD248" s="35"/>
      <c r="QHE248" s="21"/>
      <c r="QHF248" s="21"/>
      <c r="QHG248" s="27"/>
      <c r="QHH248" s="28"/>
      <c r="QHI248" s="28"/>
      <c r="QHJ248" s="28"/>
      <c r="QHK248" s="28"/>
      <c r="QHL248" s="28"/>
      <c r="QHM248" s="58"/>
      <c r="QHN248" s="57"/>
      <c r="QHO248" s="23"/>
      <c r="QHP248" s="24"/>
      <c r="QHQ248" s="26"/>
      <c r="QHR248" s="20"/>
      <c r="QHS248" s="35"/>
      <c r="QHT248" s="21"/>
      <c r="QHU248" s="21"/>
      <c r="QHV248" s="27"/>
      <c r="QHW248" s="28"/>
      <c r="QHX248" s="28"/>
      <c r="QHY248" s="28"/>
      <c r="QHZ248" s="28"/>
      <c r="QIA248" s="28"/>
      <c r="QIB248" s="58"/>
      <c r="QIC248" s="57"/>
      <c r="QID248" s="23"/>
      <c r="QIE248" s="24"/>
      <c r="QIF248" s="26"/>
      <c r="QIG248" s="20"/>
      <c r="QIH248" s="35"/>
      <c r="QII248" s="21"/>
      <c r="QIJ248" s="21"/>
      <c r="QIK248" s="27"/>
      <c r="QIL248" s="28"/>
      <c r="QIM248" s="28"/>
      <c r="QIN248" s="28"/>
      <c r="QIO248" s="28"/>
      <c r="QIP248" s="28"/>
      <c r="QIQ248" s="58"/>
      <c r="QIR248" s="57"/>
      <c r="QIS248" s="23"/>
      <c r="QIT248" s="24"/>
      <c r="QIU248" s="26"/>
      <c r="QIV248" s="20"/>
      <c r="QIW248" s="35"/>
      <c r="QIX248" s="21"/>
      <c r="QIY248" s="21"/>
      <c r="QIZ248" s="27"/>
      <c r="QJA248" s="28"/>
      <c r="QJB248" s="28"/>
      <c r="QJC248" s="28"/>
      <c r="QJD248" s="28"/>
      <c r="QJE248" s="28"/>
      <c r="QJF248" s="58"/>
      <c r="QJG248" s="57"/>
      <c r="QJH248" s="23"/>
      <c r="QJI248" s="24"/>
      <c r="QJJ248" s="26"/>
      <c r="QJK248" s="20"/>
      <c r="QJL248" s="35"/>
      <c r="QJM248" s="21"/>
      <c r="QJN248" s="21"/>
      <c r="QJO248" s="27"/>
      <c r="QJP248" s="28"/>
      <c r="QJQ248" s="28"/>
      <c r="QJR248" s="28"/>
      <c r="QJS248" s="28"/>
      <c r="QJT248" s="28"/>
      <c r="QJU248" s="58"/>
      <c r="QJV248" s="57"/>
      <c r="QJW248" s="23"/>
      <c r="QJX248" s="24"/>
      <c r="QJY248" s="26"/>
      <c r="QJZ248" s="20"/>
      <c r="QKA248" s="35"/>
      <c r="QKB248" s="21"/>
      <c r="QKC248" s="21"/>
      <c r="QKD248" s="27"/>
      <c r="QKE248" s="28"/>
      <c r="QKF248" s="28"/>
      <c r="QKG248" s="28"/>
      <c r="QKH248" s="28"/>
      <c r="QKI248" s="28"/>
      <c r="QKJ248" s="58"/>
      <c r="QKK248" s="57"/>
      <c r="QKL248" s="23"/>
      <c r="QKM248" s="24"/>
      <c r="QKN248" s="26"/>
      <c r="QKO248" s="20"/>
      <c r="QKP248" s="35"/>
      <c r="QKQ248" s="21"/>
      <c r="QKR248" s="21"/>
      <c r="QKS248" s="27"/>
      <c r="QKT248" s="28"/>
      <c r="QKU248" s="28"/>
      <c r="QKV248" s="28"/>
      <c r="QKW248" s="28"/>
      <c r="QKX248" s="28"/>
      <c r="QKY248" s="58"/>
      <c r="QKZ248" s="57"/>
      <c r="QLA248" s="23"/>
      <c r="QLB248" s="24"/>
      <c r="QLC248" s="26"/>
      <c r="QLD248" s="20"/>
      <c r="QLE248" s="35"/>
      <c r="QLF248" s="21"/>
      <c r="QLG248" s="21"/>
      <c r="QLH248" s="27"/>
      <c r="QLI248" s="28"/>
      <c r="QLJ248" s="28"/>
      <c r="QLK248" s="28"/>
      <c r="QLL248" s="28"/>
      <c r="QLM248" s="28"/>
      <c r="QLN248" s="58"/>
      <c r="QLO248" s="57"/>
      <c r="QLP248" s="23"/>
      <c r="QLQ248" s="24"/>
      <c r="QLR248" s="26"/>
      <c r="QLS248" s="20"/>
      <c r="QLT248" s="35"/>
      <c r="QLU248" s="21"/>
      <c r="QLV248" s="21"/>
      <c r="QLW248" s="27"/>
      <c r="QLX248" s="28"/>
      <c r="QLY248" s="28"/>
      <c r="QLZ248" s="28"/>
      <c r="QMA248" s="28"/>
      <c r="QMB248" s="28"/>
      <c r="QMC248" s="58"/>
      <c r="QMD248" s="57"/>
      <c r="QME248" s="23"/>
      <c r="QMF248" s="24"/>
      <c r="QMG248" s="26"/>
      <c r="QMH248" s="20"/>
      <c r="QMI248" s="35"/>
      <c r="QMJ248" s="21"/>
      <c r="QMK248" s="21"/>
      <c r="QML248" s="27"/>
      <c r="QMM248" s="28"/>
      <c r="QMN248" s="28"/>
      <c r="QMO248" s="28"/>
      <c r="QMP248" s="28"/>
      <c r="QMQ248" s="28"/>
      <c r="QMR248" s="58"/>
      <c r="QMS248" s="57"/>
      <c r="QMT248" s="23"/>
      <c r="QMU248" s="24"/>
      <c r="QMV248" s="26"/>
      <c r="QMW248" s="20"/>
      <c r="QMX248" s="35"/>
      <c r="QMY248" s="21"/>
      <c r="QMZ248" s="21"/>
      <c r="QNA248" s="27"/>
      <c r="QNB248" s="28"/>
      <c r="QNC248" s="28"/>
      <c r="QND248" s="28"/>
      <c r="QNE248" s="28"/>
      <c r="QNF248" s="28"/>
      <c r="QNG248" s="58"/>
      <c r="QNH248" s="57"/>
      <c r="QNI248" s="23"/>
      <c r="QNJ248" s="24"/>
      <c r="QNK248" s="26"/>
      <c r="QNL248" s="20"/>
      <c r="QNM248" s="35"/>
      <c r="QNN248" s="21"/>
      <c r="QNO248" s="21"/>
      <c r="QNP248" s="27"/>
      <c r="QNQ248" s="28"/>
      <c r="QNR248" s="28"/>
      <c r="QNS248" s="28"/>
      <c r="QNT248" s="28"/>
      <c r="QNU248" s="28"/>
      <c r="QNV248" s="58"/>
      <c r="QNW248" s="57"/>
      <c r="QNX248" s="23"/>
      <c r="QNY248" s="24"/>
      <c r="QNZ248" s="26"/>
      <c r="QOA248" s="20"/>
      <c r="QOB248" s="35"/>
      <c r="QOC248" s="21"/>
      <c r="QOD248" s="21"/>
      <c r="QOE248" s="27"/>
      <c r="QOF248" s="28"/>
      <c r="QOG248" s="28"/>
      <c r="QOH248" s="28"/>
      <c r="QOI248" s="28"/>
      <c r="QOJ248" s="28"/>
      <c r="QOK248" s="58"/>
      <c r="QOL248" s="57"/>
      <c r="QOM248" s="23"/>
      <c r="QON248" s="24"/>
      <c r="QOO248" s="26"/>
      <c r="QOP248" s="20"/>
      <c r="QOQ248" s="35"/>
      <c r="QOR248" s="21"/>
      <c r="QOS248" s="21"/>
      <c r="QOT248" s="27"/>
      <c r="QOU248" s="28"/>
      <c r="QOV248" s="28"/>
      <c r="QOW248" s="28"/>
      <c r="QOX248" s="28"/>
      <c r="QOY248" s="28"/>
      <c r="QOZ248" s="58"/>
      <c r="QPA248" s="57"/>
      <c r="QPB248" s="23"/>
      <c r="QPC248" s="24"/>
      <c r="QPD248" s="26"/>
      <c r="QPE248" s="20"/>
      <c r="QPF248" s="35"/>
      <c r="QPG248" s="21"/>
      <c r="QPH248" s="21"/>
      <c r="QPI248" s="27"/>
      <c r="QPJ248" s="28"/>
      <c r="QPK248" s="28"/>
      <c r="QPL248" s="28"/>
      <c r="QPM248" s="28"/>
      <c r="QPN248" s="28"/>
      <c r="QPO248" s="58"/>
      <c r="QPP248" s="57"/>
      <c r="QPQ248" s="23"/>
      <c r="QPR248" s="24"/>
      <c r="QPS248" s="26"/>
      <c r="QPT248" s="20"/>
      <c r="QPU248" s="35"/>
      <c r="QPV248" s="21"/>
      <c r="QPW248" s="21"/>
      <c r="QPX248" s="27"/>
      <c r="QPY248" s="28"/>
      <c r="QPZ248" s="28"/>
      <c r="QQA248" s="28"/>
      <c r="QQB248" s="28"/>
      <c r="QQC248" s="28"/>
      <c r="QQD248" s="58"/>
      <c r="QQE248" s="57"/>
      <c r="QQF248" s="23"/>
      <c r="QQG248" s="24"/>
      <c r="QQH248" s="26"/>
      <c r="QQI248" s="20"/>
      <c r="QQJ248" s="35"/>
      <c r="QQK248" s="21"/>
      <c r="QQL248" s="21"/>
      <c r="QQM248" s="27"/>
      <c r="QQN248" s="28"/>
      <c r="QQO248" s="28"/>
      <c r="QQP248" s="28"/>
      <c r="QQQ248" s="28"/>
      <c r="QQR248" s="28"/>
      <c r="QQS248" s="58"/>
      <c r="QQT248" s="57"/>
      <c r="QQU248" s="23"/>
      <c r="QQV248" s="24"/>
      <c r="QQW248" s="26"/>
      <c r="QQX248" s="20"/>
      <c r="QQY248" s="35"/>
      <c r="QQZ248" s="21"/>
      <c r="QRA248" s="21"/>
      <c r="QRB248" s="27"/>
      <c r="QRC248" s="28"/>
      <c r="QRD248" s="28"/>
      <c r="QRE248" s="28"/>
      <c r="QRF248" s="28"/>
      <c r="QRG248" s="28"/>
      <c r="QRH248" s="58"/>
      <c r="QRI248" s="57"/>
      <c r="QRJ248" s="23"/>
      <c r="QRK248" s="24"/>
      <c r="QRL248" s="26"/>
      <c r="QRM248" s="20"/>
      <c r="QRN248" s="35"/>
      <c r="QRO248" s="21"/>
      <c r="QRP248" s="21"/>
      <c r="QRQ248" s="27"/>
      <c r="QRR248" s="28"/>
      <c r="QRS248" s="28"/>
      <c r="QRT248" s="28"/>
      <c r="QRU248" s="28"/>
      <c r="QRV248" s="28"/>
      <c r="QRW248" s="58"/>
      <c r="QRX248" s="57"/>
      <c r="QRY248" s="23"/>
      <c r="QRZ248" s="24"/>
      <c r="QSA248" s="26"/>
      <c r="QSB248" s="20"/>
      <c r="QSC248" s="35"/>
      <c r="QSD248" s="21"/>
      <c r="QSE248" s="21"/>
      <c r="QSF248" s="27"/>
      <c r="QSG248" s="28"/>
      <c r="QSH248" s="28"/>
      <c r="QSI248" s="28"/>
      <c r="QSJ248" s="28"/>
      <c r="QSK248" s="28"/>
      <c r="QSL248" s="58"/>
      <c r="QSM248" s="57"/>
      <c r="QSN248" s="23"/>
      <c r="QSO248" s="24"/>
      <c r="QSP248" s="26"/>
      <c r="QSQ248" s="20"/>
      <c r="QSR248" s="35"/>
      <c r="QSS248" s="21"/>
      <c r="QST248" s="21"/>
      <c r="QSU248" s="27"/>
      <c r="QSV248" s="28"/>
      <c r="QSW248" s="28"/>
      <c r="QSX248" s="28"/>
      <c r="QSY248" s="28"/>
      <c r="QSZ248" s="28"/>
      <c r="QTA248" s="58"/>
      <c r="QTB248" s="57"/>
      <c r="QTC248" s="23"/>
      <c r="QTD248" s="24"/>
      <c r="QTE248" s="26"/>
      <c r="QTF248" s="20"/>
      <c r="QTG248" s="35"/>
      <c r="QTH248" s="21"/>
      <c r="QTI248" s="21"/>
      <c r="QTJ248" s="27"/>
      <c r="QTK248" s="28"/>
      <c r="QTL248" s="28"/>
      <c r="QTM248" s="28"/>
      <c r="QTN248" s="28"/>
      <c r="QTO248" s="28"/>
      <c r="QTP248" s="58"/>
      <c r="QTQ248" s="57"/>
      <c r="QTR248" s="23"/>
      <c r="QTS248" s="24"/>
      <c r="QTT248" s="26"/>
      <c r="QTU248" s="20"/>
      <c r="QTV248" s="35"/>
      <c r="QTW248" s="21"/>
      <c r="QTX248" s="21"/>
      <c r="QTY248" s="27"/>
      <c r="QTZ248" s="28"/>
      <c r="QUA248" s="28"/>
      <c r="QUB248" s="28"/>
      <c r="QUC248" s="28"/>
      <c r="QUD248" s="28"/>
      <c r="QUE248" s="58"/>
      <c r="QUF248" s="57"/>
      <c r="QUG248" s="23"/>
      <c r="QUH248" s="24"/>
      <c r="QUI248" s="26"/>
      <c r="QUJ248" s="20"/>
      <c r="QUK248" s="35"/>
      <c r="QUL248" s="21"/>
      <c r="QUM248" s="21"/>
      <c r="QUN248" s="27"/>
      <c r="QUO248" s="28"/>
      <c r="QUP248" s="28"/>
      <c r="QUQ248" s="28"/>
      <c r="QUR248" s="28"/>
      <c r="QUS248" s="28"/>
      <c r="QUT248" s="58"/>
      <c r="QUU248" s="57"/>
      <c r="QUV248" s="23"/>
      <c r="QUW248" s="24"/>
      <c r="QUX248" s="26"/>
      <c r="QUY248" s="20"/>
      <c r="QUZ248" s="35"/>
      <c r="QVA248" s="21"/>
      <c r="QVB248" s="21"/>
      <c r="QVC248" s="27"/>
      <c r="QVD248" s="28"/>
      <c r="QVE248" s="28"/>
      <c r="QVF248" s="28"/>
      <c r="QVG248" s="28"/>
      <c r="QVH248" s="28"/>
      <c r="QVI248" s="58"/>
      <c r="QVJ248" s="57"/>
      <c r="QVK248" s="23"/>
      <c r="QVL248" s="24"/>
      <c r="QVM248" s="26"/>
      <c r="QVN248" s="20"/>
      <c r="QVO248" s="35"/>
      <c r="QVP248" s="21"/>
      <c r="QVQ248" s="21"/>
      <c r="QVR248" s="27"/>
      <c r="QVS248" s="28"/>
      <c r="QVT248" s="28"/>
      <c r="QVU248" s="28"/>
      <c r="QVV248" s="28"/>
      <c r="QVW248" s="28"/>
      <c r="QVX248" s="58"/>
      <c r="QVY248" s="57"/>
      <c r="QVZ248" s="23"/>
      <c r="QWA248" s="24"/>
      <c r="QWB248" s="26"/>
      <c r="QWC248" s="20"/>
      <c r="QWD248" s="35"/>
      <c r="QWE248" s="21"/>
      <c r="QWF248" s="21"/>
      <c r="QWG248" s="27"/>
      <c r="QWH248" s="28"/>
      <c r="QWI248" s="28"/>
      <c r="QWJ248" s="28"/>
      <c r="QWK248" s="28"/>
      <c r="QWL248" s="28"/>
      <c r="QWM248" s="58"/>
      <c r="QWN248" s="57"/>
      <c r="QWO248" s="23"/>
      <c r="QWP248" s="24"/>
      <c r="QWQ248" s="26"/>
      <c r="QWR248" s="20"/>
      <c r="QWS248" s="35"/>
      <c r="QWT248" s="21"/>
      <c r="QWU248" s="21"/>
      <c r="QWV248" s="27"/>
      <c r="QWW248" s="28"/>
      <c r="QWX248" s="28"/>
      <c r="QWY248" s="28"/>
      <c r="QWZ248" s="28"/>
      <c r="QXA248" s="28"/>
      <c r="QXB248" s="58"/>
      <c r="QXC248" s="57"/>
      <c r="QXD248" s="23"/>
      <c r="QXE248" s="24"/>
      <c r="QXF248" s="26"/>
      <c r="QXG248" s="20"/>
      <c r="QXH248" s="35"/>
      <c r="QXI248" s="21"/>
      <c r="QXJ248" s="21"/>
      <c r="QXK248" s="27"/>
      <c r="QXL248" s="28"/>
      <c r="QXM248" s="28"/>
      <c r="QXN248" s="28"/>
      <c r="QXO248" s="28"/>
      <c r="QXP248" s="28"/>
      <c r="QXQ248" s="58"/>
      <c r="QXR248" s="57"/>
      <c r="QXS248" s="23"/>
      <c r="QXT248" s="24"/>
      <c r="QXU248" s="26"/>
      <c r="QXV248" s="20"/>
      <c r="QXW248" s="35"/>
      <c r="QXX248" s="21"/>
      <c r="QXY248" s="21"/>
      <c r="QXZ248" s="27"/>
      <c r="QYA248" s="28"/>
      <c r="QYB248" s="28"/>
      <c r="QYC248" s="28"/>
      <c r="QYD248" s="28"/>
      <c r="QYE248" s="28"/>
      <c r="QYF248" s="58"/>
      <c r="QYG248" s="57"/>
      <c r="QYH248" s="23"/>
      <c r="QYI248" s="24"/>
      <c r="QYJ248" s="26"/>
      <c r="QYK248" s="20"/>
      <c r="QYL248" s="35"/>
      <c r="QYM248" s="21"/>
      <c r="QYN248" s="21"/>
      <c r="QYO248" s="27"/>
      <c r="QYP248" s="28"/>
      <c r="QYQ248" s="28"/>
      <c r="QYR248" s="28"/>
      <c r="QYS248" s="28"/>
      <c r="QYT248" s="28"/>
      <c r="QYU248" s="58"/>
      <c r="QYV248" s="57"/>
      <c r="QYW248" s="23"/>
      <c r="QYX248" s="24"/>
      <c r="QYY248" s="26"/>
      <c r="QYZ248" s="20"/>
      <c r="QZA248" s="35"/>
      <c r="QZB248" s="21"/>
      <c r="QZC248" s="21"/>
      <c r="QZD248" s="27"/>
      <c r="QZE248" s="28"/>
      <c r="QZF248" s="28"/>
      <c r="QZG248" s="28"/>
      <c r="QZH248" s="28"/>
      <c r="QZI248" s="28"/>
      <c r="QZJ248" s="58"/>
      <c r="QZK248" s="57"/>
      <c r="QZL248" s="23"/>
      <c r="QZM248" s="24"/>
      <c r="QZN248" s="26"/>
      <c r="QZO248" s="20"/>
      <c r="QZP248" s="35"/>
      <c r="QZQ248" s="21"/>
      <c r="QZR248" s="21"/>
      <c r="QZS248" s="27"/>
      <c r="QZT248" s="28"/>
      <c r="QZU248" s="28"/>
      <c r="QZV248" s="28"/>
      <c r="QZW248" s="28"/>
      <c r="QZX248" s="28"/>
      <c r="QZY248" s="58"/>
      <c r="QZZ248" s="57"/>
      <c r="RAA248" s="23"/>
      <c r="RAB248" s="24"/>
      <c r="RAC248" s="26"/>
      <c r="RAD248" s="20"/>
      <c r="RAE248" s="35"/>
      <c r="RAF248" s="21"/>
      <c r="RAG248" s="21"/>
      <c r="RAH248" s="27"/>
      <c r="RAI248" s="28"/>
      <c r="RAJ248" s="28"/>
      <c r="RAK248" s="28"/>
      <c r="RAL248" s="28"/>
      <c r="RAM248" s="28"/>
      <c r="RAN248" s="58"/>
      <c r="RAO248" s="57"/>
      <c r="RAP248" s="23"/>
      <c r="RAQ248" s="24"/>
      <c r="RAR248" s="26"/>
      <c r="RAS248" s="20"/>
      <c r="RAT248" s="35"/>
      <c r="RAU248" s="21"/>
      <c r="RAV248" s="21"/>
      <c r="RAW248" s="27"/>
      <c r="RAX248" s="28"/>
      <c r="RAY248" s="28"/>
      <c r="RAZ248" s="28"/>
      <c r="RBA248" s="28"/>
      <c r="RBB248" s="28"/>
      <c r="RBC248" s="58"/>
      <c r="RBD248" s="57"/>
      <c r="RBE248" s="23"/>
      <c r="RBF248" s="24"/>
      <c r="RBG248" s="26"/>
      <c r="RBH248" s="20"/>
      <c r="RBI248" s="35"/>
      <c r="RBJ248" s="21"/>
      <c r="RBK248" s="21"/>
      <c r="RBL248" s="27"/>
      <c r="RBM248" s="28"/>
      <c r="RBN248" s="28"/>
      <c r="RBO248" s="28"/>
      <c r="RBP248" s="28"/>
      <c r="RBQ248" s="28"/>
      <c r="RBR248" s="58"/>
      <c r="RBS248" s="57"/>
      <c r="RBT248" s="23"/>
      <c r="RBU248" s="24"/>
      <c r="RBV248" s="26"/>
      <c r="RBW248" s="20"/>
      <c r="RBX248" s="35"/>
      <c r="RBY248" s="21"/>
      <c r="RBZ248" s="21"/>
      <c r="RCA248" s="27"/>
      <c r="RCB248" s="28"/>
      <c r="RCC248" s="28"/>
      <c r="RCD248" s="28"/>
      <c r="RCE248" s="28"/>
      <c r="RCF248" s="28"/>
      <c r="RCG248" s="58"/>
      <c r="RCH248" s="57"/>
      <c r="RCI248" s="23"/>
      <c r="RCJ248" s="24"/>
      <c r="RCK248" s="26"/>
      <c r="RCL248" s="20"/>
      <c r="RCM248" s="35"/>
      <c r="RCN248" s="21"/>
      <c r="RCO248" s="21"/>
      <c r="RCP248" s="27"/>
      <c r="RCQ248" s="28"/>
      <c r="RCR248" s="28"/>
      <c r="RCS248" s="28"/>
      <c r="RCT248" s="28"/>
      <c r="RCU248" s="28"/>
      <c r="RCV248" s="58"/>
      <c r="RCW248" s="57"/>
      <c r="RCX248" s="23"/>
      <c r="RCY248" s="24"/>
      <c r="RCZ248" s="26"/>
      <c r="RDA248" s="20"/>
      <c r="RDB248" s="35"/>
      <c r="RDC248" s="21"/>
      <c r="RDD248" s="21"/>
      <c r="RDE248" s="27"/>
      <c r="RDF248" s="28"/>
      <c r="RDG248" s="28"/>
      <c r="RDH248" s="28"/>
      <c r="RDI248" s="28"/>
      <c r="RDJ248" s="28"/>
      <c r="RDK248" s="58"/>
      <c r="RDL248" s="57"/>
      <c r="RDM248" s="23"/>
      <c r="RDN248" s="24"/>
      <c r="RDO248" s="26"/>
      <c r="RDP248" s="20"/>
      <c r="RDQ248" s="35"/>
      <c r="RDR248" s="21"/>
      <c r="RDS248" s="21"/>
      <c r="RDT248" s="27"/>
      <c r="RDU248" s="28"/>
      <c r="RDV248" s="28"/>
      <c r="RDW248" s="28"/>
      <c r="RDX248" s="28"/>
      <c r="RDY248" s="28"/>
      <c r="RDZ248" s="58"/>
      <c r="REA248" s="57"/>
      <c r="REB248" s="23"/>
      <c r="REC248" s="24"/>
      <c r="RED248" s="26"/>
      <c r="REE248" s="20"/>
      <c r="REF248" s="35"/>
      <c r="REG248" s="21"/>
      <c r="REH248" s="21"/>
      <c r="REI248" s="27"/>
      <c r="REJ248" s="28"/>
      <c r="REK248" s="28"/>
      <c r="REL248" s="28"/>
      <c r="REM248" s="28"/>
      <c r="REN248" s="28"/>
      <c r="REO248" s="58"/>
      <c r="REP248" s="57"/>
      <c r="REQ248" s="23"/>
      <c r="RER248" s="24"/>
      <c r="RES248" s="26"/>
      <c r="RET248" s="20"/>
      <c r="REU248" s="35"/>
      <c r="REV248" s="21"/>
      <c r="REW248" s="21"/>
      <c r="REX248" s="27"/>
      <c r="REY248" s="28"/>
      <c r="REZ248" s="28"/>
      <c r="RFA248" s="28"/>
      <c r="RFB248" s="28"/>
      <c r="RFC248" s="28"/>
      <c r="RFD248" s="58"/>
      <c r="RFE248" s="57"/>
      <c r="RFF248" s="23"/>
      <c r="RFG248" s="24"/>
      <c r="RFH248" s="26"/>
      <c r="RFI248" s="20"/>
      <c r="RFJ248" s="35"/>
      <c r="RFK248" s="21"/>
      <c r="RFL248" s="21"/>
      <c r="RFM248" s="27"/>
      <c r="RFN248" s="28"/>
      <c r="RFO248" s="28"/>
      <c r="RFP248" s="28"/>
      <c r="RFQ248" s="28"/>
      <c r="RFR248" s="28"/>
      <c r="RFS248" s="58"/>
      <c r="RFT248" s="57"/>
      <c r="RFU248" s="23"/>
      <c r="RFV248" s="24"/>
      <c r="RFW248" s="26"/>
      <c r="RFX248" s="20"/>
      <c r="RFY248" s="35"/>
      <c r="RFZ248" s="21"/>
      <c r="RGA248" s="21"/>
      <c r="RGB248" s="27"/>
      <c r="RGC248" s="28"/>
      <c r="RGD248" s="28"/>
      <c r="RGE248" s="28"/>
      <c r="RGF248" s="28"/>
      <c r="RGG248" s="28"/>
      <c r="RGH248" s="58"/>
      <c r="RGI248" s="57"/>
      <c r="RGJ248" s="23"/>
      <c r="RGK248" s="24"/>
      <c r="RGL248" s="26"/>
      <c r="RGM248" s="20"/>
      <c r="RGN248" s="35"/>
      <c r="RGO248" s="21"/>
      <c r="RGP248" s="21"/>
      <c r="RGQ248" s="27"/>
      <c r="RGR248" s="28"/>
      <c r="RGS248" s="28"/>
      <c r="RGT248" s="28"/>
      <c r="RGU248" s="28"/>
      <c r="RGV248" s="28"/>
      <c r="RGW248" s="58"/>
      <c r="RGX248" s="57"/>
      <c r="RGY248" s="23"/>
      <c r="RGZ248" s="24"/>
      <c r="RHA248" s="26"/>
      <c r="RHB248" s="20"/>
      <c r="RHC248" s="35"/>
      <c r="RHD248" s="21"/>
      <c r="RHE248" s="21"/>
      <c r="RHF248" s="27"/>
      <c r="RHG248" s="28"/>
      <c r="RHH248" s="28"/>
      <c r="RHI248" s="28"/>
      <c r="RHJ248" s="28"/>
      <c r="RHK248" s="28"/>
      <c r="RHL248" s="58"/>
      <c r="RHM248" s="57"/>
      <c r="RHN248" s="23"/>
      <c r="RHO248" s="24"/>
      <c r="RHP248" s="26"/>
      <c r="RHQ248" s="20"/>
      <c r="RHR248" s="35"/>
      <c r="RHS248" s="21"/>
      <c r="RHT248" s="21"/>
      <c r="RHU248" s="27"/>
      <c r="RHV248" s="28"/>
      <c r="RHW248" s="28"/>
      <c r="RHX248" s="28"/>
      <c r="RHY248" s="28"/>
      <c r="RHZ248" s="28"/>
      <c r="RIA248" s="58"/>
      <c r="RIB248" s="57"/>
      <c r="RIC248" s="23"/>
      <c r="RID248" s="24"/>
      <c r="RIE248" s="26"/>
      <c r="RIF248" s="20"/>
      <c r="RIG248" s="35"/>
      <c r="RIH248" s="21"/>
      <c r="RII248" s="21"/>
      <c r="RIJ248" s="27"/>
      <c r="RIK248" s="28"/>
      <c r="RIL248" s="28"/>
      <c r="RIM248" s="28"/>
      <c r="RIN248" s="28"/>
      <c r="RIO248" s="28"/>
      <c r="RIP248" s="58"/>
      <c r="RIQ248" s="57"/>
      <c r="RIR248" s="23"/>
      <c r="RIS248" s="24"/>
      <c r="RIT248" s="26"/>
      <c r="RIU248" s="20"/>
      <c r="RIV248" s="35"/>
      <c r="RIW248" s="21"/>
      <c r="RIX248" s="21"/>
      <c r="RIY248" s="27"/>
      <c r="RIZ248" s="28"/>
      <c r="RJA248" s="28"/>
      <c r="RJB248" s="28"/>
      <c r="RJC248" s="28"/>
      <c r="RJD248" s="28"/>
      <c r="RJE248" s="58"/>
      <c r="RJF248" s="57"/>
      <c r="RJG248" s="23"/>
      <c r="RJH248" s="24"/>
      <c r="RJI248" s="26"/>
      <c r="RJJ248" s="20"/>
      <c r="RJK248" s="35"/>
      <c r="RJL248" s="21"/>
      <c r="RJM248" s="21"/>
      <c r="RJN248" s="27"/>
      <c r="RJO248" s="28"/>
      <c r="RJP248" s="28"/>
      <c r="RJQ248" s="28"/>
      <c r="RJR248" s="28"/>
      <c r="RJS248" s="28"/>
      <c r="RJT248" s="58"/>
      <c r="RJU248" s="57"/>
      <c r="RJV248" s="23"/>
      <c r="RJW248" s="24"/>
      <c r="RJX248" s="26"/>
      <c r="RJY248" s="20"/>
      <c r="RJZ248" s="35"/>
      <c r="RKA248" s="21"/>
      <c r="RKB248" s="21"/>
      <c r="RKC248" s="27"/>
      <c r="RKD248" s="28"/>
      <c r="RKE248" s="28"/>
      <c r="RKF248" s="28"/>
      <c r="RKG248" s="28"/>
      <c r="RKH248" s="28"/>
      <c r="RKI248" s="58"/>
      <c r="RKJ248" s="57"/>
      <c r="RKK248" s="23"/>
      <c r="RKL248" s="24"/>
      <c r="RKM248" s="26"/>
      <c r="RKN248" s="20"/>
      <c r="RKO248" s="35"/>
      <c r="RKP248" s="21"/>
      <c r="RKQ248" s="21"/>
      <c r="RKR248" s="27"/>
      <c r="RKS248" s="28"/>
      <c r="RKT248" s="28"/>
      <c r="RKU248" s="28"/>
      <c r="RKV248" s="28"/>
      <c r="RKW248" s="28"/>
      <c r="RKX248" s="58"/>
      <c r="RKY248" s="57"/>
      <c r="RKZ248" s="23"/>
      <c r="RLA248" s="24"/>
      <c r="RLB248" s="26"/>
      <c r="RLC248" s="20"/>
      <c r="RLD248" s="35"/>
      <c r="RLE248" s="21"/>
      <c r="RLF248" s="21"/>
      <c r="RLG248" s="27"/>
      <c r="RLH248" s="28"/>
      <c r="RLI248" s="28"/>
      <c r="RLJ248" s="28"/>
      <c r="RLK248" s="28"/>
      <c r="RLL248" s="28"/>
      <c r="RLM248" s="58"/>
      <c r="RLN248" s="57"/>
      <c r="RLO248" s="23"/>
      <c r="RLP248" s="24"/>
      <c r="RLQ248" s="26"/>
      <c r="RLR248" s="20"/>
      <c r="RLS248" s="35"/>
      <c r="RLT248" s="21"/>
      <c r="RLU248" s="21"/>
      <c r="RLV248" s="27"/>
      <c r="RLW248" s="28"/>
      <c r="RLX248" s="28"/>
      <c r="RLY248" s="28"/>
      <c r="RLZ248" s="28"/>
      <c r="RMA248" s="28"/>
      <c r="RMB248" s="58"/>
      <c r="RMC248" s="57"/>
      <c r="RMD248" s="23"/>
      <c r="RME248" s="24"/>
      <c r="RMF248" s="26"/>
      <c r="RMG248" s="20"/>
      <c r="RMH248" s="35"/>
      <c r="RMI248" s="21"/>
      <c r="RMJ248" s="21"/>
      <c r="RMK248" s="27"/>
      <c r="RML248" s="28"/>
      <c r="RMM248" s="28"/>
      <c r="RMN248" s="28"/>
      <c r="RMO248" s="28"/>
      <c r="RMP248" s="28"/>
      <c r="RMQ248" s="58"/>
      <c r="RMR248" s="57"/>
      <c r="RMS248" s="23"/>
      <c r="RMT248" s="24"/>
      <c r="RMU248" s="26"/>
      <c r="RMV248" s="20"/>
      <c r="RMW248" s="35"/>
      <c r="RMX248" s="21"/>
      <c r="RMY248" s="21"/>
      <c r="RMZ248" s="27"/>
      <c r="RNA248" s="28"/>
      <c r="RNB248" s="28"/>
      <c r="RNC248" s="28"/>
      <c r="RND248" s="28"/>
      <c r="RNE248" s="28"/>
      <c r="RNF248" s="58"/>
      <c r="RNG248" s="57"/>
      <c r="RNH248" s="23"/>
      <c r="RNI248" s="24"/>
      <c r="RNJ248" s="26"/>
      <c r="RNK248" s="20"/>
      <c r="RNL248" s="35"/>
      <c r="RNM248" s="21"/>
      <c r="RNN248" s="21"/>
      <c r="RNO248" s="27"/>
      <c r="RNP248" s="28"/>
      <c r="RNQ248" s="28"/>
      <c r="RNR248" s="28"/>
      <c r="RNS248" s="28"/>
      <c r="RNT248" s="28"/>
      <c r="RNU248" s="58"/>
      <c r="RNV248" s="57"/>
      <c r="RNW248" s="23"/>
      <c r="RNX248" s="24"/>
      <c r="RNY248" s="26"/>
      <c r="RNZ248" s="20"/>
      <c r="ROA248" s="35"/>
      <c r="ROB248" s="21"/>
      <c r="ROC248" s="21"/>
      <c r="ROD248" s="27"/>
      <c r="ROE248" s="28"/>
      <c r="ROF248" s="28"/>
      <c r="ROG248" s="28"/>
      <c r="ROH248" s="28"/>
      <c r="ROI248" s="28"/>
      <c r="ROJ248" s="58"/>
      <c r="ROK248" s="57"/>
      <c r="ROL248" s="23"/>
      <c r="ROM248" s="24"/>
      <c r="RON248" s="26"/>
      <c r="ROO248" s="20"/>
      <c r="ROP248" s="35"/>
      <c r="ROQ248" s="21"/>
      <c r="ROR248" s="21"/>
      <c r="ROS248" s="27"/>
      <c r="ROT248" s="28"/>
      <c r="ROU248" s="28"/>
      <c r="ROV248" s="28"/>
      <c r="ROW248" s="28"/>
      <c r="ROX248" s="28"/>
      <c r="ROY248" s="58"/>
      <c r="ROZ248" s="57"/>
      <c r="RPA248" s="23"/>
      <c r="RPB248" s="24"/>
      <c r="RPC248" s="26"/>
      <c r="RPD248" s="20"/>
      <c r="RPE248" s="35"/>
      <c r="RPF248" s="21"/>
      <c r="RPG248" s="21"/>
      <c r="RPH248" s="27"/>
      <c r="RPI248" s="28"/>
      <c r="RPJ248" s="28"/>
      <c r="RPK248" s="28"/>
      <c r="RPL248" s="28"/>
      <c r="RPM248" s="28"/>
      <c r="RPN248" s="58"/>
      <c r="RPO248" s="57"/>
      <c r="RPP248" s="23"/>
      <c r="RPQ248" s="24"/>
      <c r="RPR248" s="26"/>
      <c r="RPS248" s="20"/>
      <c r="RPT248" s="35"/>
      <c r="RPU248" s="21"/>
      <c r="RPV248" s="21"/>
      <c r="RPW248" s="27"/>
      <c r="RPX248" s="28"/>
      <c r="RPY248" s="28"/>
      <c r="RPZ248" s="28"/>
      <c r="RQA248" s="28"/>
      <c r="RQB248" s="28"/>
      <c r="RQC248" s="58"/>
      <c r="RQD248" s="57"/>
      <c r="RQE248" s="23"/>
      <c r="RQF248" s="24"/>
      <c r="RQG248" s="26"/>
      <c r="RQH248" s="20"/>
      <c r="RQI248" s="35"/>
      <c r="RQJ248" s="21"/>
      <c r="RQK248" s="21"/>
      <c r="RQL248" s="27"/>
      <c r="RQM248" s="28"/>
      <c r="RQN248" s="28"/>
      <c r="RQO248" s="28"/>
      <c r="RQP248" s="28"/>
      <c r="RQQ248" s="28"/>
      <c r="RQR248" s="58"/>
      <c r="RQS248" s="57"/>
      <c r="RQT248" s="23"/>
      <c r="RQU248" s="24"/>
      <c r="RQV248" s="26"/>
      <c r="RQW248" s="20"/>
      <c r="RQX248" s="35"/>
      <c r="RQY248" s="21"/>
      <c r="RQZ248" s="21"/>
      <c r="RRA248" s="27"/>
      <c r="RRB248" s="28"/>
      <c r="RRC248" s="28"/>
      <c r="RRD248" s="28"/>
      <c r="RRE248" s="28"/>
      <c r="RRF248" s="28"/>
      <c r="RRG248" s="58"/>
      <c r="RRH248" s="57"/>
      <c r="RRI248" s="23"/>
      <c r="RRJ248" s="24"/>
      <c r="RRK248" s="26"/>
      <c r="RRL248" s="20"/>
      <c r="RRM248" s="35"/>
      <c r="RRN248" s="21"/>
      <c r="RRO248" s="21"/>
      <c r="RRP248" s="27"/>
      <c r="RRQ248" s="28"/>
      <c r="RRR248" s="28"/>
      <c r="RRS248" s="28"/>
      <c r="RRT248" s="28"/>
      <c r="RRU248" s="28"/>
      <c r="RRV248" s="58"/>
      <c r="RRW248" s="57"/>
      <c r="RRX248" s="23"/>
      <c r="RRY248" s="24"/>
      <c r="RRZ248" s="26"/>
      <c r="RSA248" s="20"/>
      <c r="RSB248" s="35"/>
      <c r="RSC248" s="21"/>
      <c r="RSD248" s="21"/>
      <c r="RSE248" s="27"/>
      <c r="RSF248" s="28"/>
      <c r="RSG248" s="28"/>
      <c r="RSH248" s="28"/>
      <c r="RSI248" s="28"/>
      <c r="RSJ248" s="28"/>
      <c r="RSK248" s="58"/>
      <c r="RSL248" s="57"/>
      <c r="RSM248" s="23"/>
      <c r="RSN248" s="24"/>
      <c r="RSO248" s="26"/>
      <c r="RSP248" s="20"/>
      <c r="RSQ248" s="35"/>
      <c r="RSR248" s="21"/>
      <c r="RSS248" s="21"/>
      <c r="RST248" s="27"/>
      <c r="RSU248" s="28"/>
      <c r="RSV248" s="28"/>
      <c r="RSW248" s="28"/>
      <c r="RSX248" s="28"/>
      <c r="RSY248" s="28"/>
      <c r="RSZ248" s="58"/>
      <c r="RTA248" s="57"/>
      <c r="RTB248" s="23"/>
      <c r="RTC248" s="24"/>
      <c r="RTD248" s="26"/>
      <c r="RTE248" s="20"/>
      <c r="RTF248" s="35"/>
      <c r="RTG248" s="21"/>
      <c r="RTH248" s="21"/>
      <c r="RTI248" s="27"/>
      <c r="RTJ248" s="28"/>
      <c r="RTK248" s="28"/>
      <c r="RTL248" s="28"/>
      <c r="RTM248" s="28"/>
      <c r="RTN248" s="28"/>
      <c r="RTO248" s="58"/>
      <c r="RTP248" s="57"/>
      <c r="RTQ248" s="23"/>
      <c r="RTR248" s="24"/>
      <c r="RTS248" s="26"/>
      <c r="RTT248" s="20"/>
      <c r="RTU248" s="35"/>
      <c r="RTV248" s="21"/>
      <c r="RTW248" s="21"/>
      <c r="RTX248" s="27"/>
      <c r="RTY248" s="28"/>
      <c r="RTZ248" s="28"/>
      <c r="RUA248" s="28"/>
      <c r="RUB248" s="28"/>
      <c r="RUC248" s="28"/>
      <c r="RUD248" s="58"/>
      <c r="RUE248" s="57"/>
      <c r="RUF248" s="23"/>
      <c r="RUG248" s="24"/>
      <c r="RUH248" s="26"/>
      <c r="RUI248" s="20"/>
      <c r="RUJ248" s="35"/>
      <c r="RUK248" s="21"/>
      <c r="RUL248" s="21"/>
      <c r="RUM248" s="27"/>
      <c r="RUN248" s="28"/>
      <c r="RUO248" s="28"/>
      <c r="RUP248" s="28"/>
      <c r="RUQ248" s="28"/>
      <c r="RUR248" s="28"/>
      <c r="RUS248" s="58"/>
      <c r="RUT248" s="57"/>
      <c r="RUU248" s="23"/>
      <c r="RUV248" s="24"/>
      <c r="RUW248" s="26"/>
      <c r="RUX248" s="20"/>
      <c r="RUY248" s="35"/>
      <c r="RUZ248" s="21"/>
      <c r="RVA248" s="21"/>
      <c r="RVB248" s="27"/>
      <c r="RVC248" s="28"/>
      <c r="RVD248" s="28"/>
      <c r="RVE248" s="28"/>
      <c r="RVF248" s="28"/>
      <c r="RVG248" s="28"/>
      <c r="RVH248" s="58"/>
      <c r="RVI248" s="57"/>
      <c r="RVJ248" s="23"/>
      <c r="RVK248" s="24"/>
      <c r="RVL248" s="26"/>
      <c r="RVM248" s="20"/>
      <c r="RVN248" s="35"/>
      <c r="RVO248" s="21"/>
      <c r="RVP248" s="21"/>
      <c r="RVQ248" s="27"/>
      <c r="RVR248" s="28"/>
      <c r="RVS248" s="28"/>
      <c r="RVT248" s="28"/>
      <c r="RVU248" s="28"/>
      <c r="RVV248" s="28"/>
      <c r="RVW248" s="58"/>
      <c r="RVX248" s="57"/>
      <c r="RVY248" s="23"/>
      <c r="RVZ248" s="24"/>
      <c r="RWA248" s="26"/>
      <c r="RWB248" s="20"/>
      <c r="RWC248" s="35"/>
      <c r="RWD248" s="21"/>
      <c r="RWE248" s="21"/>
      <c r="RWF248" s="27"/>
      <c r="RWG248" s="28"/>
      <c r="RWH248" s="28"/>
      <c r="RWI248" s="28"/>
      <c r="RWJ248" s="28"/>
      <c r="RWK248" s="28"/>
      <c r="RWL248" s="58"/>
      <c r="RWM248" s="57"/>
      <c r="RWN248" s="23"/>
      <c r="RWO248" s="24"/>
      <c r="RWP248" s="26"/>
      <c r="RWQ248" s="20"/>
      <c r="RWR248" s="35"/>
      <c r="RWS248" s="21"/>
      <c r="RWT248" s="21"/>
      <c r="RWU248" s="27"/>
      <c r="RWV248" s="28"/>
      <c r="RWW248" s="28"/>
      <c r="RWX248" s="28"/>
      <c r="RWY248" s="28"/>
      <c r="RWZ248" s="28"/>
      <c r="RXA248" s="58"/>
      <c r="RXB248" s="57"/>
      <c r="RXC248" s="23"/>
      <c r="RXD248" s="24"/>
      <c r="RXE248" s="26"/>
      <c r="RXF248" s="20"/>
      <c r="RXG248" s="35"/>
      <c r="RXH248" s="21"/>
      <c r="RXI248" s="21"/>
      <c r="RXJ248" s="27"/>
      <c r="RXK248" s="28"/>
      <c r="RXL248" s="28"/>
      <c r="RXM248" s="28"/>
      <c r="RXN248" s="28"/>
      <c r="RXO248" s="28"/>
      <c r="RXP248" s="58"/>
      <c r="RXQ248" s="57"/>
      <c r="RXR248" s="23"/>
      <c r="RXS248" s="24"/>
      <c r="RXT248" s="26"/>
      <c r="RXU248" s="20"/>
      <c r="RXV248" s="35"/>
      <c r="RXW248" s="21"/>
      <c r="RXX248" s="21"/>
      <c r="RXY248" s="27"/>
      <c r="RXZ248" s="28"/>
      <c r="RYA248" s="28"/>
      <c r="RYB248" s="28"/>
      <c r="RYC248" s="28"/>
      <c r="RYD248" s="28"/>
      <c r="RYE248" s="58"/>
      <c r="RYF248" s="57"/>
      <c r="RYG248" s="23"/>
      <c r="RYH248" s="24"/>
      <c r="RYI248" s="26"/>
      <c r="RYJ248" s="20"/>
      <c r="RYK248" s="35"/>
      <c r="RYL248" s="21"/>
      <c r="RYM248" s="21"/>
      <c r="RYN248" s="27"/>
      <c r="RYO248" s="28"/>
      <c r="RYP248" s="28"/>
      <c r="RYQ248" s="28"/>
      <c r="RYR248" s="28"/>
      <c r="RYS248" s="28"/>
      <c r="RYT248" s="58"/>
      <c r="RYU248" s="57"/>
      <c r="RYV248" s="23"/>
      <c r="RYW248" s="24"/>
      <c r="RYX248" s="26"/>
      <c r="RYY248" s="20"/>
      <c r="RYZ248" s="35"/>
      <c r="RZA248" s="21"/>
      <c r="RZB248" s="21"/>
      <c r="RZC248" s="27"/>
      <c r="RZD248" s="28"/>
      <c r="RZE248" s="28"/>
      <c r="RZF248" s="28"/>
      <c r="RZG248" s="28"/>
      <c r="RZH248" s="28"/>
      <c r="RZI248" s="58"/>
      <c r="RZJ248" s="57"/>
      <c r="RZK248" s="23"/>
      <c r="RZL248" s="24"/>
      <c r="RZM248" s="26"/>
      <c r="RZN248" s="20"/>
      <c r="RZO248" s="35"/>
      <c r="RZP248" s="21"/>
      <c r="RZQ248" s="21"/>
      <c r="RZR248" s="27"/>
      <c r="RZS248" s="28"/>
      <c r="RZT248" s="28"/>
      <c r="RZU248" s="28"/>
      <c r="RZV248" s="28"/>
      <c r="RZW248" s="28"/>
      <c r="RZX248" s="58"/>
      <c r="RZY248" s="57"/>
      <c r="RZZ248" s="23"/>
      <c r="SAA248" s="24"/>
      <c r="SAB248" s="26"/>
      <c r="SAC248" s="20"/>
      <c r="SAD248" s="35"/>
      <c r="SAE248" s="21"/>
      <c r="SAF248" s="21"/>
      <c r="SAG248" s="27"/>
      <c r="SAH248" s="28"/>
      <c r="SAI248" s="28"/>
      <c r="SAJ248" s="28"/>
      <c r="SAK248" s="28"/>
      <c r="SAL248" s="28"/>
      <c r="SAM248" s="58"/>
      <c r="SAN248" s="57"/>
      <c r="SAO248" s="23"/>
      <c r="SAP248" s="24"/>
      <c r="SAQ248" s="26"/>
      <c r="SAR248" s="20"/>
      <c r="SAS248" s="35"/>
      <c r="SAT248" s="21"/>
      <c r="SAU248" s="21"/>
      <c r="SAV248" s="27"/>
      <c r="SAW248" s="28"/>
      <c r="SAX248" s="28"/>
      <c r="SAY248" s="28"/>
      <c r="SAZ248" s="28"/>
      <c r="SBA248" s="28"/>
      <c r="SBB248" s="58"/>
      <c r="SBC248" s="57"/>
      <c r="SBD248" s="23"/>
      <c r="SBE248" s="24"/>
      <c r="SBF248" s="26"/>
      <c r="SBG248" s="20"/>
      <c r="SBH248" s="35"/>
      <c r="SBI248" s="21"/>
      <c r="SBJ248" s="21"/>
      <c r="SBK248" s="27"/>
      <c r="SBL248" s="28"/>
      <c r="SBM248" s="28"/>
      <c r="SBN248" s="28"/>
      <c r="SBO248" s="28"/>
      <c r="SBP248" s="28"/>
      <c r="SBQ248" s="58"/>
      <c r="SBR248" s="57"/>
      <c r="SBS248" s="23"/>
      <c r="SBT248" s="24"/>
      <c r="SBU248" s="26"/>
      <c r="SBV248" s="20"/>
      <c r="SBW248" s="35"/>
      <c r="SBX248" s="21"/>
      <c r="SBY248" s="21"/>
      <c r="SBZ248" s="27"/>
      <c r="SCA248" s="28"/>
      <c r="SCB248" s="28"/>
      <c r="SCC248" s="28"/>
      <c r="SCD248" s="28"/>
      <c r="SCE248" s="28"/>
      <c r="SCF248" s="58"/>
      <c r="SCG248" s="57"/>
      <c r="SCH248" s="23"/>
      <c r="SCI248" s="24"/>
      <c r="SCJ248" s="26"/>
      <c r="SCK248" s="20"/>
      <c r="SCL248" s="35"/>
      <c r="SCM248" s="21"/>
      <c r="SCN248" s="21"/>
      <c r="SCO248" s="27"/>
      <c r="SCP248" s="28"/>
      <c r="SCQ248" s="28"/>
      <c r="SCR248" s="28"/>
      <c r="SCS248" s="28"/>
      <c r="SCT248" s="28"/>
      <c r="SCU248" s="58"/>
      <c r="SCV248" s="57"/>
      <c r="SCW248" s="23"/>
      <c r="SCX248" s="24"/>
      <c r="SCY248" s="26"/>
      <c r="SCZ248" s="20"/>
      <c r="SDA248" s="35"/>
      <c r="SDB248" s="21"/>
      <c r="SDC248" s="21"/>
      <c r="SDD248" s="27"/>
      <c r="SDE248" s="28"/>
      <c r="SDF248" s="28"/>
      <c r="SDG248" s="28"/>
      <c r="SDH248" s="28"/>
      <c r="SDI248" s="28"/>
      <c r="SDJ248" s="58"/>
      <c r="SDK248" s="57"/>
      <c r="SDL248" s="23"/>
      <c r="SDM248" s="24"/>
      <c r="SDN248" s="26"/>
      <c r="SDO248" s="20"/>
      <c r="SDP248" s="35"/>
      <c r="SDQ248" s="21"/>
      <c r="SDR248" s="21"/>
      <c r="SDS248" s="27"/>
      <c r="SDT248" s="28"/>
      <c r="SDU248" s="28"/>
      <c r="SDV248" s="28"/>
      <c r="SDW248" s="28"/>
      <c r="SDX248" s="28"/>
      <c r="SDY248" s="58"/>
      <c r="SDZ248" s="57"/>
      <c r="SEA248" s="23"/>
      <c r="SEB248" s="24"/>
      <c r="SEC248" s="26"/>
      <c r="SED248" s="20"/>
      <c r="SEE248" s="35"/>
      <c r="SEF248" s="21"/>
      <c r="SEG248" s="21"/>
      <c r="SEH248" s="27"/>
      <c r="SEI248" s="28"/>
      <c r="SEJ248" s="28"/>
      <c r="SEK248" s="28"/>
      <c r="SEL248" s="28"/>
      <c r="SEM248" s="28"/>
      <c r="SEN248" s="58"/>
      <c r="SEO248" s="57"/>
      <c r="SEP248" s="23"/>
      <c r="SEQ248" s="24"/>
      <c r="SER248" s="26"/>
      <c r="SES248" s="20"/>
      <c r="SET248" s="35"/>
      <c r="SEU248" s="21"/>
      <c r="SEV248" s="21"/>
      <c r="SEW248" s="27"/>
      <c r="SEX248" s="28"/>
      <c r="SEY248" s="28"/>
      <c r="SEZ248" s="28"/>
      <c r="SFA248" s="28"/>
      <c r="SFB248" s="28"/>
      <c r="SFC248" s="58"/>
      <c r="SFD248" s="57"/>
      <c r="SFE248" s="23"/>
      <c r="SFF248" s="24"/>
      <c r="SFG248" s="26"/>
      <c r="SFH248" s="20"/>
      <c r="SFI248" s="35"/>
      <c r="SFJ248" s="21"/>
      <c r="SFK248" s="21"/>
      <c r="SFL248" s="27"/>
      <c r="SFM248" s="28"/>
      <c r="SFN248" s="28"/>
      <c r="SFO248" s="28"/>
      <c r="SFP248" s="28"/>
      <c r="SFQ248" s="28"/>
      <c r="SFR248" s="58"/>
      <c r="SFS248" s="57"/>
      <c r="SFT248" s="23"/>
      <c r="SFU248" s="24"/>
      <c r="SFV248" s="26"/>
      <c r="SFW248" s="20"/>
      <c r="SFX248" s="35"/>
      <c r="SFY248" s="21"/>
      <c r="SFZ248" s="21"/>
      <c r="SGA248" s="27"/>
      <c r="SGB248" s="28"/>
      <c r="SGC248" s="28"/>
      <c r="SGD248" s="28"/>
      <c r="SGE248" s="28"/>
      <c r="SGF248" s="28"/>
      <c r="SGG248" s="58"/>
      <c r="SGH248" s="57"/>
      <c r="SGI248" s="23"/>
      <c r="SGJ248" s="24"/>
      <c r="SGK248" s="26"/>
      <c r="SGL248" s="20"/>
      <c r="SGM248" s="35"/>
      <c r="SGN248" s="21"/>
      <c r="SGO248" s="21"/>
      <c r="SGP248" s="27"/>
      <c r="SGQ248" s="28"/>
      <c r="SGR248" s="28"/>
      <c r="SGS248" s="28"/>
      <c r="SGT248" s="28"/>
      <c r="SGU248" s="28"/>
      <c r="SGV248" s="58"/>
      <c r="SGW248" s="57"/>
      <c r="SGX248" s="23"/>
      <c r="SGY248" s="24"/>
      <c r="SGZ248" s="26"/>
      <c r="SHA248" s="20"/>
      <c r="SHB248" s="35"/>
      <c r="SHC248" s="21"/>
      <c r="SHD248" s="21"/>
      <c r="SHE248" s="27"/>
      <c r="SHF248" s="28"/>
      <c r="SHG248" s="28"/>
      <c r="SHH248" s="28"/>
      <c r="SHI248" s="28"/>
      <c r="SHJ248" s="28"/>
      <c r="SHK248" s="58"/>
      <c r="SHL248" s="57"/>
      <c r="SHM248" s="23"/>
      <c r="SHN248" s="24"/>
      <c r="SHO248" s="26"/>
      <c r="SHP248" s="20"/>
      <c r="SHQ248" s="35"/>
      <c r="SHR248" s="21"/>
      <c r="SHS248" s="21"/>
      <c r="SHT248" s="27"/>
      <c r="SHU248" s="28"/>
      <c r="SHV248" s="28"/>
      <c r="SHW248" s="28"/>
      <c r="SHX248" s="28"/>
      <c r="SHY248" s="28"/>
      <c r="SHZ248" s="58"/>
      <c r="SIA248" s="57"/>
      <c r="SIB248" s="23"/>
      <c r="SIC248" s="24"/>
      <c r="SID248" s="26"/>
      <c r="SIE248" s="20"/>
      <c r="SIF248" s="35"/>
      <c r="SIG248" s="21"/>
      <c r="SIH248" s="21"/>
      <c r="SII248" s="27"/>
      <c r="SIJ248" s="28"/>
      <c r="SIK248" s="28"/>
      <c r="SIL248" s="28"/>
      <c r="SIM248" s="28"/>
      <c r="SIN248" s="28"/>
      <c r="SIO248" s="58"/>
      <c r="SIP248" s="57"/>
      <c r="SIQ248" s="23"/>
      <c r="SIR248" s="24"/>
      <c r="SIS248" s="26"/>
      <c r="SIT248" s="20"/>
      <c r="SIU248" s="35"/>
      <c r="SIV248" s="21"/>
      <c r="SIW248" s="21"/>
      <c r="SIX248" s="27"/>
      <c r="SIY248" s="28"/>
      <c r="SIZ248" s="28"/>
      <c r="SJA248" s="28"/>
      <c r="SJB248" s="28"/>
      <c r="SJC248" s="28"/>
      <c r="SJD248" s="58"/>
      <c r="SJE248" s="57"/>
      <c r="SJF248" s="23"/>
      <c r="SJG248" s="24"/>
      <c r="SJH248" s="26"/>
      <c r="SJI248" s="20"/>
      <c r="SJJ248" s="35"/>
      <c r="SJK248" s="21"/>
      <c r="SJL248" s="21"/>
      <c r="SJM248" s="27"/>
      <c r="SJN248" s="28"/>
      <c r="SJO248" s="28"/>
      <c r="SJP248" s="28"/>
      <c r="SJQ248" s="28"/>
      <c r="SJR248" s="28"/>
      <c r="SJS248" s="58"/>
      <c r="SJT248" s="57"/>
      <c r="SJU248" s="23"/>
      <c r="SJV248" s="24"/>
      <c r="SJW248" s="26"/>
      <c r="SJX248" s="20"/>
      <c r="SJY248" s="35"/>
      <c r="SJZ248" s="21"/>
      <c r="SKA248" s="21"/>
      <c r="SKB248" s="27"/>
      <c r="SKC248" s="28"/>
      <c r="SKD248" s="28"/>
      <c r="SKE248" s="28"/>
      <c r="SKF248" s="28"/>
      <c r="SKG248" s="28"/>
      <c r="SKH248" s="58"/>
      <c r="SKI248" s="57"/>
      <c r="SKJ248" s="23"/>
      <c r="SKK248" s="24"/>
      <c r="SKL248" s="26"/>
      <c r="SKM248" s="20"/>
      <c r="SKN248" s="35"/>
      <c r="SKO248" s="21"/>
      <c r="SKP248" s="21"/>
      <c r="SKQ248" s="27"/>
      <c r="SKR248" s="28"/>
      <c r="SKS248" s="28"/>
      <c r="SKT248" s="28"/>
      <c r="SKU248" s="28"/>
      <c r="SKV248" s="28"/>
      <c r="SKW248" s="58"/>
      <c r="SKX248" s="57"/>
      <c r="SKY248" s="23"/>
      <c r="SKZ248" s="24"/>
      <c r="SLA248" s="26"/>
      <c r="SLB248" s="20"/>
      <c r="SLC248" s="35"/>
      <c r="SLD248" s="21"/>
      <c r="SLE248" s="21"/>
      <c r="SLF248" s="27"/>
      <c r="SLG248" s="28"/>
      <c r="SLH248" s="28"/>
      <c r="SLI248" s="28"/>
      <c r="SLJ248" s="28"/>
      <c r="SLK248" s="28"/>
      <c r="SLL248" s="58"/>
      <c r="SLM248" s="57"/>
      <c r="SLN248" s="23"/>
      <c r="SLO248" s="24"/>
      <c r="SLP248" s="26"/>
      <c r="SLQ248" s="20"/>
      <c r="SLR248" s="35"/>
      <c r="SLS248" s="21"/>
      <c r="SLT248" s="21"/>
      <c r="SLU248" s="27"/>
      <c r="SLV248" s="28"/>
      <c r="SLW248" s="28"/>
      <c r="SLX248" s="28"/>
      <c r="SLY248" s="28"/>
      <c r="SLZ248" s="28"/>
      <c r="SMA248" s="58"/>
      <c r="SMB248" s="57"/>
      <c r="SMC248" s="23"/>
      <c r="SMD248" s="24"/>
      <c r="SME248" s="26"/>
      <c r="SMF248" s="20"/>
      <c r="SMG248" s="35"/>
      <c r="SMH248" s="21"/>
      <c r="SMI248" s="21"/>
      <c r="SMJ248" s="27"/>
      <c r="SMK248" s="28"/>
      <c r="SML248" s="28"/>
      <c r="SMM248" s="28"/>
      <c r="SMN248" s="28"/>
      <c r="SMO248" s="28"/>
      <c r="SMP248" s="58"/>
      <c r="SMQ248" s="57"/>
      <c r="SMR248" s="23"/>
      <c r="SMS248" s="24"/>
      <c r="SMT248" s="26"/>
      <c r="SMU248" s="20"/>
      <c r="SMV248" s="35"/>
      <c r="SMW248" s="21"/>
      <c r="SMX248" s="21"/>
      <c r="SMY248" s="27"/>
      <c r="SMZ248" s="28"/>
      <c r="SNA248" s="28"/>
      <c r="SNB248" s="28"/>
      <c r="SNC248" s="28"/>
      <c r="SND248" s="28"/>
      <c r="SNE248" s="58"/>
      <c r="SNF248" s="57"/>
      <c r="SNG248" s="23"/>
      <c r="SNH248" s="24"/>
      <c r="SNI248" s="26"/>
      <c r="SNJ248" s="20"/>
      <c r="SNK248" s="35"/>
      <c r="SNL248" s="21"/>
      <c r="SNM248" s="21"/>
      <c r="SNN248" s="27"/>
      <c r="SNO248" s="28"/>
      <c r="SNP248" s="28"/>
      <c r="SNQ248" s="28"/>
      <c r="SNR248" s="28"/>
      <c r="SNS248" s="28"/>
      <c r="SNT248" s="58"/>
      <c r="SNU248" s="57"/>
      <c r="SNV248" s="23"/>
      <c r="SNW248" s="24"/>
      <c r="SNX248" s="26"/>
      <c r="SNY248" s="20"/>
      <c r="SNZ248" s="35"/>
      <c r="SOA248" s="21"/>
      <c r="SOB248" s="21"/>
      <c r="SOC248" s="27"/>
      <c r="SOD248" s="28"/>
      <c r="SOE248" s="28"/>
      <c r="SOF248" s="28"/>
      <c r="SOG248" s="28"/>
      <c r="SOH248" s="28"/>
      <c r="SOI248" s="58"/>
      <c r="SOJ248" s="57"/>
      <c r="SOK248" s="23"/>
      <c r="SOL248" s="24"/>
      <c r="SOM248" s="26"/>
      <c r="SON248" s="20"/>
      <c r="SOO248" s="35"/>
      <c r="SOP248" s="21"/>
      <c r="SOQ248" s="21"/>
      <c r="SOR248" s="27"/>
      <c r="SOS248" s="28"/>
      <c r="SOT248" s="28"/>
      <c r="SOU248" s="28"/>
      <c r="SOV248" s="28"/>
      <c r="SOW248" s="28"/>
      <c r="SOX248" s="58"/>
      <c r="SOY248" s="57"/>
      <c r="SOZ248" s="23"/>
      <c r="SPA248" s="24"/>
      <c r="SPB248" s="26"/>
      <c r="SPC248" s="20"/>
      <c r="SPD248" s="35"/>
      <c r="SPE248" s="21"/>
      <c r="SPF248" s="21"/>
      <c r="SPG248" s="27"/>
      <c r="SPH248" s="28"/>
      <c r="SPI248" s="28"/>
      <c r="SPJ248" s="28"/>
      <c r="SPK248" s="28"/>
      <c r="SPL248" s="28"/>
      <c r="SPM248" s="58"/>
      <c r="SPN248" s="57"/>
      <c r="SPO248" s="23"/>
      <c r="SPP248" s="24"/>
      <c r="SPQ248" s="26"/>
      <c r="SPR248" s="20"/>
      <c r="SPS248" s="35"/>
      <c r="SPT248" s="21"/>
      <c r="SPU248" s="21"/>
      <c r="SPV248" s="27"/>
      <c r="SPW248" s="28"/>
      <c r="SPX248" s="28"/>
      <c r="SPY248" s="28"/>
      <c r="SPZ248" s="28"/>
      <c r="SQA248" s="28"/>
      <c r="SQB248" s="58"/>
      <c r="SQC248" s="57"/>
      <c r="SQD248" s="23"/>
      <c r="SQE248" s="24"/>
      <c r="SQF248" s="26"/>
      <c r="SQG248" s="20"/>
      <c r="SQH248" s="35"/>
      <c r="SQI248" s="21"/>
      <c r="SQJ248" s="21"/>
      <c r="SQK248" s="27"/>
      <c r="SQL248" s="28"/>
      <c r="SQM248" s="28"/>
      <c r="SQN248" s="28"/>
      <c r="SQO248" s="28"/>
      <c r="SQP248" s="28"/>
      <c r="SQQ248" s="58"/>
      <c r="SQR248" s="57"/>
      <c r="SQS248" s="23"/>
      <c r="SQT248" s="24"/>
      <c r="SQU248" s="26"/>
      <c r="SQV248" s="20"/>
      <c r="SQW248" s="35"/>
      <c r="SQX248" s="21"/>
      <c r="SQY248" s="21"/>
      <c r="SQZ248" s="27"/>
      <c r="SRA248" s="28"/>
      <c r="SRB248" s="28"/>
      <c r="SRC248" s="28"/>
      <c r="SRD248" s="28"/>
      <c r="SRE248" s="28"/>
      <c r="SRF248" s="58"/>
      <c r="SRG248" s="57"/>
      <c r="SRH248" s="23"/>
      <c r="SRI248" s="24"/>
      <c r="SRJ248" s="26"/>
      <c r="SRK248" s="20"/>
      <c r="SRL248" s="35"/>
      <c r="SRM248" s="21"/>
      <c r="SRN248" s="21"/>
      <c r="SRO248" s="27"/>
      <c r="SRP248" s="28"/>
      <c r="SRQ248" s="28"/>
      <c r="SRR248" s="28"/>
      <c r="SRS248" s="28"/>
      <c r="SRT248" s="28"/>
      <c r="SRU248" s="58"/>
      <c r="SRV248" s="57"/>
      <c r="SRW248" s="23"/>
      <c r="SRX248" s="24"/>
      <c r="SRY248" s="26"/>
      <c r="SRZ248" s="20"/>
      <c r="SSA248" s="35"/>
      <c r="SSB248" s="21"/>
      <c r="SSC248" s="21"/>
      <c r="SSD248" s="27"/>
      <c r="SSE248" s="28"/>
      <c r="SSF248" s="28"/>
      <c r="SSG248" s="28"/>
      <c r="SSH248" s="28"/>
      <c r="SSI248" s="28"/>
      <c r="SSJ248" s="58"/>
      <c r="SSK248" s="57"/>
      <c r="SSL248" s="23"/>
      <c r="SSM248" s="24"/>
      <c r="SSN248" s="26"/>
      <c r="SSO248" s="20"/>
      <c r="SSP248" s="35"/>
      <c r="SSQ248" s="21"/>
      <c r="SSR248" s="21"/>
      <c r="SSS248" s="27"/>
      <c r="SST248" s="28"/>
      <c r="SSU248" s="28"/>
      <c r="SSV248" s="28"/>
      <c r="SSW248" s="28"/>
      <c r="SSX248" s="28"/>
      <c r="SSY248" s="58"/>
      <c r="SSZ248" s="57"/>
      <c r="STA248" s="23"/>
      <c r="STB248" s="24"/>
      <c r="STC248" s="26"/>
      <c r="STD248" s="20"/>
      <c r="STE248" s="35"/>
      <c r="STF248" s="21"/>
      <c r="STG248" s="21"/>
      <c r="STH248" s="27"/>
      <c r="STI248" s="28"/>
      <c r="STJ248" s="28"/>
      <c r="STK248" s="28"/>
      <c r="STL248" s="28"/>
      <c r="STM248" s="28"/>
      <c r="STN248" s="58"/>
      <c r="STO248" s="57"/>
      <c r="STP248" s="23"/>
      <c r="STQ248" s="24"/>
      <c r="STR248" s="26"/>
      <c r="STS248" s="20"/>
      <c r="STT248" s="35"/>
      <c r="STU248" s="21"/>
      <c r="STV248" s="21"/>
      <c r="STW248" s="27"/>
      <c r="STX248" s="28"/>
      <c r="STY248" s="28"/>
      <c r="STZ248" s="28"/>
      <c r="SUA248" s="28"/>
      <c r="SUB248" s="28"/>
      <c r="SUC248" s="58"/>
      <c r="SUD248" s="57"/>
      <c r="SUE248" s="23"/>
      <c r="SUF248" s="24"/>
      <c r="SUG248" s="26"/>
      <c r="SUH248" s="20"/>
      <c r="SUI248" s="35"/>
      <c r="SUJ248" s="21"/>
      <c r="SUK248" s="21"/>
      <c r="SUL248" s="27"/>
      <c r="SUM248" s="28"/>
      <c r="SUN248" s="28"/>
      <c r="SUO248" s="28"/>
      <c r="SUP248" s="28"/>
      <c r="SUQ248" s="28"/>
      <c r="SUR248" s="58"/>
      <c r="SUS248" s="57"/>
      <c r="SUT248" s="23"/>
      <c r="SUU248" s="24"/>
      <c r="SUV248" s="26"/>
      <c r="SUW248" s="20"/>
      <c r="SUX248" s="35"/>
      <c r="SUY248" s="21"/>
      <c r="SUZ248" s="21"/>
      <c r="SVA248" s="27"/>
      <c r="SVB248" s="28"/>
      <c r="SVC248" s="28"/>
      <c r="SVD248" s="28"/>
      <c r="SVE248" s="28"/>
      <c r="SVF248" s="28"/>
      <c r="SVG248" s="58"/>
      <c r="SVH248" s="57"/>
      <c r="SVI248" s="23"/>
      <c r="SVJ248" s="24"/>
      <c r="SVK248" s="26"/>
      <c r="SVL248" s="20"/>
      <c r="SVM248" s="35"/>
      <c r="SVN248" s="21"/>
      <c r="SVO248" s="21"/>
      <c r="SVP248" s="27"/>
      <c r="SVQ248" s="28"/>
      <c r="SVR248" s="28"/>
      <c r="SVS248" s="28"/>
      <c r="SVT248" s="28"/>
      <c r="SVU248" s="28"/>
      <c r="SVV248" s="58"/>
      <c r="SVW248" s="57"/>
      <c r="SVX248" s="23"/>
      <c r="SVY248" s="24"/>
      <c r="SVZ248" s="26"/>
      <c r="SWA248" s="20"/>
      <c r="SWB248" s="35"/>
      <c r="SWC248" s="21"/>
      <c r="SWD248" s="21"/>
      <c r="SWE248" s="27"/>
      <c r="SWF248" s="28"/>
      <c r="SWG248" s="28"/>
      <c r="SWH248" s="28"/>
      <c r="SWI248" s="28"/>
      <c r="SWJ248" s="28"/>
      <c r="SWK248" s="58"/>
      <c r="SWL248" s="57"/>
      <c r="SWM248" s="23"/>
      <c r="SWN248" s="24"/>
      <c r="SWO248" s="26"/>
      <c r="SWP248" s="20"/>
      <c r="SWQ248" s="35"/>
      <c r="SWR248" s="21"/>
      <c r="SWS248" s="21"/>
      <c r="SWT248" s="27"/>
      <c r="SWU248" s="28"/>
      <c r="SWV248" s="28"/>
      <c r="SWW248" s="28"/>
      <c r="SWX248" s="28"/>
      <c r="SWY248" s="28"/>
      <c r="SWZ248" s="58"/>
      <c r="SXA248" s="57"/>
      <c r="SXB248" s="23"/>
      <c r="SXC248" s="24"/>
      <c r="SXD248" s="26"/>
      <c r="SXE248" s="20"/>
      <c r="SXF248" s="35"/>
      <c r="SXG248" s="21"/>
      <c r="SXH248" s="21"/>
      <c r="SXI248" s="27"/>
      <c r="SXJ248" s="28"/>
      <c r="SXK248" s="28"/>
      <c r="SXL248" s="28"/>
      <c r="SXM248" s="28"/>
      <c r="SXN248" s="28"/>
      <c r="SXO248" s="58"/>
      <c r="SXP248" s="57"/>
      <c r="SXQ248" s="23"/>
      <c r="SXR248" s="24"/>
      <c r="SXS248" s="26"/>
      <c r="SXT248" s="20"/>
      <c r="SXU248" s="35"/>
      <c r="SXV248" s="21"/>
      <c r="SXW248" s="21"/>
      <c r="SXX248" s="27"/>
      <c r="SXY248" s="28"/>
      <c r="SXZ248" s="28"/>
      <c r="SYA248" s="28"/>
      <c r="SYB248" s="28"/>
      <c r="SYC248" s="28"/>
      <c r="SYD248" s="58"/>
      <c r="SYE248" s="57"/>
      <c r="SYF248" s="23"/>
      <c r="SYG248" s="24"/>
      <c r="SYH248" s="26"/>
      <c r="SYI248" s="20"/>
      <c r="SYJ248" s="35"/>
      <c r="SYK248" s="21"/>
      <c r="SYL248" s="21"/>
      <c r="SYM248" s="27"/>
      <c r="SYN248" s="28"/>
      <c r="SYO248" s="28"/>
      <c r="SYP248" s="28"/>
      <c r="SYQ248" s="28"/>
      <c r="SYR248" s="28"/>
      <c r="SYS248" s="58"/>
      <c r="SYT248" s="57"/>
      <c r="SYU248" s="23"/>
      <c r="SYV248" s="24"/>
      <c r="SYW248" s="26"/>
      <c r="SYX248" s="20"/>
      <c r="SYY248" s="35"/>
      <c r="SYZ248" s="21"/>
      <c r="SZA248" s="21"/>
      <c r="SZB248" s="27"/>
      <c r="SZC248" s="28"/>
      <c r="SZD248" s="28"/>
      <c r="SZE248" s="28"/>
      <c r="SZF248" s="28"/>
      <c r="SZG248" s="28"/>
      <c r="SZH248" s="58"/>
      <c r="SZI248" s="57"/>
      <c r="SZJ248" s="23"/>
      <c r="SZK248" s="24"/>
      <c r="SZL248" s="26"/>
      <c r="SZM248" s="20"/>
      <c r="SZN248" s="35"/>
      <c r="SZO248" s="21"/>
      <c r="SZP248" s="21"/>
      <c r="SZQ248" s="27"/>
      <c r="SZR248" s="28"/>
      <c r="SZS248" s="28"/>
      <c r="SZT248" s="28"/>
      <c r="SZU248" s="28"/>
      <c r="SZV248" s="28"/>
      <c r="SZW248" s="58"/>
      <c r="SZX248" s="57"/>
      <c r="SZY248" s="23"/>
      <c r="SZZ248" s="24"/>
      <c r="TAA248" s="26"/>
      <c r="TAB248" s="20"/>
      <c r="TAC248" s="35"/>
      <c r="TAD248" s="21"/>
      <c r="TAE248" s="21"/>
      <c r="TAF248" s="27"/>
      <c r="TAG248" s="28"/>
      <c r="TAH248" s="28"/>
      <c r="TAI248" s="28"/>
      <c r="TAJ248" s="28"/>
      <c r="TAK248" s="28"/>
      <c r="TAL248" s="58"/>
      <c r="TAM248" s="57"/>
      <c r="TAN248" s="23"/>
      <c r="TAO248" s="24"/>
      <c r="TAP248" s="26"/>
      <c r="TAQ248" s="20"/>
      <c r="TAR248" s="35"/>
      <c r="TAS248" s="21"/>
      <c r="TAT248" s="21"/>
      <c r="TAU248" s="27"/>
      <c r="TAV248" s="28"/>
      <c r="TAW248" s="28"/>
      <c r="TAX248" s="28"/>
      <c r="TAY248" s="28"/>
      <c r="TAZ248" s="28"/>
      <c r="TBA248" s="58"/>
      <c r="TBB248" s="57"/>
      <c r="TBC248" s="23"/>
      <c r="TBD248" s="24"/>
      <c r="TBE248" s="26"/>
      <c r="TBF248" s="20"/>
      <c r="TBG248" s="35"/>
      <c r="TBH248" s="21"/>
      <c r="TBI248" s="21"/>
      <c r="TBJ248" s="27"/>
      <c r="TBK248" s="28"/>
      <c r="TBL248" s="28"/>
      <c r="TBM248" s="28"/>
      <c r="TBN248" s="28"/>
      <c r="TBO248" s="28"/>
      <c r="TBP248" s="58"/>
      <c r="TBQ248" s="57"/>
      <c r="TBR248" s="23"/>
      <c r="TBS248" s="24"/>
      <c r="TBT248" s="26"/>
      <c r="TBU248" s="20"/>
      <c r="TBV248" s="35"/>
      <c r="TBW248" s="21"/>
      <c r="TBX248" s="21"/>
      <c r="TBY248" s="27"/>
      <c r="TBZ248" s="28"/>
      <c r="TCA248" s="28"/>
      <c r="TCB248" s="28"/>
      <c r="TCC248" s="28"/>
      <c r="TCD248" s="28"/>
      <c r="TCE248" s="58"/>
      <c r="TCF248" s="57"/>
      <c r="TCG248" s="23"/>
      <c r="TCH248" s="24"/>
      <c r="TCI248" s="26"/>
      <c r="TCJ248" s="20"/>
      <c r="TCK248" s="35"/>
      <c r="TCL248" s="21"/>
      <c r="TCM248" s="21"/>
      <c r="TCN248" s="27"/>
      <c r="TCO248" s="28"/>
      <c r="TCP248" s="28"/>
      <c r="TCQ248" s="28"/>
      <c r="TCR248" s="28"/>
      <c r="TCS248" s="28"/>
      <c r="TCT248" s="58"/>
      <c r="TCU248" s="57"/>
      <c r="TCV248" s="23"/>
      <c r="TCW248" s="24"/>
      <c r="TCX248" s="26"/>
      <c r="TCY248" s="20"/>
      <c r="TCZ248" s="35"/>
      <c r="TDA248" s="21"/>
      <c r="TDB248" s="21"/>
      <c r="TDC248" s="27"/>
      <c r="TDD248" s="28"/>
      <c r="TDE248" s="28"/>
      <c r="TDF248" s="28"/>
      <c r="TDG248" s="28"/>
      <c r="TDH248" s="28"/>
      <c r="TDI248" s="58"/>
      <c r="TDJ248" s="57"/>
      <c r="TDK248" s="23"/>
      <c r="TDL248" s="24"/>
      <c r="TDM248" s="26"/>
      <c r="TDN248" s="20"/>
      <c r="TDO248" s="35"/>
      <c r="TDP248" s="21"/>
      <c r="TDQ248" s="21"/>
      <c r="TDR248" s="27"/>
      <c r="TDS248" s="28"/>
      <c r="TDT248" s="28"/>
      <c r="TDU248" s="28"/>
      <c r="TDV248" s="28"/>
      <c r="TDW248" s="28"/>
      <c r="TDX248" s="58"/>
      <c r="TDY248" s="57"/>
      <c r="TDZ248" s="23"/>
      <c r="TEA248" s="24"/>
      <c r="TEB248" s="26"/>
      <c r="TEC248" s="20"/>
      <c r="TED248" s="35"/>
      <c r="TEE248" s="21"/>
      <c r="TEF248" s="21"/>
      <c r="TEG248" s="27"/>
      <c r="TEH248" s="28"/>
      <c r="TEI248" s="28"/>
      <c r="TEJ248" s="28"/>
      <c r="TEK248" s="28"/>
      <c r="TEL248" s="28"/>
      <c r="TEM248" s="58"/>
      <c r="TEN248" s="57"/>
      <c r="TEO248" s="23"/>
      <c r="TEP248" s="24"/>
      <c r="TEQ248" s="26"/>
      <c r="TER248" s="20"/>
      <c r="TES248" s="35"/>
      <c r="TET248" s="21"/>
      <c r="TEU248" s="21"/>
      <c r="TEV248" s="27"/>
      <c r="TEW248" s="28"/>
      <c r="TEX248" s="28"/>
      <c r="TEY248" s="28"/>
      <c r="TEZ248" s="28"/>
      <c r="TFA248" s="28"/>
      <c r="TFB248" s="58"/>
      <c r="TFC248" s="57"/>
      <c r="TFD248" s="23"/>
      <c r="TFE248" s="24"/>
      <c r="TFF248" s="26"/>
      <c r="TFG248" s="20"/>
      <c r="TFH248" s="35"/>
      <c r="TFI248" s="21"/>
      <c r="TFJ248" s="21"/>
      <c r="TFK248" s="27"/>
      <c r="TFL248" s="28"/>
      <c r="TFM248" s="28"/>
      <c r="TFN248" s="28"/>
      <c r="TFO248" s="28"/>
      <c r="TFP248" s="28"/>
      <c r="TFQ248" s="58"/>
      <c r="TFR248" s="57"/>
      <c r="TFS248" s="23"/>
      <c r="TFT248" s="24"/>
      <c r="TFU248" s="26"/>
      <c r="TFV248" s="20"/>
      <c r="TFW248" s="35"/>
      <c r="TFX248" s="21"/>
      <c r="TFY248" s="21"/>
      <c r="TFZ248" s="27"/>
      <c r="TGA248" s="28"/>
      <c r="TGB248" s="28"/>
      <c r="TGC248" s="28"/>
      <c r="TGD248" s="28"/>
      <c r="TGE248" s="28"/>
      <c r="TGF248" s="58"/>
      <c r="TGG248" s="57"/>
      <c r="TGH248" s="23"/>
      <c r="TGI248" s="24"/>
      <c r="TGJ248" s="26"/>
      <c r="TGK248" s="20"/>
      <c r="TGL248" s="35"/>
      <c r="TGM248" s="21"/>
      <c r="TGN248" s="21"/>
      <c r="TGO248" s="27"/>
      <c r="TGP248" s="28"/>
      <c r="TGQ248" s="28"/>
      <c r="TGR248" s="28"/>
      <c r="TGS248" s="28"/>
      <c r="TGT248" s="28"/>
      <c r="TGU248" s="58"/>
      <c r="TGV248" s="57"/>
      <c r="TGW248" s="23"/>
      <c r="TGX248" s="24"/>
      <c r="TGY248" s="26"/>
      <c r="TGZ248" s="20"/>
      <c r="THA248" s="35"/>
      <c r="THB248" s="21"/>
      <c r="THC248" s="21"/>
      <c r="THD248" s="27"/>
      <c r="THE248" s="28"/>
      <c r="THF248" s="28"/>
      <c r="THG248" s="28"/>
      <c r="THH248" s="28"/>
      <c r="THI248" s="28"/>
      <c r="THJ248" s="58"/>
      <c r="THK248" s="57"/>
      <c r="THL248" s="23"/>
      <c r="THM248" s="24"/>
      <c r="THN248" s="26"/>
      <c r="THO248" s="20"/>
      <c r="THP248" s="35"/>
      <c r="THQ248" s="21"/>
      <c r="THR248" s="21"/>
      <c r="THS248" s="27"/>
      <c r="THT248" s="28"/>
      <c r="THU248" s="28"/>
      <c r="THV248" s="28"/>
      <c r="THW248" s="28"/>
      <c r="THX248" s="28"/>
      <c r="THY248" s="58"/>
      <c r="THZ248" s="57"/>
      <c r="TIA248" s="23"/>
      <c r="TIB248" s="24"/>
      <c r="TIC248" s="26"/>
      <c r="TID248" s="20"/>
      <c r="TIE248" s="35"/>
      <c r="TIF248" s="21"/>
      <c r="TIG248" s="21"/>
      <c r="TIH248" s="27"/>
      <c r="TII248" s="28"/>
      <c r="TIJ248" s="28"/>
      <c r="TIK248" s="28"/>
      <c r="TIL248" s="28"/>
      <c r="TIM248" s="28"/>
      <c r="TIN248" s="58"/>
      <c r="TIO248" s="57"/>
      <c r="TIP248" s="23"/>
      <c r="TIQ248" s="24"/>
      <c r="TIR248" s="26"/>
      <c r="TIS248" s="20"/>
      <c r="TIT248" s="35"/>
      <c r="TIU248" s="21"/>
      <c r="TIV248" s="21"/>
      <c r="TIW248" s="27"/>
      <c r="TIX248" s="28"/>
      <c r="TIY248" s="28"/>
      <c r="TIZ248" s="28"/>
      <c r="TJA248" s="28"/>
      <c r="TJB248" s="28"/>
      <c r="TJC248" s="58"/>
      <c r="TJD248" s="57"/>
      <c r="TJE248" s="23"/>
      <c r="TJF248" s="24"/>
      <c r="TJG248" s="26"/>
      <c r="TJH248" s="20"/>
      <c r="TJI248" s="35"/>
      <c r="TJJ248" s="21"/>
      <c r="TJK248" s="21"/>
      <c r="TJL248" s="27"/>
      <c r="TJM248" s="28"/>
      <c r="TJN248" s="28"/>
      <c r="TJO248" s="28"/>
      <c r="TJP248" s="28"/>
      <c r="TJQ248" s="28"/>
      <c r="TJR248" s="58"/>
      <c r="TJS248" s="57"/>
      <c r="TJT248" s="23"/>
      <c r="TJU248" s="24"/>
      <c r="TJV248" s="26"/>
      <c r="TJW248" s="20"/>
      <c r="TJX248" s="35"/>
      <c r="TJY248" s="21"/>
      <c r="TJZ248" s="21"/>
      <c r="TKA248" s="27"/>
      <c r="TKB248" s="28"/>
      <c r="TKC248" s="28"/>
      <c r="TKD248" s="28"/>
      <c r="TKE248" s="28"/>
      <c r="TKF248" s="28"/>
      <c r="TKG248" s="58"/>
      <c r="TKH248" s="57"/>
      <c r="TKI248" s="23"/>
      <c r="TKJ248" s="24"/>
      <c r="TKK248" s="26"/>
      <c r="TKL248" s="20"/>
      <c r="TKM248" s="35"/>
      <c r="TKN248" s="21"/>
      <c r="TKO248" s="21"/>
      <c r="TKP248" s="27"/>
      <c r="TKQ248" s="28"/>
      <c r="TKR248" s="28"/>
      <c r="TKS248" s="28"/>
      <c r="TKT248" s="28"/>
      <c r="TKU248" s="28"/>
      <c r="TKV248" s="58"/>
      <c r="TKW248" s="57"/>
      <c r="TKX248" s="23"/>
      <c r="TKY248" s="24"/>
      <c r="TKZ248" s="26"/>
      <c r="TLA248" s="20"/>
      <c r="TLB248" s="35"/>
      <c r="TLC248" s="21"/>
      <c r="TLD248" s="21"/>
      <c r="TLE248" s="27"/>
      <c r="TLF248" s="28"/>
      <c r="TLG248" s="28"/>
      <c r="TLH248" s="28"/>
      <c r="TLI248" s="28"/>
      <c r="TLJ248" s="28"/>
      <c r="TLK248" s="58"/>
      <c r="TLL248" s="57"/>
      <c r="TLM248" s="23"/>
      <c r="TLN248" s="24"/>
      <c r="TLO248" s="26"/>
      <c r="TLP248" s="20"/>
      <c r="TLQ248" s="35"/>
      <c r="TLR248" s="21"/>
      <c r="TLS248" s="21"/>
      <c r="TLT248" s="27"/>
      <c r="TLU248" s="28"/>
      <c r="TLV248" s="28"/>
      <c r="TLW248" s="28"/>
      <c r="TLX248" s="28"/>
      <c r="TLY248" s="28"/>
      <c r="TLZ248" s="58"/>
      <c r="TMA248" s="57"/>
      <c r="TMB248" s="23"/>
      <c r="TMC248" s="24"/>
      <c r="TMD248" s="26"/>
      <c r="TME248" s="20"/>
      <c r="TMF248" s="35"/>
      <c r="TMG248" s="21"/>
      <c r="TMH248" s="21"/>
      <c r="TMI248" s="27"/>
      <c r="TMJ248" s="28"/>
      <c r="TMK248" s="28"/>
      <c r="TML248" s="28"/>
      <c r="TMM248" s="28"/>
      <c r="TMN248" s="28"/>
      <c r="TMO248" s="58"/>
      <c r="TMP248" s="57"/>
      <c r="TMQ248" s="23"/>
      <c r="TMR248" s="24"/>
      <c r="TMS248" s="26"/>
      <c r="TMT248" s="20"/>
      <c r="TMU248" s="35"/>
      <c r="TMV248" s="21"/>
      <c r="TMW248" s="21"/>
      <c r="TMX248" s="27"/>
      <c r="TMY248" s="28"/>
      <c r="TMZ248" s="28"/>
      <c r="TNA248" s="28"/>
      <c r="TNB248" s="28"/>
      <c r="TNC248" s="28"/>
      <c r="TND248" s="58"/>
      <c r="TNE248" s="57"/>
      <c r="TNF248" s="23"/>
      <c r="TNG248" s="24"/>
      <c r="TNH248" s="26"/>
      <c r="TNI248" s="20"/>
      <c r="TNJ248" s="35"/>
      <c r="TNK248" s="21"/>
      <c r="TNL248" s="21"/>
      <c r="TNM248" s="27"/>
      <c r="TNN248" s="28"/>
      <c r="TNO248" s="28"/>
      <c r="TNP248" s="28"/>
      <c r="TNQ248" s="28"/>
      <c r="TNR248" s="28"/>
      <c r="TNS248" s="58"/>
      <c r="TNT248" s="57"/>
      <c r="TNU248" s="23"/>
      <c r="TNV248" s="24"/>
      <c r="TNW248" s="26"/>
      <c r="TNX248" s="20"/>
      <c r="TNY248" s="35"/>
      <c r="TNZ248" s="21"/>
      <c r="TOA248" s="21"/>
      <c r="TOB248" s="27"/>
      <c r="TOC248" s="28"/>
      <c r="TOD248" s="28"/>
      <c r="TOE248" s="28"/>
      <c r="TOF248" s="28"/>
      <c r="TOG248" s="28"/>
      <c r="TOH248" s="58"/>
      <c r="TOI248" s="57"/>
      <c r="TOJ248" s="23"/>
      <c r="TOK248" s="24"/>
      <c r="TOL248" s="26"/>
      <c r="TOM248" s="20"/>
      <c r="TON248" s="35"/>
      <c r="TOO248" s="21"/>
      <c r="TOP248" s="21"/>
      <c r="TOQ248" s="27"/>
      <c r="TOR248" s="28"/>
      <c r="TOS248" s="28"/>
      <c r="TOT248" s="28"/>
      <c r="TOU248" s="28"/>
      <c r="TOV248" s="28"/>
      <c r="TOW248" s="58"/>
      <c r="TOX248" s="57"/>
      <c r="TOY248" s="23"/>
      <c r="TOZ248" s="24"/>
      <c r="TPA248" s="26"/>
      <c r="TPB248" s="20"/>
      <c r="TPC248" s="35"/>
      <c r="TPD248" s="21"/>
      <c r="TPE248" s="21"/>
      <c r="TPF248" s="27"/>
      <c r="TPG248" s="28"/>
      <c r="TPH248" s="28"/>
      <c r="TPI248" s="28"/>
      <c r="TPJ248" s="28"/>
      <c r="TPK248" s="28"/>
      <c r="TPL248" s="58"/>
      <c r="TPM248" s="57"/>
      <c r="TPN248" s="23"/>
      <c r="TPO248" s="24"/>
      <c r="TPP248" s="26"/>
      <c r="TPQ248" s="20"/>
      <c r="TPR248" s="35"/>
      <c r="TPS248" s="21"/>
      <c r="TPT248" s="21"/>
      <c r="TPU248" s="27"/>
      <c r="TPV248" s="28"/>
      <c r="TPW248" s="28"/>
      <c r="TPX248" s="28"/>
      <c r="TPY248" s="28"/>
      <c r="TPZ248" s="28"/>
      <c r="TQA248" s="58"/>
      <c r="TQB248" s="57"/>
      <c r="TQC248" s="23"/>
      <c r="TQD248" s="24"/>
      <c r="TQE248" s="26"/>
      <c r="TQF248" s="20"/>
      <c r="TQG248" s="35"/>
      <c r="TQH248" s="21"/>
      <c r="TQI248" s="21"/>
      <c r="TQJ248" s="27"/>
      <c r="TQK248" s="28"/>
      <c r="TQL248" s="28"/>
      <c r="TQM248" s="28"/>
      <c r="TQN248" s="28"/>
      <c r="TQO248" s="28"/>
      <c r="TQP248" s="58"/>
      <c r="TQQ248" s="57"/>
      <c r="TQR248" s="23"/>
      <c r="TQS248" s="24"/>
      <c r="TQT248" s="26"/>
      <c r="TQU248" s="20"/>
      <c r="TQV248" s="35"/>
      <c r="TQW248" s="21"/>
      <c r="TQX248" s="21"/>
      <c r="TQY248" s="27"/>
      <c r="TQZ248" s="28"/>
      <c r="TRA248" s="28"/>
      <c r="TRB248" s="28"/>
      <c r="TRC248" s="28"/>
      <c r="TRD248" s="28"/>
      <c r="TRE248" s="58"/>
      <c r="TRF248" s="57"/>
      <c r="TRG248" s="23"/>
      <c r="TRH248" s="24"/>
      <c r="TRI248" s="26"/>
      <c r="TRJ248" s="20"/>
      <c r="TRK248" s="35"/>
      <c r="TRL248" s="21"/>
      <c r="TRM248" s="21"/>
      <c r="TRN248" s="27"/>
      <c r="TRO248" s="28"/>
      <c r="TRP248" s="28"/>
      <c r="TRQ248" s="28"/>
      <c r="TRR248" s="28"/>
      <c r="TRS248" s="28"/>
      <c r="TRT248" s="58"/>
      <c r="TRU248" s="57"/>
      <c r="TRV248" s="23"/>
      <c r="TRW248" s="24"/>
      <c r="TRX248" s="26"/>
      <c r="TRY248" s="20"/>
      <c r="TRZ248" s="35"/>
      <c r="TSA248" s="21"/>
      <c r="TSB248" s="21"/>
      <c r="TSC248" s="27"/>
      <c r="TSD248" s="28"/>
      <c r="TSE248" s="28"/>
      <c r="TSF248" s="28"/>
      <c r="TSG248" s="28"/>
      <c r="TSH248" s="28"/>
      <c r="TSI248" s="58"/>
      <c r="TSJ248" s="57"/>
      <c r="TSK248" s="23"/>
      <c r="TSL248" s="24"/>
      <c r="TSM248" s="26"/>
      <c r="TSN248" s="20"/>
      <c r="TSO248" s="35"/>
      <c r="TSP248" s="21"/>
      <c r="TSQ248" s="21"/>
      <c r="TSR248" s="27"/>
      <c r="TSS248" s="28"/>
      <c r="TST248" s="28"/>
      <c r="TSU248" s="28"/>
      <c r="TSV248" s="28"/>
      <c r="TSW248" s="28"/>
      <c r="TSX248" s="58"/>
      <c r="TSY248" s="57"/>
      <c r="TSZ248" s="23"/>
      <c r="TTA248" s="24"/>
      <c r="TTB248" s="26"/>
      <c r="TTC248" s="20"/>
      <c r="TTD248" s="35"/>
      <c r="TTE248" s="21"/>
      <c r="TTF248" s="21"/>
      <c r="TTG248" s="27"/>
      <c r="TTH248" s="28"/>
      <c r="TTI248" s="28"/>
      <c r="TTJ248" s="28"/>
      <c r="TTK248" s="28"/>
      <c r="TTL248" s="28"/>
      <c r="TTM248" s="58"/>
      <c r="TTN248" s="57"/>
      <c r="TTO248" s="23"/>
      <c r="TTP248" s="24"/>
      <c r="TTQ248" s="26"/>
      <c r="TTR248" s="20"/>
      <c r="TTS248" s="35"/>
      <c r="TTT248" s="21"/>
      <c r="TTU248" s="21"/>
      <c r="TTV248" s="27"/>
      <c r="TTW248" s="28"/>
      <c r="TTX248" s="28"/>
      <c r="TTY248" s="28"/>
      <c r="TTZ248" s="28"/>
      <c r="TUA248" s="28"/>
      <c r="TUB248" s="58"/>
      <c r="TUC248" s="57"/>
      <c r="TUD248" s="23"/>
      <c r="TUE248" s="24"/>
      <c r="TUF248" s="26"/>
      <c r="TUG248" s="20"/>
      <c r="TUH248" s="35"/>
      <c r="TUI248" s="21"/>
      <c r="TUJ248" s="21"/>
      <c r="TUK248" s="27"/>
      <c r="TUL248" s="28"/>
      <c r="TUM248" s="28"/>
      <c r="TUN248" s="28"/>
      <c r="TUO248" s="28"/>
      <c r="TUP248" s="28"/>
      <c r="TUQ248" s="58"/>
      <c r="TUR248" s="57"/>
      <c r="TUS248" s="23"/>
      <c r="TUT248" s="24"/>
      <c r="TUU248" s="26"/>
      <c r="TUV248" s="20"/>
      <c r="TUW248" s="35"/>
      <c r="TUX248" s="21"/>
      <c r="TUY248" s="21"/>
      <c r="TUZ248" s="27"/>
      <c r="TVA248" s="28"/>
      <c r="TVB248" s="28"/>
      <c r="TVC248" s="28"/>
      <c r="TVD248" s="28"/>
      <c r="TVE248" s="28"/>
      <c r="TVF248" s="58"/>
      <c r="TVG248" s="57"/>
      <c r="TVH248" s="23"/>
      <c r="TVI248" s="24"/>
      <c r="TVJ248" s="26"/>
      <c r="TVK248" s="20"/>
      <c r="TVL248" s="35"/>
      <c r="TVM248" s="21"/>
      <c r="TVN248" s="21"/>
      <c r="TVO248" s="27"/>
      <c r="TVP248" s="28"/>
      <c r="TVQ248" s="28"/>
      <c r="TVR248" s="28"/>
      <c r="TVS248" s="28"/>
      <c r="TVT248" s="28"/>
      <c r="TVU248" s="58"/>
      <c r="TVV248" s="57"/>
      <c r="TVW248" s="23"/>
      <c r="TVX248" s="24"/>
      <c r="TVY248" s="26"/>
      <c r="TVZ248" s="20"/>
      <c r="TWA248" s="35"/>
      <c r="TWB248" s="21"/>
      <c r="TWC248" s="21"/>
      <c r="TWD248" s="27"/>
      <c r="TWE248" s="28"/>
      <c r="TWF248" s="28"/>
      <c r="TWG248" s="28"/>
      <c r="TWH248" s="28"/>
      <c r="TWI248" s="28"/>
      <c r="TWJ248" s="58"/>
      <c r="TWK248" s="57"/>
      <c r="TWL248" s="23"/>
      <c r="TWM248" s="24"/>
      <c r="TWN248" s="26"/>
      <c r="TWO248" s="20"/>
      <c r="TWP248" s="35"/>
      <c r="TWQ248" s="21"/>
      <c r="TWR248" s="21"/>
      <c r="TWS248" s="27"/>
      <c r="TWT248" s="28"/>
      <c r="TWU248" s="28"/>
      <c r="TWV248" s="28"/>
      <c r="TWW248" s="28"/>
      <c r="TWX248" s="28"/>
      <c r="TWY248" s="58"/>
      <c r="TWZ248" s="57"/>
      <c r="TXA248" s="23"/>
      <c r="TXB248" s="24"/>
      <c r="TXC248" s="26"/>
      <c r="TXD248" s="20"/>
      <c r="TXE248" s="35"/>
      <c r="TXF248" s="21"/>
      <c r="TXG248" s="21"/>
      <c r="TXH248" s="27"/>
      <c r="TXI248" s="28"/>
      <c r="TXJ248" s="28"/>
      <c r="TXK248" s="28"/>
      <c r="TXL248" s="28"/>
      <c r="TXM248" s="28"/>
      <c r="TXN248" s="58"/>
      <c r="TXO248" s="57"/>
      <c r="TXP248" s="23"/>
      <c r="TXQ248" s="24"/>
      <c r="TXR248" s="26"/>
      <c r="TXS248" s="20"/>
      <c r="TXT248" s="35"/>
      <c r="TXU248" s="21"/>
      <c r="TXV248" s="21"/>
      <c r="TXW248" s="27"/>
      <c r="TXX248" s="28"/>
      <c r="TXY248" s="28"/>
      <c r="TXZ248" s="28"/>
      <c r="TYA248" s="28"/>
      <c r="TYB248" s="28"/>
      <c r="TYC248" s="58"/>
      <c r="TYD248" s="57"/>
      <c r="TYE248" s="23"/>
      <c r="TYF248" s="24"/>
      <c r="TYG248" s="26"/>
      <c r="TYH248" s="20"/>
      <c r="TYI248" s="35"/>
      <c r="TYJ248" s="21"/>
      <c r="TYK248" s="21"/>
      <c r="TYL248" s="27"/>
      <c r="TYM248" s="28"/>
      <c r="TYN248" s="28"/>
      <c r="TYO248" s="28"/>
      <c r="TYP248" s="28"/>
      <c r="TYQ248" s="28"/>
      <c r="TYR248" s="58"/>
      <c r="TYS248" s="57"/>
      <c r="TYT248" s="23"/>
      <c r="TYU248" s="24"/>
      <c r="TYV248" s="26"/>
      <c r="TYW248" s="20"/>
      <c r="TYX248" s="35"/>
      <c r="TYY248" s="21"/>
      <c r="TYZ248" s="21"/>
      <c r="TZA248" s="27"/>
      <c r="TZB248" s="28"/>
      <c r="TZC248" s="28"/>
      <c r="TZD248" s="28"/>
      <c r="TZE248" s="28"/>
      <c r="TZF248" s="28"/>
      <c r="TZG248" s="58"/>
      <c r="TZH248" s="57"/>
      <c r="TZI248" s="23"/>
      <c r="TZJ248" s="24"/>
      <c r="TZK248" s="26"/>
      <c r="TZL248" s="20"/>
      <c r="TZM248" s="35"/>
      <c r="TZN248" s="21"/>
      <c r="TZO248" s="21"/>
      <c r="TZP248" s="27"/>
      <c r="TZQ248" s="28"/>
      <c r="TZR248" s="28"/>
      <c r="TZS248" s="28"/>
      <c r="TZT248" s="28"/>
      <c r="TZU248" s="28"/>
      <c r="TZV248" s="58"/>
      <c r="TZW248" s="57"/>
      <c r="TZX248" s="23"/>
      <c r="TZY248" s="24"/>
      <c r="TZZ248" s="26"/>
      <c r="UAA248" s="20"/>
      <c r="UAB248" s="35"/>
      <c r="UAC248" s="21"/>
      <c r="UAD248" s="21"/>
      <c r="UAE248" s="27"/>
      <c r="UAF248" s="28"/>
      <c r="UAG248" s="28"/>
      <c r="UAH248" s="28"/>
      <c r="UAI248" s="28"/>
      <c r="UAJ248" s="28"/>
      <c r="UAK248" s="58"/>
      <c r="UAL248" s="57"/>
      <c r="UAM248" s="23"/>
      <c r="UAN248" s="24"/>
      <c r="UAO248" s="26"/>
      <c r="UAP248" s="20"/>
      <c r="UAQ248" s="35"/>
      <c r="UAR248" s="21"/>
      <c r="UAS248" s="21"/>
      <c r="UAT248" s="27"/>
      <c r="UAU248" s="28"/>
      <c r="UAV248" s="28"/>
      <c r="UAW248" s="28"/>
      <c r="UAX248" s="28"/>
      <c r="UAY248" s="28"/>
      <c r="UAZ248" s="58"/>
      <c r="UBA248" s="57"/>
      <c r="UBB248" s="23"/>
      <c r="UBC248" s="24"/>
      <c r="UBD248" s="26"/>
      <c r="UBE248" s="20"/>
      <c r="UBF248" s="35"/>
      <c r="UBG248" s="21"/>
      <c r="UBH248" s="21"/>
      <c r="UBI248" s="27"/>
      <c r="UBJ248" s="28"/>
      <c r="UBK248" s="28"/>
      <c r="UBL248" s="28"/>
      <c r="UBM248" s="28"/>
      <c r="UBN248" s="28"/>
      <c r="UBO248" s="58"/>
      <c r="UBP248" s="57"/>
      <c r="UBQ248" s="23"/>
      <c r="UBR248" s="24"/>
      <c r="UBS248" s="26"/>
      <c r="UBT248" s="20"/>
      <c r="UBU248" s="35"/>
      <c r="UBV248" s="21"/>
      <c r="UBW248" s="21"/>
      <c r="UBX248" s="27"/>
      <c r="UBY248" s="28"/>
      <c r="UBZ248" s="28"/>
      <c r="UCA248" s="28"/>
      <c r="UCB248" s="28"/>
      <c r="UCC248" s="28"/>
      <c r="UCD248" s="58"/>
      <c r="UCE248" s="57"/>
      <c r="UCF248" s="23"/>
      <c r="UCG248" s="24"/>
      <c r="UCH248" s="26"/>
      <c r="UCI248" s="20"/>
      <c r="UCJ248" s="35"/>
      <c r="UCK248" s="21"/>
      <c r="UCL248" s="21"/>
      <c r="UCM248" s="27"/>
      <c r="UCN248" s="28"/>
      <c r="UCO248" s="28"/>
      <c r="UCP248" s="28"/>
      <c r="UCQ248" s="28"/>
      <c r="UCR248" s="28"/>
      <c r="UCS248" s="58"/>
      <c r="UCT248" s="57"/>
      <c r="UCU248" s="23"/>
      <c r="UCV248" s="24"/>
      <c r="UCW248" s="26"/>
      <c r="UCX248" s="20"/>
      <c r="UCY248" s="35"/>
      <c r="UCZ248" s="21"/>
      <c r="UDA248" s="21"/>
      <c r="UDB248" s="27"/>
      <c r="UDC248" s="28"/>
      <c r="UDD248" s="28"/>
      <c r="UDE248" s="28"/>
      <c r="UDF248" s="28"/>
      <c r="UDG248" s="28"/>
      <c r="UDH248" s="58"/>
      <c r="UDI248" s="57"/>
      <c r="UDJ248" s="23"/>
      <c r="UDK248" s="24"/>
      <c r="UDL248" s="26"/>
      <c r="UDM248" s="20"/>
      <c r="UDN248" s="35"/>
      <c r="UDO248" s="21"/>
      <c r="UDP248" s="21"/>
      <c r="UDQ248" s="27"/>
      <c r="UDR248" s="28"/>
      <c r="UDS248" s="28"/>
      <c r="UDT248" s="28"/>
      <c r="UDU248" s="28"/>
      <c r="UDV248" s="28"/>
      <c r="UDW248" s="58"/>
      <c r="UDX248" s="57"/>
      <c r="UDY248" s="23"/>
      <c r="UDZ248" s="24"/>
      <c r="UEA248" s="26"/>
      <c r="UEB248" s="20"/>
      <c r="UEC248" s="35"/>
      <c r="UED248" s="21"/>
      <c r="UEE248" s="21"/>
      <c r="UEF248" s="27"/>
      <c r="UEG248" s="28"/>
      <c r="UEH248" s="28"/>
      <c r="UEI248" s="28"/>
      <c r="UEJ248" s="28"/>
      <c r="UEK248" s="28"/>
      <c r="UEL248" s="58"/>
      <c r="UEM248" s="57"/>
      <c r="UEN248" s="23"/>
      <c r="UEO248" s="24"/>
      <c r="UEP248" s="26"/>
      <c r="UEQ248" s="20"/>
      <c r="UER248" s="35"/>
      <c r="UES248" s="21"/>
      <c r="UET248" s="21"/>
      <c r="UEU248" s="27"/>
      <c r="UEV248" s="28"/>
      <c r="UEW248" s="28"/>
      <c r="UEX248" s="28"/>
      <c r="UEY248" s="28"/>
      <c r="UEZ248" s="28"/>
      <c r="UFA248" s="58"/>
      <c r="UFB248" s="57"/>
      <c r="UFC248" s="23"/>
      <c r="UFD248" s="24"/>
      <c r="UFE248" s="26"/>
      <c r="UFF248" s="20"/>
      <c r="UFG248" s="35"/>
      <c r="UFH248" s="21"/>
      <c r="UFI248" s="21"/>
      <c r="UFJ248" s="27"/>
      <c r="UFK248" s="28"/>
      <c r="UFL248" s="28"/>
      <c r="UFM248" s="28"/>
      <c r="UFN248" s="28"/>
      <c r="UFO248" s="28"/>
      <c r="UFP248" s="58"/>
      <c r="UFQ248" s="57"/>
      <c r="UFR248" s="23"/>
      <c r="UFS248" s="24"/>
      <c r="UFT248" s="26"/>
      <c r="UFU248" s="20"/>
      <c r="UFV248" s="35"/>
      <c r="UFW248" s="21"/>
      <c r="UFX248" s="21"/>
      <c r="UFY248" s="27"/>
      <c r="UFZ248" s="28"/>
      <c r="UGA248" s="28"/>
      <c r="UGB248" s="28"/>
      <c r="UGC248" s="28"/>
      <c r="UGD248" s="28"/>
      <c r="UGE248" s="58"/>
      <c r="UGF248" s="57"/>
      <c r="UGG248" s="23"/>
      <c r="UGH248" s="24"/>
      <c r="UGI248" s="26"/>
      <c r="UGJ248" s="20"/>
      <c r="UGK248" s="35"/>
      <c r="UGL248" s="21"/>
      <c r="UGM248" s="21"/>
      <c r="UGN248" s="27"/>
      <c r="UGO248" s="28"/>
      <c r="UGP248" s="28"/>
      <c r="UGQ248" s="28"/>
      <c r="UGR248" s="28"/>
      <c r="UGS248" s="28"/>
      <c r="UGT248" s="58"/>
      <c r="UGU248" s="57"/>
      <c r="UGV248" s="23"/>
      <c r="UGW248" s="24"/>
      <c r="UGX248" s="26"/>
      <c r="UGY248" s="20"/>
      <c r="UGZ248" s="35"/>
      <c r="UHA248" s="21"/>
      <c r="UHB248" s="21"/>
      <c r="UHC248" s="27"/>
      <c r="UHD248" s="28"/>
      <c r="UHE248" s="28"/>
      <c r="UHF248" s="28"/>
      <c r="UHG248" s="28"/>
      <c r="UHH248" s="28"/>
      <c r="UHI248" s="58"/>
      <c r="UHJ248" s="57"/>
      <c r="UHK248" s="23"/>
      <c r="UHL248" s="24"/>
      <c r="UHM248" s="26"/>
      <c r="UHN248" s="20"/>
      <c r="UHO248" s="35"/>
      <c r="UHP248" s="21"/>
      <c r="UHQ248" s="21"/>
      <c r="UHR248" s="27"/>
      <c r="UHS248" s="28"/>
      <c r="UHT248" s="28"/>
      <c r="UHU248" s="28"/>
      <c r="UHV248" s="28"/>
      <c r="UHW248" s="28"/>
      <c r="UHX248" s="58"/>
      <c r="UHY248" s="57"/>
      <c r="UHZ248" s="23"/>
      <c r="UIA248" s="24"/>
      <c r="UIB248" s="26"/>
      <c r="UIC248" s="20"/>
      <c r="UID248" s="35"/>
      <c r="UIE248" s="21"/>
      <c r="UIF248" s="21"/>
      <c r="UIG248" s="27"/>
      <c r="UIH248" s="28"/>
      <c r="UII248" s="28"/>
      <c r="UIJ248" s="28"/>
      <c r="UIK248" s="28"/>
      <c r="UIL248" s="28"/>
      <c r="UIM248" s="58"/>
      <c r="UIN248" s="57"/>
      <c r="UIO248" s="23"/>
      <c r="UIP248" s="24"/>
      <c r="UIQ248" s="26"/>
      <c r="UIR248" s="20"/>
      <c r="UIS248" s="35"/>
      <c r="UIT248" s="21"/>
      <c r="UIU248" s="21"/>
      <c r="UIV248" s="27"/>
      <c r="UIW248" s="28"/>
      <c r="UIX248" s="28"/>
      <c r="UIY248" s="28"/>
      <c r="UIZ248" s="28"/>
      <c r="UJA248" s="28"/>
      <c r="UJB248" s="58"/>
      <c r="UJC248" s="57"/>
      <c r="UJD248" s="23"/>
      <c r="UJE248" s="24"/>
      <c r="UJF248" s="26"/>
      <c r="UJG248" s="20"/>
      <c r="UJH248" s="35"/>
      <c r="UJI248" s="21"/>
      <c r="UJJ248" s="21"/>
      <c r="UJK248" s="27"/>
      <c r="UJL248" s="28"/>
      <c r="UJM248" s="28"/>
      <c r="UJN248" s="28"/>
      <c r="UJO248" s="28"/>
      <c r="UJP248" s="28"/>
      <c r="UJQ248" s="58"/>
      <c r="UJR248" s="57"/>
      <c r="UJS248" s="23"/>
      <c r="UJT248" s="24"/>
      <c r="UJU248" s="26"/>
      <c r="UJV248" s="20"/>
      <c r="UJW248" s="35"/>
      <c r="UJX248" s="21"/>
      <c r="UJY248" s="21"/>
      <c r="UJZ248" s="27"/>
      <c r="UKA248" s="28"/>
      <c r="UKB248" s="28"/>
      <c r="UKC248" s="28"/>
      <c r="UKD248" s="28"/>
      <c r="UKE248" s="28"/>
      <c r="UKF248" s="58"/>
      <c r="UKG248" s="57"/>
      <c r="UKH248" s="23"/>
      <c r="UKI248" s="24"/>
      <c r="UKJ248" s="26"/>
      <c r="UKK248" s="20"/>
      <c r="UKL248" s="35"/>
      <c r="UKM248" s="21"/>
      <c r="UKN248" s="21"/>
      <c r="UKO248" s="27"/>
      <c r="UKP248" s="28"/>
      <c r="UKQ248" s="28"/>
      <c r="UKR248" s="28"/>
      <c r="UKS248" s="28"/>
      <c r="UKT248" s="28"/>
      <c r="UKU248" s="58"/>
      <c r="UKV248" s="57"/>
      <c r="UKW248" s="23"/>
      <c r="UKX248" s="24"/>
      <c r="UKY248" s="26"/>
      <c r="UKZ248" s="20"/>
      <c r="ULA248" s="35"/>
      <c r="ULB248" s="21"/>
      <c r="ULC248" s="21"/>
      <c r="ULD248" s="27"/>
      <c r="ULE248" s="28"/>
      <c r="ULF248" s="28"/>
      <c r="ULG248" s="28"/>
      <c r="ULH248" s="28"/>
      <c r="ULI248" s="28"/>
      <c r="ULJ248" s="58"/>
      <c r="ULK248" s="57"/>
      <c r="ULL248" s="23"/>
      <c r="ULM248" s="24"/>
      <c r="ULN248" s="26"/>
      <c r="ULO248" s="20"/>
      <c r="ULP248" s="35"/>
      <c r="ULQ248" s="21"/>
      <c r="ULR248" s="21"/>
      <c r="ULS248" s="27"/>
      <c r="ULT248" s="28"/>
      <c r="ULU248" s="28"/>
      <c r="ULV248" s="28"/>
      <c r="ULW248" s="28"/>
      <c r="ULX248" s="28"/>
      <c r="ULY248" s="58"/>
      <c r="ULZ248" s="57"/>
      <c r="UMA248" s="23"/>
      <c r="UMB248" s="24"/>
      <c r="UMC248" s="26"/>
      <c r="UMD248" s="20"/>
      <c r="UME248" s="35"/>
      <c r="UMF248" s="21"/>
      <c r="UMG248" s="21"/>
      <c r="UMH248" s="27"/>
      <c r="UMI248" s="28"/>
      <c r="UMJ248" s="28"/>
      <c r="UMK248" s="28"/>
      <c r="UML248" s="28"/>
      <c r="UMM248" s="28"/>
      <c r="UMN248" s="58"/>
      <c r="UMO248" s="57"/>
      <c r="UMP248" s="23"/>
      <c r="UMQ248" s="24"/>
      <c r="UMR248" s="26"/>
      <c r="UMS248" s="20"/>
      <c r="UMT248" s="35"/>
      <c r="UMU248" s="21"/>
      <c r="UMV248" s="21"/>
      <c r="UMW248" s="27"/>
      <c r="UMX248" s="28"/>
      <c r="UMY248" s="28"/>
      <c r="UMZ248" s="28"/>
      <c r="UNA248" s="28"/>
      <c r="UNB248" s="28"/>
      <c r="UNC248" s="58"/>
      <c r="UND248" s="57"/>
      <c r="UNE248" s="23"/>
      <c r="UNF248" s="24"/>
      <c r="UNG248" s="26"/>
      <c r="UNH248" s="20"/>
      <c r="UNI248" s="35"/>
      <c r="UNJ248" s="21"/>
      <c r="UNK248" s="21"/>
      <c r="UNL248" s="27"/>
      <c r="UNM248" s="28"/>
      <c r="UNN248" s="28"/>
      <c r="UNO248" s="28"/>
      <c r="UNP248" s="28"/>
      <c r="UNQ248" s="28"/>
      <c r="UNR248" s="58"/>
      <c r="UNS248" s="57"/>
      <c r="UNT248" s="23"/>
      <c r="UNU248" s="24"/>
      <c r="UNV248" s="26"/>
      <c r="UNW248" s="20"/>
      <c r="UNX248" s="35"/>
      <c r="UNY248" s="21"/>
      <c r="UNZ248" s="21"/>
      <c r="UOA248" s="27"/>
      <c r="UOB248" s="28"/>
      <c r="UOC248" s="28"/>
      <c r="UOD248" s="28"/>
      <c r="UOE248" s="28"/>
      <c r="UOF248" s="28"/>
      <c r="UOG248" s="58"/>
      <c r="UOH248" s="57"/>
      <c r="UOI248" s="23"/>
      <c r="UOJ248" s="24"/>
      <c r="UOK248" s="26"/>
      <c r="UOL248" s="20"/>
      <c r="UOM248" s="35"/>
      <c r="UON248" s="21"/>
      <c r="UOO248" s="21"/>
      <c r="UOP248" s="27"/>
      <c r="UOQ248" s="28"/>
      <c r="UOR248" s="28"/>
      <c r="UOS248" s="28"/>
      <c r="UOT248" s="28"/>
      <c r="UOU248" s="28"/>
      <c r="UOV248" s="58"/>
      <c r="UOW248" s="57"/>
      <c r="UOX248" s="23"/>
      <c r="UOY248" s="24"/>
      <c r="UOZ248" s="26"/>
      <c r="UPA248" s="20"/>
      <c r="UPB248" s="35"/>
      <c r="UPC248" s="21"/>
      <c r="UPD248" s="21"/>
      <c r="UPE248" s="27"/>
      <c r="UPF248" s="28"/>
      <c r="UPG248" s="28"/>
      <c r="UPH248" s="28"/>
      <c r="UPI248" s="28"/>
      <c r="UPJ248" s="28"/>
      <c r="UPK248" s="58"/>
      <c r="UPL248" s="57"/>
      <c r="UPM248" s="23"/>
      <c r="UPN248" s="24"/>
      <c r="UPO248" s="26"/>
      <c r="UPP248" s="20"/>
      <c r="UPQ248" s="35"/>
      <c r="UPR248" s="21"/>
      <c r="UPS248" s="21"/>
      <c r="UPT248" s="27"/>
      <c r="UPU248" s="28"/>
      <c r="UPV248" s="28"/>
      <c r="UPW248" s="28"/>
      <c r="UPX248" s="28"/>
      <c r="UPY248" s="28"/>
      <c r="UPZ248" s="58"/>
      <c r="UQA248" s="57"/>
      <c r="UQB248" s="23"/>
      <c r="UQC248" s="24"/>
      <c r="UQD248" s="26"/>
      <c r="UQE248" s="20"/>
      <c r="UQF248" s="35"/>
      <c r="UQG248" s="21"/>
      <c r="UQH248" s="21"/>
      <c r="UQI248" s="27"/>
      <c r="UQJ248" s="28"/>
      <c r="UQK248" s="28"/>
      <c r="UQL248" s="28"/>
      <c r="UQM248" s="28"/>
      <c r="UQN248" s="28"/>
      <c r="UQO248" s="58"/>
      <c r="UQP248" s="57"/>
      <c r="UQQ248" s="23"/>
      <c r="UQR248" s="24"/>
      <c r="UQS248" s="26"/>
      <c r="UQT248" s="20"/>
      <c r="UQU248" s="35"/>
      <c r="UQV248" s="21"/>
      <c r="UQW248" s="21"/>
      <c r="UQX248" s="27"/>
      <c r="UQY248" s="28"/>
      <c r="UQZ248" s="28"/>
      <c r="URA248" s="28"/>
      <c r="URB248" s="28"/>
      <c r="URC248" s="28"/>
      <c r="URD248" s="58"/>
      <c r="URE248" s="57"/>
      <c r="URF248" s="23"/>
      <c r="URG248" s="24"/>
      <c r="URH248" s="26"/>
      <c r="URI248" s="20"/>
      <c r="URJ248" s="35"/>
      <c r="URK248" s="21"/>
      <c r="URL248" s="21"/>
      <c r="URM248" s="27"/>
      <c r="URN248" s="28"/>
      <c r="URO248" s="28"/>
      <c r="URP248" s="28"/>
      <c r="URQ248" s="28"/>
      <c r="URR248" s="28"/>
      <c r="URS248" s="58"/>
      <c r="URT248" s="57"/>
      <c r="URU248" s="23"/>
      <c r="URV248" s="24"/>
      <c r="URW248" s="26"/>
      <c r="URX248" s="20"/>
      <c r="URY248" s="35"/>
      <c r="URZ248" s="21"/>
      <c r="USA248" s="21"/>
      <c r="USB248" s="27"/>
      <c r="USC248" s="28"/>
      <c r="USD248" s="28"/>
      <c r="USE248" s="28"/>
      <c r="USF248" s="28"/>
      <c r="USG248" s="28"/>
      <c r="USH248" s="58"/>
      <c r="USI248" s="57"/>
      <c r="USJ248" s="23"/>
      <c r="USK248" s="24"/>
      <c r="USL248" s="26"/>
      <c r="USM248" s="20"/>
      <c r="USN248" s="35"/>
      <c r="USO248" s="21"/>
      <c r="USP248" s="21"/>
      <c r="USQ248" s="27"/>
      <c r="USR248" s="28"/>
      <c r="USS248" s="28"/>
      <c r="UST248" s="28"/>
      <c r="USU248" s="28"/>
      <c r="USV248" s="28"/>
      <c r="USW248" s="58"/>
      <c r="USX248" s="57"/>
      <c r="USY248" s="23"/>
      <c r="USZ248" s="24"/>
      <c r="UTA248" s="26"/>
      <c r="UTB248" s="20"/>
      <c r="UTC248" s="35"/>
      <c r="UTD248" s="21"/>
      <c r="UTE248" s="21"/>
      <c r="UTF248" s="27"/>
      <c r="UTG248" s="28"/>
      <c r="UTH248" s="28"/>
      <c r="UTI248" s="28"/>
      <c r="UTJ248" s="28"/>
      <c r="UTK248" s="28"/>
      <c r="UTL248" s="58"/>
      <c r="UTM248" s="57"/>
      <c r="UTN248" s="23"/>
      <c r="UTO248" s="24"/>
      <c r="UTP248" s="26"/>
      <c r="UTQ248" s="20"/>
      <c r="UTR248" s="35"/>
      <c r="UTS248" s="21"/>
      <c r="UTT248" s="21"/>
      <c r="UTU248" s="27"/>
      <c r="UTV248" s="28"/>
      <c r="UTW248" s="28"/>
      <c r="UTX248" s="28"/>
      <c r="UTY248" s="28"/>
      <c r="UTZ248" s="28"/>
      <c r="UUA248" s="58"/>
      <c r="UUB248" s="57"/>
      <c r="UUC248" s="23"/>
      <c r="UUD248" s="24"/>
      <c r="UUE248" s="26"/>
      <c r="UUF248" s="20"/>
      <c r="UUG248" s="35"/>
      <c r="UUH248" s="21"/>
      <c r="UUI248" s="21"/>
      <c r="UUJ248" s="27"/>
      <c r="UUK248" s="28"/>
      <c r="UUL248" s="28"/>
      <c r="UUM248" s="28"/>
      <c r="UUN248" s="28"/>
      <c r="UUO248" s="28"/>
      <c r="UUP248" s="58"/>
      <c r="UUQ248" s="57"/>
      <c r="UUR248" s="23"/>
      <c r="UUS248" s="24"/>
      <c r="UUT248" s="26"/>
      <c r="UUU248" s="20"/>
      <c r="UUV248" s="35"/>
      <c r="UUW248" s="21"/>
      <c r="UUX248" s="21"/>
      <c r="UUY248" s="27"/>
      <c r="UUZ248" s="28"/>
      <c r="UVA248" s="28"/>
      <c r="UVB248" s="28"/>
      <c r="UVC248" s="28"/>
      <c r="UVD248" s="28"/>
      <c r="UVE248" s="58"/>
      <c r="UVF248" s="57"/>
      <c r="UVG248" s="23"/>
      <c r="UVH248" s="24"/>
      <c r="UVI248" s="26"/>
      <c r="UVJ248" s="20"/>
      <c r="UVK248" s="35"/>
      <c r="UVL248" s="21"/>
      <c r="UVM248" s="21"/>
      <c r="UVN248" s="27"/>
      <c r="UVO248" s="28"/>
      <c r="UVP248" s="28"/>
      <c r="UVQ248" s="28"/>
      <c r="UVR248" s="28"/>
      <c r="UVS248" s="28"/>
      <c r="UVT248" s="58"/>
      <c r="UVU248" s="57"/>
      <c r="UVV248" s="23"/>
      <c r="UVW248" s="24"/>
      <c r="UVX248" s="26"/>
      <c r="UVY248" s="20"/>
      <c r="UVZ248" s="35"/>
      <c r="UWA248" s="21"/>
      <c r="UWB248" s="21"/>
      <c r="UWC248" s="27"/>
      <c r="UWD248" s="28"/>
      <c r="UWE248" s="28"/>
      <c r="UWF248" s="28"/>
      <c r="UWG248" s="28"/>
      <c r="UWH248" s="28"/>
      <c r="UWI248" s="58"/>
      <c r="UWJ248" s="57"/>
      <c r="UWK248" s="23"/>
      <c r="UWL248" s="24"/>
      <c r="UWM248" s="26"/>
      <c r="UWN248" s="20"/>
      <c r="UWO248" s="35"/>
      <c r="UWP248" s="21"/>
      <c r="UWQ248" s="21"/>
      <c r="UWR248" s="27"/>
      <c r="UWS248" s="28"/>
      <c r="UWT248" s="28"/>
      <c r="UWU248" s="28"/>
      <c r="UWV248" s="28"/>
      <c r="UWW248" s="28"/>
      <c r="UWX248" s="58"/>
      <c r="UWY248" s="57"/>
      <c r="UWZ248" s="23"/>
      <c r="UXA248" s="24"/>
      <c r="UXB248" s="26"/>
      <c r="UXC248" s="20"/>
      <c r="UXD248" s="35"/>
      <c r="UXE248" s="21"/>
      <c r="UXF248" s="21"/>
      <c r="UXG248" s="27"/>
      <c r="UXH248" s="28"/>
      <c r="UXI248" s="28"/>
      <c r="UXJ248" s="28"/>
      <c r="UXK248" s="28"/>
      <c r="UXL248" s="28"/>
      <c r="UXM248" s="58"/>
      <c r="UXN248" s="57"/>
      <c r="UXO248" s="23"/>
      <c r="UXP248" s="24"/>
      <c r="UXQ248" s="26"/>
      <c r="UXR248" s="20"/>
      <c r="UXS248" s="35"/>
      <c r="UXT248" s="21"/>
      <c r="UXU248" s="21"/>
      <c r="UXV248" s="27"/>
      <c r="UXW248" s="28"/>
      <c r="UXX248" s="28"/>
      <c r="UXY248" s="28"/>
      <c r="UXZ248" s="28"/>
      <c r="UYA248" s="28"/>
      <c r="UYB248" s="58"/>
      <c r="UYC248" s="57"/>
      <c r="UYD248" s="23"/>
      <c r="UYE248" s="24"/>
      <c r="UYF248" s="26"/>
      <c r="UYG248" s="20"/>
      <c r="UYH248" s="35"/>
      <c r="UYI248" s="21"/>
      <c r="UYJ248" s="21"/>
      <c r="UYK248" s="27"/>
      <c r="UYL248" s="28"/>
      <c r="UYM248" s="28"/>
      <c r="UYN248" s="28"/>
      <c r="UYO248" s="28"/>
      <c r="UYP248" s="28"/>
      <c r="UYQ248" s="58"/>
      <c r="UYR248" s="57"/>
      <c r="UYS248" s="23"/>
      <c r="UYT248" s="24"/>
      <c r="UYU248" s="26"/>
      <c r="UYV248" s="20"/>
      <c r="UYW248" s="35"/>
      <c r="UYX248" s="21"/>
      <c r="UYY248" s="21"/>
      <c r="UYZ248" s="27"/>
      <c r="UZA248" s="28"/>
      <c r="UZB248" s="28"/>
      <c r="UZC248" s="28"/>
      <c r="UZD248" s="28"/>
      <c r="UZE248" s="28"/>
      <c r="UZF248" s="58"/>
      <c r="UZG248" s="57"/>
      <c r="UZH248" s="23"/>
      <c r="UZI248" s="24"/>
      <c r="UZJ248" s="26"/>
      <c r="UZK248" s="20"/>
      <c r="UZL248" s="35"/>
      <c r="UZM248" s="21"/>
      <c r="UZN248" s="21"/>
      <c r="UZO248" s="27"/>
      <c r="UZP248" s="28"/>
      <c r="UZQ248" s="28"/>
      <c r="UZR248" s="28"/>
      <c r="UZS248" s="28"/>
      <c r="UZT248" s="28"/>
      <c r="UZU248" s="58"/>
      <c r="UZV248" s="57"/>
      <c r="UZW248" s="23"/>
      <c r="UZX248" s="24"/>
      <c r="UZY248" s="26"/>
      <c r="UZZ248" s="20"/>
      <c r="VAA248" s="35"/>
      <c r="VAB248" s="21"/>
      <c r="VAC248" s="21"/>
      <c r="VAD248" s="27"/>
      <c r="VAE248" s="28"/>
      <c r="VAF248" s="28"/>
      <c r="VAG248" s="28"/>
      <c r="VAH248" s="28"/>
      <c r="VAI248" s="28"/>
      <c r="VAJ248" s="58"/>
      <c r="VAK248" s="57"/>
      <c r="VAL248" s="23"/>
      <c r="VAM248" s="24"/>
      <c r="VAN248" s="26"/>
      <c r="VAO248" s="20"/>
      <c r="VAP248" s="35"/>
      <c r="VAQ248" s="21"/>
      <c r="VAR248" s="21"/>
      <c r="VAS248" s="27"/>
      <c r="VAT248" s="28"/>
      <c r="VAU248" s="28"/>
      <c r="VAV248" s="28"/>
      <c r="VAW248" s="28"/>
      <c r="VAX248" s="28"/>
      <c r="VAY248" s="58"/>
      <c r="VAZ248" s="57"/>
      <c r="VBA248" s="23"/>
      <c r="VBB248" s="24"/>
      <c r="VBC248" s="26"/>
      <c r="VBD248" s="20"/>
      <c r="VBE248" s="35"/>
      <c r="VBF248" s="21"/>
      <c r="VBG248" s="21"/>
      <c r="VBH248" s="27"/>
      <c r="VBI248" s="28"/>
      <c r="VBJ248" s="28"/>
      <c r="VBK248" s="28"/>
      <c r="VBL248" s="28"/>
      <c r="VBM248" s="28"/>
      <c r="VBN248" s="58"/>
      <c r="VBO248" s="57"/>
      <c r="VBP248" s="23"/>
      <c r="VBQ248" s="24"/>
      <c r="VBR248" s="26"/>
      <c r="VBS248" s="20"/>
      <c r="VBT248" s="35"/>
      <c r="VBU248" s="21"/>
      <c r="VBV248" s="21"/>
      <c r="VBW248" s="27"/>
      <c r="VBX248" s="28"/>
      <c r="VBY248" s="28"/>
      <c r="VBZ248" s="28"/>
      <c r="VCA248" s="28"/>
      <c r="VCB248" s="28"/>
      <c r="VCC248" s="58"/>
      <c r="VCD248" s="57"/>
      <c r="VCE248" s="23"/>
      <c r="VCF248" s="24"/>
      <c r="VCG248" s="26"/>
      <c r="VCH248" s="20"/>
      <c r="VCI248" s="35"/>
      <c r="VCJ248" s="21"/>
      <c r="VCK248" s="21"/>
      <c r="VCL248" s="27"/>
      <c r="VCM248" s="28"/>
      <c r="VCN248" s="28"/>
      <c r="VCO248" s="28"/>
      <c r="VCP248" s="28"/>
      <c r="VCQ248" s="28"/>
      <c r="VCR248" s="58"/>
      <c r="VCS248" s="57"/>
      <c r="VCT248" s="23"/>
      <c r="VCU248" s="24"/>
      <c r="VCV248" s="26"/>
      <c r="VCW248" s="20"/>
      <c r="VCX248" s="35"/>
      <c r="VCY248" s="21"/>
      <c r="VCZ248" s="21"/>
      <c r="VDA248" s="27"/>
      <c r="VDB248" s="28"/>
      <c r="VDC248" s="28"/>
      <c r="VDD248" s="28"/>
      <c r="VDE248" s="28"/>
      <c r="VDF248" s="28"/>
      <c r="VDG248" s="58"/>
      <c r="VDH248" s="57"/>
      <c r="VDI248" s="23"/>
      <c r="VDJ248" s="24"/>
      <c r="VDK248" s="26"/>
      <c r="VDL248" s="20"/>
      <c r="VDM248" s="35"/>
      <c r="VDN248" s="21"/>
      <c r="VDO248" s="21"/>
      <c r="VDP248" s="27"/>
      <c r="VDQ248" s="28"/>
      <c r="VDR248" s="28"/>
      <c r="VDS248" s="28"/>
      <c r="VDT248" s="28"/>
      <c r="VDU248" s="28"/>
      <c r="VDV248" s="58"/>
      <c r="VDW248" s="57"/>
      <c r="VDX248" s="23"/>
      <c r="VDY248" s="24"/>
      <c r="VDZ248" s="26"/>
      <c r="VEA248" s="20"/>
      <c r="VEB248" s="35"/>
      <c r="VEC248" s="21"/>
      <c r="VED248" s="21"/>
      <c r="VEE248" s="27"/>
      <c r="VEF248" s="28"/>
      <c r="VEG248" s="28"/>
      <c r="VEH248" s="28"/>
      <c r="VEI248" s="28"/>
      <c r="VEJ248" s="28"/>
      <c r="VEK248" s="58"/>
      <c r="VEL248" s="57"/>
      <c r="VEM248" s="23"/>
      <c r="VEN248" s="24"/>
      <c r="VEO248" s="26"/>
      <c r="VEP248" s="20"/>
      <c r="VEQ248" s="35"/>
      <c r="VER248" s="21"/>
      <c r="VES248" s="21"/>
      <c r="VET248" s="27"/>
      <c r="VEU248" s="28"/>
      <c r="VEV248" s="28"/>
      <c r="VEW248" s="28"/>
      <c r="VEX248" s="28"/>
      <c r="VEY248" s="28"/>
      <c r="VEZ248" s="58"/>
      <c r="VFA248" s="57"/>
      <c r="VFB248" s="23"/>
      <c r="VFC248" s="24"/>
      <c r="VFD248" s="26"/>
      <c r="VFE248" s="20"/>
      <c r="VFF248" s="35"/>
      <c r="VFG248" s="21"/>
      <c r="VFH248" s="21"/>
      <c r="VFI248" s="27"/>
      <c r="VFJ248" s="28"/>
      <c r="VFK248" s="28"/>
      <c r="VFL248" s="28"/>
      <c r="VFM248" s="28"/>
      <c r="VFN248" s="28"/>
      <c r="VFO248" s="58"/>
      <c r="VFP248" s="57"/>
      <c r="VFQ248" s="23"/>
      <c r="VFR248" s="24"/>
      <c r="VFS248" s="26"/>
      <c r="VFT248" s="20"/>
      <c r="VFU248" s="35"/>
      <c r="VFV248" s="21"/>
      <c r="VFW248" s="21"/>
      <c r="VFX248" s="27"/>
      <c r="VFY248" s="28"/>
      <c r="VFZ248" s="28"/>
      <c r="VGA248" s="28"/>
      <c r="VGB248" s="28"/>
      <c r="VGC248" s="28"/>
      <c r="VGD248" s="58"/>
      <c r="VGE248" s="57"/>
      <c r="VGF248" s="23"/>
      <c r="VGG248" s="24"/>
      <c r="VGH248" s="26"/>
      <c r="VGI248" s="20"/>
      <c r="VGJ248" s="35"/>
      <c r="VGK248" s="21"/>
      <c r="VGL248" s="21"/>
      <c r="VGM248" s="27"/>
      <c r="VGN248" s="28"/>
      <c r="VGO248" s="28"/>
      <c r="VGP248" s="28"/>
      <c r="VGQ248" s="28"/>
      <c r="VGR248" s="28"/>
      <c r="VGS248" s="58"/>
      <c r="VGT248" s="57"/>
      <c r="VGU248" s="23"/>
      <c r="VGV248" s="24"/>
      <c r="VGW248" s="26"/>
      <c r="VGX248" s="20"/>
      <c r="VGY248" s="35"/>
      <c r="VGZ248" s="21"/>
      <c r="VHA248" s="21"/>
      <c r="VHB248" s="27"/>
      <c r="VHC248" s="28"/>
      <c r="VHD248" s="28"/>
      <c r="VHE248" s="28"/>
      <c r="VHF248" s="28"/>
      <c r="VHG248" s="28"/>
      <c r="VHH248" s="58"/>
      <c r="VHI248" s="57"/>
      <c r="VHJ248" s="23"/>
      <c r="VHK248" s="24"/>
      <c r="VHL248" s="26"/>
      <c r="VHM248" s="20"/>
      <c r="VHN248" s="35"/>
      <c r="VHO248" s="21"/>
      <c r="VHP248" s="21"/>
      <c r="VHQ248" s="27"/>
      <c r="VHR248" s="28"/>
      <c r="VHS248" s="28"/>
      <c r="VHT248" s="28"/>
      <c r="VHU248" s="28"/>
      <c r="VHV248" s="28"/>
      <c r="VHW248" s="58"/>
      <c r="VHX248" s="57"/>
      <c r="VHY248" s="23"/>
      <c r="VHZ248" s="24"/>
      <c r="VIA248" s="26"/>
      <c r="VIB248" s="20"/>
      <c r="VIC248" s="35"/>
      <c r="VID248" s="21"/>
      <c r="VIE248" s="21"/>
      <c r="VIF248" s="27"/>
      <c r="VIG248" s="28"/>
      <c r="VIH248" s="28"/>
      <c r="VII248" s="28"/>
      <c r="VIJ248" s="28"/>
      <c r="VIK248" s="28"/>
      <c r="VIL248" s="58"/>
      <c r="VIM248" s="57"/>
      <c r="VIN248" s="23"/>
      <c r="VIO248" s="24"/>
      <c r="VIP248" s="26"/>
      <c r="VIQ248" s="20"/>
      <c r="VIR248" s="35"/>
      <c r="VIS248" s="21"/>
      <c r="VIT248" s="21"/>
      <c r="VIU248" s="27"/>
      <c r="VIV248" s="28"/>
      <c r="VIW248" s="28"/>
      <c r="VIX248" s="28"/>
      <c r="VIY248" s="28"/>
      <c r="VIZ248" s="28"/>
      <c r="VJA248" s="58"/>
      <c r="VJB248" s="57"/>
      <c r="VJC248" s="23"/>
      <c r="VJD248" s="24"/>
      <c r="VJE248" s="26"/>
      <c r="VJF248" s="20"/>
      <c r="VJG248" s="35"/>
      <c r="VJH248" s="21"/>
      <c r="VJI248" s="21"/>
      <c r="VJJ248" s="27"/>
      <c r="VJK248" s="28"/>
      <c r="VJL248" s="28"/>
      <c r="VJM248" s="28"/>
      <c r="VJN248" s="28"/>
      <c r="VJO248" s="28"/>
      <c r="VJP248" s="58"/>
      <c r="VJQ248" s="57"/>
      <c r="VJR248" s="23"/>
      <c r="VJS248" s="24"/>
      <c r="VJT248" s="26"/>
      <c r="VJU248" s="20"/>
      <c r="VJV248" s="35"/>
      <c r="VJW248" s="21"/>
      <c r="VJX248" s="21"/>
      <c r="VJY248" s="27"/>
      <c r="VJZ248" s="28"/>
      <c r="VKA248" s="28"/>
      <c r="VKB248" s="28"/>
      <c r="VKC248" s="28"/>
      <c r="VKD248" s="28"/>
      <c r="VKE248" s="58"/>
      <c r="VKF248" s="57"/>
      <c r="VKG248" s="23"/>
      <c r="VKH248" s="24"/>
      <c r="VKI248" s="26"/>
      <c r="VKJ248" s="20"/>
      <c r="VKK248" s="35"/>
      <c r="VKL248" s="21"/>
      <c r="VKM248" s="21"/>
      <c r="VKN248" s="27"/>
      <c r="VKO248" s="28"/>
      <c r="VKP248" s="28"/>
      <c r="VKQ248" s="28"/>
      <c r="VKR248" s="28"/>
      <c r="VKS248" s="28"/>
      <c r="VKT248" s="58"/>
      <c r="VKU248" s="57"/>
      <c r="VKV248" s="23"/>
      <c r="VKW248" s="24"/>
      <c r="VKX248" s="26"/>
      <c r="VKY248" s="20"/>
      <c r="VKZ248" s="35"/>
      <c r="VLA248" s="21"/>
      <c r="VLB248" s="21"/>
      <c r="VLC248" s="27"/>
      <c r="VLD248" s="28"/>
      <c r="VLE248" s="28"/>
      <c r="VLF248" s="28"/>
      <c r="VLG248" s="28"/>
      <c r="VLH248" s="28"/>
      <c r="VLI248" s="58"/>
      <c r="VLJ248" s="57"/>
      <c r="VLK248" s="23"/>
      <c r="VLL248" s="24"/>
      <c r="VLM248" s="26"/>
      <c r="VLN248" s="20"/>
      <c r="VLO248" s="35"/>
      <c r="VLP248" s="21"/>
      <c r="VLQ248" s="21"/>
      <c r="VLR248" s="27"/>
      <c r="VLS248" s="28"/>
      <c r="VLT248" s="28"/>
      <c r="VLU248" s="28"/>
      <c r="VLV248" s="28"/>
      <c r="VLW248" s="28"/>
      <c r="VLX248" s="58"/>
      <c r="VLY248" s="57"/>
      <c r="VLZ248" s="23"/>
      <c r="VMA248" s="24"/>
      <c r="VMB248" s="26"/>
      <c r="VMC248" s="20"/>
      <c r="VMD248" s="35"/>
      <c r="VME248" s="21"/>
      <c r="VMF248" s="21"/>
      <c r="VMG248" s="27"/>
      <c r="VMH248" s="28"/>
      <c r="VMI248" s="28"/>
      <c r="VMJ248" s="28"/>
      <c r="VMK248" s="28"/>
      <c r="VML248" s="28"/>
      <c r="VMM248" s="58"/>
      <c r="VMN248" s="57"/>
      <c r="VMO248" s="23"/>
      <c r="VMP248" s="24"/>
      <c r="VMQ248" s="26"/>
      <c r="VMR248" s="20"/>
      <c r="VMS248" s="35"/>
      <c r="VMT248" s="21"/>
      <c r="VMU248" s="21"/>
      <c r="VMV248" s="27"/>
      <c r="VMW248" s="28"/>
      <c r="VMX248" s="28"/>
      <c r="VMY248" s="28"/>
      <c r="VMZ248" s="28"/>
      <c r="VNA248" s="28"/>
      <c r="VNB248" s="58"/>
      <c r="VNC248" s="57"/>
      <c r="VND248" s="23"/>
      <c r="VNE248" s="24"/>
      <c r="VNF248" s="26"/>
      <c r="VNG248" s="20"/>
      <c r="VNH248" s="35"/>
      <c r="VNI248" s="21"/>
      <c r="VNJ248" s="21"/>
      <c r="VNK248" s="27"/>
      <c r="VNL248" s="28"/>
      <c r="VNM248" s="28"/>
      <c r="VNN248" s="28"/>
      <c r="VNO248" s="28"/>
      <c r="VNP248" s="28"/>
      <c r="VNQ248" s="58"/>
      <c r="VNR248" s="57"/>
      <c r="VNS248" s="23"/>
      <c r="VNT248" s="24"/>
      <c r="VNU248" s="26"/>
      <c r="VNV248" s="20"/>
      <c r="VNW248" s="35"/>
      <c r="VNX248" s="21"/>
      <c r="VNY248" s="21"/>
      <c r="VNZ248" s="27"/>
      <c r="VOA248" s="28"/>
      <c r="VOB248" s="28"/>
      <c r="VOC248" s="28"/>
      <c r="VOD248" s="28"/>
      <c r="VOE248" s="28"/>
      <c r="VOF248" s="58"/>
      <c r="VOG248" s="57"/>
      <c r="VOH248" s="23"/>
      <c r="VOI248" s="24"/>
      <c r="VOJ248" s="26"/>
      <c r="VOK248" s="20"/>
      <c r="VOL248" s="35"/>
      <c r="VOM248" s="21"/>
      <c r="VON248" s="21"/>
      <c r="VOO248" s="27"/>
      <c r="VOP248" s="28"/>
      <c r="VOQ248" s="28"/>
      <c r="VOR248" s="28"/>
      <c r="VOS248" s="28"/>
      <c r="VOT248" s="28"/>
      <c r="VOU248" s="58"/>
      <c r="VOV248" s="57"/>
      <c r="VOW248" s="23"/>
      <c r="VOX248" s="24"/>
      <c r="VOY248" s="26"/>
      <c r="VOZ248" s="20"/>
      <c r="VPA248" s="35"/>
      <c r="VPB248" s="21"/>
      <c r="VPC248" s="21"/>
      <c r="VPD248" s="27"/>
      <c r="VPE248" s="28"/>
      <c r="VPF248" s="28"/>
      <c r="VPG248" s="28"/>
      <c r="VPH248" s="28"/>
      <c r="VPI248" s="28"/>
      <c r="VPJ248" s="58"/>
      <c r="VPK248" s="57"/>
      <c r="VPL248" s="23"/>
      <c r="VPM248" s="24"/>
      <c r="VPN248" s="26"/>
      <c r="VPO248" s="20"/>
      <c r="VPP248" s="35"/>
      <c r="VPQ248" s="21"/>
      <c r="VPR248" s="21"/>
      <c r="VPS248" s="27"/>
      <c r="VPT248" s="28"/>
      <c r="VPU248" s="28"/>
      <c r="VPV248" s="28"/>
      <c r="VPW248" s="28"/>
      <c r="VPX248" s="28"/>
      <c r="VPY248" s="58"/>
      <c r="VPZ248" s="57"/>
      <c r="VQA248" s="23"/>
      <c r="VQB248" s="24"/>
      <c r="VQC248" s="26"/>
      <c r="VQD248" s="20"/>
      <c r="VQE248" s="35"/>
      <c r="VQF248" s="21"/>
      <c r="VQG248" s="21"/>
      <c r="VQH248" s="27"/>
      <c r="VQI248" s="28"/>
      <c r="VQJ248" s="28"/>
      <c r="VQK248" s="28"/>
      <c r="VQL248" s="28"/>
      <c r="VQM248" s="28"/>
      <c r="VQN248" s="58"/>
      <c r="VQO248" s="57"/>
      <c r="VQP248" s="23"/>
      <c r="VQQ248" s="24"/>
      <c r="VQR248" s="26"/>
      <c r="VQS248" s="20"/>
      <c r="VQT248" s="35"/>
      <c r="VQU248" s="21"/>
      <c r="VQV248" s="21"/>
      <c r="VQW248" s="27"/>
      <c r="VQX248" s="28"/>
      <c r="VQY248" s="28"/>
      <c r="VQZ248" s="28"/>
      <c r="VRA248" s="28"/>
      <c r="VRB248" s="28"/>
      <c r="VRC248" s="58"/>
      <c r="VRD248" s="57"/>
      <c r="VRE248" s="23"/>
      <c r="VRF248" s="24"/>
      <c r="VRG248" s="26"/>
      <c r="VRH248" s="20"/>
      <c r="VRI248" s="35"/>
      <c r="VRJ248" s="21"/>
      <c r="VRK248" s="21"/>
      <c r="VRL248" s="27"/>
      <c r="VRM248" s="28"/>
      <c r="VRN248" s="28"/>
      <c r="VRO248" s="28"/>
      <c r="VRP248" s="28"/>
      <c r="VRQ248" s="28"/>
      <c r="VRR248" s="58"/>
      <c r="VRS248" s="57"/>
      <c r="VRT248" s="23"/>
      <c r="VRU248" s="24"/>
      <c r="VRV248" s="26"/>
      <c r="VRW248" s="20"/>
      <c r="VRX248" s="35"/>
      <c r="VRY248" s="21"/>
      <c r="VRZ248" s="21"/>
      <c r="VSA248" s="27"/>
      <c r="VSB248" s="28"/>
      <c r="VSC248" s="28"/>
      <c r="VSD248" s="28"/>
      <c r="VSE248" s="28"/>
      <c r="VSF248" s="28"/>
      <c r="VSG248" s="58"/>
      <c r="VSH248" s="57"/>
      <c r="VSI248" s="23"/>
      <c r="VSJ248" s="24"/>
      <c r="VSK248" s="26"/>
      <c r="VSL248" s="20"/>
      <c r="VSM248" s="35"/>
      <c r="VSN248" s="21"/>
      <c r="VSO248" s="21"/>
      <c r="VSP248" s="27"/>
      <c r="VSQ248" s="28"/>
      <c r="VSR248" s="28"/>
      <c r="VSS248" s="28"/>
      <c r="VST248" s="28"/>
      <c r="VSU248" s="28"/>
      <c r="VSV248" s="58"/>
      <c r="VSW248" s="57"/>
      <c r="VSX248" s="23"/>
      <c r="VSY248" s="24"/>
      <c r="VSZ248" s="26"/>
      <c r="VTA248" s="20"/>
      <c r="VTB248" s="35"/>
      <c r="VTC248" s="21"/>
      <c r="VTD248" s="21"/>
      <c r="VTE248" s="27"/>
      <c r="VTF248" s="28"/>
      <c r="VTG248" s="28"/>
      <c r="VTH248" s="28"/>
      <c r="VTI248" s="28"/>
      <c r="VTJ248" s="28"/>
      <c r="VTK248" s="58"/>
      <c r="VTL248" s="57"/>
      <c r="VTM248" s="23"/>
      <c r="VTN248" s="24"/>
      <c r="VTO248" s="26"/>
      <c r="VTP248" s="20"/>
      <c r="VTQ248" s="35"/>
      <c r="VTR248" s="21"/>
      <c r="VTS248" s="21"/>
      <c r="VTT248" s="27"/>
      <c r="VTU248" s="28"/>
      <c r="VTV248" s="28"/>
      <c r="VTW248" s="28"/>
      <c r="VTX248" s="28"/>
      <c r="VTY248" s="28"/>
      <c r="VTZ248" s="58"/>
      <c r="VUA248" s="57"/>
      <c r="VUB248" s="23"/>
      <c r="VUC248" s="24"/>
      <c r="VUD248" s="26"/>
      <c r="VUE248" s="20"/>
      <c r="VUF248" s="35"/>
      <c r="VUG248" s="21"/>
      <c r="VUH248" s="21"/>
      <c r="VUI248" s="27"/>
      <c r="VUJ248" s="28"/>
      <c r="VUK248" s="28"/>
      <c r="VUL248" s="28"/>
      <c r="VUM248" s="28"/>
      <c r="VUN248" s="28"/>
      <c r="VUO248" s="58"/>
      <c r="VUP248" s="57"/>
      <c r="VUQ248" s="23"/>
      <c r="VUR248" s="24"/>
      <c r="VUS248" s="26"/>
      <c r="VUT248" s="20"/>
      <c r="VUU248" s="35"/>
      <c r="VUV248" s="21"/>
      <c r="VUW248" s="21"/>
      <c r="VUX248" s="27"/>
      <c r="VUY248" s="28"/>
      <c r="VUZ248" s="28"/>
      <c r="VVA248" s="28"/>
      <c r="VVB248" s="28"/>
      <c r="VVC248" s="28"/>
      <c r="VVD248" s="58"/>
      <c r="VVE248" s="57"/>
      <c r="VVF248" s="23"/>
      <c r="VVG248" s="24"/>
      <c r="VVH248" s="26"/>
      <c r="VVI248" s="20"/>
      <c r="VVJ248" s="35"/>
      <c r="VVK248" s="21"/>
      <c r="VVL248" s="21"/>
      <c r="VVM248" s="27"/>
      <c r="VVN248" s="28"/>
      <c r="VVO248" s="28"/>
      <c r="VVP248" s="28"/>
      <c r="VVQ248" s="28"/>
      <c r="VVR248" s="28"/>
      <c r="VVS248" s="58"/>
      <c r="VVT248" s="57"/>
      <c r="VVU248" s="23"/>
      <c r="VVV248" s="24"/>
      <c r="VVW248" s="26"/>
      <c r="VVX248" s="20"/>
      <c r="VVY248" s="35"/>
      <c r="VVZ248" s="21"/>
      <c r="VWA248" s="21"/>
      <c r="VWB248" s="27"/>
      <c r="VWC248" s="28"/>
      <c r="VWD248" s="28"/>
      <c r="VWE248" s="28"/>
      <c r="VWF248" s="28"/>
      <c r="VWG248" s="28"/>
      <c r="VWH248" s="58"/>
      <c r="VWI248" s="57"/>
      <c r="VWJ248" s="23"/>
      <c r="VWK248" s="24"/>
      <c r="VWL248" s="26"/>
      <c r="VWM248" s="20"/>
      <c r="VWN248" s="35"/>
      <c r="VWO248" s="21"/>
      <c r="VWP248" s="21"/>
      <c r="VWQ248" s="27"/>
      <c r="VWR248" s="28"/>
      <c r="VWS248" s="28"/>
      <c r="VWT248" s="28"/>
      <c r="VWU248" s="28"/>
      <c r="VWV248" s="28"/>
      <c r="VWW248" s="58"/>
      <c r="VWX248" s="57"/>
      <c r="VWY248" s="23"/>
      <c r="VWZ248" s="24"/>
      <c r="VXA248" s="26"/>
      <c r="VXB248" s="20"/>
      <c r="VXC248" s="35"/>
      <c r="VXD248" s="21"/>
      <c r="VXE248" s="21"/>
      <c r="VXF248" s="27"/>
      <c r="VXG248" s="28"/>
      <c r="VXH248" s="28"/>
      <c r="VXI248" s="28"/>
      <c r="VXJ248" s="28"/>
      <c r="VXK248" s="28"/>
      <c r="VXL248" s="58"/>
      <c r="VXM248" s="57"/>
      <c r="VXN248" s="23"/>
      <c r="VXO248" s="24"/>
      <c r="VXP248" s="26"/>
      <c r="VXQ248" s="20"/>
      <c r="VXR248" s="35"/>
      <c r="VXS248" s="21"/>
      <c r="VXT248" s="21"/>
      <c r="VXU248" s="27"/>
      <c r="VXV248" s="28"/>
      <c r="VXW248" s="28"/>
      <c r="VXX248" s="28"/>
      <c r="VXY248" s="28"/>
      <c r="VXZ248" s="28"/>
      <c r="VYA248" s="58"/>
      <c r="VYB248" s="57"/>
      <c r="VYC248" s="23"/>
      <c r="VYD248" s="24"/>
      <c r="VYE248" s="26"/>
      <c r="VYF248" s="20"/>
      <c r="VYG248" s="35"/>
      <c r="VYH248" s="21"/>
      <c r="VYI248" s="21"/>
      <c r="VYJ248" s="27"/>
      <c r="VYK248" s="28"/>
      <c r="VYL248" s="28"/>
      <c r="VYM248" s="28"/>
      <c r="VYN248" s="28"/>
      <c r="VYO248" s="28"/>
      <c r="VYP248" s="58"/>
      <c r="VYQ248" s="57"/>
      <c r="VYR248" s="23"/>
      <c r="VYS248" s="24"/>
      <c r="VYT248" s="26"/>
      <c r="VYU248" s="20"/>
      <c r="VYV248" s="35"/>
      <c r="VYW248" s="21"/>
      <c r="VYX248" s="21"/>
      <c r="VYY248" s="27"/>
      <c r="VYZ248" s="28"/>
      <c r="VZA248" s="28"/>
      <c r="VZB248" s="28"/>
      <c r="VZC248" s="28"/>
      <c r="VZD248" s="28"/>
      <c r="VZE248" s="58"/>
      <c r="VZF248" s="57"/>
      <c r="VZG248" s="23"/>
      <c r="VZH248" s="24"/>
      <c r="VZI248" s="26"/>
      <c r="VZJ248" s="20"/>
      <c r="VZK248" s="35"/>
      <c r="VZL248" s="21"/>
      <c r="VZM248" s="21"/>
      <c r="VZN248" s="27"/>
      <c r="VZO248" s="28"/>
      <c r="VZP248" s="28"/>
      <c r="VZQ248" s="28"/>
      <c r="VZR248" s="28"/>
      <c r="VZS248" s="28"/>
      <c r="VZT248" s="58"/>
      <c r="VZU248" s="57"/>
      <c r="VZV248" s="23"/>
      <c r="VZW248" s="24"/>
      <c r="VZX248" s="26"/>
      <c r="VZY248" s="20"/>
      <c r="VZZ248" s="35"/>
      <c r="WAA248" s="21"/>
      <c r="WAB248" s="21"/>
      <c r="WAC248" s="27"/>
      <c r="WAD248" s="28"/>
      <c r="WAE248" s="28"/>
      <c r="WAF248" s="28"/>
      <c r="WAG248" s="28"/>
      <c r="WAH248" s="28"/>
      <c r="WAI248" s="58"/>
      <c r="WAJ248" s="57"/>
      <c r="WAK248" s="23"/>
      <c r="WAL248" s="24"/>
      <c r="WAM248" s="26"/>
      <c r="WAN248" s="20"/>
      <c r="WAO248" s="35"/>
      <c r="WAP248" s="21"/>
      <c r="WAQ248" s="21"/>
      <c r="WAR248" s="27"/>
      <c r="WAS248" s="28"/>
      <c r="WAT248" s="28"/>
      <c r="WAU248" s="28"/>
      <c r="WAV248" s="28"/>
      <c r="WAW248" s="28"/>
      <c r="WAX248" s="58"/>
      <c r="WAY248" s="57"/>
      <c r="WAZ248" s="23"/>
      <c r="WBA248" s="24"/>
      <c r="WBB248" s="26"/>
      <c r="WBC248" s="20"/>
      <c r="WBD248" s="35"/>
      <c r="WBE248" s="21"/>
      <c r="WBF248" s="21"/>
      <c r="WBG248" s="27"/>
      <c r="WBH248" s="28"/>
      <c r="WBI248" s="28"/>
      <c r="WBJ248" s="28"/>
      <c r="WBK248" s="28"/>
      <c r="WBL248" s="28"/>
      <c r="WBM248" s="58"/>
      <c r="WBN248" s="57"/>
      <c r="WBO248" s="23"/>
      <c r="WBP248" s="24"/>
      <c r="WBQ248" s="26"/>
      <c r="WBR248" s="20"/>
      <c r="WBS248" s="35"/>
      <c r="WBT248" s="21"/>
      <c r="WBU248" s="21"/>
      <c r="WBV248" s="27"/>
      <c r="WBW248" s="28"/>
      <c r="WBX248" s="28"/>
      <c r="WBY248" s="28"/>
      <c r="WBZ248" s="28"/>
      <c r="WCA248" s="28"/>
      <c r="WCB248" s="58"/>
      <c r="WCC248" s="57"/>
      <c r="WCD248" s="23"/>
      <c r="WCE248" s="24"/>
      <c r="WCF248" s="26"/>
      <c r="WCG248" s="20"/>
      <c r="WCH248" s="35"/>
      <c r="WCI248" s="21"/>
      <c r="WCJ248" s="21"/>
      <c r="WCK248" s="27"/>
      <c r="WCL248" s="28"/>
      <c r="WCM248" s="28"/>
      <c r="WCN248" s="28"/>
      <c r="WCO248" s="28"/>
      <c r="WCP248" s="28"/>
      <c r="WCQ248" s="58"/>
      <c r="WCR248" s="57"/>
      <c r="WCS248" s="23"/>
      <c r="WCT248" s="24"/>
      <c r="WCU248" s="26"/>
      <c r="WCV248" s="20"/>
      <c r="WCW248" s="35"/>
      <c r="WCX248" s="21"/>
      <c r="WCY248" s="21"/>
      <c r="WCZ248" s="27"/>
      <c r="WDA248" s="28"/>
      <c r="WDB248" s="28"/>
      <c r="WDC248" s="28"/>
      <c r="WDD248" s="28"/>
      <c r="WDE248" s="28"/>
      <c r="WDF248" s="58"/>
      <c r="WDG248" s="57"/>
      <c r="WDH248" s="23"/>
      <c r="WDI248" s="24"/>
      <c r="WDJ248" s="26"/>
      <c r="WDK248" s="20"/>
      <c r="WDL248" s="35"/>
      <c r="WDM248" s="21"/>
      <c r="WDN248" s="21"/>
      <c r="WDO248" s="27"/>
      <c r="WDP248" s="28"/>
      <c r="WDQ248" s="28"/>
      <c r="WDR248" s="28"/>
      <c r="WDS248" s="28"/>
      <c r="WDT248" s="28"/>
      <c r="WDU248" s="58"/>
      <c r="WDV248" s="57"/>
      <c r="WDW248" s="23"/>
      <c r="WDX248" s="24"/>
      <c r="WDY248" s="26"/>
      <c r="WDZ248" s="20"/>
      <c r="WEA248" s="35"/>
      <c r="WEB248" s="21"/>
      <c r="WEC248" s="21"/>
      <c r="WED248" s="27"/>
      <c r="WEE248" s="28"/>
      <c r="WEF248" s="28"/>
      <c r="WEG248" s="28"/>
      <c r="WEH248" s="28"/>
      <c r="WEI248" s="28"/>
      <c r="WEJ248" s="58"/>
      <c r="WEK248" s="57"/>
      <c r="WEL248" s="23"/>
      <c r="WEM248" s="24"/>
      <c r="WEN248" s="26"/>
      <c r="WEO248" s="20"/>
      <c r="WEP248" s="35"/>
      <c r="WEQ248" s="21"/>
      <c r="WER248" s="21"/>
      <c r="WES248" s="27"/>
      <c r="WET248" s="28"/>
      <c r="WEU248" s="28"/>
      <c r="WEV248" s="28"/>
      <c r="WEW248" s="28"/>
      <c r="WEX248" s="28"/>
      <c r="WEY248" s="58"/>
      <c r="WEZ248" s="57"/>
      <c r="WFA248" s="23"/>
      <c r="WFB248" s="24"/>
      <c r="WFC248" s="26"/>
      <c r="WFD248" s="20"/>
      <c r="WFE248" s="35"/>
      <c r="WFF248" s="21"/>
      <c r="WFG248" s="21"/>
      <c r="WFH248" s="27"/>
      <c r="WFI248" s="28"/>
      <c r="WFJ248" s="28"/>
      <c r="WFK248" s="28"/>
      <c r="WFL248" s="28"/>
      <c r="WFM248" s="28"/>
      <c r="WFN248" s="58"/>
      <c r="WFO248" s="57"/>
      <c r="WFP248" s="23"/>
      <c r="WFQ248" s="24"/>
      <c r="WFR248" s="26"/>
      <c r="WFS248" s="20"/>
      <c r="WFT248" s="35"/>
      <c r="WFU248" s="21"/>
      <c r="WFV248" s="21"/>
      <c r="WFW248" s="27"/>
      <c r="WFX248" s="28"/>
      <c r="WFY248" s="28"/>
      <c r="WFZ248" s="28"/>
      <c r="WGA248" s="28"/>
      <c r="WGB248" s="28"/>
      <c r="WGC248" s="58"/>
      <c r="WGD248" s="57"/>
      <c r="WGE248" s="23"/>
      <c r="WGF248" s="24"/>
      <c r="WGG248" s="26"/>
      <c r="WGH248" s="20"/>
      <c r="WGI248" s="35"/>
      <c r="WGJ248" s="21"/>
      <c r="WGK248" s="21"/>
      <c r="WGL248" s="27"/>
      <c r="WGM248" s="28"/>
      <c r="WGN248" s="28"/>
      <c r="WGO248" s="28"/>
      <c r="WGP248" s="28"/>
      <c r="WGQ248" s="28"/>
      <c r="WGR248" s="58"/>
      <c r="WGS248" s="57"/>
      <c r="WGT248" s="23"/>
      <c r="WGU248" s="24"/>
      <c r="WGV248" s="26"/>
      <c r="WGW248" s="20"/>
      <c r="WGX248" s="35"/>
      <c r="WGY248" s="21"/>
      <c r="WGZ248" s="21"/>
      <c r="WHA248" s="27"/>
      <c r="WHB248" s="28"/>
      <c r="WHC248" s="28"/>
      <c r="WHD248" s="28"/>
      <c r="WHE248" s="28"/>
      <c r="WHF248" s="28"/>
      <c r="WHG248" s="58"/>
      <c r="WHH248" s="57"/>
      <c r="WHI248" s="23"/>
      <c r="WHJ248" s="24"/>
      <c r="WHK248" s="26"/>
      <c r="WHL248" s="20"/>
      <c r="WHM248" s="35"/>
      <c r="WHN248" s="21"/>
      <c r="WHO248" s="21"/>
      <c r="WHP248" s="27"/>
      <c r="WHQ248" s="28"/>
      <c r="WHR248" s="28"/>
      <c r="WHS248" s="28"/>
      <c r="WHT248" s="28"/>
      <c r="WHU248" s="28"/>
      <c r="WHV248" s="58"/>
      <c r="WHW248" s="57"/>
      <c r="WHX248" s="23"/>
      <c r="WHY248" s="24"/>
      <c r="WHZ248" s="26"/>
      <c r="WIA248" s="20"/>
      <c r="WIB248" s="35"/>
      <c r="WIC248" s="21"/>
      <c r="WID248" s="21"/>
      <c r="WIE248" s="27"/>
      <c r="WIF248" s="28"/>
      <c r="WIG248" s="28"/>
      <c r="WIH248" s="28"/>
      <c r="WII248" s="28"/>
      <c r="WIJ248" s="28"/>
      <c r="WIK248" s="58"/>
      <c r="WIL248" s="57"/>
      <c r="WIM248" s="23"/>
      <c r="WIN248" s="24"/>
      <c r="WIO248" s="26"/>
      <c r="WIP248" s="20"/>
      <c r="WIQ248" s="35"/>
      <c r="WIR248" s="21"/>
      <c r="WIS248" s="21"/>
      <c r="WIT248" s="27"/>
      <c r="WIU248" s="28"/>
      <c r="WIV248" s="28"/>
      <c r="WIW248" s="28"/>
      <c r="WIX248" s="28"/>
      <c r="WIY248" s="28"/>
      <c r="WIZ248" s="58"/>
      <c r="WJA248" s="57"/>
      <c r="WJB248" s="23"/>
      <c r="WJC248" s="24"/>
      <c r="WJD248" s="26"/>
      <c r="WJE248" s="20"/>
      <c r="WJF248" s="35"/>
      <c r="WJG248" s="21"/>
      <c r="WJH248" s="21"/>
      <c r="WJI248" s="27"/>
      <c r="WJJ248" s="28"/>
      <c r="WJK248" s="28"/>
      <c r="WJL248" s="28"/>
      <c r="WJM248" s="28"/>
      <c r="WJN248" s="28"/>
      <c r="WJO248" s="58"/>
      <c r="WJP248" s="57"/>
      <c r="WJQ248" s="23"/>
      <c r="WJR248" s="24"/>
      <c r="WJS248" s="26"/>
      <c r="WJT248" s="20"/>
      <c r="WJU248" s="35"/>
      <c r="WJV248" s="21"/>
      <c r="WJW248" s="21"/>
      <c r="WJX248" s="27"/>
      <c r="WJY248" s="28"/>
      <c r="WJZ248" s="28"/>
      <c r="WKA248" s="28"/>
      <c r="WKB248" s="28"/>
      <c r="WKC248" s="28"/>
      <c r="WKD248" s="58"/>
      <c r="WKE248" s="57"/>
      <c r="WKF248" s="23"/>
      <c r="WKG248" s="24"/>
      <c r="WKH248" s="26"/>
      <c r="WKI248" s="20"/>
      <c r="WKJ248" s="35"/>
      <c r="WKK248" s="21"/>
      <c r="WKL248" s="21"/>
      <c r="WKM248" s="27"/>
      <c r="WKN248" s="28"/>
      <c r="WKO248" s="28"/>
      <c r="WKP248" s="28"/>
      <c r="WKQ248" s="28"/>
      <c r="WKR248" s="28"/>
      <c r="WKS248" s="58"/>
      <c r="WKT248" s="57"/>
      <c r="WKU248" s="23"/>
      <c r="WKV248" s="24"/>
      <c r="WKW248" s="26"/>
      <c r="WKX248" s="20"/>
      <c r="WKY248" s="35"/>
      <c r="WKZ248" s="21"/>
      <c r="WLA248" s="21"/>
      <c r="WLB248" s="27"/>
      <c r="WLC248" s="28"/>
      <c r="WLD248" s="28"/>
      <c r="WLE248" s="28"/>
      <c r="WLF248" s="28"/>
      <c r="WLG248" s="28"/>
      <c r="WLH248" s="58"/>
      <c r="WLI248" s="57"/>
      <c r="WLJ248" s="23"/>
      <c r="WLK248" s="24"/>
      <c r="WLL248" s="26"/>
      <c r="WLM248" s="20"/>
      <c r="WLN248" s="35"/>
      <c r="WLO248" s="21"/>
      <c r="WLP248" s="21"/>
      <c r="WLQ248" s="27"/>
      <c r="WLR248" s="28"/>
      <c r="WLS248" s="28"/>
      <c r="WLT248" s="28"/>
      <c r="WLU248" s="28"/>
      <c r="WLV248" s="28"/>
      <c r="WLW248" s="58"/>
      <c r="WLX248" s="57"/>
      <c r="WLY248" s="23"/>
      <c r="WLZ248" s="24"/>
      <c r="WMA248" s="26"/>
      <c r="WMB248" s="20"/>
      <c r="WMC248" s="35"/>
      <c r="WMD248" s="21"/>
      <c r="WME248" s="21"/>
      <c r="WMF248" s="27"/>
      <c r="WMG248" s="28"/>
      <c r="WMH248" s="28"/>
      <c r="WMI248" s="28"/>
      <c r="WMJ248" s="28"/>
      <c r="WMK248" s="28"/>
      <c r="WML248" s="58"/>
      <c r="WMM248" s="57"/>
      <c r="WMN248" s="23"/>
      <c r="WMO248" s="24"/>
      <c r="WMP248" s="26"/>
      <c r="WMQ248" s="20"/>
      <c r="WMR248" s="35"/>
      <c r="WMS248" s="21"/>
      <c r="WMT248" s="21"/>
      <c r="WMU248" s="27"/>
      <c r="WMV248" s="28"/>
      <c r="WMW248" s="28"/>
      <c r="WMX248" s="28"/>
      <c r="WMY248" s="28"/>
      <c r="WMZ248" s="28"/>
      <c r="WNA248" s="58"/>
      <c r="WNB248" s="57"/>
      <c r="WNC248" s="23"/>
      <c r="WND248" s="24"/>
      <c r="WNE248" s="26"/>
      <c r="WNF248" s="20"/>
      <c r="WNG248" s="35"/>
      <c r="WNH248" s="21"/>
      <c r="WNI248" s="21"/>
      <c r="WNJ248" s="27"/>
      <c r="WNK248" s="28"/>
      <c r="WNL248" s="28"/>
      <c r="WNM248" s="28"/>
      <c r="WNN248" s="28"/>
      <c r="WNO248" s="28"/>
      <c r="WNP248" s="58"/>
      <c r="WNQ248" s="57"/>
      <c r="WNR248" s="23"/>
      <c r="WNS248" s="24"/>
      <c r="WNT248" s="26"/>
      <c r="WNU248" s="20"/>
      <c r="WNV248" s="35"/>
      <c r="WNW248" s="21"/>
      <c r="WNX248" s="21"/>
      <c r="WNY248" s="27"/>
      <c r="WNZ248" s="28"/>
      <c r="WOA248" s="28"/>
      <c r="WOB248" s="28"/>
      <c r="WOC248" s="28"/>
      <c r="WOD248" s="28"/>
      <c r="WOE248" s="58"/>
      <c r="WOF248" s="57"/>
      <c r="WOG248" s="23"/>
      <c r="WOH248" s="24"/>
      <c r="WOI248" s="26"/>
      <c r="WOJ248" s="20"/>
      <c r="WOK248" s="35"/>
      <c r="WOL248" s="21"/>
      <c r="WOM248" s="21"/>
      <c r="WON248" s="27"/>
      <c r="WOO248" s="28"/>
      <c r="WOP248" s="28"/>
      <c r="WOQ248" s="28"/>
      <c r="WOR248" s="28"/>
      <c r="WOS248" s="28"/>
      <c r="WOT248" s="58"/>
      <c r="WOU248" s="57"/>
      <c r="WOV248" s="23"/>
      <c r="WOW248" s="24"/>
      <c r="WOX248" s="26"/>
      <c r="WOY248" s="20"/>
      <c r="WOZ248" s="35"/>
      <c r="WPA248" s="21"/>
      <c r="WPB248" s="21"/>
      <c r="WPC248" s="27"/>
      <c r="WPD248" s="28"/>
      <c r="WPE248" s="28"/>
      <c r="WPF248" s="28"/>
      <c r="WPG248" s="28"/>
      <c r="WPH248" s="28"/>
      <c r="WPI248" s="58"/>
      <c r="WPJ248" s="57"/>
      <c r="WPK248" s="23"/>
      <c r="WPL248" s="24"/>
      <c r="WPM248" s="26"/>
      <c r="WPN248" s="20"/>
      <c r="WPO248" s="35"/>
      <c r="WPP248" s="21"/>
      <c r="WPQ248" s="21"/>
      <c r="WPR248" s="27"/>
      <c r="WPS248" s="28"/>
      <c r="WPT248" s="28"/>
      <c r="WPU248" s="28"/>
      <c r="WPV248" s="28"/>
      <c r="WPW248" s="28"/>
      <c r="WPX248" s="58"/>
      <c r="WPY248" s="57"/>
      <c r="WPZ248" s="23"/>
      <c r="WQA248" s="24"/>
      <c r="WQB248" s="26"/>
      <c r="WQC248" s="20"/>
      <c r="WQD248" s="35"/>
      <c r="WQE248" s="21"/>
      <c r="WQF248" s="21"/>
      <c r="WQG248" s="27"/>
      <c r="WQH248" s="28"/>
      <c r="WQI248" s="28"/>
      <c r="WQJ248" s="28"/>
      <c r="WQK248" s="28"/>
      <c r="WQL248" s="28"/>
      <c r="WQM248" s="58"/>
      <c r="WQN248" s="57"/>
      <c r="WQO248" s="23"/>
      <c r="WQP248" s="24"/>
      <c r="WQQ248" s="26"/>
      <c r="WQR248" s="20"/>
      <c r="WQS248" s="35"/>
      <c r="WQT248" s="21"/>
      <c r="WQU248" s="21"/>
      <c r="WQV248" s="27"/>
      <c r="WQW248" s="28"/>
      <c r="WQX248" s="28"/>
      <c r="WQY248" s="28"/>
      <c r="WQZ248" s="28"/>
      <c r="WRA248" s="28"/>
      <c r="WRB248" s="58"/>
      <c r="WRC248" s="57"/>
      <c r="WRD248" s="23"/>
      <c r="WRE248" s="24"/>
      <c r="WRF248" s="26"/>
      <c r="WRG248" s="20"/>
      <c r="WRH248" s="35"/>
      <c r="WRI248" s="21"/>
      <c r="WRJ248" s="21"/>
      <c r="WRK248" s="27"/>
      <c r="WRL248" s="28"/>
      <c r="WRM248" s="28"/>
      <c r="WRN248" s="28"/>
      <c r="WRO248" s="28"/>
      <c r="WRP248" s="28"/>
      <c r="WRQ248" s="58"/>
      <c r="WRR248" s="57"/>
      <c r="WRS248" s="23"/>
      <c r="WRT248" s="24"/>
      <c r="WRU248" s="26"/>
      <c r="WRV248" s="20"/>
      <c r="WRW248" s="35"/>
      <c r="WRX248" s="21"/>
      <c r="WRY248" s="21"/>
      <c r="WRZ248" s="27"/>
      <c r="WSA248" s="28"/>
      <c r="WSB248" s="28"/>
      <c r="WSC248" s="28"/>
      <c r="WSD248" s="28"/>
      <c r="WSE248" s="28"/>
      <c r="WSF248" s="58"/>
      <c r="WSG248" s="57"/>
      <c r="WSH248" s="23"/>
      <c r="WSI248" s="24"/>
      <c r="WSJ248" s="26"/>
      <c r="WSK248" s="20"/>
      <c r="WSL248" s="35"/>
      <c r="WSM248" s="21"/>
      <c r="WSN248" s="21"/>
      <c r="WSO248" s="27"/>
      <c r="WSP248" s="28"/>
      <c r="WSQ248" s="28"/>
      <c r="WSR248" s="28"/>
      <c r="WSS248" s="28"/>
      <c r="WST248" s="28"/>
      <c r="WSU248" s="58"/>
      <c r="WSV248" s="57"/>
      <c r="WSW248" s="23"/>
      <c r="WSX248" s="24"/>
      <c r="WSY248" s="26"/>
      <c r="WSZ248" s="20"/>
      <c r="WTA248" s="35"/>
      <c r="WTB248" s="21"/>
      <c r="WTC248" s="21"/>
      <c r="WTD248" s="27"/>
      <c r="WTE248" s="28"/>
      <c r="WTF248" s="28"/>
      <c r="WTG248" s="28"/>
      <c r="WTH248" s="28"/>
      <c r="WTI248" s="28"/>
      <c r="WTJ248" s="58"/>
      <c r="WTK248" s="57"/>
      <c r="WTL248" s="23"/>
      <c r="WTM248" s="24"/>
      <c r="WTN248" s="26"/>
      <c r="WTO248" s="20"/>
      <c r="WTP248" s="35"/>
      <c r="WTQ248" s="21"/>
      <c r="WTR248" s="21"/>
      <c r="WTS248" s="27"/>
      <c r="WTT248" s="28"/>
      <c r="WTU248" s="28"/>
      <c r="WTV248" s="28"/>
      <c r="WTW248" s="28"/>
      <c r="WTX248" s="28"/>
      <c r="WTY248" s="58"/>
      <c r="WTZ248" s="57"/>
      <c r="WUA248" s="23"/>
      <c r="WUB248" s="24"/>
      <c r="WUC248" s="26"/>
      <c r="WUD248" s="20"/>
      <c r="WUE248" s="35"/>
      <c r="WUF248" s="21"/>
      <c r="WUG248" s="21"/>
      <c r="WUH248" s="27"/>
      <c r="WUI248" s="28"/>
      <c r="WUJ248" s="28"/>
      <c r="WUK248" s="28"/>
      <c r="WUL248" s="28"/>
      <c r="WUM248" s="28"/>
      <c r="WUN248" s="58"/>
      <c r="WUO248" s="57"/>
      <c r="WUP248" s="23"/>
      <c r="WUQ248" s="24"/>
      <c r="WUR248" s="26"/>
      <c r="WUS248" s="20"/>
      <c r="WUT248" s="35"/>
      <c r="WUU248" s="21"/>
      <c r="WUV248" s="21"/>
      <c r="WUW248" s="27"/>
      <c r="WUX248" s="28"/>
      <c r="WUY248" s="28"/>
      <c r="WUZ248" s="28"/>
      <c r="WVA248" s="28"/>
      <c r="WVB248" s="28"/>
      <c r="WVC248" s="58"/>
      <c r="WVD248" s="57"/>
      <c r="WVE248" s="23"/>
      <c r="WVF248" s="24"/>
      <c r="WVG248" s="26"/>
      <c r="WVH248" s="20"/>
      <c r="WVI248" s="35"/>
      <c r="WVJ248" s="21"/>
      <c r="WVK248" s="21"/>
      <c r="WVL248" s="27"/>
      <c r="WVM248" s="28"/>
      <c r="WVN248" s="28"/>
      <c r="WVO248" s="28"/>
      <c r="WVP248" s="28"/>
      <c r="WVQ248" s="28"/>
      <c r="WVR248" s="58"/>
      <c r="WVS248" s="57"/>
      <c r="WVT248" s="23"/>
      <c r="WVU248" s="24"/>
      <c r="WVV248" s="26"/>
      <c r="WVW248" s="20"/>
      <c r="WVX248" s="35"/>
      <c r="WVY248" s="21"/>
      <c r="WVZ248" s="21"/>
      <c r="WWA248" s="27"/>
      <c r="WWB248" s="28"/>
      <c r="WWC248" s="28"/>
      <c r="WWD248" s="28"/>
      <c r="WWE248" s="28"/>
      <c r="WWF248" s="28"/>
      <c r="WWG248" s="58"/>
      <c r="WWH248" s="57"/>
      <c r="WWI248" s="23"/>
      <c r="WWJ248" s="24"/>
      <c r="WWK248" s="26"/>
      <c r="WWL248" s="20"/>
      <c r="WWM248" s="35"/>
      <c r="WWN248" s="21"/>
      <c r="WWO248" s="21"/>
      <c r="WWP248" s="27"/>
      <c r="WWQ248" s="28"/>
      <c r="WWR248" s="28"/>
      <c r="WWS248" s="28"/>
      <c r="WWT248" s="28"/>
      <c r="WWU248" s="28"/>
      <c r="WWV248" s="58"/>
      <c r="WWW248" s="57"/>
      <c r="WWX248" s="23"/>
      <c r="WWY248" s="24"/>
      <c r="WWZ248" s="26"/>
      <c r="WXA248" s="20"/>
      <c r="WXB248" s="35"/>
      <c r="WXC248" s="21"/>
      <c r="WXD248" s="21"/>
      <c r="WXE248" s="27"/>
      <c r="WXF248" s="28"/>
      <c r="WXG248" s="28"/>
      <c r="WXH248" s="28"/>
      <c r="WXI248" s="28"/>
      <c r="WXJ248" s="28"/>
      <c r="WXK248" s="58"/>
      <c r="WXL248" s="57"/>
      <c r="WXM248" s="23"/>
      <c r="WXN248" s="24"/>
      <c r="WXO248" s="26"/>
      <c r="WXP248" s="20"/>
      <c r="WXQ248" s="35"/>
      <c r="WXR248" s="21"/>
      <c r="WXS248" s="21"/>
      <c r="WXT248" s="27"/>
      <c r="WXU248" s="28"/>
      <c r="WXV248" s="28"/>
      <c r="WXW248" s="28"/>
      <c r="WXX248" s="28"/>
      <c r="WXY248" s="28"/>
      <c r="WXZ248" s="58"/>
      <c r="WYA248" s="57"/>
      <c r="WYB248" s="23"/>
      <c r="WYC248" s="24"/>
      <c r="WYD248" s="26"/>
      <c r="WYE248" s="20"/>
      <c r="WYF248" s="35"/>
      <c r="WYG248" s="21"/>
      <c r="WYH248" s="21"/>
      <c r="WYI248" s="27"/>
      <c r="WYJ248" s="28"/>
      <c r="WYK248" s="28"/>
      <c r="WYL248" s="28"/>
      <c r="WYM248" s="28"/>
      <c r="WYN248" s="28"/>
      <c r="WYO248" s="58"/>
      <c r="WYP248" s="57"/>
      <c r="WYQ248" s="23"/>
      <c r="WYR248" s="24"/>
      <c r="WYS248" s="26"/>
      <c r="WYT248" s="20"/>
      <c r="WYU248" s="35"/>
      <c r="WYV248" s="21"/>
      <c r="WYW248" s="21"/>
      <c r="WYX248" s="27"/>
      <c r="WYY248" s="28"/>
      <c r="WYZ248" s="28"/>
      <c r="WZA248" s="28"/>
      <c r="WZB248" s="28"/>
      <c r="WZC248" s="28"/>
      <c r="WZD248" s="58"/>
      <c r="WZE248" s="57"/>
      <c r="WZF248" s="23"/>
      <c r="WZG248" s="24"/>
      <c r="WZH248" s="26"/>
      <c r="WZI248" s="20"/>
      <c r="WZJ248" s="35"/>
      <c r="WZK248" s="21"/>
      <c r="WZL248" s="21"/>
      <c r="WZM248" s="27"/>
      <c r="WZN248" s="28"/>
      <c r="WZO248" s="28"/>
      <c r="WZP248" s="28"/>
      <c r="WZQ248" s="28"/>
      <c r="WZR248" s="28"/>
      <c r="WZS248" s="58"/>
      <c r="WZT248" s="57"/>
      <c r="WZU248" s="23"/>
      <c r="WZV248" s="24"/>
      <c r="WZW248" s="26"/>
      <c r="WZX248" s="20"/>
      <c r="WZY248" s="35"/>
      <c r="WZZ248" s="21"/>
      <c r="XAA248" s="21"/>
      <c r="XAB248" s="27"/>
      <c r="XAC248" s="28"/>
      <c r="XAD248" s="28"/>
      <c r="XAE248" s="28"/>
      <c r="XAF248" s="28"/>
      <c r="XAG248" s="28"/>
      <c r="XAH248" s="58"/>
      <c r="XAI248" s="57"/>
      <c r="XAJ248" s="23"/>
      <c r="XAK248" s="24"/>
      <c r="XAL248" s="26"/>
      <c r="XAM248" s="20"/>
      <c r="XAN248" s="35"/>
      <c r="XAO248" s="21"/>
      <c r="XAP248" s="21"/>
      <c r="XAQ248" s="27"/>
      <c r="XAR248" s="28"/>
      <c r="XAS248" s="28"/>
      <c r="XAT248" s="28"/>
      <c r="XAU248" s="28"/>
      <c r="XAV248" s="28"/>
      <c r="XAW248" s="58"/>
      <c r="XAX248" s="57"/>
      <c r="XAY248" s="23"/>
      <c r="XAZ248" s="24"/>
      <c r="XBA248" s="26"/>
      <c r="XBB248" s="20"/>
      <c r="XBC248" s="35"/>
      <c r="XBD248" s="21"/>
      <c r="XBE248" s="21"/>
      <c r="XBF248" s="27"/>
      <c r="XBG248" s="28"/>
      <c r="XBH248" s="28"/>
      <c r="XBI248" s="28"/>
      <c r="XBJ248" s="28"/>
      <c r="XBK248" s="28"/>
      <c r="XBL248" s="58"/>
      <c r="XBM248" s="57"/>
      <c r="XBN248" s="23"/>
      <c r="XBO248" s="24"/>
      <c r="XBP248" s="26"/>
      <c r="XBQ248" s="20"/>
      <c r="XBR248" s="35"/>
      <c r="XBS248" s="21"/>
      <c r="XBT248" s="21"/>
      <c r="XBU248" s="27"/>
      <c r="XBV248" s="28"/>
      <c r="XBW248" s="28"/>
      <c r="XBX248" s="28"/>
      <c r="XBY248" s="28"/>
      <c r="XBZ248" s="28"/>
      <c r="XCA248" s="58"/>
      <c r="XCB248" s="57"/>
      <c r="XCC248" s="23"/>
      <c r="XCD248" s="24"/>
      <c r="XCE248" s="26"/>
      <c r="XCF248" s="20"/>
      <c r="XCG248" s="35"/>
      <c r="XCH248" s="21"/>
      <c r="XCI248" s="21"/>
      <c r="XCJ248" s="27"/>
      <c r="XCK248" s="28"/>
      <c r="XCL248" s="28"/>
      <c r="XCM248" s="28"/>
      <c r="XCN248" s="28"/>
      <c r="XCO248" s="28"/>
      <c r="XCP248" s="58"/>
      <c r="XCQ248" s="57"/>
      <c r="XCR248" s="23"/>
      <c r="XCS248" s="24"/>
      <c r="XCT248" s="26"/>
      <c r="XCU248" s="20"/>
      <c r="XCV248" s="35"/>
      <c r="XCW248" s="21"/>
      <c r="XCX248" s="21"/>
      <c r="XCY248" s="27"/>
      <c r="XCZ248" s="28"/>
      <c r="XDA248" s="28"/>
      <c r="XDB248" s="28"/>
      <c r="XDC248" s="28"/>
      <c r="XDD248" s="28"/>
      <c r="XDE248" s="58"/>
      <c r="XDF248" s="57"/>
      <c r="XDG248" s="23"/>
      <c r="XDH248" s="24"/>
      <c r="XDI248" s="26"/>
      <c r="XDJ248" s="20"/>
      <c r="XDK248" s="35"/>
      <c r="XDL248" s="21"/>
      <c r="XDM248" s="21"/>
      <c r="XDN248" s="27"/>
      <c r="XDO248" s="28"/>
      <c r="XDP248" s="28"/>
      <c r="XDQ248" s="28"/>
      <c r="XDR248" s="28"/>
      <c r="XDS248" s="28"/>
      <c r="XDT248" s="58"/>
      <c r="XDU248" s="57"/>
      <c r="XDV248" s="23"/>
      <c r="XDW248" s="24"/>
      <c r="XDX248" s="26"/>
      <c r="XDY248" s="20"/>
      <c r="XDZ248" s="35"/>
      <c r="XEA248" s="21"/>
      <c r="XEB248" s="21"/>
      <c r="XEC248" s="27"/>
      <c r="XED248" s="28"/>
      <c r="XEE248" s="28"/>
      <c r="XEF248" s="28"/>
      <c r="XEG248" s="28"/>
      <c r="XEH248" s="28"/>
      <c r="XEI248" s="58"/>
      <c r="XEJ248" s="57"/>
      <c r="XEK248" s="23"/>
      <c r="XEL248" s="24"/>
      <c r="XEM248" s="26"/>
      <c r="XEN248" s="20"/>
      <c r="XEO248" s="35"/>
      <c r="XEP248" s="21"/>
      <c r="XEQ248" s="21"/>
      <c r="XER248" s="27"/>
      <c r="XES248" s="28"/>
      <c r="XET248" s="28"/>
      <c r="XEU248" s="28"/>
      <c r="XEV248" s="28"/>
      <c r="XEW248" s="28"/>
      <c r="XEX248" s="58"/>
      <c r="XEY248" s="57"/>
      <c r="XEZ248" s="23"/>
      <c r="XFA248" s="24"/>
      <c r="XFB248" s="26"/>
    </row>
    <row r="249" spans="1:16382" ht="42.75" x14ac:dyDescent="0.2">
      <c r="A249" s="53" t="s">
        <v>519</v>
      </c>
      <c r="B249" s="41" t="s">
        <v>198</v>
      </c>
      <c r="C249" s="42" t="s">
        <v>28</v>
      </c>
      <c r="D249" s="43">
        <v>53.5</v>
      </c>
      <c r="E249" s="19">
        <f>Boletim_de_Medição_01!G249</f>
        <v>0</v>
      </c>
      <c r="F249" s="106"/>
      <c r="G249" s="22">
        <f t="shared" si="47"/>
        <v>0</v>
      </c>
      <c r="H249" s="22">
        <f t="shared" si="48"/>
        <v>53.5</v>
      </c>
      <c r="I249" s="25">
        <v>28.68</v>
      </c>
      <c r="J249" s="17">
        <f t="shared" si="39"/>
        <v>1534.38</v>
      </c>
      <c r="K249" s="17">
        <f t="shared" si="40"/>
        <v>0</v>
      </c>
      <c r="L249" s="17">
        <f t="shared" si="41"/>
        <v>0</v>
      </c>
      <c r="M249" s="17">
        <f t="shared" si="42"/>
        <v>0</v>
      </c>
      <c r="N249" s="17">
        <f t="shared" si="43"/>
        <v>1534.38</v>
      </c>
      <c r="O249" s="54">
        <f t="shared" si="49"/>
        <v>0</v>
      </c>
    </row>
    <row r="250" spans="1:16382" ht="28.5" x14ac:dyDescent="0.2">
      <c r="A250" s="53" t="s">
        <v>520</v>
      </c>
      <c r="B250" s="41" t="s">
        <v>199</v>
      </c>
      <c r="C250" s="42" t="s">
        <v>196</v>
      </c>
      <c r="D250" s="43">
        <v>1564.9</v>
      </c>
      <c r="E250" s="19">
        <f>Boletim_de_Medição_01!G250</f>
        <v>0</v>
      </c>
      <c r="F250" s="106"/>
      <c r="G250" s="22">
        <f t="shared" si="47"/>
        <v>0</v>
      </c>
      <c r="H250" s="22">
        <f t="shared" si="48"/>
        <v>1564.9</v>
      </c>
      <c r="I250" s="25">
        <v>0.42</v>
      </c>
      <c r="J250" s="17">
        <f t="shared" si="39"/>
        <v>657.26</v>
      </c>
      <c r="K250" s="17">
        <f t="shared" si="40"/>
        <v>0</v>
      </c>
      <c r="L250" s="17">
        <f t="shared" si="41"/>
        <v>0</v>
      </c>
      <c r="M250" s="17">
        <f t="shared" si="42"/>
        <v>0</v>
      </c>
      <c r="N250" s="17">
        <f t="shared" si="43"/>
        <v>657.26</v>
      </c>
      <c r="O250" s="54">
        <f t="shared" si="49"/>
        <v>0</v>
      </c>
    </row>
    <row r="251" spans="1:16382" ht="57" x14ac:dyDescent="0.2">
      <c r="A251" s="53" t="s">
        <v>521</v>
      </c>
      <c r="B251" s="41" t="s">
        <v>516</v>
      </c>
      <c r="C251" s="42" t="s">
        <v>74</v>
      </c>
      <c r="D251" s="43">
        <v>46.5</v>
      </c>
      <c r="E251" s="19">
        <f>Boletim_de_Medição_01!G251</f>
        <v>0</v>
      </c>
      <c r="F251" s="106"/>
      <c r="G251" s="22">
        <f t="shared" si="47"/>
        <v>0</v>
      </c>
      <c r="H251" s="22">
        <f t="shared" si="48"/>
        <v>46.5</v>
      </c>
      <c r="I251" s="25">
        <v>13.83</v>
      </c>
      <c r="J251" s="17">
        <f t="shared" si="39"/>
        <v>643.1</v>
      </c>
      <c r="K251" s="17">
        <f t="shared" si="40"/>
        <v>0</v>
      </c>
      <c r="L251" s="17">
        <f t="shared" si="41"/>
        <v>0</v>
      </c>
      <c r="M251" s="17">
        <f t="shared" si="42"/>
        <v>0</v>
      </c>
      <c r="N251" s="17">
        <f t="shared" si="43"/>
        <v>643.1</v>
      </c>
      <c r="O251" s="54">
        <f t="shared" si="49"/>
        <v>0</v>
      </c>
    </row>
    <row r="252" spans="1:16382" ht="15" x14ac:dyDescent="0.2">
      <c r="A252" s="57" t="s">
        <v>522</v>
      </c>
      <c r="B252" s="23" t="s">
        <v>298</v>
      </c>
      <c r="C252" s="24"/>
      <c r="D252" s="26"/>
      <c r="E252" s="26"/>
      <c r="F252" s="107"/>
      <c r="G252" s="21"/>
      <c r="H252" s="21"/>
      <c r="I252" s="27"/>
      <c r="J252" s="28"/>
      <c r="K252" s="28"/>
      <c r="L252" s="28"/>
      <c r="M252" s="28"/>
      <c r="N252" s="28"/>
      <c r="O252" s="58"/>
    </row>
    <row r="253" spans="1:16382" ht="15" x14ac:dyDescent="0.2">
      <c r="A253" s="53" t="s">
        <v>523</v>
      </c>
      <c r="B253" s="41" t="s">
        <v>105</v>
      </c>
      <c r="C253" s="42" t="s">
        <v>28</v>
      </c>
      <c r="D253" s="43">
        <v>28.61</v>
      </c>
      <c r="E253" s="19">
        <f>Boletim_de_Medição_01!G253</f>
        <v>0</v>
      </c>
      <c r="F253" s="106">
        <v>28.61</v>
      </c>
      <c r="G253" s="22">
        <f t="shared" si="47"/>
        <v>28.61</v>
      </c>
      <c r="H253" s="22">
        <f t="shared" si="48"/>
        <v>0</v>
      </c>
      <c r="I253" s="25">
        <v>141.16999999999999</v>
      </c>
      <c r="J253" s="17">
        <f t="shared" si="39"/>
        <v>4038.87</v>
      </c>
      <c r="K253" s="17">
        <f t="shared" si="40"/>
        <v>0</v>
      </c>
      <c r="L253" s="17">
        <f t="shared" si="41"/>
        <v>4038.87</v>
      </c>
      <c r="M253" s="17">
        <f t="shared" si="42"/>
        <v>4038.87</v>
      </c>
      <c r="N253" s="17">
        <f t="shared" si="43"/>
        <v>0</v>
      </c>
      <c r="O253" s="54">
        <f t="shared" si="49"/>
        <v>100</v>
      </c>
    </row>
    <row r="254" spans="1:16382" ht="57" x14ac:dyDescent="0.2">
      <c r="A254" s="53" t="s">
        <v>524</v>
      </c>
      <c r="B254" s="41" t="s">
        <v>525</v>
      </c>
      <c r="C254" s="42" t="s">
        <v>74</v>
      </c>
      <c r="D254" s="43">
        <v>1.39</v>
      </c>
      <c r="E254" s="19">
        <f>Boletim_de_Medição_01!G254</f>
        <v>0</v>
      </c>
      <c r="F254" s="106"/>
      <c r="G254" s="22">
        <f t="shared" si="47"/>
        <v>0</v>
      </c>
      <c r="H254" s="22">
        <f t="shared" si="48"/>
        <v>1.39</v>
      </c>
      <c r="I254" s="25">
        <v>218.81</v>
      </c>
      <c r="J254" s="17">
        <f t="shared" si="39"/>
        <v>304.14999999999998</v>
      </c>
      <c r="K254" s="17">
        <f t="shared" si="40"/>
        <v>0</v>
      </c>
      <c r="L254" s="17">
        <f t="shared" si="41"/>
        <v>0</v>
      </c>
      <c r="M254" s="17">
        <f t="shared" si="42"/>
        <v>0</v>
      </c>
      <c r="N254" s="17">
        <f t="shared" si="43"/>
        <v>304.14999999999998</v>
      </c>
      <c r="O254" s="54">
        <f t="shared" si="49"/>
        <v>0</v>
      </c>
    </row>
    <row r="255" spans="1:16382" ht="15" x14ac:dyDescent="0.2">
      <c r="A255" s="53" t="s">
        <v>526</v>
      </c>
      <c r="B255" s="41" t="s">
        <v>527</v>
      </c>
      <c r="C255" s="42" t="s">
        <v>74</v>
      </c>
      <c r="D255" s="43">
        <v>10.45</v>
      </c>
      <c r="E255" s="19">
        <f>Boletim_de_Medição_01!G255</f>
        <v>0</v>
      </c>
      <c r="F255" s="106">
        <v>2.38</v>
      </c>
      <c r="G255" s="22">
        <f t="shared" si="47"/>
        <v>2.38</v>
      </c>
      <c r="H255" s="22">
        <f t="shared" si="48"/>
        <v>8.07</v>
      </c>
      <c r="I255" s="25">
        <v>299.27</v>
      </c>
      <c r="J255" s="17">
        <f t="shared" si="39"/>
        <v>3127.37</v>
      </c>
      <c r="K255" s="17">
        <f t="shared" si="40"/>
        <v>0</v>
      </c>
      <c r="L255" s="17">
        <f t="shared" si="41"/>
        <v>712.26</v>
      </c>
      <c r="M255" s="17">
        <f t="shared" si="42"/>
        <v>712.26</v>
      </c>
      <c r="N255" s="17">
        <f t="shared" si="43"/>
        <v>2415.11</v>
      </c>
      <c r="O255" s="54">
        <f t="shared" si="49"/>
        <v>22.78</v>
      </c>
    </row>
    <row r="256" spans="1:16382" ht="28.5" x14ac:dyDescent="0.2">
      <c r="A256" s="53" t="s">
        <v>528</v>
      </c>
      <c r="B256" s="41" t="s">
        <v>529</v>
      </c>
      <c r="C256" s="42" t="s">
        <v>6</v>
      </c>
      <c r="D256" s="43">
        <v>220.51</v>
      </c>
      <c r="E256" s="19">
        <f>Boletim_de_Medição_01!G256</f>
        <v>0</v>
      </c>
      <c r="F256" s="106">
        <v>49.1</v>
      </c>
      <c r="G256" s="22">
        <f t="shared" si="47"/>
        <v>49.1</v>
      </c>
      <c r="H256" s="22">
        <f t="shared" si="48"/>
        <v>171.41</v>
      </c>
      <c r="I256" s="25">
        <v>46.06</v>
      </c>
      <c r="J256" s="17">
        <f t="shared" si="39"/>
        <v>10156.69</v>
      </c>
      <c r="K256" s="17">
        <f t="shared" si="40"/>
        <v>0</v>
      </c>
      <c r="L256" s="17">
        <f t="shared" si="41"/>
        <v>2261.5500000000002</v>
      </c>
      <c r="M256" s="17">
        <f t="shared" si="42"/>
        <v>2261.5500000000002</v>
      </c>
      <c r="N256" s="17">
        <f t="shared" si="43"/>
        <v>7895.14</v>
      </c>
      <c r="O256" s="54">
        <f t="shared" si="49"/>
        <v>22.27</v>
      </c>
    </row>
    <row r="257" spans="1:15" ht="57" x14ac:dyDescent="0.2">
      <c r="A257" s="53" t="s">
        <v>530</v>
      </c>
      <c r="B257" s="41" t="s">
        <v>306</v>
      </c>
      <c r="C257" s="42" t="s">
        <v>100</v>
      </c>
      <c r="D257" s="43">
        <v>1553.2</v>
      </c>
      <c r="E257" s="19">
        <f>Boletim_de_Medição_01!G257</f>
        <v>0</v>
      </c>
      <c r="F257" s="106">
        <v>715.89</v>
      </c>
      <c r="G257" s="22">
        <f t="shared" si="47"/>
        <v>715.89</v>
      </c>
      <c r="H257" s="22">
        <f t="shared" si="48"/>
        <v>837.31</v>
      </c>
      <c r="I257" s="25">
        <v>5.25</v>
      </c>
      <c r="J257" s="17">
        <f t="shared" si="39"/>
        <v>8154.3</v>
      </c>
      <c r="K257" s="17">
        <f t="shared" si="40"/>
        <v>0</v>
      </c>
      <c r="L257" s="17">
        <f t="shared" si="41"/>
        <v>3758.42</v>
      </c>
      <c r="M257" s="17">
        <f t="shared" si="42"/>
        <v>3758.42</v>
      </c>
      <c r="N257" s="17">
        <f t="shared" si="43"/>
        <v>4395.88</v>
      </c>
      <c r="O257" s="54">
        <f t="shared" si="49"/>
        <v>46.09</v>
      </c>
    </row>
    <row r="258" spans="1:15" ht="57" x14ac:dyDescent="0.2">
      <c r="A258" s="53" t="s">
        <v>531</v>
      </c>
      <c r="B258" s="41" t="s">
        <v>308</v>
      </c>
      <c r="C258" s="42" t="s">
        <v>100</v>
      </c>
      <c r="D258" s="43">
        <v>356.1</v>
      </c>
      <c r="E258" s="19">
        <f>Boletim_de_Medição_01!G258</f>
        <v>0</v>
      </c>
      <c r="F258" s="106">
        <v>47.5</v>
      </c>
      <c r="G258" s="22">
        <f t="shared" si="47"/>
        <v>47.5</v>
      </c>
      <c r="H258" s="22">
        <f t="shared" si="48"/>
        <v>308.60000000000002</v>
      </c>
      <c r="I258" s="25">
        <v>5.28</v>
      </c>
      <c r="J258" s="17">
        <f t="shared" si="39"/>
        <v>1880.21</v>
      </c>
      <c r="K258" s="17">
        <f t="shared" si="40"/>
        <v>0</v>
      </c>
      <c r="L258" s="17">
        <f t="shared" si="41"/>
        <v>250.8</v>
      </c>
      <c r="M258" s="17">
        <f t="shared" si="42"/>
        <v>250.8</v>
      </c>
      <c r="N258" s="17">
        <f t="shared" si="43"/>
        <v>1629.41</v>
      </c>
      <c r="O258" s="54">
        <f t="shared" si="49"/>
        <v>13.34</v>
      </c>
    </row>
    <row r="259" spans="1:15" ht="28.5" x14ac:dyDescent="0.2">
      <c r="A259" s="53" t="s">
        <v>532</v>
      </c>
      <c r="B259" s="41" t="s">
        <v>533</v>
      </c>
      <c r="C259" s="42" t="s">
        <v>74</v>
      </c>
      <c r="D259" s="43">
        <v>12.52</v>
      </c>
      <c r="E259" s="19">
        <f>Boletim_de_Medição_01!G259</f>
        <v>0</v>
      </c>
      <c r="F259" s="106">
        <v>11.42</v>
      </c>
      <c r="G259" s="22">
        <f t="shared" si="47"/>
        <v>11.42</v>
      </c>
      <c r="H259" s="22">
        <f t="shared" si="48"/>
        <v>1.1000000000000001</v>
      </c>
      <c r="I259" s="25">
        <v>447.93</v>
      </c>
      <c r="J259" s="17">
        <f t="shared" si="39"/>
        <v>5608.08</v>
      </c>
      <c r="K259" s="17">
        <f t="shared" si="40"/>
        <v>0</v>
      </c>
      <c r="L259" s="17">
        <f t="shared" si="41"/>
        <v>5115.3599999999997</v>
      </c>
      <c r="M259" s="17">
        <f t="shared" si="42"/>
        <v>5115.3599999999997</v>
      </c>
      <c r="N259" s="17">
        <f t="shared" si="43"/>
        <v>492.72</v>
      </c>
      <c r="O259" s="54">
        <f t="shared" si="49"/>
        <v>91.21</v>
      </c>
    </row>
    <row r="260" spans="1:15" ht="28.5" x14ac:dyDescent="0.2">
      <c r="A260" s="53" t="s">
        <v>534</v>
      </c>
      <c r="B260" s="41" t="s">
        <v>302</v>
      </c>
      <c r="C260" s="42" t="s">
        <v>74</v>
      </c>
      <c r="D260" s="43">
        <v>10.199999999999999</v>
      </c>
      <c r="E260" s="19">
        <f>Boletim_de_Medição_01!G260</f>
        <v>0</v>
      </c>
      <c r="F260" s="106"/>
      <c r="G260" s="22">
        <f t="shared" si="47"/>
        <v>0</v>
      </c>
      <c r="H260" s="22">
        <f t="shared" si="48"/>
        <v>10.199999999999999</v>
      </c>
      <c r="I260" s="25">
        <v>476.04</v>
      </c>
      <c r="J260" s="17">
        <f t="shared" si="39"/>
        <v>4855.6099999999997</v>
      </c>
      <c r="K260" s="17">
        <f t="shared" si="40"/>
        <v>0</v>
      </c>
      <c r="L260" s="17">
        <f t="shared" si="41"/>
        <v>0</v>
      </c>
      <c r="M260" s="17">
        <f t="shared" si="42"/>
        <v>0</v>
      </c>
      <c r="N260" s="17">
        <f t="shared" si="43"/>
        <v>4855.6099999999997</v>
      </c>
      <c r="O260" s="54">
        <f t="shared" si="49"/>
        <v>0</v>
      </c>
    </row>
    <row r="261" spans="1:15" ht="42.75" x14ac:dyDescent="0.2">
      <c r="A261" s="53" t="s">
        <v>535</v>
      </c>
      <c r="B261" s="41" t="s">
        <v>536</v>
      </c>
      <c r="C261" s="42" t="s">
        <v>73</v>
      </c>
      <c r="D261" s="43">
        <v>312.98</v>
      </c>
      <c r="E261" s="19">
        <f>Boletim_de_Medição_01!G261</f>
        <v>0</v>
      </c>
      <c r="F261" s="106"/>
      <c r="G261" s="22">
        <f t="shared" si="47"/>
        <v>0</v>
      </c>
      <c r="H261" s="22">
        <f t="shared" si="48"/>
        <v>312.98</v>
      </c>
      <c r="I261" s="25">
        <v>5.96</v>
      </c>
      <c r="J261" s="17">
        <f t="shared" si="39"/>
        <v>1865.36</v>
      </c>
      <c r="K261" s="17">
        <f t="shared" si="40"/>
        <v>0</v>
      </c>
      <c r="L261" s="17">
        <f t="shared" si="41"/>
        <v>0</v>
      </c>
      <c r="M261" s="17">
        <f t="shared" si="42"/>
        <v>0</v>
      </c>
      <c r="N261" s="17">
        <f t="shared" si="43"/>
        <v>1865.36</v>
      </c>
      <c r="O261" s="54">
        <f t="shared" si="49"/>
        <v>0</v>
      </c>
    </row>
    <row r="262" spans="1:15" ht="15" x14ac:dyDescent="0.2">
      <c r="A262" s="53" t="s">
        <v>537</v>
      </c>
      <c r="B262" s="41" t="s">
        <v>538</v>
      </c>
      <c r="C262" s="42" t="s">
        <v>72</v>
      </c>
      <c r="D262" s="43">
        <v>453</v>
      </c>
      <c r="E262" s="19">
        <f>Boletim_de_Medição_01!G262</f>
        <v>0</v>
      </c>
      <c r="F262" s="106"/>
      <c r="G262" s="22">
        <f t="shared" si="47"/>
        <v>0</v>
      </c>
      <c r="H262" s="22">
        <f t="shared" si="48"/>
        <v>453</v>
      </c>
      <c r="I262" s="25">
        <v>2.8</v>
      </c>
      <c r="J262" s="17">
        <f t="shared" si="39"/>
        <v>1268.4000000000001</v>
      </c>
      <c r="K262" s="17">
        <f t="shared" si="40"/>
        <v>0</v>
      </c>
      <c r="L262" s="17">
        <f t="shared" si="41"/>
        <v>0</v>
      </c>
      <c r="M262" s="17">
        <f t="shared" si="42"/>
        <v>0</v>
      </c>
      <c r="N262" s="17">
        <f t="shared" si="43"/>
        <v>1268.4000000000001</v>
      </c>
      <c r="O262" s="54">
        <f t="shared" si="49"/>
        <v>0</v>
      </c>
    </row>
    <row r="263" spans="1:15" ht="28.5" x14ac:dyDescent="0.2">
      <c r="A263" s="53" t="s">
        <v>539</v>
      </c>
      <c r="B263" s="41" t="s">
        <v>540</v>
      </c>
      <c r="C263" s="42" t="s">
        <v>73</v>
      </c>
      <c r="D263" s="43">
        <v>341.1</v>
      </c>
      <c r="E263" s="19">
        <f>Boletim_de_Medição_01!G263</f>
        <v>0</v>
      </c>
      <c r="F263" s="106"/>
      <c r="G263" s="22">
        <f t="shared" si="47"/>
        <v>0</v>
      </c>
      <c r="H263" s="22">
        <f t="shared" si="48"/>
        <v>341.1</v>
      </c>
      <c r="I263" s="25">
        <v>35.31</v>
      </c>
      <c r="J263" s="17">
        <f t="shared" si="39"/>
        <v>12044.24</v>
      </c>
      <c r="K263" s="17">
        <f t="shared" si="40"/>
        <v>0</v>
      </c>
      <c r="L263" s="17">
        <f t="shared" si="41"/>
        <v>0</v>
      </c>
      <c r="M263" s="17">
        <f t="shared" si="42"/>
        <v>0</v>
      </c>
      <c r="N263" s="17">
        <f t="shared" si="43"/>
        <v>12044.24</v>
      </c>
      <c r="O263" s="54">
        <f t="shared" si="49"/>
        <v>0</v>
      </c>
    </row>
    <row r="264" spans="1:15" ht="15" x14ac:dyDescent="0.2">
      <c r="A264" s="57" t="s">
        <v>51</v>
      </c>
      <c r="B264" s="23" t="s">
        <v>541</v>
      </c>
      <c r="C264" s="24"/>
      <c r="D264" s="26"/>
      <c r="E264" s="26"/>
      <c r="F264" s="107"/>
      <c r="G264" s="21"/>
      <c r="H264" s="21"/>
      <c r="I264" s="27"/>
      <c r="J264" s="28"/>
      <c r="K264" s="28"/>
      <c r="L264" s="28"/>
      <c r="M264" s="28"/>
      <c r="N264" s="28"/>
      <c r="O264" s="58"/>
    </row>
    <row r="265" spans="1:15" ht="15" x14ac:dyDescent="0.2">
      <c r="A265" s="57" t="s">
        <v>542</v>
      </c>
      <c r="B265" s="23" t="s">
        <v>543</v>
      </c>
      <c r="C265" s="24"/>
      <c r="D265" s="26"/>
      <c r="E265" s="26"/>
      <c r="F265" s="107"/>
      <c r="G265" s="21"/>
      <c r="H265" s="21"/>
      <c r="I265" s="27"/>
      <c r="J265" s="28"/>
      <c r="K265" s="28"/>
      <c r="L265" s="28"/>
      <c r="M265" s="28"/>
      <c r="N265" s="28"/>
      <c r="O265" s="58"/>
    </row>
    <row r="266" spans="1:15" ht="28.5" x14ac:dyDescent="0.2">
      <c r="A266" s="53" t="s">
        <v>544</v>
      </c>
      <c r="B266" s="41" t="s">
        <v>545</v>
      </c>
      <c r="C266" s="42" t="s">
        <v>6</v>
      </c>
      <c r="D266" s="43">
        <v>146.19999999999999</v>
      </c>
      <c r="E266" s="19">
        <f>Boletim_de_Medição_01!G266</f>
        <v>0</v>
      </c>
      <c r="F266" s="106"/>
      <c r="G266" s="22">
        <f t="shared" si="47"/>
        <v>0</v>
      </c>
      <c r="H266" s="22">
        <f t="shared" si="48"/>
        <v>146.19999999999999</v>
      </c>
      <c r="I266" s="25">
        <v>54.37</v>
      </c>
      <c r="J266" s="17">
        <f t="shared" ref="J266:J329" si="50">D266*I266</f>
        <v>7948.89</v>
      </c>
      <c r="K266" s="17">
        <f t="shared" ref="K266:K329" si="51">E266*I266</f>
        <v>0</v>
      </c>
      <c r="L266" s="17">
        <f t="shared" ref="L266:L329" si="52">F266*I266</f>
        <v>0</v>
      </c>
      <c r="M266" s="17">
        <f t="shared" ref="M266:M329" si="53">G266*I266</f>
        <v>0</v>
      </c>
      <c r="N266" s="17">
        <f t="shared" ref="N266:N329" si="54">H266*I266</f>
        <v>7948.89</v>
      </c>
      <c r="O266" s="54">
        <f t="shared" si="49"/>
        <v>0</v>
      </c>
    </row>
    <row r="267" spans="1:15" ht="28.5" x14ac:dyDescent="0.2">
      <c r="A267" s="53" t="s">
        <v>546</v>
      </c>
      <c r="B267" s="41" t="s">
        <v>302</v>
      </c>
      <c r="C267" s="42" t="s">
        <v>74</v>
      </c>
      <c r="D267" s="43">
        <v>5.75</v>
      </c>
      <c r="E267" s="19">
        <f>Boletim_de_Medição_01!G267</f>
        <v>0</v>
      </c>
      <c r="F267" s="106"/>
      <c r="G267" s="22">
        <f t="shared" si="47"/>
        <v>0</v>
      </c>
      <c r="H267" s="22">
        <f t="shared" si="48"/>
        <v>5.75</v>
      </c>
      <c r="I267" s="25">
        <v>476.04</v>
      </c>
      <c r="J267" s="17">
        <f t="shared" si="50"/>
        <v>2737.23</v>
      </c>
      <c r="K267" s="17">
        <f t="shared" si="51"/>
        <v>0</v>
      </c>
      <c r="L267" s="17">
        <f t="shared" si="52"/>
        <v>0</v>
      </c>
      <c r="M267" s="17">
        <f t="shared" si="53"/>
        <v>0</v>
      </c>
      <c r="N267" s="17">
        <f t="shared" si="54"/>
        <v>2737.23</v>
      </c>
      <c r="O267" s="54">
        <f t="shared" si="49"/>
        <v>0</v>
      </c>
    </row>
    <row r="268" spans="1:15" ht="57" x14ac:dyDescent="0.2">
      <c r="A268" s="53" t="s">
        <v>547</v>
      </c>
      <c r="B268" s="41" t="s">
        <v>306</v>
      </c>
      <c r="C268" s="42" t="s">
        <v>100</v>
      </c>
      <c r="D268" s="43">
        <v>554.25</v>
      </c>
      <c r="E268" s="19">
        <f>Boletim_de_Medição_01!G268</f>
        <v>0</v>
      </c>
      <c r="F268" s="106"/>
      <c r="G268" s="22">
        <f t="shared" si="47"/>
        <v>0</v>
      </c>
      <c r="H268" s="22">
        <f t="shared" si="48"/>
        <v>554.25</v>
      </c>
      <c r="I268" s="25">
        <v>5.25</v>
      </c>
      <c r="J268" s="17">
        <f t="shared" si="50"/>
        <v>2909.81</v>
      </c>
      <c r="K268" s="17">
        <f t="shared" si="51"/>
        <v>0</v>
      </c>
      <c r="L268" s="17">
        <f t="shared" si="52"/>
        <v>0</v>
      </c>
      <c r="M268" s="17">
        <f t="shared" si="53"/>
        <v>0</v>
      </c>
      <c r="N268" s="17">
        <f t="shared" si="54"/>
        <v>2909.81</v>
      </c>
      <c r="O268" s="54">
        <f t="shared" si="49"/>
        <v>0</v>
      </c>
    </row>
    <row r="269" spans="1:15" ht="57" x14ac:dyDescent="0.2">
      <c r="A269" s="53" t="s">
        <v>548</v>
      </c>
      <c r="B269" s="41" t="s">
        <v>308</v>
      </c>
      <c r="C269" s="42" t="s">
        <v>100</v>
      </c>
      <c r="D269" s="43">
        <v>182.42</v>
      </c>
      <c r="E269" s="19">
        <f>Boletim_de_Medição_01!G269</f>
        <v>0</v>
      </c>
      <c r="F269" s="106"/>
      <c r="G269" s="22">
        <f t="shared" si="47"/>
        <v>0</v>
      </c>
      <c r="H269" s="22">
        <f t="shared" si="48"/>
        <v>182.42</v>
      </c>
      <c r="I269" s="25">
        <v>5.28</v>
      </c>
      <c r="J269" s="17">
        <f t="shared" si="50"/>
        <v>963.18</v>
      </c>
      <c r="K269" s="17">
        <f t="shared" si="51"/>
        <v>0</v>
      </c>
      <c r="L269" s="17">
        <f t="shared" si="52"/>
        <v>0</v>
      </c>
      <c r="M269" s="17">
        <f t="shared" si="53"/>
        <v>0</v>
      </c>
      <c r="N269" s="17">
        <f t="shared" si="54"/>
        <v>963.18</v>
      </c>
      <c r="O269" s="54">
        <f t="shared" si="49"/>
        <v>0</v>
      </c>
    </row>
    <row r="270" spans="1:15" ht="15" x14ac:dyDescent="0.2">
      <c r="A270" s="57" t="s">
        <v>549</v>
      </c>
      <c r="B270" s="23" t="s">
        <v>550</v>
      </c>
      <c r="C270" s="24"/>
      <c r="D270" s="26"/>
      <c r="E270" s="26"/>
      <c r="F270" s="107"/>
      <c r="G270" s="21"/>
      <c r="H270" s="21"/>
      <c r="I270" s="27"/>
      <c r="J270" s="28"/>
      <c r="K270" s="28"/>
      <c r="L270" s="28"/>
      <c r="M270" s="28"/>
      <c r="N270" s="28"/>
      <c r="O270" s="58"/>
    </row>
    <row r="271" spans="1:15" ht="28.5" x14ac:dyDescent="0.2">
      <c r="A271" s="53" t="s">
        <v>551</v>
      </c>
      <c r="B271" s="41" t="s">
        <v>552</v>
      </c>
      <c r="C271" s="42" t="s">
        <v>6</v>
      </c>
      <c r="D271" s="43">
        <v>193.83</v>
      </c>
      <c r="E271" s="19">
        <f>Boletim_de_Medição_01!G271</f>
        <v>0</v>
      </c>
      <c r="F271" s="106"/>
      <c r="G271" s="22">
        <f t="shared" si="47"/>
        <v>0</v>
      </c>
      <c r="H271" s="22">
        <f t="shared" si="48"/>
        <v>193.83</v>
      </c>
      <c r="I271" s="25">
        <v>52.63</v>
      </c>
      <c r="J271" s="17">
        <f t="shared" si="50"/>
        <v>10201.27</v>
      </c>
      <c r="K271" s="17">
        <f t="shared" si="51"/>
        <v>0</v>
      </c>
      <c r="L271" s="17">
        <f t="shared" si="52"/>
        <v>0</v>
      </c>
      <c r="M271" s="17">
        <f t="shared" si="53"/>
        <v>0</v>
      </c>
      <c r="N271" s="17">
        <f t="shared" si="54"/>
        <v>10201.27</v>
      </c>
      <c r="O271" s="54">
        <f t="shared" si="49"/>
        <v>0</v>
      </c>
    </row>
    <row r="272" spans="1:15" ht="28.5" x14ac:dyDescent="0.2">
      <c r="A272" s="53" t="s">
        <v>553</v>
      </c>
      <c r="B272" s="41" t="s">
        <v>302</v>
      </c>
      <c r="C272" s="42" t="s">
        <v>74</v>
      </c>
      <c r="D272" s="43">
        <v>10</v>
      </c>
      <c r="E272" s="19">
        <f>Boletim_de_Medição_01!G272</f>
        <v>0</v>
      </c>
      <c r="F272" s="106"/>
      <c r="G272" s="22">
        <f t="shared" si="47"/>
        <v>0</v>
      </c>
      <c r="H272" s="22">
        <f t="shared" si="48"/>
        <v>10</v>
      </c>
      <c r="I272" s="25">
        <v>476.04</v>
      </c>
      <c r="J272" s="17">
        <f t="shared" si="50"/>
        <v>4760.3999999999996</v>
      </c>
      <c r="K272" s="17">
        <f t="shared" si="51"/>
        <v>0</v>
      </c>
      <c r="L272" s="17">
        <f t="shared" si="52"/>
        <v>0</v>
      </c>
      <c r="M272" s="17">
        <f t="shared" si="53"/>
        <v>0</v>
      </c>
      <c r="N272" s="17">
        <f t="shared" si="54"/>
        <v>4760.3999999999996</v>
      </c>
      <c r="O272" s="54">
        <f t="shared" si="49"/>
        <v>0</v>
      </c>
    </row>
    <row r="273" spans="1:15" ht="57" x14ac:dyDescent="0.2">
      <c r="A273" s="53" t="s">
        <v>554</v>
      </c>
      <c r="B273" s="41" t="s">
        <v>306</v>
      </c>
      <c r="C273" s="42" t="s">
        <v>100</v>
      </c>
      <c r="D273" s="43">
        <v>973.2</v>
      </c>
      <c r="E273" s="19">
        <f>Boletim_de_Medição_01!G273</f>
        <v>0</v>
      </c>
      <c r="F273" s="106"/>
      <c r="G273" s="22">
        <f t="shared" si="47"/>
        <v>0</v>
      </c>
      <c r="H273" s="22">
        <f t="shared" si="48"/>
        <v>973.2</v>
      </c>
      <c r="I273" s="25">
        <v>5.25</v>
      </c>
      <c r="J273" s="17">
        <f t="shared" si="50"/>
        <v>5109.3</v>
      </c>
      <c r="K273" s="17">
        <f t="shared" si="51"/>
        <v>0</v>
      </c>
      <c r="L273" s="17">
        <f t="shared" si="52"/>
        <v>0</v>
      </c>
      <c r="M273" s="17">
        <f t="shared" si="53"/>
        <v>0</v>
      </c>
      <c r="N273" s="17">
        <f t="shared" si="54"/>
        <v>5109.3</v>
      </c>
      <c r="O273" s="54">
        <f t="shared" si="49"/>
        <v>0</v>
      </c>
    </row>
    <row r="274" spans="1:15" ht="57" x14ac:dyDescent="0.2">
      <c r="A274" s="53" t="s">
        <v>555</v>
      </c>
      <c r="B274" s="41" t="s">
        <v>308</v>
      </c>
      <c r="C274" s="42" t="s">
        <v>100</v>
      </c>
      <c r="D274" s="43">
        <v>220.1</v>
      </c>
      <c r="E274" s="19">
        <f>Boletim_de_Medição_01!G274</f>
        <v>0</v>
      </c>
      <c r="F274" s="106"/>
      <c r="G274" s="22">
        <f t="shared" si="47"/>
        <v>0</v>
      </c>
      <c r="H274" s="22">
        <f t="shared" si="48"/>
        <v>220.1</v>
      </c>
      <c r="I274" s="25">
        <v>5.28</v>
      </c>
      <c r="J274" s="17">
        <f t="shared" si="50"/>
        <v>1162.1300000000001</v>
      </c>
      <c r="K274" s="17">
        <f t="shared" si="51"/>
        <v>0</v>
      </c>
      <c r="L274" s="17">
        <f t="shared" si="52"/>
        <v>0</v>
      </c>
      <c r="M274" s="17">
        <f t="shared" si="53"/>
        <v>0</v>
      </c>
      <c r="N274" s="17">
        <f t="shared" si="54"/>
        <v>1162.1300000000001</v>
      </c>
      <c r="O274" s="54">
        <f t="shared" si="49"/>
        <v>0</v>
      </c>
    </row>
    <row r="275" spans="1:15" ht="15" x14ac:dyDescent="0.2">
      <c r="A275" s="57" t="s">
        <v>556</v>
      </c>
      <c r="B275" s="23" t="s">
        <v>557</v>
      </c>
      <c r="C275" s="24"/>
      <c r="D275" s="26"/>
      <c r="E275" s="26"/>
      <c r="F275" s="107"/>
      <c r="G275" s="21"/>
      <c r="H275" s="21"/>
      <c r="I275" s="27"/>
      <c r="J275" s="28"/>
      <c r="K275" s="28"/>
      <c r="L275" s="28"/>
      <c r="M275" s="28"/>
      <c r="N275" s="28"/>
      <c r="O275" s="58"/>
    </row>
    <row r="276" spans="1:15" ht="57" x14ac:dyDescent="0.2">
      <c r="A276" s="53" t="s">
        <v>558</v>
      </c>
      <c r="B276" s="41" t="s">
        <v>308</v>
      </c>
      <c r="C276" s="42" t="s">
        <v>100</v>
      </c>
      <c r="D276" s="43">
        <v>1216.54</v>
      </c>
      <c r="E276" s="19">
        <f>Boletim_de_Medição_01!G276</f>
        <v>0</v>
      </c>
      <c r="F276" s="106"/>
      <c r="G276" s="22">
        <f t="shared" si="47"/>
        <v>0</v>
      </c>
      <c r="H276" s="22">
        <f t="shared" si="48"/>
        <v>1216.54</v>
      </c>
      <c r="I276" s="25">
        <v>5.28</v>
      </c>
      <c r="J276" s="17">
        <f t="shared" si="50"/>
        <v>6423.33</v>
      </c>
      <c r="K276" s="17">
        <f t="shared" si="51"/>
        <v>0</v>
      </c>
      <c r="L276" s="17">
        <f t="shared" si="52"/>
        <v>0</v>
      </c>
      <c r="M276" s="17">
        <f t="shared" si="53"/>
        <v>0</v>
      </c>
      <c r="N276" s="17">
        <f t="shared" si="54"/>
        <v>6423.33</v>
      </c>
      <c r="O276" s="54">
        <f t="shared" si="49"/>
        <v>0</v>
      </c>
    </row>
    <row r="277" spans="1:15" ht="57" x14ac:dyDescent="0.2">
      <c r="A277" s="53" t="s">
        <v>559</v>
      </c>
      <c r="B277" s="41" t="s">
        <v>560</v>
      </c>
      <c r="C277" s="42" t="s">
        <v>6</v>
      </c>
      <c r="D277" s="43">
        <v>308</v>
      </c>
      <c r="E277" s="19">
        <f>Boletim_de_Medição_01!G277</f>
        <v>0</v>
      </c>
      <c r="F277" s="106"/>
      <c r="G277" s="22">
        <f t="shared" si="47"/>
        <v>0</v>
      </c>
      <c r="H277" s="22">
        <f t="shared" si="48"/>
        <v>308</v>
      </c>
      <c r="I277" s="25">
        <v>58.79</v>
      </c>
      <c r="J277" s="17">
        <f t="shared" si="50"/>
        <v>18107.32</v>
      </c>
      <c r="K277" s="17">
        <f t="shared" si="51"/>
        <v>0</v>
      </c>
      <c r="L277" s="17">
        <f t="shared" si="52"/>
        <v>0</v>
      </c>
      <c r="M277" s="17">
        <f t="shared" si="53"/>
        <v>0</v>
      </c>
      <c r="N277" s="17">
        <f t="shared" si="54"/>
        <v>18107.32</v>
      </c>
      <c r="O277" s="54">
        <f t="shared" si="49"/>
        <v>0</v>
      </c>
    </row>
    <row r="278" spans="1:15" ht="28.5" x14ac:dyDescent="0.2">
      <c r="A278" s="53" t="s">
        <v>561</v>
      </c>
      <c r="B278" s="41" t="s">
        <v>562</v>
      </c>
      <c r="C278" s="42" t="s">
        <v>6</v>
      </c>
      <c r="D278" s="43">
        <v>308</v>
      </c>
      <c r="E278" s="19">
        <f>Boletim_de_Medição_01!G278</f>
        <v>0</v>
      </c>
      <c r="F278" s="106"/>
      <c r="G278" s="22">
        <f t="shared" si="47"/>
        <v>0</v>
      </c>
      <c r="H278" s="22">
        <f t="shared" si="48"/>
        <v>308</v>
      </c>
      <c r="I278" s="25">
        <v>12.47</v>
      </c>
      <c r="J278" s="17">
        <f t="shared" si="50"/>
        <v>3840.76</v>
      </c>
      <c r="K278" s="17">
        <f t="shared" si="51"/>
        <v>0</v>
      </c>
      <c r="L278" s="17">
        <f t="shared" si="52"/>
        <v>0</v>
      </c>
      <c r="M278" s="17">
        <f t="shared" si="53"/>
        <v>0</v>
      </c>
      <c r="N278" s="17">
        <f t="shared" si="54"/>
        <v>3840.76</v>
      </c>
      <c r="O278" s="54">
        <f t="shared" si="49"/>
        <v>0</v>
      </c>
    </row>
    <row r="279" spans="1:15" ht="28.5" x14ac:dyDescent="0.2">
      <c r="A279" s="53" t="s">
        <v>563</v>
      </c>
      <c r="B279" s="41" t="s">
        <v>564</v>
      </c>
      <c r="C279" s="42" t="s">
        <v>6</v>
      </c>
      <c r="D279" s="43">
        <v>140</v>
      </c>
      <c r="E279" s="19">
        <f>Boletim_de_Medição_01!G279</f>
        <v>0</v>
      </c>
      <c r="F279" s="106"/>
      <c r="G279" s="22">
        <f t="shared" si="47"/>
        <v>0</v>
      </c>
      <c r="H279" s="22">
        <f t="shared" si="48"/>
        <v>140</v>
      </c>
      <c r="I279" s="25">
        <v>33.97</v>
      </c>
      <c r="J279" s="17">
        <f t="shared" si="50"/>
        <v>4755.8</v>
      </c>
      <c r="K279" s="17">
        <f t="shared" si="51"/>
        <v>0</v>
      </c>
      <c r="L279" s="17">
        <f t="shared" si="52"/>
        <v>0</v>
      </c>
      <c r="M279" s="17">
        <f t="shared" si="53"/>
        <v>0</v>
      </c>
      <c r="N279" s="17">
        <f t="shared" si="54"/>
        <v>4755.8</v>
      </c>
      <c r="O279" s="54">
        <f t="shared" si="49"/>
        <v>0</v>
      </c>
    </row>
    <row r="280" spans="1:15" ht="28.5" x14ac:dyDescent="0.2">
      <c r="A280" s="53" t="s">
        <v>565</v>
      </c>
      <c r="B280" s="41" t="s">
        <v>302</v>
      </c>
      <c r="C280" s="42" t="s">
        <v>74</v>
      </c>
      <c r="D280" s="43">
        <v>15.65</v>
      </c>
      <c r="E280" s="19">
        <f>Boletim_de_Medição_01!G280</f>
        <v>0</v>
      </c>
      <c r="F280" s="106"/>
      <c r="G280" s="22">
        <f t="shared" si="47"/>
        <v>0</v>
      </c>
      <c r="H280" s="22">
        <f t="shared" si="48"/>
        <v>15.65</v>
      </c>
      <c r="I280" s="25">
        <v>476.04</v>
      </c>
      <c r="J280" s="17">
        <f t="shared" si="50"/>
        <v>7450.03</v>
      </c>
      <c r="K280" s="17">
        <f t="shared" si="51"/>
        <v>0</v>
      </c>
      <c r="L280" s="17">
        <f t="shared" si="52"/>
        <v>0</v>
      </c>
      <c r="M280" s="17">
        <f t="shared" si="53"/>
        <v>0</v>
      </c>
      <c r="N280" s="17">
        <f t="shared" si="54"/>
        <v>7450.03</v>
      </c>
      <c r="O280" s="54">
        <f t="shared" si="49"/>
        <v>0</v>
      </c>
    </row>
    <row r="281" spans="1:15" ht="28.5" x14ac:dyDescent="0.2">
      <c r="A281" s="53" t="s">
        <v>566</v>
      </c>
      <c r="B281" s="41" t="s">
        <v>304</v>
      </c>
      <c r="C281" s="42" t="s">
        <v>6</v>
      </c>
      <c r="D281" s="43">
        <v>161.15</v>
      </c>
      <c r="E281" s="19">
        <f>Boletim_de_Medição_01!G281</f>
        <v>0</v>
      </c>
      <c r="F281" s="106"/>
      <c r="G281" s="22">
        <f t="shared" si="47"/>
        <v>0</v>
      </c>
      <c r="H281" s="22">
        <f t="shared" si="48"/>
        <v>161.15</v>
      </c>
      <c r="I281" s="25">
        <v>51.3</v>
      </c>
      <c r="J281" s="17">
        <f t="shared" si="50"/>
        <v>8267</v>
      </c>
      <c r="K281" s="17">
        <f t="shared" si="51"/>
        <v>0</v>
      </c>
      <c r="L281" s="17">
        <f t="shared" si="52"/>
        <v>0</v>
      </c>
      <c r="M281" s="17">
        <f t="shared" si="53"/>
        <v>0</v>
      </c>
      <c r="N281" s="17">
        <f t="shared" si="54"/>
        <v>8267</v>
      </c>
      <c r="O281" s="54">
        <f t="shared" si="49"/>
        <v>0</v>
      </c>
    </row>
    <row r="282" spans="1:15" ht="57" x14ac:dyDescent="0.2">
      <c r="A282" s="53" t="s">
        <v>567</v>
      </c>
      <c r="B282" s="41" t="s">
        <v>306</v>
      </c>
      <c r="C282" s="42" t="s">
        <v>100</v>
      </c>
      <c r="D282" s="43">
        <v>590.6</v>
      </c>
      <c r="E282" s="19">
        <f>Boletim_de_Medição_01!G282</f>
        <v>0</v>
      </c>
      <c r="F282" s="106"/>
      <c r="G282" s="22">
        <f t="shared" si="47"/>
        <v>0</v>
      </c>
      <c r="H282" s="22">
        <f t="shared" si="48"/>
        <v>590.6</v>
      </c>
      <c r="I282" s="25">
        <v>5.25</v>
      </c>
      <c r="J282" s="17">
        <f t="shared" si="50"/>
        <v>3100.65</v>
      </c>
      <c r="K282" s="17">
        <f t="shared" si="51"/>
        <v>0</v>
      </c>
      <c r="L282" s="17">
        <f t="shared" si="52"/>
        <v>0</v>
      </c>
      <c r="M282" s="17">
        <f t="shared" si="53"/>
        <v>0</v>
      </c>
      <c r="N282" s="17">
        <f t="shared" si="54"/>
        <v>3100.65</v>
      </c>
      <c r="O282" s="54">
        <f t="shared" si="49"/>
        <v>0</v>
      </c>
    </row>
    <row r="283" spans="1:15" ht="57" x14ac:dyDescent="0.2">
      <c r="A283" s="53" t="s">
        <v>568</v>
      </c>
      <c r="B283" s="41" t="s">
        <v>306</v>
      </c>
      <c r="C283" s="42" t="s">
        <v>100</v>
      </c>
      <c r="D283" s="43">
        <v>590.6</v>
      </c>
      <c r="E283" s="19">
        <f>Boletim_de_Medição_01!G283</f>
        <v>0</v>
      </c>
      <c r="F283" s="106"/>
      <c r="G283" s="22">
        <f t="shared" si="47"/>
        <v>0</v>
      </c>
      <c r="H283" s="22">
        <f t="shared" si="48"/>
        <v>590.6</v>
      </c>
      <c r="I283" s="25">
        <v>5.25</v>
      </c>
      <c r="J283" s="17">
        <f t="shared" si="50"/>
        <v>3100.65</v>
      </c>
      <c r="K283" s="17">
        <f t="shared" si="51"/>
        <v>0</v>
      </c>
      <c r="L283" s="17">
        <f t="shared" si="52"/>
        <v>0</v>
      </c>
      <c r="M283" s="17">
        <f t="shared" si="53"/>
        <v>0</v>
      </c>
      <c r="N283" s="17">
        <f t="shared" si="54"/>
        <v>3100.65</v>
      </c>
      <c r="O283" s="54">
        <f t="shared" si="49"/>
        <v>0</v>
      </c>
    </row>
    <row r="284" spans="1:15" ht="15" x14ac:dyDescent="0.2">
      <c r="A284" s="57" t="s">
        <v>569</v>
      </c>
      <c r="B284" s="23" t="s">
        <v>570</v>
      </c>
      <c r="C284" s="24"/>
      <c r="D284" s="26"/>
      <c r="E284" s="26"/>
      <c r="F284" s="107"/>
      <c r="G284" s="21"/>
      <c r="H284" s="21"/>
      <c r="I284" s="27"/>
      <c r="J284" s="28"/>
      <c r="K284" s="28"/>
      <c r="L284" s="28"/>
      <c r="M284" s="28"/>
      <c r="N284" s="28"/>
      <c r="O284" s="58"/>
    </row>
    <row r="285" spans="1:15" ht="57" x14ac:dyDescent="0.2">
      <c r="A285" s="53" t="s">
        <v>571</v>
      </c>
      <c r="B285" s="41" t="s">
        <v>306</v>
      </c>
      <c r="C285" s="42" t="s">
        <v>100</v>
      </c>
      <c r="D285" s="43">
        <v>143.80000000000001</v>
      </c>
      <c r="E285" s="19">
        <f>Boletim_de_Medição_01!G285</f>
        <v>0</v>
      </c>
      <c r="F285" s="106"/>
      <c r="G285" s="22">
        <f t="shared" si="47"/>
        <v>0</v>
      </c>
      <c r="H285" s="22">
        <f t="shared" si="48"/>
        <v>143.80000000000001</v>
      </c>
      <c r="I285" s="25">
        <v>5.25</v>
      </c>
      <c r="J285" s="17">
        <f t="shared" si="50"/>
        <v>754.95</v>
      </c>
      <c r="K285" s="17">
        <f t="shared" si="51"/>
        <v>0</v>
      </c>
      <c r="L285" s="17">
        <f t="shared" si="52"/>
        <v>0</v>
      </c>
      <c r="M285" s="17">
        <f t="shared" si="53"/>
        <v>0</v>
      </c>
      <c r="N285" s="17">
        <f t="shared" si="54"/>
        <v>754.95</v>
      </c>
      <c r="O285" s="54">
        <f t="shared" si="49"/>
        <v>0</v>
      </c>
    </row>
    <row r="286" spans="1:15" ht="57" x14ac:dyDescent="0.2">
      <c r="A286" s="53" t="s">
        <v>572</v>
      </c>
      <c r="B286" s="41" t="s">
        <v>308</v>
      </c>
      <c r="C286" s="42" t="s">
        <v>100</v>
      </c>
      <c r="D286" s="43">
        <v>54.1</v>
      </c>
      <c r="E286" s="19">
        <f>Boletim_de_Medição_01!G286</f>
        <v>0</v>
      </c>
      <c r="F286" s="106"/>
      <c r="G286" s="22">
        <f t="shared" si="47"/>
        <v>0</v>
      </c>
      <c r="H286" s="22">
        <f t="shared" si="48"/>
        <v>54.1</v>
      </c>
      <c r="I286" s="25">
        <v>5.28</v>
      </c>
      <c r="J286" s="17">
        <f t="shared" si="50"/>
        <v>285.64999999999998</v>
      </c>
      <c r="K286" s="17">
        <f t="shared" si="51"/>
        <v>0</v>
      </c>
      <c r="L286" s="17">
        <f t="shared" si="52"/>
        <v>0</v>
      </c>
      <c r="M286" s="17">
        <f t="shared" si="53"/>
        <v>0</v>
      </c>
      <c r="N286" s="17">
        <f t="shared" si="54"/>
        <v>285.64999999999998</v>
      </c>
      <c r="O286" s="54">
        <f t="shared" si="49"/>
        <v>0</v>
      </c>
    </row>
    <row r="287" spans="1:15" ht="28.5" x14ac:dyDescent="0.2">
      <c r="A287" s="53" t="s">
        <v>573</v>
      </c>
      <c r="B287" s="41" t="s">
        <v>574</v>
      </c>
      <c r="C287" s="42" t="s">
        <v>6</v>
      </c>
      <c r="D287" s="43">
        <v>44.46</v>
      </c>
      <c r="E287" s="19">
        <f>Boletim_de_Medição_01!G287</f>
        <v>0</v>
      </c>
      <c r="F287" s="106"/>
      <c r="G287" s="22">
        <f t="shared" si="47"/>
        <v>0</v>
      </c>
      <c r="H287" s="22">
        <f t="shared" si="48"/>
        <v>44.46</v>
      </c>
      <c r="I287" s="25">
        <v>29.51</v>
      </c>
      <c r="J287" s="17">
        <f t="shared" si="50"/>
        <v>1312.01</v>
      </c>
      <c r="K287" s="17">
        <f t="shared" si="51"/>
        <v>0</v>
      </c>
      <c r="L287" s="17">
        <f t="shared" si="52"/>
        <v>0</v>
      </c>
      <c r="M287" s="17">
        <f t="shared" si="53"/>
        <v>0</v>
      </c>
      <c r="N287" s="17">
        <f t="shared" si="54"/>
        <v>1312.01</v>
      </c>
      <c r="O287" s="54">
        <f t="shared" si="49"/>
        <v>0</v>
      </c>
    </row>
    <row r="288" spans="1:15" ht="28.5" x14ac:dyDescent="0.2">
      <c r="A288" s="53" t="s">
        <v>575</v>
      </c>
      <c r="B288" s="41" t="s">
        <v>302</v>
      </c>
      <c r="C288" s="42" t="s">
        <v>74</v>
      </c>
      <c r="D288" s="43">
        <v>1.48</v>
      </c>
      <c r="E288" s="19">
        <f>Boletim_de_Medição_01!G288</f>
        <v>0</v>
      </c>
      <c r="F288" s="106"/>
      <c r="G288" s="22">
        <f t="shared" si="47"/>
        <v>0</v>
      </c>
      <c r="H288" s="22">
        <f t="shared" si="48"/>
        <v>1.48</v>
      </c>
      <c r="I288" s="25">
        <v>476.04</v>
      </c>
      <c r="J288" s="17">
        <f t="shared" si="50"/>
        <v>704.54</v>
      </c>
      <c r="K288" s="17">
        <f t="shared" si="51"/>
        <v>0</v>
      </c>
      <c r="L288" s="17">
        <f t="shared" si="52"/>
        <v>0</v>
      </c>
      <c r="M288" s="17">
        <f t="shared" si="53"/>
        <v>0</v>
      </c>
      <c r="N288" s="17">
        <f t="shared" si="54"/>
        <v>704.54</v>
      </c>
      <c r="O288" s="54">
        <f t="shared" si="49"/>
        <v>0</v>
      </c>
    </row>
    <row r="289" spans="1:15" ht="15" x14ac:dyDescent="0.2">
      <c r="A289" s="57" t="s">
        <v>52</v>
      </c>
      <c r="B289" s="23" t="s">
        <v>113</v>
      </c>
      <c r="C289" s="24"/>
      <c r="D289" s="26"/>
      <c r="E289" s="26"/>
      <c r="F289" s="107"/>
      <c r="G289" s="21"/>
      <c r="H289" s="21"/>
      <c r="I289" s="27"/>
      <c r="J289" s="28"/>
      <c r="K289" s="28"/>
      <c r="L289" s="28"/>
      <c r="M289" s="28"/>
      <c r="N289" s="28"/>
      <c r="O289" s="58"/>
    </row>
    <row r="290" spans="1:15" ht="42.75" x14ac:dyDescent="0.2">
      <c r="A290" s="53" t="s">
        <v>53</v>
      </c>
      <c r="B290" s="41" t="s">
        <v>576</v>
      </c>
      <c r="C290" s="42" t="s">
        <v>6</v>
      </c>
      <c r="D290" s="43">
        <v>653.54999999999995</v>
      </c>
      <c r="E290" s="19">
        <f>Boletim_de_Medição_01!G290</f>
        <v>0</v>
      </c>
      <c r="F290" s="106"/>
      <c r="G290" s="22">
        <f t="shared" si="47"/>
        <v>0</v>
      </c>
      <c r="H290" s="22">
        <f t="shared" si="48"/>
        <v>653.54999999999995</v>
      </c>
      <c r="I290" s="25">
        <v>21.6</v>
      </c>
      <c r="J290" s="17">
        <f t="shared" si="50"/>
        <v>14116.68</v>
      </c>
      <c r="K290" s="17">
        <f t="shared" si="51"/>
        <v>0</v>
      </c>
      <c r="L290" s="17">
        <f t="shared" si="52"/>
        <v>0</v>
      </c>
      <c r="M290" s="17">
        <f t="shared" si="53"/>
        <v>0</v>
      </c>
      <c r="N290" s="17">
        <f t="shared" si="54"/>
        <v>14116.68</v>
      </c>
      <c r="O290" s="54">
        <f t="shared" si="49"/>
        <v>0</v>
      </c>
    </row>
    <row r="291" spans="1:15" ht="28.5" x14ac:dyDescent="0.2">
      <c r="A291" s="53" t="s">
        <v>54</v>
      </c>
      <c r="B291" s="41" t="s">
        <v>577</v>
      </c>
      <c r="C291" s="42" t="s">
        <v>6</v>
      </c>
      <c r="D291" s="43">
        <v>50.79</v>
      </c>
      <c r="E291" s="19">
        <f>Boletim_de_Medição_01!G291</f>
        <v>0</v>
      </c>
      <c r="F291" s="106"/>
      <c r="G291" s="22">
        <f t="shared" si="47"/>
        <v>0</v>
      </c>
      <c r="H291" s="22">
        <f t="shared" si="48"/>
        <v>50.79</v>
      </c>
      <c r="I291" s="25">
        <v>81.03</v>
      </c>
      <c r="J291" s="17">
        <f t="shared" si="50"/>
        <v>4115.51</v>
      </c>
      <c r="K291" s="17">
        <f t="shared" si="51"/>
        <v>0</v>
      </c>
      <c r="L291" s="17">
        <f t="shared" si="52"/>
        <v>0</v>
      </c>
      <c r="M291" s="17">
        <f t="shared" si="53"/>
        <v>0</v>
      </c>
      <c r="N291" s="17">
        <f t="shared" si="54"/>
        <v>4115.51</v>
      </c>
      <c r="O291" s="54">
        <f t="shared" si="49"/>
        <v>0</v>
      </c>
    </row>
    <row r="292" spans="1:15" ht="15" x14ac:dyDescent="0.2">
      <c r="A292" s="57" t="s">
        <v>55</v>
      </c>
      <c r="B292" s="23" t="s">
        <v>578</v>
      </c>
      <c r="C292" s="24"/>
      <c r="D292" s="26"/>
      <c r="E292" s="26"/>
      <c r="F292" s="107"/>
      <c r="G292" s="21"/>
      <c r="H292" s="21"/>
      <c r="I292" s="27"/>
      <c r="J292" s="28"/>
      <c r="K292" s="28"/>
      <c r="L292" s="28"/>
      <c r="M292" s="28"/>
      <c r="N292" s="28"/>
      <c r="O292" s="58"/>
    </row>
    <row r="293" spans="1:15" ht="42.75" x14ac:dyDescent="0.2">
      <c r="A293" s="53" t="s">
        <v>56</v>
      </c>
      <c r="B293" s="41" t="s">
        <v>579</v>
      </c>
      <c r="C293" s="42" t="s">
        <v>6</v>
      </c>
      <c r="D293" s="43">
        <v>368.08</v>
      </c>
      <c r="E293" s="19">
        <f>Boletim_de_Medição_01!G293</f>
        <v>0</v>
      </c>
      <c r="F293" s="106"/>
      <c r="G293" s="22">
        <f t="shared" si="47"/>
        <v>0</v>
      </c>
      <c r="H293" s="22">
        <f t="shared" si="48"/>
        <v>368.08</v>
      </c>
      <c r="I293" s="25">
        <v>20.77</v>
      </c>
      <c r="J293" s="17">
        <f t="shared" si="50"/>
        <v>7645.02</v>
      </c>
      <c r="K293" s="17">
        <f t="shared" si="51"/>
        <v>0</v>
      </c>
      <c r="L293" s="17">
        <f t="shared" si="52"/>
        <v>0</v>
      </c>
      <c r="M293" s="17">
        <f t="shared" si="53"/>
        <v>0</v>
      </c>
      <c r="N293" s="17">
        <f t="shared" si="54"/>
        <v>7645.02</v>
      </c>
      <c r="O293" s="54">
        <f t="shared" si="49"/>
        <v>0</v>
      </c>
    </row>
    <row r="294" spans="1:15" ht="28.5" x14ac:dyDescent="0.2">
      <c r="A294" s="53" t="s">
        <v>57</v>
      </c>
      <c r="B294" s="41" t="s">
        <v>580</v>
      </c>
      <c r="C294" s="42" t="s">
        <v>6</v>
      </c>
      <c r="D294" s="43">
        <v>368.08</v>
      </c>
      <c r="E294" s="19">
        <f>Boletim_de_Medição_01!G294</f>
        <v>0</v>
      </c>
      <c r="F294" s="106"/>
      <c r="G294" s="22">
        <f t="shared" si="47"/>
        <v>0</v>
      </c>
      <c r="H294" s="22">
        <f t="shared" si="48"/>
        <v>368.08</v>
      </c>
      <c r="I294" s="25">
        <v>48.12</v>
      </c>
      <c r="J294" s="17">
        <f t="shared" si="50"/>
        <v>17712.009999999998</v>
      </c>
      <c r="K294" s="17">
        <f t="shared" si="51"/>
        <v>0</v>
      </c>
      <c r="L294" s="17">
        <f t="shared" si="52"/>
        <v>0</v>
      </c>
      <c r="M294" s="17">
        <f t="shared" si="53"/>
        <v>0</v>
      </c>
      <c r="N294" s="17">
        <f t="shared" si="54"/>
        <v>17712.009999999998</v>
      </c>
      <c r="O294" s="54">
        <f t="shared" si="49"/>
        <v>0</v>
      </c>
    </row>
    <row r="295" spans="1:15" ht="15" x14ac:dyDescent="0.2">
      <c r="A295" s="53" t="s">
        <v>106</v>
      </c>
      <c r="B295" s="41" t="s">
        <v>581</v>
      </c>
      <c r="C295" s="42" t="s">
        <v>30</v>
      </c>
      <c r="D295" s="43">
        <v>12.5</v>
      </c>
      <c r="E295" s="19">
        <f>Boletim_de_Medição_01!G295</f>
        <v>0</v>
      </c>
      <c r="F295" s="106"/>
      <c r="G295" s="22">
        <f t="shared" si="47"/>
        <v>0</v>
      </c>
      <c r="H295" s="22">
        <f t="shared" si="48"/>
        <v>12.5</v>
      </c>
      <c r="I295" s="25">
        <v>32.93</v>
      </c>
      <c r="J295" s="17">
        <f t="shared" si="50"/>
        <v>411.63</v>
      </c>
      <c r="K295" s="17">
        <f t="shared" si="51"/>
        <v>0</v>
      </c>
      <c r="L295" s="17">
        <f t="shared" si="52"/>
        <v>0</v>
      </c>
      <c r="M295" s="17">
        <f t="shared" si="53"/>
        <v>0</v>
      </c>
      <c r="N295" s="17">
        <f t="shared" si="54"/>
        <v>411.63</v>
      </c>
      <c r="O295" s="54">
        <f t="shared" si="49"/>
        <v>0</v>
      </c>
    </row>
    <row r="296" spans="1:15" ht="28.5" x14ac:dyDescent="0.2">
      <c r="A296" s="53" t="s">
        <v>107</v>
      </c>
      <c r="B296" s="41" t="s">
        <v>582</v>
      </c>
      <c r="C296" s="42" t="s">
        <v>30</v>
      </c>
      <c r="D296" s="43">
        <v>114</v>
      </c>
      <c r="E296" s="19">
        <f>Boletim_de_Medição_01!G296</f>
        <v>0</v>
      </c>
      <c r="F296" s="106"/>
      <c r="G296" s="22">
        <f t="shared" si="47"/>
        <v>0</v>
      </c>
      <c r="H296" s="22">
        <f t="shared" si="48"/>
        <v>114</v>
      </c>
      <c r="I296" s="25">
        <v>18.3</v>
      </c>
      <c r="J296" s="17">
        <f t="shared" si="50"/>
        <v>2086.1999999999998</v>
      </c>
      <c r="K296" s="17">
        <f t="shared" si="51"/>
        <v>0</v>
      </c>
      <c r="L296" s="17">
        <f t="shared" si="52"/>
        <v>0</v>
      </c>
      <c r="M296" s="17">
        <f t="shared" si="53"/>
        <v>0</v>
      </c>
      <c r="N296" s="17">
        <f t="shared" si="54"/>
        <v>2086.1999999999998</v>
      </c>
      <c r="O296" s="54">
        <f t="shared" si="49"/>
        <v>0</v>
      </c>
    </row>
    <row r="297" spans="1:15" ht="15" x14ac:dyDescent="0.2">
      <c r="A297" s="57" t="s">
        <v>108</v>
      </c>
      <c r="B297" s="23" t="s">
        <v>583</v>
      </c>
      <c r="C297" s="24"/>
      <c r="D297" s="26"/>
      <c r="E297" s="26"/>
      <c r="F297" s="107"/>
      <c r="G297" s="21"/>
      <c r="H297" s="21"/>
      <c r="I297" s="27"/>
      <c r="J297" s="28"/>
      <c r="K297" s="28"/>
      <c r="L297" s="28"/>
      <c r="M297" s="28"/>
      <c r="N297" s="28"/>
      <c r="O297" s="58"/>
    </row>
    <row r="298" spans="1:15" ht="42.75" x14ac:dyDescent="0.2">
      <c r="A298" s="53" t="s">
        <v>109</v>
      </c>
      <c r="B298" s="41" t="s">
        <v>320</v>
      </c>
      <c r="C298" s="42" t="s">
        <v>72</v>
      </c>
      <c r="D298" s="43">
        <v>15.75</v>
      </c>
      <c r="E298" s="19">
        <f>Boletim_de_Medição_01!G298</f>
        <v>0</v>
      </c>
      <c r="F298" s="106"/>
      <c r="G298" s="22">
        <f t="shared" si="47"/>
        <v>0</v>
      </c>
      <c r="H298" s="22">
        <f t="shared" si="48"/>
        <v>15.75</v>
      </c>
      <c r="I298" s="25">
        <v>59.91</v>
      </c>
      <c r="J298" s="17">
        <f t="shared" si="50"/>
        <v>943.58</v>
      </c>
      <c r="K298" s="17">
        <f t="shared" si="51"/>
        <v>0</v>
      </c>
      <c r="L298" s="17">
        <f t="shared" si="52"/>
        <v>0</v>
      </c>
      <c r="M298" s="17">
        <f t="shared" si="53"/>
        <v>0</v>
      </c>
      <c r="N298" s="17">
        <f t="shared" si="54"/>
        <v>943.58</v>
      </c>
      <c r="O298" s="54">
        <f t="shared" si="49"/>
        <v>0</v>
      </c>
    </row>
    <row r="299" spans="1:15" ht="28.5" x14ac:dyDescent="0.2">
      <c r="A299" s="53" t="s">
        <v>584</v>
      </c>
      <c r="B299" s="41" t="s">
        <v>322</v>
      </c>
      <c r="C299" s="42" t="s">
        <v>72</v>
      </c>
      <c r="D299" s="43">
        <v>31.25</v>
      </c>
      <c r="E299" s="19">
        <f>Boletim_de_Medição_01!G299</f>
        <v>0</v>
      </c>
      <c r="F299" s="106"/>
      <c r="G299" s="22">
        <f t="shared" si="47"/>
        <v>0</v>
      </c>
      <c r="H299" s="22">
        <f t="shared" si="48"/>
        <v>31.25</v>
      </c>
      <c r="I299" s="25">
        <v>3.02</v>
      </c>
      <c r="J299" s="17">
        <f t="shared" si="50"/>
        <v>94.38</v>
      </c>
      <c r="K299" s="17">
        <f t="shared" si="51"/>
        <v>0</v>
      </c>
      <c r="L299" s="17">
        <f t="shared" si="52"/>
        <v>0</v>
      </c>
      <c r="M299" s="17">
        <f t="shared" si="53"/>
        <v>0</v>
      </c>
      <c r="N299" s="17">
        <f t="shared" si="54"/>
        <v>94.38</v>
      </c>
      <c r="O299" s="54">
        <f t="shared" si="49"/>
        <v>0</v>
      </c>
    </row>
    <row r="300" spans="1:15" ht="42.75" x14ac:dyDescent="0.2">
      <c r="A300" s="53" t="s">
        <v>585</v>
      </c>
      <c r="B300" s="41" t="s">
        <v>586</v>
      </c>
      <c r="C300" s="42" t="s">
        <v>72</v>
      </c>
      <c r="D300" s="43">
        <v>31.25</v>
      </c>
      <c r="E300" s="19">
        <f>Boletim_de_Medição_01!G300</f>
        <v>0</v>
      </c>
      <c r="F300" s="106"/>
      <c r="G300" s="22">
        <f t="shared" si="47"/>
        <v>0</v>
      </c>
      <c r="H300" s="22">
        <f t="shared" si="48"/>
        <v>31.25</v>
      </c>
      <c r="I300" s="25">
        <v>18.649999999999999</v>
      </c>
      <c r="J300" s="17">
        <f t="shared" si="50"/>
        <v>582.80999999999995</v>
      </c>
      <c r="K300" s="17">
        <f t="shared" si="51"/>
        <v>0</v>
      </c>
      <c r="L300" s="17">
        <f t="shared" si="52"/>
        <v>0</v>
      </c>
      <c r="M300" s="17">
        <f t="shared" si="53"/>
        <v>0</v>
      </c>
      <c r="N300" s="17">
        <f t="shared" si="54"/>
        <v>582.80999999999995</v>
      </c>
      <c r="O300" s="54">
        <f t="shared" si="49"/>
        <v>0</v>
      </c>
    </row>
    <row r="301" spans="1:15" ht="42.75" x14ac:dyDescent="0.2">
      <c r="A301" s="53" t="s">
        <v>587</v>
      </c>
      <c r="B301" s="41" t="s">
        <v>588</v>
      </c>
      <c r="C301" s="42" t="s">
        <v>72</v>
      </c>
      <c r="D301" s="43">
        <v>31.25</v>
      </c>
      <c r="E301" s="19">
        <f>Boletim_de_Medição_01!G301</f>
        <v>0</v>
      </c>
      <c r="F301" s="106"/>
      <c r="G301" s="22">
        <f t="shared" ref="G301:G363" si="55">E301+F301</f>
        <v>0</v>
      </c>
      <c r="H301" s="22">
        <f t="shared" ref="H301:H363" si="56">D301-G301</f>
        <v>31.25</v>
      </c>
      <c r="I301" s="25">
        <v>35.590000000000003</v>
      </c>
      <c r="J301" s="17">
        <f t="shared" si="50"/>
        <v>1112.19</v>
      </c>
      <c r="K301" s="17">
        <f t="shared" si="51"/>
        <v>0</v>
      </c>
      <c r="L301" s="17">
        <f t="shared" si="52"/>
        <v>0</v>
      </c>
      <c r="M301" s="17">
        <f t="shared" si="53"/>
        <v>0</v>
      </c>
      <c r="N301" s="17">
        <f t="shared" si="54"/>
        <v>1112.19</v>
      </c>
      <c r="O301" s="54">
        <f t="shared" ref="O301:O363" si="57">G301/D301*100</f>
        <v>0</v>
      </c>
    </row>
    <row r="302" spans="1:15" ht="15" x14ac:dyDescent="0.2">
      <c r="A302" s="57" t="s">
        <v>110</v>
      </c>
      <c r="B302" s="23" t="s">
        <v>589</v>
      </c>
      <c r="C302" s="24"/>
      <c r="D302" s="26"/>
      <c r="E302" s="26"/>
      <c r="F302" s="107"/>
      <c r="G302" s="21"/>
      <c r="H302" s="21"/>
      <c r="I302" s="27"/>
      <c r="J302" s="28"/>
      <c r="K302" s="28"/>
      <c r="L302" s="28"/>
      <c r="M302" s="28"/>
      <c r="N302" s="28"/>
      <c r="O302" s="58"/>
    </row>
    <row r="303" spans="1:15" ht="57" x14ac:dyDescent="0.2">
      <c r="A303" s="53" t="s">
        <v>590</v>
      </c>
      <c r="B303" s="41" t="s">
        <v>308</v>
      </c>
      <c r="C303" s="42" t="s">
        <v>100</v>
      </c>
      <c r="D303" s="43">
        <v>24</v>
      </c>
      <c r="E303" s="19">
        <f>Boletim_de_Medição_01!G303</f>
        <v>0</v>
      </c>
      <c r="F303" s="106"/>
      <c r="G303" s="22">
        <f t="shared" si="55"/>
        <v>0</v>
      </c>
      <c r="H303" s="22">
        <f t="shared" si="56"/>
        <v>24</v>
      </c>
      <c r="I303" s="25">
        <v>5.28</v>
      </c>
      <c r="J303" s="17">
        <f t="shared" si="50"/>
        <v>126.72</v>
      </c>
      <c r="K303" s="17">
        <f t="shared" si="51"/>
        <v>0</v>
      </c>
      <c r="L303" s="17">
        <f t="shared" si="52"/>
        <v>0</v>
      </c>
      <c r="M303" s="17">
        <f t="shared" si="53"/>
        <v>0</v>
      </c>
      <c r="N303" s="17">
        <f t="shared" si="54"/>
        <v>126.72</v>
      </c>
      <c r="O303" s="54">
        <f t="shared" si="57"/>
        <v>0</v>
      </c>
    </row>
    <row r="304" spans="1:15" ht="28.5" x14ac:dyDescent="0.2">
      <c r="A304" s="53" t="s">
        <v>591</v>
      </c>
      <c r="B304" s="41" t="s">
        <v>574</v>
      </c>
      <c r="C304" s="42" t="s">
        <v>6</v>
      </c>
      <c r="D304" s="43">
        <v>17.98</v>
      </c>
      <c r="E304" s="19">
        <f>Boletim_de_Medição_01!G304</f>
        <v>0</v>
      </c>
      <c r="F304" s="106"/>
      <c r="G304" s="22">
        <f t="shared" si="55"/>
        <v>0</v>
      </c>
      <c r="H304" s="22">
        <f t="shared" si="56"/>
        <v>17.98</v>
      </c>
      <c r="I304" s="25">
        <v>29.51</v>
      </c>
      <c r="J304" s="17">
        <f t="shared" si="50"/>
        <v>530.59</v>
      </c>
      <c r="K304" s="17">
        <f t="shared" si="51"/>
        <v>0</v>
      </c>
      <c r="L304" s="17">
        <f t="shared" si="52"/>
        <v>0</v>
      </c>
      <c r="M304" s="17">
        <f t="shared" si="53"/>
        <v>0</v>
      </c>
      <c r="N304" s="17">
        <f t="shared" si="54"/>
        <v>530.59</v>
      </c>
      <c r="O304" s="54">
        <f t="shared" si="57"/>
        <v>0</v>
      </c>
    </row>
    <row r="305" spans="1:15" ht="28.5" x14ac:dyDescent="0.2">
      <c r="A305" s="53" t="s">
        <v>592</v>
      </c>
      <c r="B305" s="41" t="s">
        <v>302</v>
      </c>
      <c r="C305" s="42" t="s">
        <v>74</v>
      </c>
      <c r="D305" s="43">
        <v>0.6</v>
      </c>
      <c r="E305" s="19">
        <f>Boletim_de_Medição_01!G305</f>
        <v>0</v>
      </c>
      <c r="F305" s="106"/>
      <c r="G305" s="22">
        <f t="shared" si="55"/>
        <v>0</v>
      </c>
      <c r="H305" s="22">
        <f t="shared" si="56"/>
        <v>0.6</v>
      </c>
      <c r="I305" s="25">
        <v>476.04</v>
      </c>
      <c r="J305" s="17">
        <f t="shared" si="50"/>
        <v>285.62</v>
      </c>
      <c r="K305" s="17">
        <f t="shared" si="51"/>
        <v>0</v>
      </c>
      <c r="L305" s="17">
        <f t="shared" si="52"/>
        <v>0</v>
      </c>
      <c r="M305" s="17">
        <f t="shared" si="53"/>
        <v>0</v>
      </c>
      <c r="N305" s="17">
        <f t="shared" si="54"/>
        <v>285.62</v>
      </c>
      <c r="O305" s="54">
        <f t="shared" si="57"/>
        <v>0</v>
      </c>
    </row>
    <row r="306" spans="1:15" ht="15" x14ac:dyDescent="0.2">
      <c r="A306" s="57" t="s">
        <v>58</v>
      </c>
      <c r="B306" s="23" t="s">
        <v>593</v>
      </c>
      <c r="C306" s="24"/>
      <c r="D306" s="26"/>
      <c r="E306" s="26"/>
      <c r="F306" s="107"/>
      <c r="G306" s="21"/>
      <c r="H306" s="21"/>
      <c r="I306" s="27"/>
      <c r="J306" s="28"/>
      <c r="K306" s="28"/>
      <c r="L306" s="28"/>
      <c r="M306" s="28"/>
      <c r="N306" s="28"/>
      <c r="O306" s="58"/>
    </row>
    <row r="307" spans="1:15" ht="15" x14ac:dyDescent="0.2">
      <c r="A307" s="57" t="s">
        <v>59</v>
      </c>
      <c r="B307" s="23" t="s">
        <v>594</v>
      </c>
      <c r="C307" s="24"/>
      <c r="D307" s="26"/>
      <c r="E307" s="26"/>
      <c r="F307" s="107"/>
      <c r="G307" s="21"/>
      <c r="H307" s="21"/>
      <c r="I307" s="27"/>
      <c r="J307" s="28"/>
      <c r="K307" s="28"/>
      <c r="L307" s="28"/>
      <c r="M307" s="28"/>
      <c r="N307" s="28"/>
      <c r="O307" s="58"/>
    </row>
    <row r="308" spans="1:15" ht="42.75" x14ac:dyDescent="0.2">
      <c r="A308" s="53" t="s">
        <v>595</v>
      </c>
      <c r="B308" s="41" t="s">
        <v>596</v>
      </c>
      <c r="C308" s="42" t="s">
        <v>74</v>
      </c>
      <c r="D308" s="43">
        <v>33.6</v>
      </c>
      <c r="E308" s="19">
        <f>Boletim_de_Medição_01!G308</f>
        <v>0</v>
      </c>
      <c r="F308" s="106"/>
      <c r="G308" s="22">
        <f t="shared" si="55"/>
        <v>0</v>
      </c>
      <c r="H308" s="22">
        <f t="shared" si="56"/>
        <v>33.6</v>
      </c>
      <c r="I308" s="25">
        <v>33.92</v>
      </c>
      <c r="J308" s="17">
        <f t="shared" si="50"/>
        <v>1139.71</v>
      </c>
      <c r="K308" s="17">
        <f t="shared" si="51"/>
        <v>0</v>
      </c>
      <c r="L308" s="17">
        <f t="shared" si="52"/>
        <v>0</v>
      </c>
      <c r="M308" s="17">
        <f t="shared" si="53"/>
        <v>0</v>
      </c>
      <c r="N308" s="17">
        <f t="shared" si="54"/>
        <v>1139.71</v>
      </c>
      <c r="O308" s="54">
        <f t="shared" si="57"/>
        <v>0</v>
      </c>
    </row>
    <row r="309" spans="1:15" ht="57" x14ac:dyDescent="0.2">
      <c r="A309" s="53" t="s">
        <v>597</v>
      </c>
      <c r="B309" s="41" t="s">
        <v>598</v>
      </c>
      <c r="C309" s="42" t="s">
        <v>74</v>
      </c>
      <c r="D309" s="43">
        <v>8.4</v>
      </c>
      <c r="E309" s="19">
        <f>Boletim_de_Medição_01!G309</f>
        <v>0</v>
      </c>
      <c r="F309" s="106"/>
      <c r="G309" s="22">
        <f t="shared" si="55"/>
        <v>0</v>
      </c>
      <c r="H309" s="22">
        <f t="shared" si="56"/>
        <v>8.4</v>
      </c>
      <c r="I309" s="25">
        <v>13.83</v>
      </c>
      <c r="J309" s="17">
        <f t="shared" si="50"/>
        <v>116.17</v>
      </c>
      <c r="K309" s="17">
        <f t="shared" si="51"/>
        <v>0</v>
      </c>
      <c r="L309" s="17">
        <f t="shared" si="52"/>
        <v>0</v>
      </c>
      <c r="M309" s="17">
        <f t="shared" si="53"/>
        <v>0</v>
      </c>
      <c r="N309" s="17">
        <f t="shared" si="54"/>
        <v>116.17</v>
      </c>
      <c r="O309" s="54">
        <f t="shared" si="57"/>
        <v>0</v>
      </c>
    </row>
    <row r="310" spans="1:15" ht="28.5" x14ac:dyDescent="0.2">
      <c r="A310" s="53" t="s">
        <v>599</v>
      </c>
      <c r="B310" s="41" t="s">
        <v>600</v>
      </c>
      <c r="C310" s="42" t="s">
        <v>30</v>
      </c>
      <c r="D310" s="43">
        <v>149</v>
      </c>
      <c r="E310" s="19">
        <f>Boletim_de_Medição_01!G310</f>
        <v>0</v>
      </c>
      <c r="F310" s="106"/>
      <c r="G310" s="22">
        <f t="shared" si="55"/>
        <v>0</v>
      </c>
      <c r="H310" s="22">
        <f t="shared" si="56"/>
        <v>149</v>
      </c>
      <c r="I310" s="25">
        <v>2.63</v>
      </c>
      <c r="J310" s="17">
        <f t="shared" si="50"/>
        <v>391.87</v>
      </c>
      <c r="K310" s="17">
        <f t="shared" si="51"/>
        <v>0</v>
      </c>
      <c r="L310" s="17">
        <f t="shared" si="52"/>
        <v>0</v>
      </c>
      <c r="M310" s="17">
        <f t="shared" si="53"/>
        <v>0</v>
      </c>
      <c r="N310" s="17">
        <f t="shared" si="54"/>
        <v>391.87</v>
      </c>
      <c r="O310" s="54">
        <f t="shared" si="57"/>
        <v>0</v>
      </c>
    </row>
    <row r="311" spans="1:15" ht="15" x14ac:dyDescent="0.2">
      <c r="A311" s="53" t="s">
        <v>601</v>
      </c>
      <c r="B311" s="41" t="s">
        <v>602</v>
      </c>
      <c r="C311" s="42" t="s">
        <v>28</v>
      </c>
      <c r="D311" s="43">
        <v>38.71</v>
      </c>
      <c r="E311" s="19">
        <f>Boletim_de_Medição_01!G311</f>
        <v>0</v>
      </c>
      <c r="F311" s="106"/>
      <c r="G311" s="22">
        <f t="shared" si="55"/>
        <v>0</v>
      </c>
      <c r="H311" s="22">
        <f t="shared" si="56"/>
        <v>38.71</v>
      </c>
      <c r="I311" s="25">
        <v>7.54</v>
      </c>
      <c r="J311" s="17">
        <f t="shared" si="50"/>
        <v>291.87</v>
      </c>
      <c r="K311" s="17">
        <f t="shared" si="51"/>
        <v>0</v>
      </c>
      <c r="L311" s="17">
        <f t="shared" si="52"/>
        <v>0</v>
      </c>
      <c r="M311" s="17">
        <f t="shared" si="53"/>
        <v>0</v>
      </c>
      <c r="N311" s="17">
        <f t="shared" si="54"/>
        <v>291.87</v>
      </c>
      <c r="O311" s="54">
        <f t="shared" si="57"/>
        <v>0</v>
      </c>
    </row>
    <row r="312" spans="1:15" ht="42.75" x14ac:dyDescent="0.2">
      <c r="A312" s="53" t="s">
        <v>603</v>
      </c>
      <c r="B312" s="41" t="s">
        <v>195</v>
      </c>
      <c r="C312" s="42" t="s">
        <v>196</v>
      </c>
      <c r="D312" s="43">
        <v>387.1</v>
      </c>
      <c r="E312" s="19">
        <f>Boletim_de_Medição_01!G312</f>
        <v>0</v>
      </c>
      <c r="F312" s="106"/>
      <c r="G312" s="22">
        <f t="shared" si="55"/>
        <v>0</v>
      </c>
      <c r="H312" s="22">
        <f t="shared" si="56"/>
        <v>387.1</v>
      </c>
      <c r="I312" s="25">
        <v>0.64</v>
      </c>
      <c r="J312" s="17">
        <f t="shared" si="50"/>
        <v>247.74</v>
      </c>
      <c r="K312" s="17">
        <f t="shared" si="51"/>
        <v>0</v>
      </c>
      <c r="L312" s="17">
        <f t="shared" si="52"/>
        <v>0</v>
      </c>
      <c r="M312" s="17">
        <f t="shared" si="53"/>
        <v>0</v>
      </c>
      <c r="N312" s="17">
        <f t="shared" si="54"/>
        <v>247.74</v>
      </c>
      <c r="O312" s="54">
        <f t="shared" si="57"/>
        <v>0</v>
      </c>
    </row>
    <row r="313" spans="1:15" ht="15" x14ac:dyDescent="0.2">
      <c r="A313" s="57" t="s">
        <v>60</v>
      </c>
      <c r="B313" s="23" t="s">
        <v>604</v>
      </c>
      <c r="C313" s="24"/>
      <c r="D313" s="26"/>
      <c r="E313" s="26"/>
      <c r="F313" s="107"/>
      <c r="G313" s="21"/>
      <c r="H313" s="21"/>
      <c r="I313" s="27"/>
      <c r="J313" s="28"/>
      <c r="K313" s="28"/>
      <c r="L313" s="28"/>
      <c r="M313" s="28"/>
      <c r="N313" s="28"/>
      <c r="O313" s="58"/>
    </row>
    <row r="314" spans="1:15" ht="15" x14ac:dyDescent="0.2">
      <c r="A314" s="53" t="s">
        <v>605</v>
      </c>
      <c r="B314" s="41" t="s">
        <v>606</v>
      </c>
      <c r="C314" s="42" t="s">
        <v>7</v>
      </c>
      <c r="D314" s="43">
        <v>1</v>
      </c>
      <c r="E314" s="19">
        <f>Boletim_de_Medição_01!G314</f>
        <v>0</v>
      </c>
      <c r="F314" s="106"/>
      <c r="G314" s="22">
        <f t="shared" si="55"/>
        <v>0</v>
      </c>
      <c r="H314" s="22">
        <f t="shared" si="56"/>
        <v>1</v>
      </c>
      <c r="I314" s="25">
        <v>71.59</v>
      </c>
      <c r="J314" s="17">
        <f t="shared" si="50"/>
        <v>71.59</v>
      </c>
      <c r="K314" s="17">
        <f t="shared" si="51"/>
        <v>0</v>
      </c>
      <c r="L314" s="17">
        <f t="shared" si="52"/>
        <v>0</v>
      </c>
      <c r="M314" s="17">
        <f t="shared" si="53"/>
        <v>0</v>
      </c>
      <c r="N314" s="17">
        <f t="shared" si="54"/>
        <v>71.59</v>
      </c>
      <c r="O314" s="54">
        <f t="shared" si="57"/>
        <v>0</v>
      </c>
    </row>
    <row r="315" spans="1:15" ht="42.75" x14ac:dyDescent="0.2">
      <c r="A315" s="53" t="s">
        <v>607</v>
      </c>
      <c r="B315" s="41" t="s">
        <v>608</v>
      </c>
      <c r="C315" s="42" t="s">
        <v>71</v>
      </c>
      <c r="D315" s="43">
        <v>1</v>
      </c>
      <c r="E315" s="19">
        <f>Boletim_de_Medição_01!G315</f>
        <v>0</v>
      </c>
      <c r="F315" s="106"/>
      <c r="G315" s="22">
        <f t="shared" si="55"/>
        <v>0</v>
      </c>
      <c r="H315" s="22">
        <f t="shared" si="56"/>
        <v>1</v>
      </c>
      <c r="I315" s="25">
        <v>23.69</v>
      </c>
      <c r="J315" s="17">
        <f t="shared" si="50"/>
        <v>23.69</v>
      </c>
      <c r="K315" s="17">
        <f t="shared" si="51"/>
        <v>0</v>
      </c>
      <c r="L315" s="17">
        <f t="shared" si="52"/>
        <v>0</v>
      </c>
      <c r="M315" s="17">
        <f t="shared" si="53"/>
        <v>0</v>
      </c>
      <c r="N315" s="17">
        <f t="shared" si="54"/>
        <v>23.69</v>
      </c>
      <c r="O315" s="54">
        <f t="shared" si="57"/>
        <v>0</v>
      </c>
    </row>
    <row r="316" spans="1:15" ht="28.5" x14ac:dyDescent="0.2">
      <c r="A316" s="53" t="s">
        <v>609</v>
      </c>
      <c r="B316" s="41" t="s">
        <v>610</v>
      </c>
      <c r="C316" s="42" t="s">
        <v>7</v>
      </c>
      <c r="D316" s="43">
        <v>1</v>
      </c>
      <c r="E316" s="19">
        <f>Boletim_de_Medição_01!G316</f>
        <v>0</v>
      </c>
      <c r="F316" s="106"/>
      <c r="G316" s="22">
        <f t="shared" si="55"/>
        <v>0</v>
      </c>
      <c r="H316" s="22">
        <f t="shared" si="56"/>
        <v>1</v>
      </c>
      <c r="I316" s="25">
        <v>268.5</v>
      </c>
      <c r="J316" s="17">
        <f t="shared" si="50"/>
        <v>268.5</v>
      </c>
      <c r="K316" s="17">
        <f t="shared" si="51"/>
        <v>0</v>
      </c>
      <c r="L316" s="17">
        <f t="shared" si="52"/>
        <v>0</v>
      </c>
      <c r="M316" s="17">
        <f t="shared" si="53"/>
        <v>0</v>
      </c>
      <c r="N316" s="17">
        <f t="shared" si="54"/>
        <v>268.5</v>
      </c>
      <c r="O316" s="54">
        <f t="shared" si="57"/>
        <v>0</v>
      </c>
    </row>
    <row r="317" spans="1:15" ht="28.5" x14ac:dyDescent="0.2">
      <c r="A317" s="53" t="s">
        <v>611</v>
      </c>
      <c r="B317" s="41" t="s">
        <v>612</v>
      </c>
      <c r="C317" s="42" t="s">
        <v>7</v>
      </c>
      <c r="D317" s="43">
        <v>1</v>
      </c>
      <c r="E317" s="19">
        <f>Boletim_de_Medição_01!G317</f>
        <v>0</v>
      </c>
      <c r="F317" s="106"/>
      <c r="G317" s="22">
        <f t="shared" si="55"/>
        <v>0</v>
      </c>
      <c r="H317" s="22">
        <f t="shared" si="56"/>
        <v>1</v>
      </c>
      <c r="I317" s="25">
        <v>178.59</v>
      </c>
      <c r="J317" s="17">
        <f t="shared" si="50"/>
        <v>178.59</v>
      </c>
      <c r="K317" s="17">
        <f t="shared" si="51"/>
        <v>0</v>
      </c>
      <c r="L317" s="17">
        <f t="shared" si="52"/>
        <v>0</v>
      </c>
      <c r="M317" s="17">
        <f t="shared" si="53"/>
        <v>0</v>
      </c>
      <c r="N317" s="17">
        <f t="shared" si="54"/>
        <v>178.59</v>
      </c>
      <c r="O317" s="54">
        <f t="shared" si="57"/>
        <v>0</v>
      </c>
    </row>
    <row r="318" spans="1:15" ht="15" x14ac:dyDescent="0.2">
      <c r="A318" s="53" t="s">
        <v>613</v>
      </c>
      <c r="B318" s="41" t="s">
        <v>614</v>
      </c>
      <c r="C318" s="42" t="s">
        <v>71</v>
      </c>
      <c r="D318" s="43">
        <v>11</v>
      </c>
      <c r="E318" s="19">
        <f>Boletim_de_Medição_01!G318</f>
        <v>0</v>
      </c>
      <c r="F318" s="106"/>
      <c r="G318" s="22">
        <f t="shared" si="55"/>
        <v>0</v>
      </c>
      <c r="H318" s="22">
        <f t="shared" si="56"/>
        <v>11</v>
      </c>
      <c r="I318" s="25">
        <v>10.54</v>
      </c>
      <c r="J318" s="17">
        <f t="shared" si="50"/>
        <v>115.94</v>
      </c>
      <c r="K318" s="17">
        <f t="shared" si="51"/>
        <v>0</v>
      </c>
      <c r="L318" s="17">
        <f t="shared" si="52"/>
        <v>0</v>
      </c>
      <c r="M318" s="17">
        <f t="shared" si="53"/>
        <v>0</v>
      </c>
      <c r="N318" s="17">
        <f t="shared" si="54"/>
        <v>115.94</v>
      </c>
      <c r="O318" s="54">
        <f t="shared" si="57"/>
        <v>0</v>
      </c>
    </row>
    <row r="319" spans="1:15" ht="28.5" x14ac:dyDescent="0.2">
      <c r="A319" s="53" t="s">
        <v>615</v>
      </c>
      <c r="B319" s="41" t="s">
        <v>616</v>
      </c>
      <c r="C319" s="42" t="s">
        <v>71</v>
      </c>
      <c r="D319" s="43">
        <v>2</v>
      </c>
      <c r="E319" s="19">
        <f>Boletim_de_Medição_01!G319</f>
        <v>0</v>
      </c>
      <c r="F319" s="106"/>
      <c r="G319" s="22">
        <f t="shared" si="55"/>
        <v>0</v>
      </c>
      <c r="H319" s="22">
        <f t="shared" si="56"/>
        <v>2</v>
      </c>
      <c r="I319" s="25">
        <v>95.77</v>
      </c>
      <c r="J319" s="17">
        <f t="shared" si="50"/>
        <v>191.54</v>
      </c>
      <c r="K319" s="17">
        <f t="shared" si="51"/>
        <v>0</v>
      </c>
      <c r="L319" s="17">
        <f t="shared" si="52"/>
        <v>0</v>
      </c>
      <c r="M319" s="17">
        <f t="shared" si="53"/>
        <v>0</v>
      </c>
      <c r="N319" s="17">
        <f t="shared" si="54"/>
        <v>191.54</v>
      </c>
      <c r="O319" s="54">
        <f t="shared" si="57"/>
        <v>0</v>
      </c>
    </row>
    <row r="320" spans="1:15" ht="15" x14ac:dyDescent="0.2">
      <c r="A320" s="53" t="s">
        <v>617</v>
      </c>
      <c r="B320" s="41" t="s">
        <v>618</v>
      </c>
      <c r="C320" s="42" t="s">
        <v>71</v>
      </c>
      <c r="D320" s="43">
        <v>8</v>
      </c>
      <c r="E320" s="19">
        <f>Boletim_de_Medição_01!G320</f>
        <v>0</v>
      </c>
      <c r="F320" s="106"/>
      <c r="G320" s="22">
        <f t="shared" si="55"/>
        <v>0</v>
      </c>
      <c r="H320" s="22">
        <f t="shared" si="56"/>
        <v>8</v>
      </c>
      <c r="I320" s="25">
        <v>53.33</v>
      </c>
      <c r="J320" s="17">
        <f t="shared" si="50"/>
        <v>426.64</v>
      </c>
      <c r="K320" s="17">
        <f t="shared" si="51"/>
        <v>0</v>
      </c>
      <c r="L320" s="17">
        <f t="shared" si="52"/>
        <v>0</v>
      </c>
      <c r="M320" s="17">
        <f t="shared" si="53"/>
        <v>0</v>
      </c>
      <c r="N320" s="17">
        <f t="shared" si="54"/>
        <v>426.64</v>
      </c>
      <c r="O320" s="54">
        <f t="shared" si="57"/>
        <v>0</v>
      </c>
    </row>
    <row r="321" spans="1:15" ht="28.5" x14ac:dyDescent="0.2">
      <c r="A321" s="53" t="s">
        <v>619</v>
      </c>
      <c r="B321" s="41" t="s">
        <v>476</v>
      </c>
      <c r="C321" s="42" t="s">
        <v>30</v>
      </c>
      <c r="D321" s="43">
        <v>11</v>
      </c>
      <c r="E321" s="19">
        <f>Boletim_de_Medição_01!G321</f>
        <v>0</v>
      </c>
      <c r="F321" s="106"/>
      <c r="G321" s="22">
        <f t="shared" si="55"/>
        <v>0</v>
      </c>
      <c r="H321" s="22">
        <f t="shared" si="56"/>
        <v>11</v>
      </c>
      <c r="I321" s="25">
        <v>2.21</v>
      </c>
      <c r="J321" s="17">
        <f t="shared" si="50"/>
        <v>24.31</v>
      </c>
      <c r="K321" s="17">
        <f t="shared" si="51"/>
        <v>0</v>
      </c>
      <c r="L321" s="17">
        <f t="shared" si="52"/>
        <v>0</v>
      </c>
      <c r="M321" s="17">
        <f t="shared" si="53"/>
        <v>0</v>
      </c>
      <c r="N321" s="17">
        <f t="shared" si="54"/>
        <v>24.31</v>
      </c>
      <c r="O321" s="54">
        <f t="shared" si="57"/>
        <v>0</v>
      </c>
    </row>
    <row r="322" spans="1:15" ht="28.5" x14ac:dyDescent="0.2">
      <c r="A322" s="53" t="s">
        <v>620</v>
      </c>
      <c r="B322" s="41" t="s">
        <v>621</v>
      </c>
      <c r="C322" s="42" t="s">
        <v>30</v>
      </c>
      <c r="D322" s="43">
        <v>4</v>
      </c>
      <c r="E322" s="19">
        <f>Boletim_de_Medição_01!G322</f>
        <v>0</v>
      </c>
      <c r="F322" s="106"/>
      <c r="G322" s="22">
        <f t="shared" si="55"/>
        <v>0</v>
      </c>
      <c r="H322" s="22">
        <f t="shared" si="56"/>
        <v>4</v>
      </c>
      <c r="I322" s="25">
        <v>3.95</v>
      </c>
      <c r="J322" s="17">
        <f t="shared" si="50"/>
        <v>15.8</v>
      </c>
      <c r="K322" s="17">
        <f t="shared" si="51"/>
        <v>0</v>
      </c>
      <c r="L322" s="17">
        <f t="shared" si="52"/>
        <v>0</v>
      </c>
      <c r="M322" s="17">
        <f t="shared" si="53"/>
        <v>0</v>
      </c>
      <c r="N322" s="17">
        <f t="shared" si="54"/>
        <v>15.8</v>
      </c>
      <c r="O322" s="54">
        <f t="shared" si="57"/>
        <v>0</v>
      </c>
    </row>
    <row r="323" spans="1:15" ht="15" x14ac:dyDescent="0.2">
      <c r="A323" s="53" t="s">
        <v>622</v>
      </c>
      <c r="B323" s="41" t="s">
        <v>623</v>
      </c>
      <c r="C323" s="42" t="s">
        <v>30</v>
      </c>
      <c r="D323" s="43">
        <v>4</v>
      </c>
      <c r="E323" s="19">
        <f>Boletim_de_Medição_01!G323</f>
        <v>0</v>
      </c>
      <c r="F323" s="106"/>
      <c r="G323" s="22">
        <f t="shared" si="55"/>
        <v>0</v>
      </c>
      <c r="H323" s="22">
        <f t="shared" si="56"/>
        <v>4</v>
      </c>
      <c r="I323" s="25">
        <v>4.26</v>
      </c>
      <c r="J323" s="17">
        <f t="shared" si="50"/>
        <v>17.04</v>
      </c>
      <c r="K323" s="17">
        <f t="shared" si="51"/>
        <v>0</v>
      </c>
      <c r="L323" s="17">
        <f t="shared" si="52"/>
        <v>0</v>
      </c>
      <c r="M323" s="17">
        <f t="shared" si="53"/>
        <v>0</v>
      </c>
      <c r="N323" s="17">
        <f t="shared" si="54"/>
        <v>17.04</v>
      </c>
      <c r="O323" s="54">
        <f t="shared" si="57"/>
        <v>0</v>
      </c>
    </row>
    <row r="324" spans="1:15" ht="15" x14ac:dyDescent="0.2">
      <c r="A324" s="57" t="s">
        <v>111</v>
      </c>
      <c r="B324" s="23" t="s">
        <v>624</v>
      </c>
      <c r="C324" s="24"/>
      <c r="D324" s="26"/>
      <c r="E324" s="26"/>
      <c r="F324" s="107"/>
      <c r="G324" s="21"/>
      <c r="H324" s="21"/>
      <c r="I324" s="27"/>
      <c r="J324" s="28"/>
      <c r="K324" s="28"/>
      <c r="L324" s="28"/>
      <c r="M324" s="28"/>
      <c r="N324" s="28"/>
      <c r="O324" s="58"/>
    </row>
    <row r="325" spans="1:15" ht="28.5" x14ac:dyDescent="0.2">
      <c r="A325" s="53" t="s">
        <v>625</v>
      </c>
      <c r="B325" s="41" t="s">
        <v>476</v>
      </c>
      <c r="C325" s="42" t="s">
        <v>30</v>
      </c>
      <c r="D325" s="43">
        <v>500</v>
      </c>
      <c r="E325" s="19">
        <f>Boletim_de_Medição_01!G325</f>
        <v>0</v>
      </c>
      <c r="F325" s="106"/>
      <c r="G325" s="22">
        <f t="shared" si="55"/>
        <v>0</v>
      </c>
      <c r="H325" s="22">
        <f t="shared" si="56"/>
        <v>500</v>
      </c>
      <c r="I325" s="25">
        <v>2.21</v>
      </c>
      <c r="J325" s="17">
        <f t="shared" si="50"/>
        <v>1105</v>
      </c>
      <c r="K325" s="17">
        <f t="shared" si="51"/>
        <v>0</v>
      </c>
      <c r="L325" s="17">
        <f t="shared" si="52"/>
        <v>0</v>
      </c>
      <c r="M325" s="17">
        <f t="shared" si="53"/>
        <v>0</v>
      </c>
      <c r="N325" s="17">
        <f t="shared" si="54"/>
        <v>1105</v>
      </c>
      <c r="O325" s="54">
        <f t="shared" si="57"/>
        <v>0</v>
      </c>
    </row>
    <row r="326" spans="1:15" ht="28.5" x14ac:dyDescent="0.2">
      <c r="A326" s="53" t="s">
        <v>626</v>
      </c>
      <c r="B326" s="41" t="s">
        <v>621</v>
      </c>
      <c r="C326" s="42" t="s">
        <v>30</v>
      </c>
      <c r="D326" s="43">
        <v>200</v>
      </c>
      <c r="E326" s="19">
        <f>Boletim_de_Medição_01!G326</f>
        <v>0</v>
      </c>
      <c r="F326" s="106"/>
      <c r="G326" s="22">
        <f t="shared" si="55"/>
        <v>0</v>
      </c>
      <c r="H326" s="22">
        <f t="shared" si="56"/>
        <v>200</v>
      </c>
      <c r="I326" s="25">
        <v>3.95</v>
      </c>
      <c r="J326" s="17">
        <f t="shared" si="50"/>
        <v>790</v>
      </c>
      <c r="K326" s="17">
        <f t="shared" si="51"/>
        <v>0</v>
      </c>
      <c r="L326" s="17">
        <f t="shared" si="52"/>
        <v>0</v>
      </c>
      <c r="M326" s="17">
        <f t="shared" si="53"/>
        <v>0</v>
      </c>
      <c r="N326" s="17">
        <f t="shared" si="54"/>
        <v>790</v>
      </c>
      <c r="O326" s="54">
        <f t="shared" si="57"/>
        <v>0</v>
      </c>
    </row>
    <row r="327" spans="1:15" ht="15" x14ac:dyDescent="0.2">
      <c r="A327" s="53" t="s">
        <v>627</v>
      </c>
      <c r="B327" s="41" t="s">
        <v>69</v>
      </c>
      <c r="C327" s="42" t="s">
        <v>30</v>
      </c>
      <c r="D327" s="43">
        <v>27.71</v>
      </c>
      <c r="E327" s="19">
        <f>Boletim_de_Medição_01!G327</f>
        <v>0</v>
      </c>
      <c r="F327" s="106"/>
      <c r="G327" s="22">
        <f t="shared" si="55"/>
        <v>0</v>
      </c>
      <c r="H327" s="22">
        <f t="shared" si="56"/>
        <v>27.71</v>
      </c>
      <c r="I327" s="25">
        <v>7.66</v>
      </c>
      <c r="J327" s="17">
        <f t="shared" si="50"/>
        <v>212.26</v>
      </c>
      <c r="K327" s="17">
        <f t="shared" si="51"/>
        <v>0</v>
      </c>
      <c r="L327" s="17">
        <f t="shared" si="52"/>
        <v>0</v>
      </c>
      <c r="M327" s="17">
        <f t="shared" si="53"/>
        <v>0</v>
      </c>
      <c r="N327" s="17">
        <f t="shared" si="54"/>
        <v>212.26</v>
      </c>
      <c r="O327" s="54">
        <f t="shared" si="57"/>
        <v>0</v>
      </c>
    </row>
    <row r="328" spans="1:15" ht="28.5" x14ac:dyDescent="0.2">
      <c r="A328" s="53" t="s">
        <v>628</v>
      </c>
      <c r="B328" s="41" t="s">
        <v>132</v>
      </c>
      <c r="C328" s="42" t="s">
        <v>30</v>
      </c>
      <c r="D328" s="43">
        <v>123.54</v>
      </c>
      <c r="E328" s="19">
        <f>Boletim_de_Medição_01!G328</f>
        <v>0</v>
      </c>
      <c r="F328" s="106"/>
      <c r="G328" s="22">
        <f t="shared" si="55"/>
        <v>0</v>
      </c>
      <c r="H328" s="22">
        <f t="shared" si="56"/>
        <v>123.54</v>
      </c>
      <c r="I328" s="25">
        <v>5.64</v>
      </c>
      <c r="J328" s="17">
        <f t="shared" si="50"/>
        <v>696.77</v>
      </c>
      <c r="K328" s="17">
        <f t="shared" si="51"/>
        <v>0</v>
      </c>
      <c r="L328" s="17">
        <f t="shared" si="52"/>
        <v>0</v>
      </c>
      <c r="M328" s="17">
        <f t="shared" si="53"/>
        <v>0</v>
      </c>
      <c r="N328" s="17">
        <f t="shared" si="54"/>
        <v>696.77</v>
      </c>
      <c r="O328" s="54">
        <f t="shared" si="57"/>
        <v>0</v>
      </c>
    </row>
    <row r="329" spans="1:15" ht="15" x14ac:dyDescent="0.2">
      <c r="A329" s="53" t="s">
        <v>629</v>
      </c>
      <c r="B329" s="41" t="s">
        <v>623</v>
      </c>
      <c r="C329" s="42" t="s">
        <v>30</v>
      </c>
      <c r="D329" s="43">
        <v>115.23</v>
      </c>
      <c r="E329" s="19">
        <f>Boletim_de_Medição_01!G329</f>
        <v>0</v>
      </c>
      <c r="F329" s="106"/>
      <c r="G329" s="22">
        <f t="shared" si="55"/>
        <v>0</v>
      </c>
      <c r="H329" s="22">
        <f t="shared" si="56"/>
        <v>115.23</v>
      </c>
      <c r="I329" s="25">
        <v>4.26</v>
      </c>
      <c r="J329" s="17">
        <f t="shared" si="50"/>
        <v>490.88</v>
      </c>
      <c r="K329" s="17">
        <f t="shared" si="51"/>
        <v>0</v>
      </c>
      <c r="L329" s="17">
        <f t="shared" si="52"/>
        <v>0</v>
      </c>
      <c r="M329" s="17">
        <f t="shared" si="53"/>
        <v>0</v>
      </c>
      <c r="N329" s="17">
        <f t="shared" si="54"/>
        <v>490.88</v>
      </c>
      <c r="O329" s="54">
        <f t="shared" si="57"/>
        <v>0</v>
      </c>
    </row>
    <row r="330" spans="1:15" ht="28.5" x14ac:dyDescent="0.2">
      <c r="A330" s="53" t="s">
        <v>630</v>
      </c>
      <c r="B330" s="41" t="s">
        <v>491</v>
      </c>
      <c r="C330" s="42" t="s">
        <v>71</v>
      </c>
      <c r="D330" s="43">
        <v>34</v>
      </c>
      <c r="E330" s="19">
        <f>Boletim_de_Medição_01!G330</f>
        <v>0</v>
      </c>
      <c r="F330" s="106"/>
      <c r="G330" s="22">
        <f t="shared" si="55"/>
        <v>0</v>
      </c>
      <c r="H330" s="22">
        <f t="shared" si="56"/>
        <v>34</v>
      </c>
      <c r="I330" s="25">
        <v>4.68</v>
      </c>
      <c r="J330" s="17">
        <f t="shared" ref="J330:J393" si="58">D330*I330</f>
        <v>159.12</v>
      </c>
      <c r="K330" s="17">
        <f t="shared" ref="K330:K393" si="59">E330*I330</f>
        <v>0</v>
      </c>
      <c r="L330" s="17">
        <f t="shared" ref="L330:L393" si="60">F330*I330</f>
        <v>0</v>
      </c>
      <c r="M330" s="17">
        <f t="shared" ref="M330:M393" si="61">G330*I330</f>
        <v>0</v>
      </c>
      <c r="N330" s="17">
        <f t="shared" ref="N330:N393" si="62">H330*I330</f>
        <v>159.12</v>
      </c>
      <c r="O330" s="54">
        <f t="shared" si="57"/>
        <v>0</v>
      </c>
    </row>
    <row r="331" spans="1:15" ht="15" x14ac:dyDescent="0.2">
      <c r="A331" s="53" t="s">
        <v>631</v>
      </c>
      <c r="B331" s="41" t="s">
        <v>632</v>
      </c>
      <c r="C331" s="42" t="s">
        <v>7</v>
      </c>
      <c r="D331" s="43">
        <v>4</v>
      </c>
      <c r="E331" s="19">
        <f>Boletim_de_Medição_01!G331</f>
        <v>0</v>
      </c>
      <c r="F331" s="106"/>
      <c r="G331" s="22">
        <f t="shared" si="55"/>
        <v>0</v>
      </c>
      <c r="H331" s="22">
        <f t="shared" si="56"/>
        <v>4</v>
      </c>
      <c r="I331" s="25">
        <v>9.9700000000000006</v>
      </c>
      <c r="J331" s="17">
        <f t="shared" si="58"/>
        <v>39.880000000000003</v>
      </c>
      <c r="K331" s="17">
        <f t="shared" si="59"/>
        <v>0</v>
      </c>
      <c r="L331" s="17">
        <f t="shared" si="60"/>
        <v>0</v>
      </c>
      <c r="M331" s="17">
        <f t="shared" si="61"/>
        <v>0</v>
      </c>
      <c r="N331" s="17">
        <f t="shared" si="62"/>
        <v>39.880000000000003</v>
      </c>
      <c r="O331" s="54">
        <f t="shared" si="57"/>
        <v>0</v>
      </c>
    </row>
    <row r="332" spans="1:15" ht="15" x14ac:dyDescent="0.2">
      <c r="A332" s="53" t="s">
        <v>633</v>
      </c>
      <c r="B332" s="41" t="s">
        <v>634</v>
      </c>
      <c r="C332" s="42" t="s">
        <v>7</v>
      </c>
      <c r="D332" s="43">
        <v>42</v>
      </c>
      <c r="E332" s="19">
        <f>Boletim_de_Medição_01!G332</f>
        <v>0</v>
      </c>
      <c r="F332" s="106"/>
      <c r="G332" s="22">
        <f t="shared" si="55"/>
        <v>0</v>
      </c>
      <c r="H332" s="22">
        <f t="shared" si="56"/>
        <v>42</v>
      </c>
      <c r="I332" s="25">
        <v>7.36</v>
      </c>
      <c r="J332" s="17">
        <f t="shared" si="58"/>
        <v>309.12</v>
      </c>
      <c r="K332" s="17">
        <f t="shared" si="59"/>
        <v>0</v>
      </c>
      <c r="L332" s="17">
        <f t="shared" si="60"/>
        <v>0</v>
      </c>
      <c r="M332" s="17">
        <f t="shared" si="61"/>
        <v>0</v>
      </c>
      <c r="N332" s="17">
        <f t="shared" si="62"/>
        <v>309.12</v>
      </c>
      <c r="O332" s="54">
        <f t="shared" si="57"/>
        <v>0</v>
      </c>
    </row>
    <row r="333" spans="1:15" ht="28.5" x14ac:dyDescent="0.2">
      <c r="A333" s="53" t="s">
        <v>635</v>
      </c>
      <c r="B333" s="41" t="s">
        <v>131</v>
      </c>
      <c r="C333" s="42" t="s">
        <v>7</v>
      </c>
      <c r="D333" s="43">
        <v>13</v>
      </c>
      <c r="E333" s="19">
        <f>Boletim_de_Medição_01!G333</f>
        <v>0</v>
      </c>
      <c r="F333" s="106"/>
      <c r="G333" s="22">
        <f t="shared" si="55"/>
        <v>0</v>
      </c>
      <c r="H333" s="22">
        <f t="shared" si="56"/>
        <v>13</v>
      </c>
      <c r="I333" s="25">
        <v>2.75</v>
      </c>
      <c r="J333" s="17">
        <f t="shared" si="58"/>
        <v>35.75</v>
      </c>
      <c r="K333" s="17">
        <f t="shared" si="59"/>
        <v>0</v>
      </c>
      <c r="L333" s="17">
        <f t="shared" si="60"/>
        <v>0</v>
      </c>
      <c r="M333" s="17">
        <f t="shared" si="61"/>
        <v>0</v>
      </c>
      <c r="N333" s="17">
        <f t="shared" si="62"/>
        <v>35.75</v>
      </c>
      <c r="O333" s="54">
        <f t="shared" si="57"/>
        <v>0</v>
      </c>
    </row>
    <row r="334" spans="1:15" ht="28.5" x14ac:dyDescent="0.2">
      <c r="A334" s="53" t="s">
        <v>636</v>
      </c>
      <c r="B334" s="41" t="s">
        <v>130</v>
      </c>
      <c r="C334" s="42" t="s">
        <v>7</v>
      </c>
      <c r="D334" s="43">
        <v>105</v>
      </c>
      <c r="E334" s="19">
        <f>Boletim_de_Medição_01!G334</f>
        <v>0</v>
      </c>
      <c r="F334" s="106"/>
      <c r="G334" s="22">
        <f t="shared" si="55"/>
        <v>0</v>
      </c>
      <c r="H334" s="22">
        <f t="shared" si="56"/>
        <v>105</v>
      </c>
      <c r="I334" s="25">
        <v>1.99</v>
      </c>
      <c r="J334" s="17">
        <f t="shared" si="58"/>
        <v>208.95</v>
      </c>
      <c r="K334" s="17">
        <f t="shared" si="59"/>
        <v>0</v>
      </c>
      <c r="L334" s="17">
        <f t="shared" si="60"/>
        <v>0</v>
      </c>
      <c r="M334" s="17">
        <f t="shared" si="61"/>
        <v>0</v>
      </c>
      <c r="N334" s="17">
        <f t="shared" si="62"/>
        <v>208.95</v>
      </c>
      <c r="O334" s="54">
        <f t="shared" si="57"/>
        <v>0</v>
      </c>
    </row>
    <row r="335" spans="1:15" ht="28.5" x14ac:dyDescent="0.2">
      <c r="A335" s="53" t="s">
        <v>637</v>
      </c>
      <c r="B335" s="41" t="s">
        <v>638</v>
      </c>
      <c r="C335" s="42" t="s">
        <v>71</v>
      </c>
      <c r="D335" s="43">
        <v>23</v>
      </c>
      <c r="E335" s="19">
        <f>Boletim_de_Medição_01!G335</f>
        <v>0</v>
      </c>
      <c r="F335" s="106"/>
      <c r="G335" s="22">
        <f t="shared" si="55"/>
        <v>0</v>
      </c>
      <c r="H335" s="22">
        <f t="shared" si="56"/>
        <v>23</v>
      </c>
      <c r="I335" s="25">
        <v>10.19</v>
      </c>
      <c r="J335" s="17">
        <f t="shared" si="58"/>
        <v>234.37</v>
      </c>
      <c r="K335" s="17">
        <f t="shared" si="59"/>
        <v>0</v>
      </c>
      <c r="L335" s="17">
        <f t="shared" si="60"/>
        <v>0</v>
      </c>
      <c r="M335" s="17">
        <f t="shared" si="61"/>
        <v>0</v>
      </c>
      <c r="N335" s="17">
        <f t="shared" si="62"/>
        <v>234.37</v>
      </c>
      <c r="O335" s="54">
        <f t="shared" si="57"/>
        <v>0</v>
      </c>
    </row>
    <row r="336" spans="1:15" ht="28.5" x14ac:dyDescent="0.2">
      <c r="A336" s="53" t="s">
        <v>639</v>
      </c>
      <c r="B336" s="41" t="s">
        <v>640</v>
      </c>
      <c r="C336" s="42" t="s">
        <v>71</v>
      </c>
      <c r="D336" s="43">
        <v>8</v>
      </c>
      <c r="E336" s="19">
        <f>Boletim_de_Medição_01!G336</f>
        <v>0</v>
      </c>
      <c r="F336" s="106"/>
      <c r="G336" s="22">
        <f t="shared" si="55"/>
        <v>0</v>
      </c>
      <c r="H336" s="22">
        <f t="shared" si="56"/>
        <v>8</v>
      </c>
      <c r="I336" s="25">
        <v>17.28</v>
      </c>
      <c r="J336" s="17">
        <f t="shared" si="58"/>
        <v>138.24</v>
      </c>
      <c r="K336" s="17">
        <f t="shared" si="59"/>
        <v>0</v>
      </c>
      <c r="L336" s="17">
        <f t="shared" si="60"/>
        <v>0</v>
      </c>
      <c r="M336" s="17">
        <f t="shared" si="61"/>
        <v>0</v>
      </c>
      <c r="N336" s="17">
        <f t="shared" si="62"/>
        <v>138.24</v>
      </c>
      <c r="O336" s="54">
        <f t="shared" si="57"/>
        <v>0</v>
      </c>
    </row>
    <row r="337" spans="1:15" ht="28.5" x14ac:dyDescent="0.2">
      <c r="A337" s="53" t="s">
        <v>641</v>
      </c>
      <c r="B337" s="41" t="s">
        <v>642</v>
      </c>
      <c r="C337" s="42" t="s">
        <v>7</v>
      </c>
      <c r="D337" s="43">
        <v>4</v>
      </c>
      <c r="E337" s="19">
        <f>Boletim_de_Medição_01!G337</f>
        <v>0</v>
      </c>
      <c r="F337" s="106"/>
      <c r="G337" s="22">
        <f t="shared" si="55"/>
        <v>0</v>
      </c>
      <c r="H337" s="22">
        <f t="shared" si="56"/>
        <v>4</v>
      </c>
      <c r="I337" s="25">
        <v>102.56</v>
      </c>
      <c r="J337" s="17">
        <f t="shared" si="58"/>
        <v>410.24</v>
      </c>
      <c r="K337" s="17">
        <f t="shared" si="59"/>
        <v>0</v>
      </c>
      <c r="L337" s="17">
        <f t="shared" si="60"/>
        <v>0</v>
      </c>
      <c r="M337" s="17">
        <f t="shared" si="61"/>
        <v>0</v>
      </c>
      <c r="N337" s="17">
        <f t="shared" si="62"/>
        <v>410.24</v>
      </c>
      <c r="O337" s="54">
        <f t="shared" si="57"/>
        <v>0</v>
      </c>
    </row>
    <row r="338" spans="1:15" ht="28.5" x14ac:dyDescent="0.2">
      <c r="A338" s="53" t="s">
        <v>643</v>
      </c>
      <c r="B338" s="41" t="s">
        <v>644</v>
      </c>
      <c r="C338" s="42" t="s">
        <v>7</v>
      </c>
      <c r="D338" s="43">
        <v>5</v>
      </c>
      <c r="E338" s="19">
        <f>Boletim_de_Medição_01!G338</f>
        <v>0</v>
      </c>
      <c r="F338" s="106"/>
      <c r="G338" s="22">
        <f t="shared" si="55"/>
        <v>0</v>
      </c>
      <c r="H338" s="22">
        <f t="shared" si="56"/>
        <v>5</v>
      </c>
      <c r="I338" s="25">
        <v>6.59</v>
      </c>
      <c r="J338" s="17">
        <f t="shared" si="58"/>
        <v>32.950000000000003</v>
      </c>
      <c r="K338" s="17">
        <f t="shared" si="59"/>
        <v>0</v>
      </c>
      <c r="L338" s="17">
        <f t="shared" si="60"/>
        <v>0</v>
      </c>
      <c r="M338" s="17">
        <f t="shared" si="61"/>
        <v>0</v>
      </c>
      <c r="N338" s="17">
        <f t="shared" si="62"/>
        <v>32.950000000000003</v>
      </c>
      <c r="O338" s="54">
        <f t="shared" si="57"/>
        <v>0</v>
      </c>
    </row>
    <row r="339" spans="1:15" ht="15" x14ac:dyDescent="0.2">
      <c r="A339" s="53" t="s">
        <v>645</v>
      </c>
      <c r="B339" s="41" t="s">
        <v>646</v>
      </c>
      <c r="C339" s="42" t="s">
        <v>7</v>
      </c>
      <c r="D339" s="43">
        <v>10</v>
      </c>
      <c r="E339" s="19">
        <f>Boletim_de_Medição_01!G339</f>
        <v>0</v>
      </c>
      <c r="F339" s="106"/>
      <c r="G339" s="22">
        <f t="shared" si="55"/>
        <v>0</v>
      </c>
      <c r="H339" s="22">
        <f t="shared" si="56"/>
        <v>10</v>
      </c>
      <c r="I339" s="25">
        <v>14.06</v>
      </c>
      <c r="J339" s="17">
        <f t="shared" si="58"/>
        <v>140.6</v>
      </c>
      <c r="K339" s="17">
        <f t="shared" si="59"/>
        <v>0</v>
      </c>
      <c r="L339" s="17">
        <f t="shared" si="60"/>
        <v>0</v>
      </c>
      <c r="M339" s="17">
        <f t="shared" si="61"/>
        <v>0</v>
      </c>
      <c r="N339" s="17">
        <f t="shared" si="62"/>
        <v>140.6</v>
      </c>
      <c r="O339" s="54">
        <f t="shared" si="57"/>
        <v>0</v>
      </c>
    </row>
    <row r="340" spans="1:15" ht="28.5" x14ac:dyDescent="0.2">
      <c r="A340" s="53" t="s">
        <v>647</v>
      </c>
      <c r="B340" s="41" t="s">
        <v>648</v>
      </c>
      <c r="C340" s="42" t="s">
        <v>649</v>
      </c>
      <c r="D340" s="43">
        <v>35</v>
      </c>
      <c r="E340" s="19">
        <f>Boletim_de_Medição_01!G340</f>
        <v>0</v>
      </c>
      <c r="F340" s="106"/>
      <c r="G340" s="22">
        <f t="shared" si="55"/>
        <v>0</v>
      </c>
      <c r="H340" s="22">
        <f t="shared" si="56"/>
        <v>35</v>
      </c>
      <c r="I340" s="25">
        <v>6.48</v>
      </c>
      <c r="J340" s="17">
        <f t="shared" si="58"/>
        <v>226.8</v>
      </c>
      <c r="K340" s="17">
        <f t="shared" si="59"/>
        <v>0</v>
      </c>
      <c r="L340" s="17">
        <f t="shared" si="60"/>
        <v>0</v>
      </c>
      <c r="M340" s="17">
        <f t="shared" si="61"/>
        <v>0</v>
      </c>
      <c r="N340" s="17">
        <f t="shared" si="62"/>
        <v>226.8</v>
      </c>
      <c r="O340" s="54">
        <f t="shared" si="57"/>
        <v>0</v>
      </c>
    </row>
    <row r="341" spans="1:15" ht="15" x14ac:dyDescent="0.2">
      <c r="A341" s="57" t="s">
        <v>650</v>
      </c>
      <c r="B341" s="23" t="s">
        <v>651</v>
      </c>
      <c r="C341" s="24"/>
      <c r="D341" s="26"/>
      <c r="E341" s="26"/>
      <c r="F341" s="107"/>
      <c r="G341" s="21"/>
      <c r="H341" s="21"/>
      <c r="I341" s="27"/>
      <c r="J341" s="28"/>
      <c r="K341" s="28"/>
      <c r="L341" s="28"/>
      <c r="M341" s="28"/>
      <c r="N341" s="28"/>
      <c r="O341" s="58"/>
    </row>
    <row r="342" spans="1:15" ht="15" x14ac:dyDescent="0.2">
      <c r="A342" s="53" t="s">
        <v>652</v>
      </c>
      <c r="B342" s="41" t="s">
        <v>69</v>
      </c>
      <c r="C342" s="42" t="s">
        <v>30</v>
      </c>
      <c r="D342" s="43">
        <v>30</v>
      </c>
      <c r="E342" s="19">
        <f>Boletim_de_Medição_01!G342</f>
        <v>0</v>
      </c>
      <c r="F342" s="106"/>
      <c r="G342" s="22">
        <f t="shared" si="55"/>
        <v>0</v>
      </c>
      <c r="H342" s="22">
        <f t="shared" si="56"/>
        <v>30</v>
      </c>
      <c r="I342" s="25">
        <v>7.66</v>
      </c>
      <c r="J342" s="17">
        <f t="shared" si="58"/>
        <v>229.8</v>
      </c>
      <c r="K342" s="17">
        <f t="shared" si="59"/>
        <v>0</v>
      </c>
      <c r="L342" s="17">
        <f t="shared" si="60"/>
        <v>0</v>
      </c>
      <c r="M342" s="17">
        <f t="shared" si="61"/>
        <v>0</v>
      </c>
      <c r="N342" s="17">
        <f t="shared" si="62"/>
        <v>229.8</v>
      </c>
      <c r="O342" s="54">
        <f t="shared" si="57"/>
        <v>0</v>
      </c>
    </row>
    <row r="343" spans="1:15" ht="28.5" x14ac:dyDescent="0.2">
      <c r="A343" s="53" t="s">
        <v>653</v>
      </c>
      <c r="B343" s="41" t="s">
        <v>132</v>
      </c>
      <c r="C343" s="42" t="s">
        <v>30</v>
      </c>
      <c r="D343" s="43">
        <v>347.69</v>
      </c>
      <c r="E343" s="19">
        <f>Boletim_de_Medição_01!G343</f>
        <v>0</v>
      </c>
      <c r="F343" s="106"/>
      <c r="G343" s="22">
        <f t="shared" si="55"/>
        <v>0</v>
      </c>
      <c r="H343" s="22">
        <f t="shared" si="56"/>
        <v>347.69</v>
      </c>
      <c r="I343" s="25">
        <v>5.64</v>
      </c>
      <c r="J343" s="17">
        <f t="shared" si="58"/>
        <v>1960.97</v>
      </c>
      <c r="K343" s="17">
        <f t="shared" si="59"/>
        <v>0</v>
      </c>
      <c r="L343" s="17">
        <f t="shared" si="60"/>
        <v>0</v>
      </c>
      <c r="M343" s="17">
        <f t="shared" si="61"/>
        <v>0</v>
      </c>
      <c r="N343" s="17">
        <f t="shared" si="62"/>
        <v>1960.97</v>
      </c>
      <c r="O343" s="54">
        <f t="shared" si="57"/>
        <v>0</v>
      </c>
    </row>
    <row r="344" spans="1:15" ht="28.5" x14ac:dyDescent="0.2">
      <c r="A344" s="53" t="s">
        <v>654</v>
      </c>
      <c r="B344" s="41" t="s">
        <v>131</v>
      </c>
      <c r="C344" s="42" t="s">
        <v>7</v>
      </c>
      <c r="D344" s="43">
        <v>17</v>
      </c>
      <c r="E344" s="19">
        <f>Boletim_de_Medição_01!G344</f>
        <v>0</v>
      </c>
      <c r="F344" s="106"/>
      <c r="G344" s="22">
        <f t="shared" si="55"/>
        <v>0</v>
      </c>
      <c r="H344" s="22">
        <f t="shared" si="56"/>
        <v>17</v>
      </c>
      <c r="I344" s="25">
        <v>2.75</v>
      </c>
      <c r="J344" s="17">
        <f t="shared" si="58"/>
        <v>46.75</v>
      </c>
      <c r="K344" s="17">
        <f t="shared" si="59"/>
        <v>0</v>
      </c>
      <c r="L344" s="17">
        <f t="shared" si="60"/>
        <v>0</v>
      </c>
      <c r="M344" s="17">
        <f t="shared" si="61"/>
        <v>0</v>
      </c>
      <c r="N344" s="17">
        <f t="shared" si="62"/>
        <v>46.75</v>
      </c>
      <c r="O344" s="54">
        <f t="shared" si="57"/>
        <v>0</v>
      </c>
    </row>
    <row r="345" spans="1:15" ht="28.5" x14ac:dyDescent="0.2">
      <c r="A345" s="53" t="s">
        <v>655</v>
      </c>
      <c r="B345" s="41" t="s">
        <v>130</v>
      </c>
      <c r="C345" s="42" t="s">
        <v>7</v>
      </c>
      <c r="D345" s="43">
        <v>73</v>
      </c>
      <c r="E345" s="19">
        <f>Boletim_de_Medição_01!G345</f>
        <v>0</v>
      </c>
      <c r="F345" s="106"/>
      <c r="G345" s="22">
        <f t="shared" si="55"/>
        <v>0</v>
      </c>
      <c r="H345" s="22">
        <f t="shared" si="56"/>
        <v>73</v>
      </c>
      <c r="I345" s="25">
        <v>1.99</v>
      </c>
      <c r="J345" s="17">
        <f t="shared" si="58"/>
        <v>145.27000000000001</v>
      </c>
      <c r="K345" s="17">
        <f t="shared" si="59"/>
        <v>0</v>
      </c>
      <c r="L345" s="17">
        <f t="shared" si="60"/>
        <v>0</v>
      </c>
      <c r="M345" s="17">
        <f t="shared" si="61"/>
        <v>0</v>
      </c>
      <c r="N345" s="17">
        <f t="shared" si="62"/>
        <v>145.27000000000001</v>
      </c>
      <c r="O345" s="54">
        <f t="shared" si="57"/>
        <v>0</v>
      </c>
    </row>
    <row r="346" spans="1:15" ht="28.5" x14ac:dyDescent="0.2">
      <c r="A346" s="53" t="s">
        <v>656</v>
      </c>
      <c r="B346" s="41" t="s">
        <v>128</v>
      </c>
      <c r="C346" s="42" t="s">
        <v>7</v>
      </c>
      <c r="D346" s="43">
        <v>6</v>
      </c>
      <c r="E346" s="19">
        <f>Boletim_de_Medição_01!G346</f>
        <v>0</v>
      </c>
      <c r="F346" s="106"/>
      <c r="G346" s="22">
        <f t="shared" si="55"/>
        <v>0</v>
      </c>
      <c r="H346" s="22">
        <f t="shared" si="56"/>
        <v>6</v>
      </c>
      <c r="I346" s="25">
        <v>6.28</v>
      </c>
      <c r="J346" s="17">
        <f t="shared" si="58"/>
        <v>37.68</v>
      </c>
      <c r="K346" s="17">
        <f t="shared" si="59"/>
        <v>0</v>
      </c>
      <c r="L346" s="17">
        <f t="shared" si="60"/>
        <v>0</v>
      </c>
      <c r="M346" s="17">
        <f t="shared" si="61"/>
        <v>0</v>
      </c>
      <c r="N346" s="17">
        <f t="shared" si="62"/>
        <v>37.68</v>
      </c>
      <c r="O346" s="54">
        <f t="shared" si="57"/>
        <v>0</v>
      </c>
    </row>
    <row r="347" spans="1:15" ht="28.5" x14ac:dyDescent="0.2">
      <c r="A347" s="53" t="s">
        <v>657</v>
      </c>
      <c r="B347" s="41" t="s">
        <v>129</v>
      </c>
      <c r="C347" s="42" t="s">
        <v>7</v>
      </c>
      <c r="D347" s="43">
        <v>97</v>
      </c>
      <c r="E347" s="19">
        <f>Boletim_de_Medição_01!G347</f>
        <v>0</v>
      </c>
      <c r="F347" s="106"/>
      <c r="G347" s="22">
        <f t="shared" si="55"/>
        <v>0</v>
      </c>
      <c r="H347" s="22">
        <f t="shared" si="56"/>
        <v>97</v>
      </c>
      <c r="I347" s="25">
        <v>4.17</v>
      </c>
      <c r="J347" s="17">
        <f t="shared" si="58"/>
        <v>404.49</v>
      </c>
      <c r="K347" s="17">
        <f t="shared" si="59"/>
        <v>0</v>
      </c>
      <c r="L347" s="17">
        <f t="shared" si="60"/>
        <v>0</v>
      </c>
      <c r="M347" s="17">
        <f t="shared" si="61"/>
        <v>0</v>
      </c>
      <c r="N347" s="17">
        <f t="shared" si="62"/>
        <v>404.49</v>
      </c>
      <c r="O347" s="54">
        <f t="shared" si="57"/>
        <v>0</v>
      </c>
    </row>
    <row r="348" spans="1:15" ht="15" x14ac:dyDescent="0.2">
      <c r="A348" s="53" t="s">
        <v>658</v>
      </c>
      <c r="B348" s="41" t="s">
        <v>659</v>
      </c>
      <c r="C348" s="42" t="s">
        <v>30</v>
      </c>
      <c r="D348" s="43">
        <v>400</v>
      </c>
      <c r="E348" s="19">
        <f>Boletim_de_Medição_01!G348</f>
        <v>0</v>
      </c>
      <c r="F348" s="106"/>
      <c r="G348" s="22">
        <f t="shared" si="55"/>
        <v>0</v>
      </c>
      <c r="H348" s="22">
        <f t="shared" si="56"/>
        <v>400</v>
      </c>
      <c r="I348" s="25">
        <v>2.4500000000000002</v>
      </c>
      <c r="J348" s="17">
        <f t="shared" si="58"/>
        <v>980</v>
      </c>
      <c r="K348" s="17">
        <f t="shared" si="59"/>
        <v>0</v>
      </c>
      <c r="L348" s="17">
        <f t="shared" si="60"/>
        <v>0</v>
      </c>
      <c r="M348" s="17">
        <f t="shared" si="61"/>
        <v>0</v>
      </c>
      <c r="N348" s="17">
        <f t="shared" si="62"/>
        <v>980</v>
      </c>
      <c r="O348" s="54">
        <f t="shared" si="57"/>
        <v>0</v>
      </c>
    </row>
    <row r="349" spans="1:15" ht="28.5" x14ac:dyDescent="0.2">
      <c r="A349" s="53" t="s">
        <v>660</v>
      </c>
      <c r="B349" s="41" t="s">
        <v>476</v>
      </c>
      <c r="C349" s="42" t="s">
        <v>30</v>
      </c>
      <c r="D349" s="43">
        <v>1094.3499999999999</v>
      </c>
      <c r="E349" s="19">
        <f>Boletim_de_Medição_01!G349</f>
        <v>0</v>
      </c>
      <c r="F349" s="106"/>
      <c r="G349" s="22">
        <f t="shared" si="55"/>
        <v>0</v>
      </c>
      <c r="H349" s="22">
        <f t="shared" si="56"/>
        <v>1094.3499999999999</v>
      </c>
      <c r="I349" s="25">
        <v>2.21</v>
      </c>
      <c r="J349" s="17">
        <f t="shared" si="58"/>
        <v>2418.5100000000002</v>
      </c>
      <c r="K349" s="17">
        <f t="shared" si="59"/>
        <v>0</v>
      </c>
      <c r="L349" s="17">
        <f t="shared" si="60"/>
        <v>0</v>
      </c>
      <c r="M349" s="17">
        <f t="shared" si="61"/>
        <v>0</v>
      </c>
      <c r="N349" s="17">
        <f t="shared" si="62"/>
        <v>2418.5100000000002</v>
      </c>
      <c r="O349" s="54">
        <f t="shared" si="57"/>
        <v>0</v>
      </c>
    </row>
    <row r="350" spans="1:15" ht="28.5" x14ac:dyDescent="0.2">
      <c r="A350" s="53" t="s">
        <v>661</v>
      </c>
      <c r="B350" s="41" t="s">
        <v>662</v>
      </c>
      <c r="C350" s="42" t="s">
        <v>7</v>
      </c>
      <c r="D350" s="43">
        <v>52</v>
      </c>
      <c r="E350" s="19">
        <f>Boletim_de_Medição_01!G350</f>
        <v>0</v>
      </c>
      <c r="F350" s="106"/>
      <c r="G350" s="22">
        <f t="shared" si="55"/>
        <v>0</v>
      </c>
      <c r="H350" s="22">
        <f t="shared" si="56"/>
        <v>52</v>
      </c>
      <c r="I350" s="25">
        <v>6.33</v>
      </c>
      <c r="J350" s="17">
        <f t="shared" si="58"/>
        <v>329.16</v>
      </c>
      <c r="K350" s="17">
        <f t="shared" si="59"/>
        <v>0</v>
      </c>
      <c r="L350" s="17">
        <f t="shared" si="60"/>
        <v>0</v>
      </c>
      <c r="M350" s="17">
        <f t="shared" si="61"/>
        <v>0</v>
      </c>
      <c r="N350" s="17">
        <f t="shared" si="62"/>
        <v>329.16</v>
      </c>
      <c r="O350" s="54">
        <f t="shared" si="57"/>
        <v>0</v>
      </c>
    </row>
    <row r="351" spans="1:15" ht="28.5" x14ac:dyDescent="0.2">
      <c r="A351" s="53" t="s">
        <v>663</v>
      </c>
      <c r="B351" s="41" t="s">
        <v>493</v>
      </c>
      <c r="C351" s="42" t="s">
        <v>7</v>
      </c>
      <c r="D351" s="43">
        <v>4</v>
      </c>
      <c r="E351" s="19">
        <f>Boletim_de_Medição_01!G351</f>
        <v>0</v>
      </c>
      <c r="F351" s="106"/>
      <c r="G351" s="22">
        <f t="shared" si="55"/>
        <v>0</v>
      </c>
      <c r="H351" s="22">
        <f t="shared" si="56"/>
        <v>4</v>
      </c>
      <c r="I351" s="25">
        <v>95.82</v>
      </c>
      <c r="J351" s="17">
        <f t="shared" si="58"/>
        <v>383.28</v>
      </c>
      <c r="K351" s="17">
        <f t="shared" si="59"/>
        <v>0</v>
      </c>
      <c r="L351" s="17">
        <f t="shared" si="60"/>
        <v>0</v>
      </c>
      <c r="M351" s="17">
        <f t="shared" si="61"/>
        <v>0</v>
      </c>
      <c r="N351" s="17">
        <f t="shared" si="62"/>
        <v>383.28</v>
      </c>
      <c r="O351" s="54">
        <f t="shared" si="57"/>
        <v>0</v>
      </c>
    </row>
    <row r="352" spans="1:15" ht="28.5" x14ac:dyDescent="0.2">
      <c r="A352" s="53" t="s">
        <v>664</v>
      </c>
      <c r="B352" s="41" t="s">
        <v>665</v>
      </c>
      <c r="C352" s="42" t="s">
        <v>7</v>
      </c>
      <c r="D352" s="43">
        <v>9</v>
      </c>
      <c r="E352" s="19">
        <f>Boletim_de_Medição_01!G352</f>
        <v>0</v>
      </c>
      <c r="F352" s="106"/>
      <c r="G352" s="22">
        <f t="shared" si="55"/>
        <v>0</v>
      </c>
      <c r="H352" s="22">
        <f t="shared" si="56"/>
        <v>9</v>
      </c>
      <c r="I352" s="25">
        <v>76.72</v>
      </c>
      <c r="J352" s="17">
        <f t="shared" si="58"/>
        <v>690.48</v>
      </c>
      <c r="K352" s="17">
        <f t="shared" si="59"/>
        <v>0</v>
      </c>
      <c r="L352" s="17">
        <f t="shared" si="60"/>
        <v>0</v>
      </c>
      <c r="M352" s="17">
        <f t="shared" si="61"/>
        <v>0</v>
      </c>
      <c r="N352" s="17">
        <f t="shared" si="62"/>
        <v>690.48</v>
      </c>
      <c r="O352" s="54">
        <f t="shared" si="57"/>
        <v>0</v>
      </c>
    </row>
    <row r="353" spans="1:15" ht="28.5" x14ac:dyDescent="0.2">
      <c r="A353" s="53" t="s">
        <v>666</v>
      </c>
      <c r="B353" s="41" t="s">
        <v>667</v>
      </c>
      <c r="C353" s="42" t="s">
        <v>7</v>
      </c>
      <c r="D353" s="43">
        <v>2</v>
      </c>
      <c r="E353" s="19">
        <f>Boletim_de_Medição_01!G353</f>
        <v>0</v>
      </c>
      <c r="F353" s="106"/>
      <c r="G353" s="22">
        <f t="shared" si="55"/>
        <v>0</v>
      </c>
      <c r="H353" s="22">
        <f t="shared" si="56"/>
        <v>2</v>
      </c>
      <c r="I353" s="25">
        <v>126.87</v>
      </c>
      <c r="J353" s="17">
        <f t="shared" si="58"/>
        <v>253.74</v>
      </c>
      <c r="K353" s="17">
        <f t="shared" si="59"/>
        <v>0</v>
      </c>
      <c r="L353" s="17">
        <f t="shared" si="60"/>
        <v>0</v>
      </c>
      <c r="M353" s="17">
        <f t="shared" si="61"/>
        <v>0</v>
      </c>
      <c r="N353" s="17">
        <f t="shared" si="62"/>
        <v>253.74</v>
      </c>
      <c r="O353" s="54">
        <f t="shared" si="57"/>
        <v>0</v>
      </c>
    </row>
    <row r="354" spans="1:15" ht="42.75" x14ac:dyDescent="0.2">
      <c r="A354" s="53" t="s">
        <v>668</v>
      </c>
      <c r="B354" s="41" t="s">
        <v>669</v>
      </c>
      <c r="C354" s="42" t="s">
        <v>7</v>
      </c>
      <c r="D354" s="43">
        <v>15</v>
      </c>
      <c r="E354" s="19">
        <f>Boletim_de_Medição_01!G354</f>
        <v>0</v>
      </c>
      <c r="F354" s="106"/>
      <c r="G354" s="22">
        <f t="shared" si="55"/>
        <v>0</v>
      </c>
      <c r="H354" s="22">
        <f t="shared" si="56"/>
        <v>15</v>
      </c>
      <c r="I354" s="25">
        <v>268.64999999999998</v>
      </c>
      <c r="J354" s="17">
        <f t="shared" si="58"/>
        <v>4029.75</v>
      </c>
      <c r="K354" s="17">
        <f t="shared" si="59"/>
        <v>0</v>
      </c>
      <c r="L354" s="17">
        <f t="shared" si="60"/>
        <v>0</v>
      </c>
      <c r="M354" s="17">
        <f t="shared" si="61"/>
        <v>0</v>
      </c>
      <c r="N354" s="17">
        <f t="shared" si="62"/>
        <v>4029.75</v>
      </c>
      <c r="O354" s="54">
        <f t="shared" si="57"/>
        <v>0</v>
      </c>
    </row>
    <row r="355" spans="1:15" ht="42.75" x14ac:dyDescent="0.2">
      <c r="A355" s="53" t="s">
        <v>670</v>
      </c>
      <c r="B355" s="41" t="s">
        <v>671</v>
      </c>
      <c r="C355" s="42" t="s">
        <v>7</v>
      </c>
      <c r="D355" s="43">
        <v>16</v>
      </c>
      <c r="E355" s="19">
        <f>Boletim_de_Medição_01!G355</f>
        <v>0</v>
      </c>
      <c r="F355" s="106"/>
      <c r="G355" s="22">
        <f t="shared" si="55"/>
        <v>0</v>
      </c>
      <c r="H355" s="22">
        <f t="shared" si="56"/>
        <v>16</v>
      </c>
      <c r="I355" s="25">
        <v>149.36000000000001</v>
      </c>
      <c r="J355" s="17">
        <f t="shared" si="58"/>
        <v>2389.7600000000002</v>
      </c>
      <c r="K355" s="17">
        <f t="shared" si="59"/>
        <v>0</v>
      </c>
      <c r="L355" s="17">
        <f t="shared" si="60"/>
        <v>0</v>
      </c>
      <c r="M355" s="17">
        <f t="shared" si="61"/>
        <v>0</v>
      </c>
      <c r="N355" s="17">
        <f t="shared" si="62"/>
        <v>2389.7600000000002</v>
      </c>
      <c r="O355" s="54">
        <f t="shared" si="57"/>
        <v>0</v>
      </c>
    </row>
    <row r="356" spans="1:15" ht="42.75" x14ac:dyDescent="0.2">
      <c r="A356" s="53" t="s">
        <v>672</v>
      </c>
      <c r="B356" s="41" t="s">
        <v>673</v>
      </c>
      <c r="C356" s="42" t="s">
        <v>7</v>
      </c>
      <c r="D356" s="43">
        <v>7</v>
      </c>
      <c r="E356" s="19">
        <f>Boletim_de_Medição_01!G356</f>
        <v>0</v>
      </c>
      <c r="F356" s="106"/>
      <c r="G356" s="22">
        <f t="shared" si="55"/>
        <v>0</v>
      </c>
      <c r="H356" s="22">
        <f t="shared" si="56"/>
        <v>7</v>
      </c>
      <c r="I356" s="25">
        <v>180.1</v>
      </c>
      <c r="J356" s="17">
        <f t="shared" si="58"/>
        <v>1260.7</v>
      </c>
      <c r="K356" s="17">
        <f t="shared" si="59"/>
        <v>0</v>
      </c>
      <c r="L356" s="17">
        <f t="shared" si="60"/>
        <v>0</v>
      </c>
      <c r="M356" s="17">
        <f t="shared" si="61"/>
        <v>0</v>
      </c>
      <c r="N356" s="17">
        <f t="shared" si="62"/>
        <v>1260.7</v>
      </c>
      <c r="O356" s="54">
        <f t="shared" si="57"/>
        <v>0</v>
      </c>
    </row>
    <row r="357" spans="1:15" ht="15" x14ac:dyDescent="0.2">
      <c r="A357" s="53" t="s">
        <v>674</v>
      </c>
      <c r="B357" s="41" t="s">
        <v>675</v>
      </c>
      <c r="C357" s="42" t="s">
        <v>7</v>
      </c>
      <c r="D357" s="43">
        <v>3</v>
      </c>
      <c r="E357" s="19">
        <f>Boletim_de_Medição_01!G357</f>
        <v>0</v>
      </c>
      <c r="F357" s="106"/>
      <c r="G357" s="22">
        <f t="shared" si="55"/>
        <v>0</v>
      </c>
      <c r="H357" s="22">
        <f t="shared" si="56"/>
        <v>3</v>
      </c>
      <c r="I357" s="25">
        <v>109.23</v>
      </c>
      <c r="J357" s="17">
        <f t="shared" si="58"/>
        <v>327.69</v>
      </c>
      <c r="K357" s="17">
        <f t="shared" si="59"/>
        <v>0</v>
      </c>
      <c r="L357" s="17">
        <f t="shared" si="60"/>
        <v>0</v>
      </c>
      <c r="M357" s="17">
        <f t="shared" si="61"/>
        <v>0</v>
      </c>
      <c r="N357" s="17">
        <f t="shared" si="62"/>
        <v>327.69</v>
      </c>
      <c r="O357" s="54">
        <f t="shared" si="57"/>
        <v>0</v>
      </c>
    </row>
    <row r="358" spans="1:15" ht="28.5" x14ac:dyDescent="0.2">
      <c r="A358" s="53" t="s">
        <v>676</v>
      </c>
      <c r="B358" s="41" t="s">
        <v>677</v>
      </c>
      <c r="C358" s="42" t="s">
        <v>71</v>
      </c>
      <c r="D358" s="43">
        <v>14</v>
      </c>
      <c r="E358" s="19">
        <f>Boletim_de_Medição_01!G358</f>
        <v>0</v>
      </c>
      <c r="F358" s="106"/>
      <c r="G358" s="22">
        <f t="shared" si="55"/>
        <v>0</v>
      </c>
      <c r="H358" s="22">
        <f t="shared" si="56"/>
        <v>14</v>
      </c>
      <c r="I358" s="25">
        <v>9.8800000000000008</v>
      </c>
      <c r="J358" s="17">
        <f t="shared" si="58"/>
        <v>138.32</v>
      </c>
      <c r="K358" s="17">
        <f t="shared" si="59"/>
        <v>0</v>
      </c>
      <c r="L358" s="17">
        <f t="shared" si="60"/>
        <v>0</v>
      </c>
      <c r="M358" s="17">
        <f t="shared" si="61"/>
        <v>0</v>
      </c>
      <c r="N358" s="17">
        <f t="shared" si="62"/>
        <v>138.32</v>
      </c>
      <c r="O358" s="54">
        <f t="shared" si="57"/>
        <v>0</v>
      </c>
    </row>
    <row r="359" spans="1:15" ht="28.5" x14ac:dyDescent="0.2">
      <c r="A359" s="53" t="s">
        <v>678</v>
      </c>
      <c r="B359" s="41" t="s">
        <v>679</v>
      </c>
      <c r="C359" s="42" t="s">
        <v>71</v>
      </c>
      <c r="D359" s="43">
        <v>11</v>
      </c>
      <c r="E359" s="19">
        <f>Boletim_de_Medição_01!G359</f>
        <v>0</v>
      </c>
      <c r="F359" s="106"/>
      <c r="G359" s="22">
        <f t="shared" si="55"/>
        <v>0</v>
      </c>
      <c r="H359" s="22">
        <f t="shared" si="56"/>
        <v>11</v>
      </c>
      <c r="I359" s="25">
        <v>15.21</v>
      </c>
      <c r="J359" s="17">
        <f t="shared" si="58"/>
        <v>167.31</v>
      </c>
      <c r="K359" s="17">
        <f t="shared" si="59"/>
        <v>0</v>
      </c>
      <c r="L359" s="17">
        <f t="shared" si="60"/>
        <v>0</v>
      </c>
      <c r="M359" s="17">
        <f t="shared" si="61"/>
        <v>0</v>
      </c>
      <c r="N359" s="17">
        <f t="shared" si="62"/>
        <v>167.31</v>
      </c>
      <c r="O359" s="54">
        <f t="shared" si="57"/>
        <v>0</v>
      </c>
    </row>
    <row r="360" spans="1:15" ht="28.5" x14ac:dyDescent="0.2">
      <c r="A360" s="53" t="s">
        <v>680</v>
      </c>
      <c r="B360" s="41" t="s">
        <v>681</v>
      </c>
      <c r="C360" s="42" t="s">
        <v>71</v>
      </c>
      <c r="D360" s="43">
        <v>5</v>
      </c>
      <c r="E360" s="19">
        <f>Boletim_de_Medição_01!G360</f>
        <v>0</v>
      </c>
      <c r="F360" s="106"/>
      <c r="G360" s="22">
        <f t="shared" si="55"/>
        <v>0</v>
      </c>
      <c r="H360" s="22">
        <f t="shared" si="56"/>
        <v>5</v>
      </c>
      <c r="I360" s="25">
        <v>22.44</v>
      </c>
      <c r="J360" s="17">
        <f t="shared" si="58"/>
        <v>112.2</v>
      </c>
      <c r="K360" s="17">
        <f t="shared" si="59"/>
        <v>0</v>
      </c>
      <c r="L360" s="17">
        <f t="shared" si="60"/>
        <v>0</v>
      </c>
      <c r="M360" s="17">
        <f t="shared" si="61"/>
        <v>0</v>
      </c>
      <c r="N360" s="17">
        <f t="shared" si="62"/>
        <v>112.2</v>
      </c>
      <c r="O360" s="54">
        <f t="shared" si="57"/>
        <v>0</v>
      </c>
    </row>
    <row r="361" spans="1:15" ht="28.5" x14ac:dyDescent="0.2">
      <c r="A361" s="53" t="s">
        <v>682</v>
      </c>
      <c r="B361" s="41" t="s">
        <v>683</v>
      </c>
      <c r="C361" s="42" t="s">
        <v>71</v>
      </c>
      <c r="D361" s="43">
        <v>6</v>
      </c>
      <c r="E361" s="19">
        <f>Boletim_de_Medição_01!G361</f>
        <v>0</v>
      </c>
      <c r="F361" s="106"/>
      <c r="G361" s="22">
        <f t="shared" si="55"/>
        <v>0</v>
      </c>
      <c r="H361" s="22">
        <f t="shared" si="56"/>
        <v>6</v>
      </c>
      <c r="I361" s="25">
        <v>18.07</v>
      </c>
      <c r="J361" s="17">
        <f t="shared" si="58"/>
        <v>108.42</v>
      </c>
      <c r="K361" s="17">
        <f t="shared" si="59"/>
        <v>0</v>
      </c>
      <c r="L361" s="17">
        <f t="shared" si="60"/>
        <v>0</v>
      </c>
      <c r="M361" s="17">
        <f t="shared" si="61"/>
        <v>0</v>
      </c>
      <c r="N361" s="17">
        <f t="shared" si="62"/>
        <v>108.42</v>
      </c>
      <c r="O361" s="54">
        <f t="shared" si="57"/>
        <v>0</v>
      </c>
    </row>
    <row r="362" spans="1:15" ht="15" x14ac:dyDescent="0.2">
      <c r="A362" s="57" t="s">
        <v>684</v>
      </c>
      <c r="B362" s="23" t="s">
        <v>40</v>
      </c>
      <c r="C362" s="24"/>
      <c r="D362" s="26"/>
      <c r="E362" s="26"/>
      <c r="F362" s="107"/>
      <c r="G362" s="21"/>
      <c r="H362" s="21"/>
      <c r="I362" s="27"/>
      <c r="J362" s="28"/>
      <c r="K362" s="28"/>
      <c r="L362" s="28"/>
      <c r="M362" s="28"/>
      <c r="N362" s="28"/>
      <c r="O362" s="58"/>
    </row>
    <row r="363" spans="1:15" ht="28.5" x14ac:dyDescent="0.2">
      <c r="A363" s="53" t="s">
        <v>685</v>
      </c>
      <c r="B363" s="41" t="s">
        <v>686</v>
      </c>
      <c r="C363" s="42" t="s">
        <v>75</v>
      </c>
      <c r="D363" s="43">
        <v>149</v>
      </c>
      <c r="E363" s="19">
        <f>Boletim_de_Medição_01!G363</f>
        <v>0</v>
      </c>
      <c r="F363" s="106"/>
      <c r="G363" s="22">
        <f t="shared" si="55"/>
        <v>0</v>
      </c>
      <c r="H363" s="22">
        <f t="shared" si="56"/>
        <v>149</v>
      </c>
      <c r="I363" s="25">
        <v>2.4900000000000002</v>
      </c>
      <c r="J363" s="17">
        <f t="shared" si="58"/>
        <v>371.01</v>
      </c>
      <c r="K363" s="17">
        <f t="shared" si="59"/>
        <v>0</v>
      </c>
      <c r="L363" s="17">
        <f t="shared" si="60"/>
        <v>0</v>
      </c>
      <c r="M363" s="17">
        <f t="shared" si="61"/>
        <v>0</v>
      </c>
      <c r="N363" s="17">
        <f t="shared" si="62"/>
        <v>371.01</v>
      </c>
      <c r="O363" s="54">
        <f t="shared" si="57"/>
        <v>0</v>
      </c>
    </row>
    <row r="364" spans="1:15" ht="15" x14ac:dyDescent="0.2">
      <c r="A364" s="57" t="s">
        <v>112</v>
      </c>
      <c r="B364" s="23" t="s">
        <v>687</v>
      </c>
      <c r="C364" s="24"/>
      <c r="D364" s="26"/>
      <c r="E364" s="26"/>
      <c r="F364" s="107"/>
      <c r="G364" s="21"/>
      <c r="H364" s="21"/>
      <c r="I364" s="27"/>
      <c r="J364" s="28"/>
      <c r="K364" s="28"/>
      <c r="L364" s="28"/>
      <c r="M364" s="28"/>
      <c r="N364" s="28"/>
      <c r="O364" s="58"/>
    </row>
    <row r="365" spans="1:15" ht="15" x14ac:dyDescent="0.2">
      <c r="A365" s="57" t="s">
        <v>114</v>
      </c>
      <c r="B365" s="23" t="s">
        <v>594</v>
      </c>
      <c r="C365" s="24"/>
      <c r="D365" s="26"/>
      <c r="E365" s="26"/>
      <c r="F365" s="107"/>
      <c r="G365" s="21"/>
      <c r="H365" s="21"/>
      <c r="I365" s="27"/>
      <c r="J365" s="28"/>
      <c r="K365" s="28"/>
      <c r="L365" s="28"/>
      <c r="M365" s="28"/>
      <c r="N365" s="28"/>
      <c r="O365" s="58"/>
    </row>
    <row r="366" spans="1:15" ht="42.75" x14ac:dyDescent="0.2">
      <c r="A366" s="53" t="s">
        <v>688</v>
      </c>
      <c r="B366" s="41" t="s">
        <v>209</v>
      </c>
      <c r="C366" s="42" t="s">
        <v>74</v>
      </c>
      <c r="D366" s="43">
        <v>14.36</v>
      </c>
      <c r="E366" s="19">
        <f>Boletim_de_Medição_01!G366</f>
        <v>0</v>
      </c>
      <c r="F366" s="106"/>
      <c r="G366" s="22">
        <f t="shared" ref="G366:G429" si="63">E366+F366</f>
        <v>0</v>
      </c>
      <c r="H366" s="22">
        <f t="shared" ref="H366:H429" si="64">D366-G366</f>
        <v>14.36</v>
      </c>
      <c r="I366" s="25">
        <v>18.850000000000001</v>
      </c>
      <c r="J366" s="17">
        <f t="shared" si="58"/>
        <v>270.69</v>
      </c>
      <c r="K366" s="17">
        <f t="shared" si="59"/>
        <v>0</v>
      </c>
      <c r="L366" s="17">
        <f t="shared" si="60"/>
        <v>0</v>
      </c>
      <c r="M366" s="17">
        <f t="shared" si="61"/>
        <v>0</v>
      </c>
      <c r="N366" s="17">
        <f t="shared" si="62"/>
        <v>270.69</v>
      </c>
      <c r="O366" s="54">
        <f t="shared" ref="O366:O429" si="65">G366/D366*100</f>
        <v>0</v>
      </c>
    </row>
    <row r="367" spans="1:15" ht="42.75" x14ac:dyDescent="0.2">
      <c r="A367" s="53" t="s">
        <v>689</v>
      </c>
      <c r="B367" s="41" t="s">
        <v>243</v>
      </c>
      <c r="C367" s="42" t="s">
        <v>74</v>
      </c>
      <c r="D367" s="43">
        <v>9.9600000000000009</v>
      </c>
      <c r="E367" s="19">
        <f>Boletim_de_Medição_01!G367</f>
        <v>0</v>
      </c>
      <c r="F367" s="106"/>
      <c r="G367" s="22">
        <f t="shared" si="63"/>
        <v>0</v>
      </c>
      <c r="H367" s="22">
        <f t="shared" si="64"/>
        <v>9.9600000000000009</v>
      </c>
      <c r="I367" s="25">
        <v>22.62</v>
      </c>
      <c r="J367" s="17">
        <f t="shared" si="58"/>
        <v>225.3</v>
      </c>
      <c r="K367" s="17">
        <f t="shared" si="59"/>
        <v>0</v>
      </c>
      <c r="L367" s="17">
        <f t="shared" si="60"/>
        <v>0</v>
      </c>
      <c r="M367" s="17">
        <f t="shared" si="61"/>
        <v>0</v>
      </c>
      <c r="N367" s="17">
        <f t="shared" si="62"/>
        <v>225.3</v>
      </c>
      <c r="O367" s="54">
        <f t="shared" si="65"/>
        <v>0</v>
      </c>
    </row>
    <row r="368" spans="1:15" ht="15" x14ac:dyDescent="0.2">
      <c r="A368" s="53" t="s">
        <v>690</v>
      </c>
      <c r="B368" s="41" t="s">
        <v>602</v>
      </c>
      <c r="C368" s="42" t="s">
        <v>28</v>
      </c>
      <c r="D368" s="43">
        <v>4.4000000000000004</v>
      </c>
      <c r="E368" s="19">
        <f>Boletim_de_Medição_01!G368</f>
        <v>0</v>
      </c>
      <c r="F368" s="106"/>
      <c r="G368" s="22">
        <f t="shared" si="63"/>
        <v>0</v>
      </c>
      <c r="H368" s="22">
        <f t="shared" si="64"/>
        <v>4.4000000000000004</v>
      </c>
      <c r="I368" s="25">
        <v>7.54</v>
      </c>
      <c r="J368" s="17">
        <f t="shared" si="58"/>
        <v>33.18</v>
      </c>
      <c r="K368" s="17">
        <f t="shared" si="59"/>
        <v>0</v>
      </c>
      <c r="L368" s="17">
        <f t="shared" si="60"/>
        <v>0</v>
      </c>
      <c r="M368" s="17">
        <f t="shared" si="61"/>
        <v>0</v>
      </c>
      <c r="N368" s="17">
        <f t="shared" si="62"/>
        <v>33.18</v>
      </c>
      <c r="O368" s="54">
        <f t="shared" si="65"/>
        <v>0</v>
      </c>
    </row>
    <row r="369" spans="1:15" ht="42.75" x14ac:dyDescent="0.2">
      <c r="A369" s="53" t="s">
        <v>691</v>
      </c>
      <c r="B369" s="41" t="s">
        <v>195</v>
      </c>
      <c r="C369" s="42" t="s">
        <v>196</v>
      </c>
      <c r="D369" s="43">
        <v>44</v>
      </c>
      <c r="E369" s="19">
        <f>Boletim_de_Medição_01!G369</f>
        <v>0</v>
      </c>
      <c r="F369" s="106"/>
      <c r="G369" s="22">
        <f t="shared" si="63"/>
        <v>0</v>
      </c>
      <c r="H369" s="22">
        <f t="shared" si="64"/>
        <v>44</v>
      </c>
      <c r="I369" s="25">
        <v>0.64</v>
      </c>
      <c r="J369" s="17">
        <f t="shared" si="58"/>
        <v>28.16</v>
      </c>
      <c r="K369" s="17">
        <f t="shared" si="59"/>
        <v>0</v>
      </c>
      <c r="L369" s="17">
        <f t="shared" si="60"/>
        <v>0</v>
      </c>
      <c r="M369" s="17">
        <f t="shared" si="61"/>
        <v>0</v>
      </c>
      <c r="N369" s="17">
        <f t="shared" si="62"/>
        <v>28.16</v>
      </c>
      <c r="O369" s="54">
        <f t="shared" si="65"/>
        <v>0</v>
      </c>
    </row>
    <row r="370" spans="1:15" ht="15" x14ac:dyDescent="0.2">
      <c r="A370" s="57" t="s">
        <v>115</v>
      </c>
      <c r="B370" s="23" t="s">
        <v>687</v>
      </c>
      <c r="C370" s="24"/>
      <c r="D370" s="26"/>
      <c r="E370" s="26"/>
      <c r="F370" s="107"/>
      <c r="G370" s="21"/>
      <c r="H370" s="21"/>
      <c r="I370" s="27"/>
      <c r="J370" s="28"/>
      <c r="K370" s="28"/>
      <c r="L370" s="28"/>
      <c r="M370" s="28"/>
      <c r="N370" s="28"/>
      <c r="O370" s="58"/>
    </row>
    <row r="371" spans="1:15" ht="15" x14ac:dyDescent="0.2">
      <c r="A371" s="53" t="s">
        <v>692</v>
      </c>
      <c r="B371" s="41" t="s">
        <v>483</v>
      </c>
      <c r="C371" s="42" t="s">
        <v>30</v>
      </c>
      <c r="D371" s="43">
        <v>6</v>
      </c>
      <c r="E371" s="19">
        <f>Boletim_de_Medição_01!G371</f>
        <v>0</v>
      </c>
      <c r="F371" s="106"/>
      <c r="G371" s="22">
        <f t="shared" si="63"/>
        <v>0</v>
      </c>
      <c r="H371" s="22">
        <f t="shared" si="64"/>
        <v>6</v>
      </c>
      <c r="I371" s="25">
        <v>12.88</v>
      </c>
      <c r="J371" s="17">
        <f t="shared" si="58"/>
        <v>77.28</v>
      </c>
      <c r="K371" s="17">
        <f t="shared" si="59"/>
        <v>0</v>
      </c>
      <c r="L371" s="17">
        <f t="shared" si="60"/>
        <v>0</v>
      </c>
      <c r="M371" s="17">
        <f t="shared" si="61"/>
        <v>0</v>
      </c>
      <c r="N371" s="17">
        <f t="shared" si="62"/>
        <v>77.28</v>
      </c>
      <c r="O371" s="54">
        <f t="shared" si="65"/>
        <v>0</v>
      </c>
    </row>
    <row r="372" spans="1:15" ht="15" x14ac:dyDescent="0.2">
      <c r="A372" s="53" t="s">
        <v>693</v>
      </c>
      <c r="B372" s="41" t="s">
        <v>69</v>
      </c>
      <c r="C372" s="42" t="s">
        <v>30</v>
      </c>
      <c r="D372" s="43">
        <v>62</v>
      </c>
      <c r="E372" s="19">
        <f>Boletim_de_Medição_01!G372</f>
        <v>0</v>
      </c>
      <c r="F372" s="106"/>
      <c r="G372" s="22">
        <f t="shared" si="63"/>
        <v>0</v>
      </c>
      <c r="H372" s="22">
        <f t="shared" si="64"/>
        <v>62</v>
      </c>
      <c r="I372" s="25">
        <v>7.66</v>
      </c>
      <c r="J372" s="17">
        <f t="shared" si="58"/>
        <v>474.92</v>
      </c>
      <c r="K372" s="17">
        <f t="shared" si="59"/>
        <v>0</v>
      </c>
      <c r="L372" s="17">
        <f t="shared" si="60"/>
        <v>0</v>
      </c>
      <c r="M372" s="17">
        <f t="shared" si="61"/>
        <v>0</v>
      </c>
      <c r="N372" s="17">
        <f t="shared" si="62"/>
        <v>474.92</v>
      </c>
      <c r="O372" s="54">
        <f t="shared" si="65"/>
        <v>0</v>
      </c>
    </row>
    <row r="373" spans="1:15" ht="28.5" x14ac:dyDescent="0.2">
      <c r="A373" s="53" t="s">
        <v>694</v>
      </c>
      <c r="B373" s="41" t="s">
        <v>132</v>
      </c>
      <c r="C373" s="42" t="s">
        <v>30</v>
      </c>
      <c r="D373" s="43">
        <v>37</v>
      </c>
      <c r="E373" s="19">
        <f>Boletim_de_Medição_01!G373</f>
        <v>0</v>
      </c>
      <c r="F373" s="106"/>
      <c r="G373" s="22">
        <f t="shared" si="63"/>
        <v>0</v>
      </c>
      <c r="H373" s="22">
        <f t="shared" si="64"/>
        <v>37</v>
      </c>
      <c r="I373" s="25">
        <v>5.64</v>
      </c>
      <c r="J373" s="17">
        <f t="shared" si="58"/>
        <v>208.68</v>
      </c>
      <c r="K373" s="17">
        <f t="shared" si="59"/>
        <v>0</v>
      </c>
      <c r="L373" s="17">
        <f t="shared" si="60"/>
        <v>0</v>
      </c>
      <c r="M373" s="17">
        <f t="shared" si="61"/>
        <v>0</v>
      </c>
      <c r="N373" s="17">
        <f t="shared" si="62"/>
        <v>208.68</v>
      </c>
      <c r="O373" s="54">
        <f t="shared" si="65"/>
        <v>0</v>
      </c>
    </row>
    <row r="374" spans="1:15" ht="15" x14ac:dyDescent="0.2">
      <c r="A374" s="53" t="s">
        <v>695</v>
      </c>
      <c r="B374" s="41" t="s">
        <v>696</v>
      </c>
      <c r="C374" s="42" t="s">
        <v>7</v>
      </c>
      <c r="D374" s="43">
        <v>1</v>
      </c>
      <c r="E374" s="19">
        <f>Boletim_de_Medição_01!G374</f>
        <v>0</v>
      </c>
      <c r="F374" s="106"/>
      <c r="G374" s="22">
        <f t="shared" si="63"/>
        <v>0</v>
      </c>
      <c r="H374" s="22">
        <f t="shared" si="64"/>
        <v>1</v>
      </c>
      <c r="I374" s="25">
        <v>26.4</v>
      </c>
      <c r="J374" s="17">
        <f t="shared" si="58"/>
        <v>26.4</v>
      </c>
      <c r="K374" s="17">
        <f t="shared" si="59"/>
        <v>0</v>
      </c>
      <c r="L374" s="17">
        <f t="shared" si="60"/>
        <v>0</v>
      </c>
      <c r="M374" s="17">
        <f t="shared" si="61"/>
        <v>0</v>
      </c>
      <c r="N374" s="17">
        <f t="shared" si="62"/>
        <v>26.4</v>
      </c>
      <c r="O374" s="54">
        <f t="shared" si="65"/>
        <v>0</v>
      </c>
    </row>
    <row r="375" spans="1:15" ht="15" x14ac:dyDescent="0.2">
      <c r="A375" s="53" t="s">
        <v>697</v>
      </c>
      <c r="B375" s="41" t="s">
        <v>632</v>
      </c>
      <c r="C375" s="42" t="s">
        <v>7</v>
      </c>
      <c r="D375" s="43">
        <v>20</v>
      </c>
      <c r="E375" s="19">
        <f>Boletim_de_Medição_01!G375</f>
        <v>0</v>
      </c>
      <c r="F375" s="106"/>
      <c r="G375" s="22">
        <f t="shared" si="63"/>
        <v>0</v>
      </c>
      <c r="H375" s="22">
        <f t="shared" si="64"/>
        <v>20</v>
      </c>
      <c r="I375" s="25">
        <v>9.9700000000000006</v>
      </c>
      <c r="J375" s="17">
        <f t="shared" si="58"/>
        <v>199.4</v>
      </c>
      <c r="K375" s="17">
        <f t="shared" si="59"/>
        <v>0</v>
      </c>
      <c r="L375" s="17">
        <f t="shared" si="60"/>
        <v>0</v>
      </c>
      <c r="M375" s="17">
        <f t="shared" si="61"/>
        <v>0</v>
      </c>
      <c r="N375" s="17">
        <f t="shared" si="62"/>
        <v>199.4</v>
      </c>
      <c r="O375" s="54">
        <f t="shared" si="65"/>
        <v>0</v>
      </c>
    </row>
    <row r="376" spans="1:15" ht="15" x14ac:dyDescent="0.2">
      <c r="A376" s="53" t="s">
        <v>698</v>
      </c>
      <c r="B376" s="41" t="s">
        <v>634</v>
      </c>
      <c r="C376" s="42" t="s">
        <v>7</v>
      </c>
      <c r="D376" s="43">
        <v>9</v>
      </c>
      <c r="E376" s="19">
        <f>Boletim_de_Medição_01!G376</f>
        <v>0</v>
      </c>
      <c r="F376" s="106"/>
      <c r="G376" s="22">
        <f t="shared" si="63"/>
        <v>0</v>
      </c>
      <c r="H376" s="22">
        <f t="shared" si="64"/>
        <v>9</v>
      </c>
      <c r="I376" s="25">
        <v>7.36</v>
      </c>
      <c r="J376" s="17">
        <f t="shared" si="58"/>
        <v>66.239999999999995</v>
      </c>
      <c r="K376" s="17">
        <f t="shared" si="59"/>
        <v>0</v>
      </c>
      <c r="L376" s="17">
        <f t="shared" si="60"/>
        <v>0</v>
      </c>
      <c r="M376" s="17">
        <f t="shared" si="61"/>
        <v>0</v>
      </c>
      <c r="N376" s="17">
        <f t="shared" si="62"/>
        <v>66.239999999999995</v>
      </c>
      <c r="O376" s="54">
        <f t="shared" si="65"/>
        <v>0</v>
      </c>
    </row>
    <row r="377" spans="1:15" ht="28.5" x14ac:dyDescent="0.2">
      <c r="A377" s="53" t="s">
        <v>699</v>
      </c>
      <c r="B377" s="41" t="s">
        <v>700</v>
      </c>
      <c r="C377" s="42" t="s">
        <v>71</v>
      </c>
      <c r="D377" s="43">
        <v>8</v>
      </c>
      <c r="E377" s="19">
        <f>Boletim_de_Medição_01!G377</f>
        <v>0</v>
      </c>
      <c r="F377" s="106"/>
      <c r="G377" s="22">
        <f t="shared" si="63"/>
        <v>0</v>
      </c>
      <c r="H377" s="22">
        <f t="shared" si="64"/>
        <v>8</v>
      </c>
      <c r="I377" s="25">
        <v>11.35</v>
      </c>
      <c r="J377" s="17">
        <f t="shared" si="58"/>
        <v>90.8</v>
      </c>
      <c r="K377" s="17">
        <f t="shared" si="59"/>
        <v>0</v>
      </c>
      <c r="L377" s="17">
        <f t="shared" si="60"/>
        <v>0</v>
      </c>
      <c r="M377" s="17">
        <f t="shared" si="61"/>
        <v>0</v>
      </c>
      <c r="N377" s="17">
        <f t="shared" si="62"/>
        <v>90.8</v>
      </c>
      <c r="O377" s="54">
        <f t="shared" si="65"/>
        <v>0</v>
      </c>
    </row>
    <row r="378" spans="1:15" ht="28.5" x14ac:dyDescent="0.2">
      <c r="A378" s="53" t="s">
        <v>701</v>
      </c>
      <c r="B378" s="41" t="s">
        <v>702</v>
      </c>
      <c r="C378" s="42" t="s">
        <v>71</v>
      </c>
      <c r="D378" s="43">
        <v>50</v>
      </c>
      <c r="E378" s="19">
        <f>Boletim_de_Medição_01!G378</f>
        <v>0</v>
      </c>
      <c r="F378" s="106"/>
      <c r="G378" s="22">
        <f t="shared" si="63"/>
        <v>0</v>
      </c>
      <c r="H378" s="22">
        <f t="shared" si="64"/>
        <v>50</v>
      </c>
      <c r="I378" s="25">
        <v>4.3099999999999996</v>
      </c>
      <c r="J378" s="17">
        <f t="shared" si="58"/>
        <v>215.5</v>
      </c>
      <c r="K378" s="17">
        <f t="shared" si="59"/>
        <v>0</v>
      </c>
      <c r="L378" s="17">
        <f t="shared" si="60"/>
        <v>0</v>
      </c>
      <c r="M378" s="17">
        <f t="shared" si="61"/>
        <v>0</v>
      </c>
      <c r="N378" s="17">
        <f t="shared" si="62"/>
        <v>215.5</v>
      </c>
      <c r="O378" s="54">
        <f t="shared" si="65"/>
        <v>0</v>
      </c>
    </row>
    <row r="379" spans="1:15" ht="28.5" x14ac:dyDescent="0.2">
      <c r="A379" s="53" t="s">
        <v>703</v>
      </c>
      <c r="B379" s="41" t="s">
        <v>704</v>
      </c>
      <c r="C379" s="42" t="s">
        <v>71</v>
      </c>
      <c r="D379" s="43">
        <v>25</v>
      </c>
      <c r="E379" s="19">
        <f>Boletim_de_Medição_01!G379</f>
        <v>0</v>
      </c>
      <c r="F379" s="106"/>
      <c r="G379" s="22">
        <f t="shared" si="63"/>
        <v>0</v>
      </c>
      <c r="H379" s="22">
        <f t="shared" si="64"/>
        <v>25</v>
      </c>
      <c r="I379" s="25">
        <v>3.2</v>
      </c>
      <c r="J379" s="17">
        <f t="shared" si="58"/>
        <v>80</v>
      </c>
      <c r="K379" s="17">
        <f t="shared" si="59"/>
        <v>0</v>
      </c>
      <c r="L379" s="17">
        <f t="shared" si="60"/>
        <v>0</v>
      </c>
      <c r="M379" s="17">
        <f t="shared" si="61"/>
        <v>0</v>
      </c>
      <c r="N379" s="17">
        <f t="shared" si="62"/>
        <v>80</v>
      </c>
      <c r="O379" s="54">
        <f t="shared" si="65"/>
        <v>0</v>
      </c>
    </row>
    <row r="380" spans="1:15" ht="15" x14ac:dyDescent="0.2">
      <c r="A380" s="53" t="s">
        <v>705</v>
      </c>
      <c r="B380" s="41" t="s">
        <v>266</v>
      </c>
      <c r="C380" s="42" t="s">
        <v>7</v>
      </c>
      <c r="D380" s="43">
        <v>1</v>
      </c>
      <c r="E380" s="19">
        <f>Boletim_de_Medição_01!G380</f>
        <v>0</v>
      </c>
      <c r="F380" s="106"/>
      <c r="G380" s="22">
        <f t="shared" si="63"/>
        <v>0</v>
      </c>
      <c r="H380" s="22">
        <f t="shared" si="64"/>
        <v>1</v>
      </c>
      <c r="I380" s="25">
        <v>170.68</v>
      </c>
      <c r="J380" s="17">
        <f t="shared" si="58"/>
        <v>170.68</v>
      </c>
      <c r="K380" s="17">
        <f t="shared" si="59"/>
        <v>0</v>
      </c>
      <c r="L380" s="17">
        <f t="shared" si="60"/>
        <v>0</v>
      </c>
      <c r="M380" s="17">
        <f t="shared" si="61"/>
        <v>0</v>
      </c>
      <c r="N380" s="17">
        <f t="shared" si="62"/>
        <v>170.68</v>
      </c>
      <c r="O380" s="54">
        <f t="shared" si="65"/>
        <v>0</v>
      </c>
    </row>
    <row r="381" spans="1:15" ht="28.5" x14ac:dyDescent="0.2">
      <c r="A381" s="53" t="s">
        <v>706</v>
      </c>
      <c r="B381" s="41" t="s">
        <v>707</v>
      </c>
      <c r="C381" s="42" t="s">
        <v>71</v>
      </c>
      <c r="D381" s="43">
        <v>8</v>
      </c>
      <c r="E381" s="19">
        <f>Boletim_de_Medição_01!G381</f>
        <v>0</v>
      </c>
      <c r="F381" s="106"/>
      <c r="G381" s="22">
        <f t="shared" si="63"/>
        <v>0</v>
      </c>
      <c r="H381" s="22">
        <f t="shared" si="64"/>
        <v>8</v>
      </c>
      <c r="I381" s="25">
        <v>5.39</v>
      </c>
      <c r="J381" s="17">
        <f t="shared" si="58"/>
        <v>43.12</v>
      </c>
      <c r="K381" s="17">
        <f t="shared" si="59"/>
        <v>0</v>
      </c>
      <c r="L381" s="17">
        <f t="shared" si="60"/>
        <v>0</v>
      </c>
      <c r="M381" s="17">
        <f t="shared" si="61"/>
        <v>0</v>
      </c>
      <c r="N381" s="17">
        <f t="shared" si="62"/>
        <v>43.12</v>
      </c>
      <c r="O381" s="54">
        <f t="shared" si="65"/>
        <v>0</v>
      </c>
    </row>
    <row r="382" spans="1:15" ht="28.5" x14ac:dyDescent="0.2">
      <c r="A382" s="53" t="s">
        <v>708</v>
      </c>
      <c r="B382" s="41" t="s">
        <v>709</v>
      </c>
      <c r="C382" s="42" t="s">
        <v>30</v>
      </c>
      <c r="D382" s="43">
        <v>196.5</v>
      </c>
      <c r="E382" s="19">
        <f>Boletim_de_Medição_01!G382</f>
        <v>0</v>
      </c>
      <c r="F382" s="106"/>
      <c r="G382" s="22">
        <f t="shared" si="63"/>
        <v>0</v>
      </c>
      <c r="H382" s="22">
        <f t="shared" si="64"/>
        <v>196.5</v>
      </c>
      <c r="I382" s="25">
        <v>5.0999999999999996</v>
      </c>
      <c r="J382" s="17">
        <f t="shared" si="58"/>
        <v>1002.15</v>
      </c>
      <c r="K382" s="17">
        <f t="shared" si="59"/>
        <v>0</v>
      </c>
      <c r="L382" s="17">
        <f t="shared" si="60"/>
        <v>0</v>
      </c>
      <c r="M382" s="17">
        <f t="shared" si="61"/>
        <v>0</v>
      </c>
      <c r="N382" s="17">
        <f t="shared" si="62"/>
        <v>1002.15</v>
      </c>
      <c r="O382" s="54">
        <f t="shared" si="65"/>
        <v>0</v>
      </c>
    </row>
    <row r="383" spans="1:15" ht="28.5" x14ac:dyDescent="0.2">
      <c r="A383" s="53" t="s">
        <v>710</v>
      </c>
      <c r="B383" s="41" t="s">
        <v>711</v>
      </c>
      <c r="C383" s="42" t="s">
        <v>71</v>
      </c>
      <c r="D383" s="43">
        <v>3</v>
      </c>
      <c r="E383" s="19">
        <f>Boletim_de_Medição_01!G383</f>
        <v>0</v>
      </c>
      <c r="F383" s="106"/>
      <c r="G383" s="22">
        <f t="shared" si="63"/>
        <v>0</v>
      </c>
      <c r="H383" s="22">
        <f t="shared" si="64"/>
        <v>3</v>
      </c>
      <c r="I383" s="25">
        <v>14.68</v>
      </c>
      <c r="J383" s="17">
        <f t="shared" si="58"/>
        <v>44.04</v>
      </c>
      <c r="K383" s="17">
        <f t="shared" si="59"/>
        <v>0</v>
      </c>
      <c r="L383" s="17">
        <f t="shared" si="60"/>
        <v>0</v>
      </c>
      <c r="M383" s="17">
        <f t="shared" si="61"/>
        <v>0</v>
      </c>
      <c r="N383" s="17">
        <f t="shared" si="62"/>
        <v>44.04</v>
      </c>
      <c r="O383" s="54">
        <f t="shared" si="65"/>
        <v>0</v>
      </c>
    </row>
    <row r="384" spans="1:15" ht="15" x14ac:dyDescent="0.2">
      <c r="A384" s="53" t="s">
        <v>712</v>
      </c>
      <c r="B384" s="41" t="s">
        <v>713</v>
      </c>
      <c r="C384" s="42" t="s">
        <v>71</v>
      </c>
      <c r="D384" s="43">
        <v>1</v>
      </c>
      <c r="E384" s="19">
        <f>Boletim_de_Medição_01!G384</f>
        <v>0</v>
      </c>
      <c r="F384" s="106"/>
      <c r="G384" s="22">
        <f t="shared" si="63"/>
        <v>0</v>
      </c>
      <c r="H384" s="22">
        <f t="shared" si="64"/>
        <v>1</v>
      </c>
      <c r="I384" s="25">
        <v>1637.44</v>
      </c>
      <c r="J384" s="17">
        <f t="shared" si="58"/>
        <v>1637.44</v>
      </c>
      <c r="K384" s="17">
        <f t="shared" si="59"/>
        <v>0</v>
      </c>
      <c r="L384" s="17">
        <f t="shared" si="60"/>
        <v>0</v>
      </c>
      <c r="M384" s="17">
        <f t="shared" si="61"/>
        <v>0</v>
      </c>
      <c r="N384" s="17">
        <f t="shared" si="62"/>
        <v>1637.44</v>
      </c>
      <c r="O384" s="54">
        <f t="shared" si="65"/>
        <v>0</v>
      </c>
    </row>
    <row r="385" spans="1:15" ht="28.5" x14ac:dyDescent="0.2">
      <c r="A385" s="53" t="s">
        <v>714</v>
      </c>
      <c r="B385" s="41" t="s">
        <v>715</v>
      </c>
      <c r="C385" s="42" t="s">
        <v>7</v>
      </c>
      <c r="D385" s="43">
        <v>1</v>
      </c>
      <c r="E385" s="19">
        <f>Boletim_de_Medição_01!G385</f>
        <v>0</v>
      </c>
      <c r="F385" s="106"/>
      <c r="G385" s="22">
        <f t="shared" si="63"/>
        <v>0</v>
      </c>
      <c r="H385" s="22">
        <f t="shared" si="64"/>
        <v>1</v>
      </c>
      <c r="I385" s="25">
        <v>67.36</v>
      </c>
      <c r="J385" s="17">
        <f t="shared" si="58"/>
        <v>67.36</v>
      </c>
      <c r="K385" s="17">
        <f t="shared" si="59"/>
        <v>0</v>
      </c>
      <c r="L385" s="17">
        <f t="shared" si="60"/>
        <v>0</v>
      </c>
      <c r="M385" s="17">
        <f t="shared" si="61"/>
        <v>0</v>
      </c>
      <c r="N385" s="17">
        <f t="shared" si="62"/>
        <v>67.36</v>
      </c>
      <c r="O385" s="54">
        <f t="shared" si="65"/>
        <v>0</v>
      </c>
    </row>
    <row r="386" spans="1:15" ht="28.5" x14ac:dyDescent="0.2">
      <c r="A386" s="53" t="s">
        <v>716</v>
      </c>
      <c r="B386" s="41" t="s">
        <v>717</v>
      </c>
      <c r="C386" s="42" t="s">
        <v>7</v>
      </c>
      <c r="D386" s="43">
        <v>1</v>
      </c>
      <c r="E386" s="19">
        <f>Boletim_de_Medição_01!G386</f>
        <v>0</v>
      </c>
      <c r="F386" s="106"/>
      <c r="G386" s="22">
        <f t="shared" si="63"/>
        <v>0</v>
      </c>
      <c r="H386" s="22">
        <f t="shared" si="64"/>
        <v>1</v>
      </c>
      <c r="I386" s="25">
        <v>69.569999999999993</v>
      </c>
      <c r="J386" s="17">
        <f t="shared" si="58"/>
        <v>69.569999999999993</v>
      </c>
      <c r="K386" s="17">
        <f t="shared" si="59"/>
        <v>0</v>
      </c>
      <c r="L386" s="17">
        <f t="shared" si="60"/>
        <v>0</v>
      </c>
      <c r="M386" s="17">
        <f t="shared" si="61"/>
        <v>0</v>
      </c>
      <c r="N386" s="17">
        <f t="shared" si="62"/>
        <v>69.569999999999993</v>
      </c>
      <c r="O386" s="54">
        <f t="shared" si="65"/>
        <v>0</v>
      </c>
    </row>
    <row r="387" spans="1:15" ht="28.5" x14ac:dyDescent="0.2">
      <c r="A387" s="53" t="s">
        <v>718</v>
      </c>
      <c r="B387" s="41" t="s">
        <v>719</v>
      </c>
      <c r="C387" s="42" t="s">
        <v>7</v>
      </c>
      <c r="D387" s="43">
        <v>1</v>
      </c>
      <c r="E387" s="19">
        <f>Boletim_de_Medição_01!G387</f>
        <v>0</v>
      </c>
      <c r="F387" s="106"/>
      <c r="G387" s="22">
        <f t="shared" si="63"/>
        <v>0</v>
      </c>
      <c r="H387" s="22">
        <f t="shared" si="64"/>
        <v>1</v>
      </c>
      <c r="I387" s="25">
        <v>996.1</v>
      </c>
      <c r="J387" s="17">
        <f t="shared" si="58"/>
        <v>996.1</v>
      </c>
      <c r="K387" s="17">
        <f t="shared" si="59"/>
        <v>0</v>
      </c>
      <c r="L387" s="17">
        <f t="shared" si="60"/>
        <v>0</v>
      </c>
      <c r="M387" s="17">
        <f t="shared" si="61"/>
        <v>0</v>
      </c>
      <c r="N387" s="17">
        <f t="shared" si="62"/>
        <v>996.1</v>
      </c>
      <c r="O387" s="54">
        <f t="shared" si="65"/>
        <v>0</v>
      </c>
    </row>
    <row r="388" spans="1:15" ht="15" x14ac:dyDescent="0.2">
      <c r="A388" s="53" t="s">
        <v>720</v>
      </c>
      <c r="B388" s="41" t="s">
        <v>721</v>
      </c>
      <c r="C388" s="42" t="s">
        <v>7</v>
      </c>
      <c r="D388" s="43">
        <v>1</v>
      </c>
      <c r="E388" s="19">
        <f>Boletim_de_Medição_01!G388</f>
        <v>0</v>
      </c>
      <c r="F388" s="106"/>
      <c r="G388" s="22">
        <f t="shared" si="63"/>
        <v>0</v>
      </c>
      <c r="H388" s="22">
        <f t="shared" si="64"/>
        <v>1</v>
      </c>
      <c r="I388" s="25">
        <v>15.8</v>
      </c>
      <c r="J388" s="17">
        <f t="shared" si="58"/>
        <v>15.8</v>
      </c>
      <c r="K388" s="17">
        <f t="shared" si="59"/>
        <v>0</v>
      </c>
      <c r="L388" s="17">
        <f t="shared" si="60"/>
        <v>0</v>
      </c>
      <c r="M388" s="17">
        <f t="shared" si="61"/>
        <v>0</v>
      </c>
      <c r="N388" s="17">
        <f t="shared" si="62"/>
        <v>15.8</v>
      </c>
      <c r="O388" s="54">
        <f t="shared" si="65"/>
        <v>0</v>
      </c>
    </row>
    <row r="389" spans="1:15" ht="28.5" x14ac:dyDescent="0.2">
      <c r="A389" s="53" t="s">
        <v>722</v>
      </c>
      <c r="B389" s="41" t="s">
        <v>723</v>
      </c>
      <c r="C389" s="42" t="s">
        <v>75</v>
      </c>
      <c r="D389" s="43">
        <v>25</v>
      </c>
      <c r="E389" s="19">
        <f>Boletim_de_Medição_01!G389</f>
        <v>0</v>
      </c>
      <c r="F389" s="106"/>
      <c r="G389" s="22">
        <f t="shared" si="63"/>
        <v>0</v>
      </c>
      <c r="H389" s="22">
        <f t="shared" si="64"/>
        <v>25</v>
      </c>
      <c r="I389" s="25">
        <v>0.81</v>
      </c>
      <c r="J389" s="17">
        <f t="shared" si="58"/>
        <v>20.25</v>
      </c>
      <c r="K389" s="17">
        <f t="shared" si="59"/>
        <v>0</v>
      </c>
      <c r="L389" s="17">
        <f t="shared" si="60"/>
        <v>0</v>
      </c>
      <c r="M389" s="17">
        <f t="shared" si="61"/>
        <v>0</v>
      </c>
      <c r="N389" s="17">
        <f t="shared" si="62"/>
        <v>20.25</v>
      </c>
      <c r="O389" s="54">
        <f t="shared" si="65"/>
        <v>0</v>
      </c>
    </row>
    <row r="390" spans="1:15" ht="28.5" x14ac:dyDescent="0.2">
      <c r="A390" s="53" t="s">
        <v>724</v>
      </c>
      <c r="B390" s="41" t="s">
        <v>491</v>
      </c>
      <c r="C390" s="42" t="s">
        <v>71</v>
      </c>
      <c r="D390" s="43">
        <v>1</v>
      </c>
      <c r="E390" s="19">
        <f>Boletim_de_Medição_01!G390</f>
        <v>0</v>
      </c>
      <c r="F390" s="106"/>
      <c r="G390" s="22">
        <f t="shared" si="63"/>
        <v>0</v>
      </c>
      <c r="H390" s="22">
        <f t="shared" si="64"/>
        <v>1</v>
      </c>
      <c r="I390" s="25">
        <v>4.68</v>
      </c>
      <c r="J390" s="17">
        <f t="shared" si="58"/>
        <v>4.68</v>
      </c>
      <c r="K390" s="17">
        <f t="shared" si="59"/>
        <v>0</v>
      </c>
      <c r="L390" s="17">
        <f t="shared" si="60"/>
        <v>0</v>
      </c>
      <c r="M390" s="17">
        <f t="shared" si="61"/>
        <v>0</v>
      </c>
      <c r="N390" s="17">
        <f t="shared" si="62"/>
        <v>4.68</v>
      </c>
      <c r="O390" s="54">
        <f t="shared" si="65"/>
        <v>0</v>
      </c>
    </row>
    <row r="391" spans="1:15" ht="28.5" x14ac:dyDescent="0.2">
      <c r="A391" s="53" t="s">
        <v>725</v>
      </c>
      <c r="B391" s="41" t="s">
        <v>726</v>
      </c>
      <c r="C391" s="42" t="s">
        <v>7</v>
      </c>
      <c r="D391" s="43">
        <v>1</v>
      </c>
      <c r="E391" s="19">
        <f>Boletim_de_Medição_01!G391</f>
        <v>0</v>
      </c>
      <c r="F391" s="106"/>
      <c r="G391" s="22">
        <f t="shared" si="63"/>
        <v>0</v>
      </c>
      <c r="H391" s="22">
        <f t="shared" si="64"/>
        <v>1</v>
      </c>
      <c r="I391" s="25">
        <v>89.91</v>
      </c>
      <c r="J391" s="17">
        <f t="shared" si="58"/>
        <v>89.91</v>
      </c>
      <c r="K391" s="17">
        <f t="shared" si="59"/>
        <v>0</v>
      </c>
      <c r="L391" s="17">
        <f t="shared" si="60"/>
        <v>0</v>
      </c>
      <c r="M391" s="17">
        <f t="shared" si="61"/>
        <v>0</v>
      </c>
      <c r="N391" s="17">
        <f t="shared" si="62"/>
        <v>89.91</v>
      </c>
      <c r="O391" s="54">
        <f t="shared" si="65"/>
        <v>0</v>
      </c>
    </row>
    <row r="392" spans="1:15" ht="28.5" x14ac:dyDescent="0.2">
      <c r="A392" s="53" t="s">
        <v>727</v>
      </c>
      <c r="B392" s="41" t="s">
        <v>728</v>
      </c>
      <c r="C392" s="42" t="s">
        <v>7</v>
      </c>
      <c r="D392" s="43">
        <v>1</v>
      </c>
      <c r="E392" s="19">
        <f>Boletim_de_Medição_01!G392</f>
        <v>0</v>
      </c>
      <c r="F392" s="106"/>
      <c r="G392" s="22">
        <f t="shared" si="63"/>
        <v>0</v>
      </c>
      <c r="H392" s="22">
        <f t="shared" si="64"/>
        <v>1</v>
      </c>
      <c r="I392" s="25">
        <v>412.51</v>
      </c>
      <c r="J392" s="17">
        <f t="shared" si="58"/>
        <v>412.51</v>
      </c>
      <c r="K392" s="17">
        <f t="shared" si="59"/>
        <v>0</v>
      </c>
      <c r="L392" s="17">
        <f t="shared" si="60"/>
        <v>0</v>
      </c>
      <c r="M392" s="17">
        <f t="shared" si="61"/>
        <v>0</v>
      </c>
      <c r="N392" s="17">
        <f t="shared" si="62"/>
        <v>412.51</v>
      </c>
      <c r="O392" s="54">
        <f t="shared" si="65"/>
        <v>0</v>
      </c>
    </row>
    <row r="393" spans="1:15" ht="42.75" x14ac:dyDescent="0.2">
      <c r="A393" s="53" t="s">
        <v>729</v>
      </c>
      <c r="B393" s="41" t="s">
        <v>730</v>
      </c>
      <c r="C393" s="42" t="s">
        <v>71</v>
      </c>
      <c r="D393" s="43">
        <v>20</v>
      </c>
      <c r="E393" s="19">
        <f>Boletim_de_Medição_01!G393</f>
        <v>0</v>
      </c>
      <c r="F393" s="106"/>
      <c r="G393" s="22">
        <f t="shared" si="63"/>
        <v>0</v>
      </c>
      <c r="H393" s="22">
        <f t="shared" si="64"/>
        <v>20</v>
      </c>
      <c r="I393" s="25">
        <v>4.95</v>
      </c>
      <c r="J393" s="17">
        <f t="shared" si="58"/>
        <v>99</v>
      </c>
      <c r="K393" s="17">
        <f t="shared" si="59"/>
        <v>0</v>
      </c>
      <c r="L393" s="17">
        <f t="shared" si="60"/>
        <v>0</v>
      </c>
      <c r="M393" s="17">
        <f t="shared" si="61"/>
        <v>0</v>
      </c>
      <c r="N393" s="17">
        <f t="shared" si="62"/>
        <v>99</v>
      </c>
      <c r="O393" s="54">
        <f t="shared" si="65"/>
        <v>0</v>
      </c>
    </row>
    <row r="394" spans="1:15" ht="28.5" x14ac:dyDescent="0.2">
      <c r="A394" s="53" t="s">
        <v>731</v>
      </c>
      <c r="B394" s="41" t="s">
        <v>732</v>
      </c>
      <c r="C394" s="42" t="s">
        <v>7</v>
      </c>
      <c r="D394" s="43">
        <v>20</v>
      </c>
      <c r="E394" s="19">
        <f>Boletim_de_Medição_01!G394</f>
        <v>0</v>
      </c>
      <c r="F394" s="106"/>
      <c r="G394" s="22">
        <f t="shared" si="63"/>
        <v>0</v>
      </c>
      <c r="H394" s="22">
        <f t="shared" si="64"/>
        <v>20</v>
      </c>
      <c r="I394" s="25">
        <v>11.59</v>
      </c>
      <c r="J394" s="17">
        <f t="shared" ref="J394:J457" si="66">D394*I394</f>
        <v>231.8</v>
      </c>
      <c r="K394" s="17">
        <f t="shared" ref="K394:K457" si="67">E394*I394</f>
        <v>0</v>
      </c>
      <c r="L394" s="17">
        <f t="shared" ref="L394:L457" si="68">F394*I394</f>
        <v>0</v>
      </c>
      <c r="M394" s="17">
        <f t="shared" ref="M394:M457" si="69">G394*I394</f>
        <v>0</v>
      </c>
      <c r="N394" s="17">
        <f t="shared" ref="N394:N457" si="70">H394*I394</f>
        <v>231.8</v>
      </c>
      <c r="O394" s="54">
        <f t="shared" si="65"/>
        <v>0</v>
      </c>
    </row>
    <row r="395" spans="1:15" ht="42.75" x14ac:dyDescent="0.2">
      <c r="A395" s="53" t="s">
        <v>733</v>
      </c>
      <c r="B395" s="41" t="s">
        <v>734</v>
      </c>
      <c r="C395" s="42" t="s">
        <v>735</v>
      </c>
      <c r="D395" s="43">
        <v>2</v>
      </c>
      <c r="E395" s="19">
        <f>Boletim_de_Medição_01!G395</f>
        <v>0</v>
      </c>
      <c r="F395" s="106"/>
      <c r="G395" s="22">
        <f t="shared" si="63"/>
        <v>0</v>
      </c>
      <c r="H395" s="22">
        <f t="shared" si="64"/>
        <v>2</v>
      </c>
      <c r="I395" s="25">
        <v>125.05</v>
      </c>
      <c r="J395" s="17">
        <f t="shared" si="66"/>
        <v>250.1</v>
      </c>
      <c r="K395" s="17">
        <f t="shared" si="67"/>
        <v>0</v>
      </c>
      <c r="L395" s="17">
        <f t="shared" si="68"/>
        <v>0</v>
      </c>
      <c r="M395" s="17">
        <f t="shared" si="69"/>
        <v>0</v>
      </c>
      <c r="N395" s="17">
        <f t="shared" si="70"/>
        <v>250.1</v>
      </c>
      <c r="O395" s="54">
        <f t="shared" si="65"/>
        <v>0</v>
      </c>
    </row>
    <row r="396" spans="1:15" ht="28.5" x14ac:dyDescent="0.2">
      <c r="A396" s="53" t="s">
        <v>736</v>
      </c>
      <c r="B396" s="41" t="s">
        <v>638</v>
      </c>
      <c r="C396" s="42" t="s">
        <v>71</v>
      </c>
      <c r="D396" s="43">
        <v>2</v>
      </c>
      <c r="E396" s="19">
        <f>Boletim_de_Medição_01!G396</f>
        <v>0</v>
      </c>
      <c r="F396" s="106"/>
      <c r="G396" s="22">
        <f t="shared" si="63"/>
        <v>0</v>
      </c>
      <c r="H396" s="22">
        <f t="shared" si="64"/>
        <v>2</v>
      </c>
      <c r="I396" s="25">
        <v>10.19</v>
      </c>
      <c r="J396" s="17">
        <f t="shared" si="66"/>
        <v>20.38</v>
      </c>
      <c r="K396" s="17">
        <f t="shared" si="67"/>
        <v>0</v>
      </c>
      <c r="L396" s="17">
        <f t="shared" si="68"/>
        <v>0</v>
      </c>
      <c r="M396" s="17">
        <f t="shared" si="69"/>
        <v>0</v>
      </c>
      <c r="N396" s="17">
        <f t="shared" si="70"/>
        <v>20.38</v>
      </c>
      <c r="O396" s="54">
        <f t="shared" si="65"/>
        <v>0</v>
      </c>
    </row>
    <row r="397" spans="1:15" ht="15" x14ac:dyDescent="0.2">
      <c r="A397" s="57" t="s">
        <v>116</v>
      </c>
      <c r="B397" s="23" t="s">
        <v>737</v>
      </c>
      <c r="C397" s="24"/>
      <c r="D397" s="26"/>
      <c r="E397" s="26"/>
      <c r="F397" s="107"/>
      <c r="G397" s="21"/>
      <c r="H397" s="21"/>
      <c r="I397" s="27"/>
      <c r="J397" s="28"/>
      <c r="K397" s="28"/>
      <c r="L397" s="28"/>
      <c r="M397" s="28"/>
      <c r="N397" s="28"/>
      <c r="O397" s="58"/>
    </row>
    <row r="398" spans="1:15" ht="15" x14ac:dyDescent="0.2">
      <c r="A398" s="57" t="s">
        <v>118</v>
      </c>
      <c r="B398" s="23" t="s">
        <v>738</v>
      </c>
      <c r="C398" s="24"/>
      <c r="D398" s="26"/>
      <c r="E398" s="26"/>
      <c r="F398" s="107"/>
      <c r="G398" s="21"/>
      <c r="H398" s="21"/>
      <c r="I398" s="27"/>
      <c r="J398" s="28"/>
      <c r="K398" s="28"/>
      <c r="L398" s="28"/>
      <c r="M398" s="28"/>
      <c r="N398" s="28"/>
      <c r="O398" s="58"/>
    </row>
    <row r="399" spans="1:15" ht="28.5" x14ac:dyDescent="0.2">
      <c r="A399" s="53" t="s">
        <v>119</v>
      </c>
      <c r="B399" s="41" t="s">
        <v>132</v>
      </c>
      <c r="C399" s="42" t="s">
        <v>30</v>
      </c>
      <c r="D399" s="43">
        <v>64</v>
      </c>
      <c r="E399" s="19">
        <f>Boletim_de_Medição_01!G399</f>
        <v>0</v>
      </c>
      <c r="F399" s="106"/>
      <c r="G399" s="22">
        <f t="shared" si="63"/>
        <v>0</v>
      </c>
      <c r="H399" s="22">
        <f t="shared" si="64"/>
        <v>64</v>
      </c>
      <c r="I399" s="25">
        <v>5.64</v>
      </c>
      <c r="J399" s="17">
        <f t="shared" si="66"/>
        <v>360.96</v>
      </c>
      <c r="K399" s="17">
        <f t="shared" si="67"/>
        <v>0</v>
      </c>
      <c r="L399" s="17">
        <f t="shared" si="68"/>
        <v>0</v>
      </c>
      <c r="M399" s="17">
        <f t="shared" si="69"/>
        <v>0</v>
      </c>
      <c r="N399" s="17">
        <f t="shared" si="70"/>
        <v>360.96</v>
      </c>
      <c r="O399" s="54">
        <f t="shared" si="65"/>
        <v>0</v>
      </c>
    </row>
    <row r="400" spans="1:15" ht="15" x14ac:dyDescent="0.2">
      <c r="A400" s="53" t="s">
        <v>739</v>
      </c>
      <c r="B400" s="41" t="s">
        <v>69</v>
      </c>
      <c r="C400" s="42" t="s">
        <v>30</v>
      </c>
      <c r="D400" s="43">
        <v>45</v>
      </c>
      <c r="E400" s="19">
        <f>Boletim_de_Medição_01!G400</f>
        <v>0</v>
      </c>
      <c r="F400" s="106"/>
      <c r="G400" s="22">
        <f t="shared" si="63"/>
        <v>0</v>
      </c>
      <c r="H400" s="22">
        <f t="shared" si="64"/>
        <v>45</v>
      </c>
      <c r="I400" s="25">
        <v>7.66</v>
      </c>
      <c r="J400" s="17">
        <f t="shared" si="66"/>
        <v>344.7</v>
      </c>
      <c r="K400" s="17">
        <f t="shared" si="67"/>
        <v>0</v>
      </c>
      <c r="L400" s="17">
        <f t="shared" si="68"/>
        <v>0</v>
      </c>
      <c r="M400" s="17">
        <f t="shared" si="69"/>
        <v>0</v>
      </c>
      <c r="N400" s="17">
        <f t="shared" si="70"/>
        <v>344.7</v>
      </c>
      <c r="O400" s="54">
        <f t="shared" si="65"/>
        <v>0</v>
      </c>
    </row>
    <row r="401" spans="1:15" ht="28.5" x14ac:dyDescent="0.2">
      <c r="A401" s="53" t="s">
        <v>740</v>
      </c>
      <c r="B401" s="41" t="s">
        <v>741</v>
      </c>
      <c r="C401" s="42" t="s">
        <v>7</v>
      </c>
      <c r="D401" s="43">
        <v>10</v>
      </c>
      <c r="E401" s="19">
        <f>Boletim_de_Medição_01!G401</f>
        <v>0</v>
      </c>
      <c r="F401" s="106"/>
      <c r="G401" s="22">
        <f t="shared" si="63"/>
        <v>0</v>
      </c>
      <c r="H401" s="22">
        <f t="shared" si="64"/>
        <v>10</v>
      </c>
      <c r="I401" s="25">
        <v>96.26</v>
      </c>
      <c r="J401" s="17">
        <f t="shared" si="66"/>
        <v>962.6</v>
      </c>
      <c r="K401" s="17">
        <f t="shared" si="67"/>
        <v>0</v>
      </c>
      <c r="L401" s="17">
        <f t="shared" si="68"/>
        <v>0</v>
      </c>
      <c r="M401" s="17">
        <f t="shared" si="69"/>
        <v>0</v>
      </c>
      <c r="N401" s="17">
        <f t="shared" si="70"/>
        <v>962.6</v>
      </c>
      <c r="O401" s="54">
        <f t="shared" si="65"/>
        <v>0</v>
      </c>
    </row>
    <row r="402" spans="1:15" ht="28.5" x14ac:dyDescent="0.2">
      <c r="A402" s="53" t="s">
        <v>742</v>
      </c>
      <c r="B402" s="41" t="s">
        <v>502</v>
      </c>
      <c r="C402" s="42" t="s">
        <v>7</v>
      </c>
      <c r="D402" s="43">
        <v>3</v>
      </c>
      <c r="E402" s="19">
        <f>Boletim_de_Medição_01!G402</f>
        <v>0</v>
      </c>
      <c r="F402" s="106"/>
      <c r="G402" s="22">
        <f t="shared" si="63"/>
        <v>0</v>
      </c>
      <c r="H402" s="22">
        <f t="shared" si="64"/>
        <v>3</v>
      </c>
      <c r="I402" s="25">
        <v>12.97</v>
      </c>
      <c r="J402" s="17">
        <f t="shared" si="66"/>
        <v>38.909999999999997</v>
      </c>
      <c r="K402" s="17">
        <f t="shared" si="67"/>
        <v>0</v>
      </c>
      <c r="L402" s="17">
        <f t="shared" si="68"/>
        <v>0</v>
      </c>
      <c r="M402" s="17">
        <f t="shared" si="69"/>
        <v>0</v>
      </c>
      <c r="N402" s="17">
        <f t="shared" si="70"/>
        <v>38.909999999999997</v>
      </c>
      <c r="O402" s="54">
        <f t="shared" si="65"/>
        <v>0</v>
      </c>
    </row>
    <row r="403" spans="1:15" ht="28.5" x14ac:dyDescent="0.2">
      <c r="A403" s="53" t="s">
        <v>743</v>
      </c>
      <c r="B403" s="41" t="s">
        <v>133</v>
      </c>
      <c r="C403" s="42" t="s">
        <v>7</v>
      </c>
      <c r="D403" s="43">
        <v>1</v>
      </c>
      <c r="E403" s="19">
        <f>Boletim_de_Medição_01!G403</f>
        <v>0</v>
      </c>
      <c r="F403" s="106"/>
      <c r="G403" s="22">
        <f t="shared" si="63"/>
        <v>0</v>
      </c>
      <c r="H403" s="22">
        <f t="shared" si="64"/>
        <v>1</v>
      </c>
      <c r="I403" s="25">
        <v>32.33</v>
      </c>
      <c r="J403" s="17">
        <f t="shared" si="66"/>
        <v>32.33</v>
      </c>
      <c r="K403" s="17">
        <f t="shared" si="67"/>
        <v>0</v>
      </c>
      <c r="L403" s="17">
        <f t="shared" si="68"/>
        <v>0</v>
      </c>
      <c r="M403" s="17">
        <f t="shared" si="69"/>
        <v>0</v>
      </c>
      <c r="N403" s="17">
        <f t="shared" si="70"/>
        <v>32.33</v>
      </c>
      <c r="O403" s="54">
        <f t="shared" si="65"/>
        <v>0</v>
      </c>
    </row>
    <row r="404" spans="1:15" ht="28.5" x14ac:dyDescent="0.2">
      <c r="A404" s="53" t="s">
        <v>744</v>
      </c>
      <c r="B404" s="41" t="s">
        <v>745</v>
      </c>
      <c r="C404" s="42" t="s">
        <v>71</v>
      </c>
      <c r="D404" s="43">
        <v>2</v>
      </c>
      <c r="E404" s="19">
        <f>Boletim_de_Medição_01!G404</f>
        <v>0</v>
      </c>
      <c r="F404" s="106"/>
      <c r="G404" s="22">
        <f t="shared" si="63"/>
        <v>0</v>
      </c>
      <c r="H404" s="22">
        <f t="shared" si="64"/>
        <v>2</v>
      </c>
      <c r="I404" s="25">
        <v>12913.04</v>
      </c>
      <c r="J404" s="17">
        <f t="shared" si="66"/>
        <v>25826.080000000002</v>
      </c>
      <c r="K404" s="17">
        <f t="shared" si="67"/>
        <v>0</v>
      </c>
      <c r="L404" s="17">
        <f t="shared" si="68"/>
        <v>0</v>
      </c>
      <c r="M404" s="17">
        <f t="shared" si="69"/>
        <v>0</v>
      </c>
      <c r="N404" s="17">
        <f t="shared" si="70"/>
        <v>25826.080000000002</v>
      </c>
      <c r="O404" s="54">
        <f t="shared" si="65"/>
        <v>0</v>
      </c>
    </row>
    <row r="405" spans="1:15" ht="15" x14ac:dyDescent="0.2">
      <c r="A405" s="57" t="s">
        <v>121</v>
      </c>
      <c r="B405" s="23" t="s">
        <v>746</v>
      </c>
      <c r="C405" s="24"/>
      <c r="D405" s="26"/>
      <c r="E405" s="26"/>
      <c r="F405" s="107"/>
      <c r="G405" s="21"/>
      <c r="H405" s="21"/>
      <c r="I405" s="27"/>
      <c r="J405" s="28"/>
      <c r="K405" s="28"/>
      <c r="L405" s="28"/>
      <c r="M405" s="28"/>
      <c r="N405" s="28"/>
      <c r="O405" s="58"/>
    </row>
    <row r="406" spans="1:15" ht="15" x14ac:dyDescent="0.2">
      <c r="A406" s="57" t="s">
        <v>122</v>
      </c>
      <c r="B406" s="23" t="s">
        <v>8</v>
      </c>
      <c r="C406" s="24"/>
      <c r="D406" s="26"/>
      <c r="E406" s="26"/>
      <c r="F406" s="107"/>
      <c r="G406" s="21"/>
      <c r="H406" s="21"/>
      <c r="I406" s="27"/>
      <c r="J406" s="28"/>
      <c r="K406" s="28"/>
      <c r="L406" s="28"/>
      <c r="M406" s="28"/>
      <c r="N406" s="28"/>
      <c r="O406" s="58"/>
    </row>
    <row r="407" spans="1:15" ht="42.75" x14ac:dyDescent="0.2">
      <c r="A407" s="53" t="s">
        <v>747</v>
      </c>
      <c r="B407" s="41" t="s">
        <v>209</v>
      </c>
      <c r="C407" s="42" t="s">
        <v>74</v>
      </c>
      <c r="D407" s="43">
        <v>20.54</v>
      </c>
      <c r="E407" s="19">
        <f>Boletim_de_Medição_01!G407</f>
        <v>0</v>
      </c>
      <c r="F407" s="106"/>
      <c r="G407" s="22">
        <f t="shared" si="63"/>
        <v>0</v>
      </c>
      <c r="H407" s="22">
        <f t="shared" si="64"/>
        <v>20.54</v>
      </c>
      <c r="I407" s="25">
        <v>18.850000000000001</v>
      </c>
      <c r="J407" s="17">
        <f t="shared" si="66"/>
        <v>387.18</v>
      </c>
      <c r="K407" s="17">
        <f t="shared" si="67"/>
        <v>0</v>
      </c>
      <c r="L407" s="17">
        <f t="shared" si="68"/>
        <v>0</v>
      </c>
      <c r="M407" s="17">
        <f t="shared" si="69"/>
        <v>0</v>
      </c>
      <c r="N407" s="17">
        <f t="shared" si="70"/>
        <v>387.18</v>
      </c>
      <c r="O407" s="54">
        <f t="shared" si="65"/>
        <v>0</v>
      </c>
    </row>
    <row r="408" spans="1:15" ht="42.75" x14ac:dyDescent="0.2">
      <c r="A408" s="53" t="s">
        <v>748</v>
      </c>
      <c r="B408" s="41" t="s">
        <v>243</v>
      </c>
      <c r="C408" s="42" t="s">
        <v>74</v>
      </c>
      <c r="D408" s="43">
        <v>16.399999999999999</v>
      </c>
      <c r="E408" s="19">
        <f>Boletim_de_Medição_01!G408</f>
        <v>0</v>
      </c>
      <c r="F408" s="106"/>
      <c r="G408" s="22">
        <f t="shared" si="63"/>
        <v>0</v>
      </c>
      <c r="H408" s="22">
        <f t="shared" si="64"/>
        <v>16.399999999999999</v>
      </c>
      <c r="I408" s="25">
        <v>22.62</v>
      </c>
      <c r="J408" s="17">
        <f t="shared" si="66"/>
        <v>370.97</v>
      </c>
      <c r="K408" s="17">
        <f t="shared" si="67"/>
        <v>0</v>
      </c>
      <c r="L408" s="17">
        <f t="shared" si="68"/>
        <v>0</v>
      </c>
      <c r="M408" s="17">
        <f t="shared" si="69"/>
        <v>0</v>
      </c>
      <c r="N408" s="17">
        <f t="shared" si="70"/>
        <v>370.97</v>
      </c>
      <c r="O408" s="54">
        <f t="shared" si="65"/>
        <v>0</v>
      </c>
    </row>
    <row r="409" spans="1:15" ht="28.5" x14ac:dyDescent="0.2">
      <c r="A409" s="53" t="s">
        <v>749</v>
      </c>
      <c r="B409" s="41" t="s">
        <v>600</v>
      </c>
      <c r="C409" s="42" t="s">
        <v>30</v>
      </c>
      <c r="D409" s="43">
        <v>39.119999999999997</v>
      </c>
      <c r="E409" s="19">
        <f>Boletim_de_Medição_01!G409</f>
        <v>0</v>
      </c>
      <c r="F409" s="106"/>
      <c r="G409" s="22">
        <f t="shared" si="63"/>
        <v>0</v>
      </c>
      <c r="H409" s="22">
        <f t="shared" si="64"/>
        <v>39.119999999999997</v>
      </c>
      <c r="I409" s="25">
        <v>2.63</v>
      </c>
      <c r="J409" s="17">
        <f t="shared" si="66"/>
        <v>102.89</v>
      </c>
      <c r="K409" s="17">
        <f t="shared" si="67"/>
        <v>0</v>
      </c>
      <c r="L409" s="17">
        <f t="shared" si="68"/>
        <v>0</v>
      </c>
      <c r="M409" s="17">
        <f t="shared" si="69"/>
        <v>0</v>
      </c>
      <c r="N409" s="17">
        <f t="shared" si="70"/>
        <v>102.89</v>
      </c>
      <c r="O409" s="54">
        <f t="shared" si="65"/>
        <v>0</v>
      </c>
    </row>
    <row r="410" spans="1:15" ht="15" x14ac:dyDescent="0.2">
      <c r="A410" s="53" t="s">
        <v>750</v>
      </c>
      <c r="B410" s="41" t="s">
        <v>602</v>
      </c>
      <c r="C410" s="42" t="s">
        <v>28</v>
      </c>
      <c r="D410" s="43">
        <v>4.1399999999999997</v>
      </c>
      <c r="E410" s="19">
        <f>Boletim_de_Medição_01!G410</f>
        <v>0</v>
      </c>
      <c r="F410" s="106"/>
      <c r="G410" s="22">
        <f t="shared" si="63"/>
        <v>0</v>
      </c>
      <c r="H410" s="22">
        <f t="shared" si="64"/>
        <v>4.1399999999999997</v>
      </c>
      <c r="I410" s="25">
        <v>7.54</v>
      </c>
      <c r="J410" s="17">
        <f t="shared" si="66"/>
        <v>31.22</v>
      </c>
      <c r="K410" s="17">
        <f t="shared" si="67"/>
        <v>0</v>
      </c>
      <c r="L410" s="17">
        <f t="shared" si="68"/>
        <v>0</v>
      </c>
      <c r="M410" s="17">
        <f t="shared" si="69"/>
        <v>0</v>
      </c>
      <c r="N410" s="17">
        <f t="shared" si="70"/>
        <v>31.22</v>
      </c>
      <c r="O410" s="54">
        <f t="shared" si="65"/>
        <v>0</v>
      </c>
    </row>
    <row r="411" spans="1:15" ht="42.75" x14ac:dyDescent="0.2">
      <c r="A411" s="53" t="s">
        <v>751</v>
      </c>
      <c r="B411" s="41" t="s">
        <v>195</v>
      </c>
      <c r="C411" s="42" t="s">
        <v>196</v>
      </c>
      <c r="D411" s="43">
        <v>41.4</v>
      </c>
      <c r="E411" s="19">
        <f>Boletim_de_Medição_01!G411</f>
        <v>0</v>
      </c>
      <c r="F411" s="106"/>
      <c r="G411" s="22">
        <f t="shared" si="63"/>
        <v>0</v>
      </c>
      <c r="H411" s="22">
        <f t="shared" si="64"/>
        <v>41.4</v>
      </c>
      <c r="I411" s="25">
        <v>0.64</v>
      </c>
      <c r="J411" s="17">
        <f t="shared" si="66"/>
        <v>26.5</v>
      </c>
      <c r="K411" s="17">
        <f t="shared" si="67"/>
        <v>0</v>
      </c>
      <c r="L411" s="17">
        <f t="shared" si="68"/>
        <v>0</v>
      </c>
      <c r="M411" s="17">
        <f t="shared" si="69"/>
        <v>0</v>
      </c>
      <c r="N411" s="17">
        <f t="shared" si="70"/>
        <v>26.5</v>
      </c>
      <c r="O411" s="54">
        <f t="shared" si="65"/>
        <v>0</v>
      </c>
    </row>
    <row r="412" spans="1:15" ht="15" x14ac:dyDescent="0.2">
      <c r="A412" s="57" t="s">
        <v>123</v>
      </c>
      <c r="B412" s="23" t="s">
        <v>752</v>
      </c>
      <c r="C412" s="24"/>
      <c r="D412" s="26"/>
      <c r="E412" s="26"/>
      <c r="F412" s="107"/>
      <c r="G412" s="21"/>
      <c r="H412" s="21"/>
      <c r="I412" s="27"/>
      <c r="J412" s="28"/>
      <c r="K412" s="28"/>
      <c r="L412" s="28"/>
      <c r="M412" s="28"/>
      <c r="N412" s="28"/>
      <c r="O412" s="58"/>
    </row>
    <row r="413" spans="1:15" ht="28.5" x14ac:dyDescent="0.2">
      <c r="A413" s="53" t="s">
        <v>753</v>
      </c>
      <c r="B413" s="41" t="s">
        <v>754</v>
      </c>
      <c r="C413" s="42" t="s">
        <v>7</v>
      </c>
      <c r="D413" s="43">
        <v>3</v>
      </c>
      <c r="E413" s="19">
        <f>Boletim_de_Medição_01!G413</f>
        <v>0</v>
      </c>
      <c r="F413" s="106"/>
      <c r="G413" s="22">
        <f t="shared" si="63"/>
        <v>0</v>
      </c>
      <c r="H413" s="22">
        <f t="shared" si="64"/>
        <v>3</v>
      </c>
      <c r="I413" s="25">
        <v>4.18</v>
      </c>
      <c r="J413" s="17">
        <f t="shared" si="66"/>
        <v>12.54</v>
      </c>
      <c r="K413" s="17">
        <f t="shared" si="67"/>
        <v>0</v>
      </c>
      <c r="L413" s="17">
        <f t="shared" si="68"/>
        <v>0</v>
      </c>
      <c r="M413" s="17">
        <f t="shared" si="69"/>
        <v>0</v>
      </c>
      <c r="N413" s="17">
        <f t="shared" si="70"/>
        <v>12.54</v>
      </c>
      <c r="O413" s="54">
        <f t="shared" si="65"/>
        <v>0</v>
      </c>
    </row>
    <row r="414" spans="1:15" ht="28.5" x14ac:dyDescent="0.2">
      <c r="A414" s="53" t="s">
        <v>755</v>
      </c>
      <c r="B414" s="41" t="s">
        <v>756</v>
      </c>
      <c r="C414" s="42" t="s">
        <v>7</v>
      </c>
      <c r="D414" s="43">
        <v>18</v>
      </c>
      <c r="E414" s="19">
        <f>Boletim_de_Medição_01!G414</f>
        <v>0</v>
      </c>
      <c r="F414" s="106"/>
      <c r="G414" s="22">
        <f t="shared" si="63"/>
        <v>0</v>
      </c>
      <c r="H414" s="22">
        <f t="shared" si="64"/>
        <v>18</v>
      </c>
      <c r="I414" s="25">
        <v>4.3600000000000003</v>
      </c>
      <c r="J414" s="17">
        <f t="shared" si="66"/>
        <v>78.48</v>
      </c>
      <c r="K414" s="17">
        <f t="shared" si="67"/>
        <v>0</v>
      </c>
      <c r="L414" s="17">
        <f t="shared" si="68"/>
        <v>0</v>
      </c>
      <c r="M414" s="17">
        <f t="shared" si="69"/>
        <v>0</v>
      </c>
      <c r="N414" s="17">
        <f t="shared" si="70"/>
        <v>78.48</v>
      </c>
      <c r="O414" s="54">
        <f t="shared" si="65"/>
        <v>0</v>
      </c>
    </row>
    <row r="415" spans="1:15" ht="28.5" x14ac:dyDescent="0.2">
      <c r="A415" s="53" t="s">
        <v>757</v>
      </c>
      <c r="B415" s="41" t="s">
        <v>758</v>
      </c>
      <c r="C415" s="42" t="s">
        <v>7</v>
      </c>
      <c r="D415" s="43">
        <v>2</v>
      </c>
      <c r="E415" s="19">
        <f>Boletim_de_Medição_01!G415</f>
        <v>0</v>
      </c>
      <c r="F415" s="106"/>
      <c r="G415" s="22">
        <f t="shared" si="63"/>
        <v>0</v>
      </c>
      <c r="H415" s="22">
        <f t="shared" si="64"/>
        <v>2</v>
      </c>
      <c r="I415" s="25">
        <v>5.2</v>
      </c>
      <c r="J415" s="17">
        <f t="shared" si="66"/>
        <v>10.4</v>
      </c>
      <c r="K415" s="17">
        <f t="shared" si="67"/>
        <v>0</v>
      </c>
      <c r="L415" s="17">
        <f t="shared" si="68"/>
        <v>0</v>
      </c>
      <c r="M415" s="17">
        <f t="shared" si="69"/>
        <v>0</v>
      </c>
      <c r="N415" s="17">
        <f t="shared" si="70"/>
        <v>10.4</v>
      </c>
      <c r="O415" s="54">
        <f t="shared" si="65"/>
        <v>0</v>
      </c>
    </row>
    <row r="416" spans="1:15" ht="28.5" x14ac:dyDescent="0.2">
      <c r="A416" s="53" t="s">
        <v>759</v>
      </c>
      <c r="B416" s="41" t="s">
        <v>760</v>
      </c>
      <c r="C416" s="42" t="s">
        <v>7</v>
      </c>
      <c r="D416" s="43">
        <v>14</v>
      </c>
      <c r="E416" s="19">
        <f>Boletim_de_Medição_01!G416</f>
        <v>0</v>
      </c>
      <c r="F416" s="106"/>
      <c r="G416" s="22">
        <f t="shared" si="63"/>
        <v>0</v>
      </c>
      <c r="H416" s="22">
        <f t="shared" si="64"/>
        <v>14</v>
      </c>
      <c r="I416" s="25">
        <v>8.84</v>
      </c>
      <c r="J416" s="17">
        <f t="shared" si="66"/>
        <v>123.76</v>
      </c>
      <c r="K416" s="17">
        <f t="shared" si="67"/>
        <v>0</v>
      </c>
      <c r="L416" s="17">
        <f t="shared" si="68"/>
        <v>0</v>
      </c>
      <c r="M416" s="17">
        <f t="shared" si="69"/>
        <v>0</v>
      </c>
      <c r="N416" s="17">
        <f t="shared" si="70"/>
        <v>123.76</v>
      </c>
      <c r="O416" s="54">
        <f t="shared" si="65"/>
        <v>0</v>
      </c>
    </row>
    <row r="417" spans="1:15" ht="28.5" x14ac:dyDescent="0.2">
      <c r="A417" s="53" t="s">
        <v>761</v>
      </c>
      <c r="B417" s="41" t="s">
        <v>762</v>
      </c>
      <c r="C417" s="42" t="s">
        <v>7</v>
      </c>
      <c r="D417" s="43">
        <v>2</v>
      </c>
      <c r="E417" s="19">
        <f>Boletim_de_Medição_01!G417</f>
        <v>0</v>
      </c>
      <c r="F417" s="106"/>
      <c r="G417" s="22">
        <f t="shared" si="63"/>
        <v>0</v>
      </c>
      <c r="H417" s="22">
        <f t="shared" si="64"/>
        <v>2</v>
      </c>
      <c r="I417" s="25">
        <v>16.059999999999999</v>
      </c>
      <c r="J417" s="17">
        <f t="shared" si="66"/>
        <v>32.119999999999997</v>
      </c>
      <c r="K417" s="17">
        <f t="shared" si="67"/>
        <v>0</v>
      </c>
      <c r="L417" s="17">
        <f t="shared" si="68"/>
        <v>0</v>
      </c>
      <c r="M417" s="17">
        <f t="shared" si="69"/>
        <v>0</v>
      </c>
      <c r="N417" s="17">
        <f t="shared" si="70"/>
        <v>32.119999999999997</v>
      </c>
      <c r="O417" s="54">
        <f t="shared" si="65"/>
        <v>0</v>
      </c>
    </row>
    <row r="418" spans="1:15" ht="42.75" x14ac:dyDescent="0.2">
      <c r="A418" s="53" t="s">
        <v>763</v>
      </c>
      <c r="B418" s="41" t="s">
        <v>764</v>
      </c>
      <c r="C418" s="42" t="s">
        <v>71</v>
      </c>
      <c r="D418" s="43">
        <v>1</v>
      </c>
      <c r="E418" s="19">
        <f>Boletim_de_Medição_01!G418</f>
        <v>0</v>
      </c>
      <c r="F418" s="106"/>
      <c r="G418" s="22">
        <f t="shared" si="63"/>
        <v>0</v>
      </c>
      <c r="H418" s="22">
        <f t="shared" si="64"/>
        <v>1</v>
      </c>
      <c r="I418" s="25">
        <v>9.65</v>
      </c>
      <c r="J418" s="17">
        <f t="shared" si="66"/>
        <v>9.65</v>
      </c>
      <c r="K418" s="17">
        <f t="shared" si="67"/>
        <v>0</v>
      </c>
      <c r="L418" s="17">
        <f t="shared" si="68"/>
        <v>0</v>
      </c>
      <c r="M418" s="17">
        <f t="shared" si="69"/>
        <v>0</v>
      </c>
      <c r="N418" s="17">
        <f t="shared" si="70"/>
        <v>9.65</v>
      </c>
      <c r="O418" s="54">
        <f t="shared" si="65"/>
        <v>0</v>
      </c>
    </row>
    <row r="419" spans="1:15" ht="28.5" x14ac:dyDescent="0.2">
      <c r="A419" s="53" t="s">
        <v>765</v>
      </c>
      <c r="B419" s="41" t="s">
        <v>766</v>
      </c>
      <c r="C419" s="42" t="s">
        <v>71</v>
      </c>
      <c r="D419" s="43">
        <v>2</v>
      </c>
      <c r="E419" s="19">
        <f>Boletim_de_Medição_01!G419</f>
        <v>0</v>
      </c>
      <c r="F419" s="106"/>
      <c r="G419" s="22">
        <f t="shared" si="63"/>
        <v>0</v>
      </c>
      <c r="H419" s="22">
        <f t="shared" si="64"/>
        <v>2</v>
      </c>
      <c r="I419" s="25">
        <v>12.96</v>
      </c>
      <c r="J419" s="17">
        <f t="shared" si="66"/>
        <v>25.92</v>
      </c>
      <c r="K419" s="17">
        <f t="shared" si="67"/>
        <v>0</v>
      </c>
      <c r="L419" s="17">
        <f t="shared" si="68"/>
        <v>0</v>
      </c>
      <c r="M419" s="17">
        <f t="shared" si="69"/>
        <v>0</v>
      </c>
      <c r="N419" s="17">
        <f t="shared" si="70"/>
        <v>25.92</v>
      </c>
      <c r="O419" s="54">
        <f t="shared" si="65"/>
        <v>0</v>
      </c>
    </row>
    <row r="420" spans="1:15" ht="28.5" x14ac:dyDescent="0.2">
      <c r="A420" s="53" t="s">
        <v>767</v>
      </c>
      <c r="B420" s="41" t="s">
        <v>768</v>
      </c>
      <c r="C420" s="42" t="s">
        <v>71</v>
      </c>
      <c r="D420" s="43">
        <v>1</v>
      </c>
      <c r="E420" s="19">
        <f>Boletim_de_Medição_01!G420</f>
        <v>0</v>
      </c>
      <c r="F420" s="106"/>
      <c r="G420" s="22">
        <f t="shared" si="63"/>
        <v>0</v>
      </c>
      <c r="H420" s="22">
        <f t="shared" si="64"/>
        <v>1</v>
      </c>
      <c r="I420" s="25">
        <v>49.62</v>
      </c>
      <c r="J420" s="17">
        <f t="shared" si="66"/>
        <v>49.62</v>
      </c>
      <c r="K420" s="17">
        <f t="shared" si="67"/>
        <v>0</v>
      </c>
      <c r="L420" s="17">
        <f t="shared" si="68"/>
        <v>0</v>
      </c>
      <c r="M420" s="17">
        <f t="shared" si="69"/>
        <v>0</v>
      </c>
      <c r="N420" s="17">
        <f t="shared" si="70"/>
        <v>49.62</v>
      </c>
      <c r="O420" s="54">
        <f t="shared" si="65"/>
        <v>0</v>
      </c>
    </row>
    <row r="421" spans="1:15" ht="28.5" x14ac:dyDescent="0.2">
      <c r="A421" s="53" t="s">
        <v>769</v>
      </c>
      <c r="B421" s="41" t="s">
        <v>770</v>
      </c>
      <c r="C421" s="42" t="s">
        <v>7</v>
      </c>
      <c r="D421" s="43">
        <v>4</v>
      </c>
      <c r="E421" s="19">
        <f>Boletim_de_Medição_01!G421</f>
        <v>0</v>
      </c>
      <c r="F421" s="106"/>
      <c r="G421" s="22">
        <f t="shared" si="63"/>
        <v>0</v>
      </c>
      <c r="H421" s="22">
        <f t="shared" si="64"/>
        <v>4</v>
      </c>
      <c r="I421" s="25">
        <v>2.4700000000000002</v>
      </c>
      <c r="J421" s="17">
        <f t="shared" si="66"/>
        <v>9.8800000000000008</v>
      </c>
      <c r="K421" s="17">
        <f t="shared" si="67"/>
        <v>0</v>
      </c>
      <c r="L421" s="17">
        <f t="shared" si="68"/>
        <v>0</v>
      </c>
      <c r="M421" s="17">
        <f t="shared" si="69"/>
        <v>0</v>
      </c>
      <c r="N421" s="17">
        <f t="shared" si="70"/>
        <v>9.8800000000000008</v>
      </c>
      <c r="O421" s="54">
        <f t="shared" si="65"/>
        <v>0</v>
      </c>
    </row>
    <row r="422" spans="1:15" ht="28.5" x14ac:dyDescent="0.2">
      <c r="A422" s="53" t="s">
        <v>771</v>
      </c>
      <c r="B422" s="41" t="s">
        <v>772</v>
      </c>
      <c r="C422" s="42" t="s">
        <v>7</v>
      </c>
      <c r="D422" s="43">
        <v>1</v>
      </c>
      <c r="E422" s="19">
        <f>Boletim_de_Medição_01!G422</f>
        <v>0</v>
      </c>
      <c r="F422" s="106"/>
      <c r="G422" s="22">
        <f t="shared" si="63"/>
        <v>0</v>
      </c>
      <c r="H422" s="22">
        <f t="shared" si="64"/>
        <v>1</v>
      </c>
      <c r="I422" s="25">
        <v>2.8</v>
      </c>
      <c r="J422" s="17">
        <f t="shared" si="66"/>
        <v>2.8</v>
      </c>
      <c r="K422" s="17">
        <f t="shared" si="67"/>
        <v>0</v>
      </c>
      <c r="L422" s="17">
        <f t="shared" si="68"/>
        <v>0</v>
      </c>
      <c r="M422" s="17">
        <f t="shared" si="69"/>
        <v>0</v>
      </c>
      <c r="N422" s="17">
        <f t="shared" si="70"/>
        <v>2.8</v>
      </c>
      <c r="O422" s="54">
        <f t="shared" si="65"/>
        <v>0</v>
      </c>
    </row>
    <row r="423" spans="1:15" ht="28.5" x14ac:dyDescent="0.2">
      <c r="A423" s="53" t="s">
        <v>773</v>
      </c>
      <c r="B423" s="41" t="s">
        <v>774</v>
      </c>
      <c r="C423" s="42" t="s">
        <v>7</v>
      </c>
      <c r="D423" s="43">
        <v>3</v>
      </c>
      <c r="E423" s="19">
        <f>Boletim_de_Medição_01!G423</f>
        <v>0</v>
      </c>
      <c r="F423" s="106"/>
      <c r="G423" s="22">
        <f t="shared" si="63"/>
        <v>0</v>
      </c>
      <c r="H423" s="22">
        <f t="shared" si="64"/>
        <v>3</v>
      </c>
      <c r="I423" s="25">
        <v>5.9</v>
      </c>
      <c r="J423" s="17">
        <f t="shared" si="66"/>
        <v>17.7</v>
      </c>
      <c r="K423" s="17">
        <f t="shared" si="67"/>
        <v>0</v>
      </c>
      <c r="L423" s="17">
        <f t="shared" si="68"/>
        <v>0</v>
      </c>
      <c r="M423" s="17">
        <f t="shared" si="69"/>
        <v>0</v>
      </c>
      <c r="N423" s="17">
        <f t="shared" si="70"/>
        <v>17.7</v>
      </c>
      <c r="O423" s="54">
        <f t="shared" si="65"/>
        <v>0</v>
      </c>
    </row>
    <row r="424" spans="1:15" ht="28.5" x14ac:dyDescent="0.2">
      <c r="A424" s="53" t="s">
        <v>775</v>
      </c>
      <c r="B424" s="41" t="s">
        <v>776</v>
      </c>
      <c r="C424" s="42" t="s">
        <v>71</v>
      </c>
      <c r="D424" s="43">
        <v>2</v>
      </c>
      <c r="E424" s="19">
        <f>Boletim_de_Medição_01!G424</f>
        <v>0</v>
      </c>
      <c r="F424" s="106"/>
      <c r="G424" s="22">
        <f t="shared" si="63"/>
        <v>0</v>
      </c>
      <c r="H424" s="22">
        <f t="shared" si="64"/>
        <v>2</v>
      </c>
      <c r="I424" s="25">
        <v>5.55</v>
      </c>
      <c r="J424" s="17">
        <f t="shared" si="66"/>
        <v>11.1</v>
      </c>
      <c r="K424" s="17">
        <f t="shared" si="67"/>
        <v>0</v>
      </c>
      <c r="L424" s="17">
        <f t="shared" si="68"/>
        <v>0</v>
      </c>
      <c r="M424" s="17">
        <f t="shared" si="69"/>
        <v>0</v>
      </c>
      <c r="N424" s="17">
        <f t="shared" si="70"/>
        <v>11.1</v>
      </c>
      <c r="O424" s="54">
        <f t="shared" si="65"/>
        <v>0</v>
      </c>
    </row>
    <row r="425" spans="1:15" ht="28.5" x14ac:dyDescent="0.2">
      <c r="A425" s="53" t="s">
        <v>777</v>
      </c>
      <c r="B425" s="41" t="s">
        <v>778</v>
      </c>
      <c r="C425" s="42" t="s">
        <v>71</v>
      </c>
      <c r="D425" s="43">
        <v>5</v>
      </c>
      <c r="E425" s="19">
        <f>Boletim_de_Medição_01!G425</f>
        <v>0</v>
      </c>
      <c r="F425" s="106"/>
      <c r="G425" s="22">
        <f t="shared" si="63"/>
        <v>0</v>
      </c>
      <c r="H425" s="22">
        <f t="shared" si="64"/>
        <v>5</v>
      </c>
      <c r="I425" s="25">
        <v>11.08</v>
      </c>
      <c r="J425" s="17">
        <f t="shared" si="66"/>
        <v>55.4</v>
      </c>
      <c r="K425" s="17">
        <f t="shared" si="67"/>
        <v>0</v>
      </c>
      <c r="L425" s="17">
        <f t="shared" si="68"/>
        <v>0</v>
      </c>
      <c r="M425" s="17">
        <f t="shared" si="69"/>
        <v>0</v>
      </c>
      <c r="N425" s="17">
        <f t="shared" si="70"/>
        <v>55.4</v>
      </c>
      <c r="O425" s="54">
        <f t="shared" si="65"/>
        <v>0</v>
      </c>
    </row>
    <row r="426" spans="1:15" ht="28.5" x14ac:dyDescent="0.2">
      <c r="A426" s="53" t="s">
        <v>779</v>
      </c>
      <c r="B426" s="41" t="s">
        <v>780</v>
      </c>
      <c r="C426" s="42" t="s">
        <v>7</v>
      </c>
      <c r="D426" s="43">
        <v>7</v>
      </c>
      <c r="E426" s="19">
        <f>Boletim_de_Medição_01!G426</f>
        <v>0</v>
      </c>
      <c r="F426" s="106"/>
      <c r="G426" s="22">
        <f t="shared" si="63"/>
        <v>0</v>
      </c>
      <c r="H426" s="22">
        <f t="shared" si="64"/>
        <v>7</v>
      </c>
      <c r="I426" s="25">
        <v>8.1300000000000008</v>
      </c>
      <c r="J426" s="17">
        <f t="shared" si="66"/>
        <v>56.91</v>
      </c>
      <c r="K426" s="17">
        <f t="shared" si="67"/>
        <v>0</v>
      </c>
      <c r="L426" s="17">
        <f t="shared" si="68"/>
        <v>0</v>
      </c>
      <c r="M426" s="17">
        <f t="shared" si="69"/>
        <v>0</v>
      </c>
      <c r="N426" s="17">
        <f t="shared" si="70"/>
        <v>56.91</v>
      </c>
      <c r="O426" s="54">
        <f t="shared" si="65"/>
        <v>0</v>
      </c>
    </row>
    <row r="427" spans="1:15" ht="28.5" x14ac:dyDescent="0.2">
      <c r="A427" s="53" t="s">
        <v>781</v>
      </c>
      <c r="B427" s="41" t="s">
        <v>782</v>
      </c>
      <c r="C427" s="42" t="s">
        <v>71</v>
      </c>
      <c r="D427" s="43">
        <v>1</v>
      </c>
      <c r="E427" s="19">
        <f>Boletim_de_Medição_01!G427</f>
        <v>0</v>
      </c>
      <c r="F427" s="106"/>
      <c r="G427" s="22">
        <f t="shared" si="63"/>
        <v>0</v>
      </c>
      <c r="H427" s="22">
        <f t="shared" si="64"/>
        <v>1</v>
      </c>
      <c r="I427" s="25">
        <v>12.23</v>
      </c>
      <c r="J427" s="17">
        <f t="shared" si="66"/>
        <v>12.23</v>
      </c>
      <c r="K427" s="17">
        <f t="shared" si="67"/>
        <v>0</v>
      </c>
      <c r="L427" s="17">
        <f t="shared" si="68"/>
        <v>0</v>
      </c>
      <c r="M427" s="17">
        <f t="shared" si="69"/>
        <v>0</v>
      </c>
      <c r="N427" s="17">
        <f t="shared" si="70"/>
        <v>12.23</v>
      </c>
      <c r="O427" s="54">
        <f t="shared" si="65"/>
        <v>0</v>
      </c>
    </row>
    <row r="428" spans="1:15" ht="28.5" x14ac:dyDescent="0.2">
      <c r="A428" s="53" t="s">
        <v>783</v>
      </c>
      <c r="B428" s="41" t="s">
        <v>784</v>
      </c>
      <c r="C428" s="42" t="s">
        <v>71</v>
      </c>
      <c r="D428" s="43">
        <v>9</v>
      </c>
      <c r="E428" s="19">
        <f>Boletim_de_Medição_01!G428</f>
        <v>0</v>
      </c>
      <c r="F428" s="106"/>
      <c r="G428" s="22">
        <f t="shared" si="63"/>
        <v>0</v>
      </c>
      <c r="H428" s="22">
        <f t="shared" si="64"/>
        <v>9</v>
      </c>
      <c r="I428" s="25">
        <v>6.22</v>
      </c>
      <c r="J428" s="17">
        <f t="shared" si="66"/>
        <v>55.98</v>
      </c>
      <c r="K428" s="17">
        <f t="shared" si="67"/>
        <v>0</v>
      </c>
      <c r="L428" s="17">
        <f t="shared" si="68"/>
        <v>0</v>
      </c>
      <c r="M428" s="17">
        <f t="shared" si="69"/>
        <v>0</v>
      </c>
      <c r="N428" s="17">
        <f t="shared" si="70"/>
        <v>55.98</v>
      </c>
      <c r="O428" s="54">
        <f t="shared" si="65"/>
        <v>0</v>
      </c>
    </row>
    <row r="429" spans="1:15" ht="28.5" x14ac:dyDescent="0.2">
      <c r="A429" s="53" t="s">
        <v>785</v>
      </c>
      <c r="B429" s="41" t="s">
        <v>786</v>
      </c>
      <c r="C429" s="42" t="s">
        <v>7</v>
      </c>
      <c r="D429" s="43">
        <v>2</v>
      </c>
      <c r="E429" s="19">
        <f>Boletim_de_Medição_01!G429</f>
        <v>0</v>
      </c>
      <c r="F429" s="106"/>
      <c r="G429" s="22">
        <f t="shared" si="63"/>
        <v>0</v>
      </c>
      <c r="H429" s="22">
        <f t="shared" si="64"/>
        <v>2</v>
      </c>
      <c r="I429" s="25">
        <v>9.85</v>
      </c>
      <c r="J429" s="17">
        <f t="shared" si="66"/>
        <v>19.7</v>
      </c>
      <c r="K429" s="17">
        <f t="shared" si="67"/>
        <v>0</v>
      </c>
      <c r="L429" s="17">
        <f t="shared" si="68"/>
        <v>0</v>
      </c>
      <c r="M429" s="17">
        <f t="shared" si="69"/>
        <v>0</v>
      </c>
      <c r="N429" s="17">
        <f t="shared" si="70"/>
        <v>19.7</v>
      </c>
      <c r="O429" s="54">
        <f t="shared" si="65"/>
        <v>0</v>
      </c>
    </row>
    <row r="430" spans="1:15" ht="28.5" x14ac:dyDescent="0.2">
      <c r="A430" s="53" t="s">
        <v>787</v>
      </c>
      <c r="B430" s="41" t="s">
        <v>788</v>
      </c>
      <c r="C430" s="42" t="s">
        <v>71</v>
      </c>
      <c r="D430" s="43">
        <v>3</v>
      </c>
      <c r="E430" s="19">
        <f>Boletim_de_Medição_01!G430</f>
        <v>0</v>
      </c>
      <c r="F430" s="106"/>
      <c r="G430" s="22">
        <f t="shared" ref="G430:G493" si="71">E430+F430</f>
        <v>0</v>
      </c>
      <c r="H430" s="22">
        <f t="shared" ref="H430:H493" si="72">D430-G430</f>
        <v>3</v>
      </c>
      <c r="I430" s="25">
        <v>38.39</v>
      </c>
      <c r="J430" s="17">
        <f t="shared" si="66"/>
        <v>115.17</v>
      </c>
      <c r="K430" s="17">
        <f t="shared" si="67"/>
        <v>0</v>
      </c>
      <c r="L430" s="17">
        <f t="shared" si="68"/>
        <v>0</v>
      </c>
      <c r="M430" s="17">
        <f t="shared" si="69"/>
        <v>0</v>
      </c>
      <c r="N430" s="17">
        <f t="shared" si="70"/>
        <v>115.17</v>
      </c>
      <c r="O430" s="54">
        <f t="shared" ref="O430:O493" si="73">G430/D430*100</f>
        <v>0</v>
      </c>
    </row>
    <row r="431" spans="1:15" ht="28.5" x14ac:dyDescent="0.2">
      <c r="A431" s="53" t="s">
        <v>789</v>
      </c>
      <c r="B431" s="41" t="s">
        <v>790</v>
      </c>
      <c r="C431" s="42" t="s">
        <v>71</v>
      </c>
      <c r="D431" s="43">
        <v>2</v>
      </c>
      <c r="E431" s="19">
        <f>Boletim_de_Medição_01!G431</f>
        <v>0</v>
      </c>
      <c r="F431" s="106"/>
      <c r="G431" s="22">
        <f t="shared" si="71"/>
        <v>0</v>
      </c>
      <c r="H431" s="22">
        <f t="shared" si="72"/>
        <v>2</v>
      </c>
      <c r="I431" s="25">
        <v>4.49</v>
      </c>
      <c r="J431" s="17">
        <f t="shared" si="66"/>
        <v>8.98</v>
      </c>
      <c r="K431" s="17">
        <f t="shared" si="67"/>
        <v>0</v>
      </c>
      <c r="L431" s="17">
        <f t="shared" si="68"/>
        <v>0</v>
      </c>
      <c r="M431" s="17">
        <f t="shared" si="69"/>
        <v>0</v>
      </c>
      <c r="N431" s="17">
        <f t="shared" si="70"/>
        <v>8.98</v>
      </c>
      <c r="O431" s="54">
        <f t="shared" si="73"/>
        <v>0</v>
      </c>
    </row>
    <row r="432" spans="1:15" ht="28.5" x14ac:dyDescent="0.2">
      <c r="A432" s="53" t="s">
        <v>791</v>
      </c>
      <c r="B432" s="41" t="s">
        <v>792</v>
      </c>
      <c r="C432" s="42" t="s">
        <v>71</v>
      </c>
      <c r="D432" s="43">
        <v>1</v>
      </c>
      <c r="E432" s="19">
        <f>Boletim_de_Medição_01!G432</f>
        <v>0</v>
      </c>
      <c r="F432" s="106"/>
      <c r="G432" s="22">
        <f t="shared" si="71"/>
        <v>0</v>
      </c>
      <c r="H432" s="22">
        <f t="shared" si="72"/>
        <v>1</v>
      </c>
      <c r="I432" s="25">
        <v>22.7</v>
      </c>
      <c r="J432" s="17">
        <f t="shared" si="66"/>
        <v>22.7</v>
      </c>
      <c r="K432" s="17">
        <f t="shared" si="67"/>
        <v>0</v>
      </c>
      <c r="L432" s="17">
        <f t="shared" si="68"/>
        <v>0</v>
      </c>
      <c r="M432" s="17">
        <f t="shared" si="69"/>
        <v>0</v>
      </c>
      <c r="N432" s="17">
        <f t="shared" si="70"/>
        <v>22.7</v>
      </c>
      <c r="O432" s="54">
        <f t="shared" si="73"/>
        <v>0</v>
      </c>
    </row>
    <row r="433" spans="1:15" ht="28.5" x14ac:dyDescent="0.2">
      <c r="A433" s="53" t="s">
        <v>793</v>
      </c>
      <c r="B433" s="41" t="s">
        <v>794</v>
      </c>
      <c r="C433" s="42" t="s">
        <v>71</v>
      </c>
      <c r="D433" s="43">
        <v>1</v>
      </c>
      <c r="E433" s="19">
        <f>Boletim_de_Medição_01!G433</f>
        <v>0</v>
      </c>
      <c r="F433" s="106"/>
      <c r="G433" s="22">
        <f t="shared" si="71"/>
        <v>0</v>
      </c>
      <c r="H433" s="22">
        <f t="shared" si="72"/>
        <v>1</v>
      </c>
      <c r="I433" s="25">
        <v>7.41</v>
      </c>
      <c r="J433" s="17">
        <f t="shared" si="66"/>
        <v>7.41</v>
      </c>
      <c r="K433" s="17">
        <f t="shared" si="67"/>
        <v>0</v>
      </c>
      <c r="L433" s="17">
        <f t="shared" si="68"/>
        <v>0</v>
      </c>
      <c r="M433" s="17">
        <f t="shared" si="69"/>
        <v>0</v>
      </c>
      <c r="N433" s="17">
        <f t="shared" si="70"/>
        <v>7.41</v>
      </c>
      <c r="O433" s="54">
        <f t="shared" si="73"/>
        <v>0</v>
      </c>
    </row>
    <row r="434" spans="1:15" ht="28.5" x14ac:dyDescent="0.2">
      <c r="A434" s="53" t="s">
        <v>795</v>
      </c>
      <c r="B434" s="41" t="s">
        <v>796</v>
      </c>
      <c r="C434" s="42" t="s">
        <v>71</v>
      </c>
      <c r="D434" s="43">
        <v>1</v>
      </c>
      <c r="E434" s="19">
        <f>Boletim_de_Medição_01!G434</f>
        <v>0</v>
      </c>
      <c r="F434" s="106"/>
      <c r="G434" s="22">
        <f t="shared" si="71"/>
        <v>0</v>
      </c>
      <c r="H434" s="22">
        <f t="shared" si="72"/>
        <v>1</v>
      </c>
      <c r="I434" s="25">
        <v>17.7</v>
      </c>
      <c r="J434" s="17">
        <f t="shared" si="66"/>
        <v>17.7</v>
      </c>
      <c r="K434" s="17">
        <f t="shared" si="67"/>
        <v>0</v>
      </c>
      <c r="L434" s="17">
        <f t="shared" si="68"/>
        <v>0</v>
      </c>
      <c r="M434" s="17">
        <f t="shared" si="69"/>
        <v>0</v>
      </c>
      <c r="N434" s="17">
        <f t="shared" si="70"/>
        <v>17.7</v>
      </c>
      <c r="O434" s="54">
        <f t="shared" si="73"/>
        <v>0</v>
      </c>
    </row>
    <row r="435" spans="1:15" ht="28.5" x14ac:dyDescent="0.2">
      <c r="A435" s="53" t="s">
        <v>797</v>
      </c>
      <c r="B435" s="41" t="s">
        <v>798</v>
      </c>
      <c r="C435" s="42" t="s">
        <v>71</v>
      </c>
      <c r="D435" s="43">
        <v>28</v>
      </c>
      <c r="E435" s="19">
        <f>Boletim_de_Medição_01!G435</f>
        <v>0</v>
      </c>
      <c r="F435" s="106"/>
      <c r="G435" s="22">
        <f t="shared" si="71"/>
        <v>0</v>
      </c>
      <c r="H435" s="22">
        <f t="shared" si="72"/>
        <v>28</v>
      </c>
      <c r="I435" s="25">
        <v>3.68</v>
      </c>
      <c r="J435" s="17">
        <f t="shared" si="66"/>
        <v>103.04</v>
      </c>
      <c r="K435" s="17">
        <f t="shared" si="67"/>
        <v>0</v>
      </c>
      <c r="L435" s="17">
        <f t="shared" si="68"/>
        <v>0</v>
      </c>
      <c r="M435" s="17">
        <f t="shared" si="69"/>
        <v>0</v>
      </c>
      <c r="N435" s="17">
        <f t="shared" si="70"/>
        <v>103.04</v>
      </c>
      <c r="O435" s="54">
        <f t="shared" si="73"/>
        <v>0</v>
      </c>
    </row>
    <row r="436" spans="1:15" ht="28.5" x14ac:dyDescent="0.2">
      <c r="A436" s="53" t="s">
        <v>799</v>
      </c>
      <c r="B436" s="41" t="s">
        <v>800</v>
      </c>
      <c r="C436" s="42" t="s">
        <v>71</v>
      </c>
      <c r="D436" s="43">
        <v>18</v>
      </c>
      <c r="E436" s="19">
        <f>Boletim_de_Medição_01!G436</f>
        <v>0</v>
      </c>
      <c r="F436" s="106"/>
      <c r="G436" s="22">
        <f t="shared" si="71"/>
        <v>0</v>
      </c>
      <c r="H436" s="22">
        <f t="shared" si="72"/>
        <v>18</v>
      </c>
      <c r="I436" s="25">
        <v>4.01</v>
      </c>
      <c r="J436" s="17">
        <f t="shared" si="66"/>
        <v>72.180000000000007</v>
      </c>
      <c r="K436" s="17">
        <f t="shared" si="67"/>
        <v>0</v>
      </c>
      <c r="L436" s="17">
        <f t="shared" si="68"/>
        <v>0</v>
      </c>
      <c r="M436" s="17">
        <f t="shared" si="69"/>
        <v>0</v>
      </c>
      <c r="N436" s="17">
        <f t="shared" si="70"/>
        <v>72.180000000000007</v>
      </c>
      <c r="O436" s="54">
        <f t="shared" si="73"/>
        <v>0</v>
      </c>
    </row>
    <row r="437" spans="1:15" ht="28.5" x14ac:dyDescent="0.2">
      <c r="A437" s="53" t="s">
        <v>801</v>
      </c>
      <c r="B437" s="41" t="s">
        <v>802</v>
      </c>
      <c r="C437" s="42" t="s">
        <v>71</v>
      </c>
      <c r="D437" s="43">
        <v>2</v>
      </c>
      <c r="E437" s="19">
        <f>Boletim_de_Medição_01!G437</f>
        <v>0</v>
      </c>
      <c r="F437" s="106"/>
      <c r="G437" s="22">
        <f t="shared" si="71"/>
        <v>0</v>
      </c>
      <c r="H437" s="22">
        <f t="shared" si="72"/>
        <v>2</v>
      </c>
      <c r="I437" s="25">
        <v>4.6500000000000004</v>
      </c>
      <c r="J437" s="17">
        <f t="shared" si="66"/>
        <v>9.3000000000000007</v>
      </c>
      <c r="K437" s="17">
        <f t="shared" si="67"/>
        <v>0</v>
      </c>
      <c r="L437" s="17">
        <f t="shared" si="68"/>
        <v>0</v>
      </c>
      <c r="M437" s="17">
        <f t="shared" si="69"/>
        <v>0</v>
      </c>
      <c r="N437" s="17">
        <f t="shared" si="70"/>
        <v>9.3000000000000007</v>
      </c>
      <c r="O437" s="54">
        <f t="shared" si="73"/>
        <v>0</v>
      </c>
    </row>
    <row r="438" spans="1:15" ht="28.5" x14ac:dyDescent="0.2">
      <c r="A438" s="53" t="s">
        <v>803</v>
      </c>
      <c r="B438" s="41" t="s">
        <v>804</v>
      </c>
      <c r="C438" s="42" t="s">
        <v>71</v>
      </c>
      <c r="D438" s="43">
        <v>12</v>
      </c>
      <c r="E438" s="19">
        <f>Boletim_de_Medição_01!G438</f>
        <v>0</v>
      </c>
      <c r="F438" s="106"/>
      <c r="G438" s="22">
        <f t="shared" si="71"/>
        <v>0</v>
      </c>
      <c r="H438" s="22">
        <f t="shared" si="72"/>
        <v>12</v>
      </c>
      <c r="I438" s="25">
        <v>6.98</v>
      </c>
      <c r="J438" s="17">
        <f t="shared" si="66"/>
        <v>83.76</v>
      </c>
      <c r="K438" s="17">
        <f t="shared" si="67"/>
        <v>0</v>
      </c>
      <c r="L438" s="17">
        <f t="shared" si="68"/>
        <v>0</v>
      </c>
      <c r="M438" s="17">
        <f t="shared" si="69"/>
        <v>0</v>
      </c>
      <c r="N438" s="17">
        <f t="shared" si="70"/>
        <v>83.76</v>
      </c>
      <c r="O438" s="54">
        <f t="shared" si="73"/>
        <v>0</v>
      </c>
    </row>
    <row r="439" spans="1:15" ht="28.5" x14ac:dyDescent="0.2">
      <c r="A439" s="53" t="s">
        <v>805</v>
      </c>
      <c r="B439" s="41" t="s">
        <v>796</v>
      </c>
      <c r="C439" s="42" t="s">
        <v>71</v>
      </c>
      <c r="D439" s="43">
        <v>1</v>
      </c>
      <c r="E439" s="19">
        <f>Boletim_de_Medição_01!G439</f>
        <v>0</v>
      </c>
      <c r="F439" s="106"/>
      <c r="G439" s="22">
        <f t="shared" si="71"/>
        <v>0</v>
      </c>
      <c r="H439" s="22">
        <f t="shared" si="72"/>
        <v>1</v>
      </c>
      <c r="I439" s="25">
        <v>17.7</v>
      </c>
      <c r="J439" s="17">
        <f t="shared" si="66"/>
        <v>17.7</v>
      </c>
      <c r="K439" s="17">
        <f t="shared" si="67"/>
        <v>0</v>
      </c>
      <c r="L439" s="17">
        <f t="shared" si="68"/>
        <v>0</v>
      </c>
      <c r="M439" s="17">
        <f t="shared" si="69"/>
        <v>0</v>
      </c>
      <c r="N439" s="17">
        <f t="shared" si="70"/>
        <v>17.7</v>
      </c>
      <c r="O439" s="54">
        <f t="shared" si="73"/>
        <v>0</v>
      </c>
    </row>
    <row r="440" spans="1:15" ht="28.5" x14ac:dyDescent="0.2">
      <c r="A440" s="53" t="s">
        <v>806</v>
      </c>
      <c r="B440" s="41" t="s">
        <v>807</v>
      </c>
      <c r="C440" s="42" t="s">
        <v>71</v>
      </c>
      <c r="D440" s="43">
        <v>23</v>
      </c>
      <c r="E440" s="19">
        <f>Boletim_de_Medição_01!G440</f>
        <v>0</v>
      </c>
      <c r="F440" s="106"/>
      <c r="G440" s="22">
        <f t="shared" si="71"/>
        <v>0</v>
      </c>
      <c r="H440" s="22">
        <f t="shared" si="72"/>
        <v>23</v>
      </c>
      <c r="I440" s="25">
        <v>5.93</v>
      </c>
      <c r="J440" s="17">
        <f t="shared" si="66"/>
        <v>136.38999999999999</v>
      </c>
      <c r="K440" s="17">
        <f t="shared" si="67"/>
        <v>0</v>
      </c>
      <c r="L440" s="17">
        <f t="shared" si="68"/>
        <v>0</v>
      </c>
      <c r="M440" s="17">
        <f t="shared" si="69"/>
        <v>0</v>
      </c>
      <c r="N440" s="17">
        <f t="shared" si="70"/>
        <v>136.38999999999999</v>
      </c>
      <c r="O440" s="54">
        <f t="shared" si="73"/>
        <v>0</v>
      </c>
    </row>
    <row r="441" spans="1:15" ht="28.5" x14ac:dyDescent="0.2">
      <c r="A441" s="53" t="s">
        <v>808</v>
      </c>
      <c r="B441" s="41" t="s">
        <v>809</v>
      </c>
      <c r="C441" s="42" t="s">
        <v>71</v>
      </c>
      <c r="D441" s="43">
        <v>1</v>
      </c>
      <c r="E441" s="19">
        <f>Boletim_de_Medição_01!G441</f>
        <v>0</v>
      </c>
      <c r="F441" s="106"/>
      <c r="G441" s="22">
        <f t="shared" si="71"/>
        <v>0</v>
      </c>
      <c r="H441" s="22">
        <f t="shared" si="72"/>
        <v>1</v>
      </c>
      <c r="I441" s="25">
        <v>6.7</v>
      </c>
      <c r="J441" s="17">
        <f t="shared" si="66"/>
        <v>6.7</v>
      </c>
      <c r="K441" s="17">
        <f t="shared" si="67"/>
        <v>0</v>
      </c>
      <c r="L441" s="17">
        <f t="shared" si="68"/>
        <v>0</v>
      </c>
      <c r="M441" s="17">
        <f t="shared" si="69"/>
        <v>0</v>
      </c>
      <c r="N441" s="17">
        <f t="shared" si="70"/>
        <v>6.7</v>
      </c>
      <c r="O441" s="54">
        <f t="shared" si="73"/>
        <v>0</v>
      </c>
    </row>
    <row r="442" spans="1:15" ht="28.5" x14ac:dyDescent="0.2">
      <c r="A442" s="53" t="s">
        <v>810</v>
      </c>
      <c r="B442" s="41" t="s">
        <v>811</v>
      </c>
      <c r="C442" s="42" t="s">
        <v>71</v>
      </c>
      <c r="D442" s="43">
        <v>4</v>
      </c>
      <c r="E442" s="19">
        <f>Boletim_de_Medição_01!G442</f>
        <v>0</v>
      </c>
      <c r="F442" s="106"/>
      <c r="G442" s="22">
        <f t="shared" si="71"/>
        <v>0</v>
      </c>
      <c r="H442" s="22">
        <f t="shared" si="72"/>
        <v>4</v>
      </c>
      <c r="I442" s="25">
        <v>5.99</v>
      </c>
      <c r="J442" s="17">
        <f t="shared" si="66"/>
        <v>23.96</v>
      </c>
      <c r="K442" s="17">
        <f t="shared" si="67"/>
        <v>0</v>
      </c>
      <c r="L442" s="17">
        <f t="shared" si="68"/>
        <v>0</v>
      </c>
      <c r="M442" s="17">
        <f t="shared" si="69"/>
        <v>0</v>
      </c>
      <c r="N442" s="17">
        <f t="shared" si="70"/>
        <v>23.96</v>
      </c>
      <c r="O442" s="54">
        <f t="shared" si="73"/>
        <v>0</v>
      </c>
    </row>
    <row r="443" spans="1:15" ht="28.5" x14ac:dyDescent="0.2">
      <c r="A443" s="53" t="s">
        <v>812</v>
      </c>
      <c r="B443" s="41" t="s">
        <v>813</v>
      </c>
      <c r="C443" s="42" t="s">
        <v>71</v>
      </c>
      <c r="D443" s="43">
        <v>1</v>
      </c>
      <c r="E443" s="19">
        <f>Boletim_de_Medição_01!G443</f>
        <v>0</v>
      </c>
      <c r="F443" s="106"/>
      <c r="G443" s="22">
        <f t="shared" si="71"/>
        <v>0</v>
      </c>
      <c r="H443" s="22">
        <f t="shared" si="72"/>
        <v>1</v>
      </c>
      <c r="I443" s="25">
        <v>2.66</v>
      </c>
      <c r="J443" s="17">
        <f t="shared" si="66"/>
        <v>2.66</v>
      </c>
      <c r="K443" s="17">
        <f t="shared" si="67"/>
        <v>0</v>
      </c>
      <c r="L443" s="17">
        <f t="shared" si="68"/>
        <v>0</v>
      </c>
      <c r="M443" s="17">
        <f t="shared" si="69"/>
        <v>0</v>
      </c>
      <c r="N443" s="17">
        <f t="shared" si="70"/>
        <v>2.66</v>
      </c>
      <c r="O443" s="54">
        <f t="shared" si="73"/>
        <v>0</v>
      </c>
    </row>
    <row r="444" spans="1:15" ht="28.5" x14ac:dyDescent="0.2">
      <c r="A444" s="53" t="s">
        <v>814</v>
      </c>
      <c r="B444" s="41" t="s">
        <v>815</v>
      </c>
      <c r="C444" s="42" t="s">
        <v>7</v>
      </c>
      <c r="D444" s="43">
        <v>1</v>
      </c>
      <c r="E444" s="19">
        <f>Boletim_de_Medição_01!G444</f>
        <v>0</v>
      </c>
      <c r="F444" s="106"/>
      <c r="G444" s="22">
        <f t="shared" si="71"/>
        <v>0</v>
      </c>
      <c r="H444" s="22">
        <f t="shared" si="72"/>
        <v>1</v>
      </c>
      <c r="I444" s="25">
        <v>5.99</v>
      </c>
      <c r="J444" s="17">
        <f t="shared" si="66"/>
        <v>5.99</v>
      </c>
      <c r="K444" s="17">
        <f t="shared" si="67"/>
        <v>0</v>
      </c>
      <c r="L444" s="17">
        <f t="shared" si="68"/>
        <v>0</v>
      </c>
      <c r="M444" s="17">
        <f t="shared" si="69"/>
        <v>0</v>
      </c>
      <c r="N444" s="17">
        <f t="shared" si="70"/>
        <v>5.99</v>
      </c>
      <c r="O444" s="54">
        <f t="shared" si="73"/>
        <v>0</v>
      </c>
    </row>
    <row r="445" spans="1:15" ht="28.5" x14ac:dyDescent="0.2">
      <c r="A445" s="53" t="s">
        <v>816</v>
      </c>
      <c r="B445" s="41" t="s">
        <v>817</v>
      </c>
      <c r="C445" s="42" t="s">
        <v>7</v>
      </c>
      <c r="D445" s="43">
        <v>4</v>
      </c>
      <c r="E445" s="19">
        <f>Boletim_de_Medição_01!G445</f>
        <v>0</v>
      </c>
      <c r="F445" s="106"/>
      <c r="G445" s="22">
        <f t="shared" si="71"/>
        <v>0</v>
      </c>
      <c r="H445" s="22">
        <f t="shared" si="72"/>
        <v>4</v>
      </c>
      <c r="I445" s="25">
        <v>7.26</v>
      </c>
      <c r="J445" s="17">
        <f t="shared" si="66"/>
        <v>29.04</v>
      </c>
      <c r="K445" s="17">
        <f t="shared" si="67"/>
        <v>0</v>
      </c>
      <c r="L445" s="17">
        <f t="shared" si="68"/>
        <v>0</v>
      </c>
      <c r="M445" s="17">
        <f t="shared" si="69"/>
        <v>0</v>
      </c>
      <c r="N445" s="17">
        <f t="shared" si="70"/>
        <v>29.04</v>
      </c>
      <c r="O445" s="54">
        <f t="shared" si="73"/>
        <v>0</v>
      </c>
    </row>
    <row r="446" spans="1:15" ht="28.5" x14ac:dyDescent="0.2">
      <c r="A446" s="53" t="s">
        <v>818</v>
      </c>
      <c r="B446" s="41" t="s">
        <v>819</v>
      </c>
      <c r="C446" s="42" t="s">
        <v>71</v>
      </c>
      <c r="D446" s="43">
        <v>3</v>
      </c>
      <c r="E446" s="19">
        <f>Boletim_de_Medição_01!G446</f>
        <v>0</v>
      </c>
      <c r="F446" s="106"/>
      <c r="G446" s="22">
        <f t="shared" si="71"/>
        <v>0</v>
      </c>
      <c r="H446" s="22">
        <f t="shared" si="72"/>
        <v>3</v>
      </c>
      <c r="I446" s="25">
        <v>27.89</v>
      </c>
      <c r="J446" s="17">
        <f t="shared" si="66"/>
        <v>83.67</v>
      </c>
      <c r="K446" s="17">
        <f t="shared" si="67"/>
        <v>0</v>
      </c>
      <c r="L446" s="17">
        <f t="shared" si="68"/>
        <v>0</v>
      </c>
      <c r="M446" s="17">
        <f t="shared" si="69"/>
        <v>0</v>
      </c>
      <c r="N446" s="17">
        <f t="shared" si="70"/>
        <v>83.67</v>
      </c>
      <c r="O446" s="54">
        <f t="shared" si="73"/>
        <v>0</v>
      </c>
    </row>
    <row r="447" spans="1:15" ht="42.75" x14ac:dyDescent="0.2">
      <c r="A447" s="53" t="s">
        <v>820</v>
      </c>
      <c r="B447" s="41" t="s">
        <v>821</v>
      </c>
      <c r="C447" s="42" t="s">
        <v>71</v>
      </c>
      <c r="D447" s="43">
        <v>8</v>
      </c>
      <c r="E447" s="19">
        <f>Boletim_de_Medição_01!G447</f>
        <v>0</v>
      </c>
      <c r="F447" s="106"/>
      <c r="G447" s="22">
        <f t="shared" si="71"/>
        <v>0</v>
      </c>
      <c r="H447" s="22">
        <f t="shared" si="72"/>
        <v>8</v>
      </c>
      <c r="I447" s="25">
        <v>79.36</v>
      </c>
      <c r="J447" s="17">
        <f t="shared" si="66"/>
        <v>634.88</v>
      </c>
      <c r="K447" s="17">
        <f t="shared" si="67"/>
        <v>0</v>
      </c>
      <c r="L447" s="17">
        <f t="shared" si="68"/>
        <v>0</v>
      </c>
      <c r="M447" s="17">
        <f t="shared" si="69"/>
        <v>0</v>
      </c>
      <c r="N447" s="17">
        <f t="shared" si="70"/>
        <v>634.88</v>
      </c>
      <c r="O447" s="54">
        <f t="shared" si="73"/>
        <v>0</v>
      </c>
    </row>
    <row r="448" spans="1:15" ht="28.5" x14ac:dyDescent="0.2">
      <c r="A448" s="53" t="s">
        <v>822</v>
      </c>
      <c r="B448" s="41" t="s">
        <v>823</v>
      </c>
      <c r="C448" s="42" t="s">
        <v>71</v>
      </c>
      <c r="D448" s="43">
        <v>1</v>
      </c>
      <c r="E448" s="19">
        <f>Boletim_de_Medição_01!G448</f>
        <v>0</v>
      </c>
      <c r="F448" s="106"/>
      <c r="G448" s="22">
        <f t="shared" si="71"/>
        <v>0</v>
      </c>
      <c r="H448" s="22">
        <f t="shared" si="72"/>
        <v>1</v>
      </c>
      <c r="I448" s="25">
        <v>92.69</v>
      </c>
      <c r="J448" s="17">
        <f t="shared" si="66"/>
        <v>92.69</v>
      </c>
      <c r="K448" s="17">
        <f t="shared" si="67"/>
        <v>0</v>
      </c>
      <c r="L448" s="17">
        <f t="shared" si="68"/>
        <v>0</v>
      </c>
      <c r="M448" s="17">
        <f t="shared" si="69"/>
        <v>0</v>
      </c>
      <c r="N448" s="17">
        <f t="shared" si="70"/>
        <v>92.69</v>
      </c>
      <c r="O448" s="54">
        <f t="shared" si="73"/>
        <v>0</v>
      </c>
    </row>
    <row r="449" spans="1:15" ht="28.5" x14ac:dyDescent="0.2">
      <c r="A449" s="53" t="s">
        <v>824</v>
      </c>
      <c r="B449" s="41" t="s">
        <v>825</v>
      </c>
      <c r="C449" s="42" t="s">
        <v>7</v>
      </c>
      <c r="D449" s="43">
        <v>2</v>
      </c>
      <c r="E449" s="19">
        <f>Boletim_de_Medição_01!G449</f>
        <v>0</v>
      </c>
      <c r="F449" s="106"/>
      <c r="G449" s="22">
        <f t="shared" si="71"/>
        <v>0</v>
      </c>
      <c r="H449" s="22">
        <f t="shared" si="72"/>
        <v>2</v>
      </c>
      <c r="I449" s="25">
        <v>50.35</v>
      </c>
      <c r="J449" s="17">
        <f t="shared" si="66"/>
        <v>100.7</v>
      </c>
      <c r="K449" s="17">
        <f t="shared" si="67"/>
        <v>0</v>
      </c>
      <c r="L449" s="17">
        <f t="shared" si="68"/>
        <v>0</v>
      </c>
      <c r="M449" s="17">
        <f t="shared" si="69"/>
        <v>0</v>
      </c>
      <c r="N449" s="17">
        <f t="shared" si="70"/>
        <v>100.7</v>
      </c>
      <c r="O449" s="54">
        <f t="shared" si="73"/>
        <v>0</v>
      </c>
    </row>
    <row r="450" spans="1:15" ht="28.5" x14ac:dyDescent="0.2">
      <c r="A450" s="53" t="s">
        <v>826</v>
      </c>
      <c r="B450" s="41" t="s">
        <v>827</v>
      </c>
      <c r="C450" s="42" t="s">
        <v>71</v>
      </c>
      <c r="D450" s="43">
        <v>1</v>
      </c>
      <c r="E450" s="19">
        <f>Boletim_de_Medição_01!G450</f>
        <v>0</v>
      </c>
      <c r="F450" s="106"/>
      <c r="G450" s="22">
        <f t="shared" si="71"/>
        <v>0</v>
      </c>
      <c r="H450" s="22">
        <f t="shared" si="72"/>
        <v>1</v>
      </c>
      <c r="I450" s="25">
        <v>112.09</v>
      </c>
      <c r="J450" s="17">
        <f t="shared" si="66"/>
        <v>112.09</v>
      </c>
      <c r="K450" s="17">
        <f t="shared" si="67"/>
        <v>0</v>
      </c>
      <c r="L450" s="17">
        <f t="shared" si="68"/>
        <v>0</v>
      </c>
      <c r="M450" s="17">
        <f t="shared" si="69"/>
        <v>0</v>
      </c>
      <c r="N450" s="17">
        <f t="shared" si="70"/>
        <v>112.09</v>
      </c>
      <c r="O450" s="54">
        <f t="shared" si="73"/>
        <v>0</v>
      </c>
    </row>
    <row r="451" spans="1:15" ht="42.75" x14ac:dyDescent="0.2">
      <c r="A451" s="53" t="s">
        <v>828</v>
      </c>
      <c r="B451" s="41" t="s">
        <v>829</v>
      </c>
      <c r="C451" s="42" t="s">
        <v>71</v>
      </c>
      <c r="D451" s="43">
        <v>1</v>
      </c>
      <c r="E451" s="19">
        <f>Boletim_de_Medição_01!G451</f>
        <v>0</v>
      </c>
      <c r="F451" s="106"/>
      <c r="G451" s="22">
        <f t="shared" si="71"/>
        <v>0</v>
      </c>
      <c r="H451" s="22">
        <f t="shared" si="72"/>
        <v>1</v>
      </c>
      <c r="I451" s="25">
        <v>71.44</v>
      </c>
      <c r="J451" s="17">
        <f t="shared" si="66"/>
        <v>71.44</v>
      </c>
      <c r="K451" s="17">
        <f t="shared" si="67"/>
        <v>0</v>
      </c>
      <c r="L451" s="17">
        <f t="shared" si="68"/>
        <v>0</v>
      </c>
      <c r="M451" s="17">
        <f t="shared" si="69"/>
        <v>0</v>
      </c>
      <c r="N451" s="17">
        <f t="shared" si="70"/>
        <v>71.44</v>
      </c>
      <c r="O451" s="54">
        <f t="shared" si="73"/>
        <v>0</v>
      </c>
    </row>
    <row r="452" spans="1:15" ht="42.75" x14ac:dyDescent="0.2">
      <c r="A452" s="53" t="s">
        <v>830</v>
      </c>
      <c r="B452" s="41" t="s">
        <v>831</v>
      </c>
      <c r="C452" s="42" t="s">
        <v>71</v>
      </c>
      <c r="D452" s="43">
        <v>4</v>
      </c>
      <c r="E452" s="19">
        <f>Boletim_de_Medição_01!G452</f>
        <v>0</v>
      </c>
      <c r="F452" s="106"/>
      <c r="G452" s="22">
        <f t="shared" si="71"/>
        <v>0</v>
      </c>
      <c r="H452" s="22">
        <f t="shared" si="72"/>
        <v>4</v>
      </c>
      <c r="I452" s="25">
        <v>78.55</v>
      </c>
      <c r="J452" s="17">
        <f t="shared" si="66"/>
        <v>314.2</v>
      </c>
      <c r="K452" s="17">
        <f t="shared" si="67"/>
        <v>0</v>
      </c>
      <c r="L452" s="17">
        <f t="shared" si="68"/>
        <v>0</v>
      </c>
      <c r="M452" s="17">
        <f t="shared" si="69"/>
        <v>0</v>
      </c>
      <c r="N452" s="17">
        <f t="shared" si="70"/>
        <v>314.2</v>
      </c>
      <c r="O452" s="54">
        <f t="shared" si="73"/>
        <v>0</v>
      </c>
    </row>
    <row r="453" spans="1:15" ht="15" x14ac:dyDescent="0.2">
      <c r="A453" s="53" t="s">
        <v>832</v>
      </c>
      <c r="B453" s="41" t="s">
        <v>833</v>
      </c>
      <c r="C453" s="42" t="s">
        <v>7</v>
      </c>
      <c r="D453" s="43">
        <v>1</v>
      </c>
      <c r="E453" s="19">
        <f>Boletim_de_Medição_01!G453</f>
        <v>0</v>
      </c>
      <c r="F453" s="106"/>
      <c r="G453" s="22">
        <f t="shared" si="71"/>
        <v>0</v>
      </c>
      <c r="H453" s="22">
        <f t="shared" si="72"/>
        <v>1</v>
      </c>
      <c r="I453" s="25">
        <v>22.65</v>
      </c>
      <c r="J453" s="17">
        <f t="shared" si="66"/>
        <v>22.65</v>
      </c>
      <c r="K453" s="17">
        <f t="shared" si="67"/>
        <v>0</v>
      </c>
      <c r="L453" s="17">
        <f t="shared" si="68"/>
        <v>0</v>
      </c>
      <c r="M453" s="17">
        <f t="shared" si="69"/>
        <v>0</v>
      </c>
      <c r="N453" s="17">
        <f t="shared" si="70"/>
        <v>22.65</v>
      </c>
      <c r="O453" s="54">
        <f t="shared" si="73"/>
        <v>0</v>
      </c>
    </row>
    <row r="454" spans="1:15" ht="28.5" x14ac:dyDescent="0.2">
      <c r="A454" s="53" t="s">
        <v>834</v>
      </c>
      <c r="B454" s="41" t="s">
        <v>835</v>
      </c>
      <c r="C454" s="42" t="s">
        <v>71</v>
      </c>
      <c r="D454" s="43">
        <v>8</v>
      </c>
      <c r="E454" s="19">
        <f>Boletim_de_Medição_01!G454</f>
        <v>0</v>
      </c>
      <c r="F454" s="106"/>
      <c r="G454" s="22">
        <f t="shared" si="71"/>
        <v>0</v>
      </c>
      <c r="H454" s="22">
        <f t="shared" si="72"/>
        <v>8</v>
      </c>
      <c r="I454" s="25">
        <v>4.33</v>
      </c>
      <c r="J454" s="17">
        <f t="shared" si="66"/>
        <v>34.64</v>
      </c>
      <c r="K454" s="17">
        <f t="shared" si="67"/>
        <v>0</v>
      </c>
      <c r="L454" s="17">
        <f t="shared" si="68"/>
        <v>0</v>
      </c>
      <c r="M454" s="17">
        <f t="shared" si="69"/>
        <v>0</v>
      </c>
      <c r="N454" s="17">
        <f t="shared" si="70"/>
        <v>34.64</v>
      </c>
      <c r="O454" s="54">
        <f t="shared" si="73"/>
        <v>0</v>
      </c>
    </row>
    <row r="455" spans="1:15" ht="28.5" x14ac:dyDescent="0.2">
      <c r="A455" s="53" t="s">
        <v>836</v>
      </c>
      <c r="B455" s="41" t="s">
        <v>837</v>
      </c>
      <c r="C455" s="42" t="s">
        <v>71</v>
      </c>
      <c r="D455" s="43">
        <v>3</v>
      </c>
      <c r="E455" s="19">
        <f>Boletim_de_Medição_01!G455</f>
        <v>0</v>
      </c>
      <c r="F455" s="106"/>
      <c r="G455" s="22">
        <f t="shared" si="71"/>
        <v>0</v>
      </c>
      <c r="H455" s="22">
        <f t="shared" si="72"/>
        <v>3</v>
      </c>
      <c r="I455" s="25">
        <v>4.8600000000000003</v>
      </c>
      <c r="J455" s="17">
        <f t="shared" si="66"/>
        <v>14.58</v>
      </c>
      <c r="K455" s="17">
        <f t="shared" si="67"/>
        <v>0</v>
      </c>
      <c r="L455" s="17">
        <f t="shared" si="68"/>
        <v>0</v>
      </c>
      <c r="M455" s="17">
        <f t="shared" si="69"/>
        <v>0</v>
      </c>
      <c r="N455" s="17">
        <f t="shared" si="70"/>
        <v>14.58</v>
      </c>
      <c r="O455" s="54">
        <f t="shared" si="73"/>
        <v>0</v>
      </c>
    </row>
    <row r="456" spans="1:15" ht="28.5" x14ac:dyDescent="0.2">
      <c r="A456" s="53" t="s">
        <v>838</v>
      </c>
      <c r="B456" s="41" t="s">
        <v>839</v>
      </c>
      <c r="C456" s="42" t="s">
        <v>71</v>
      </c>
      <c r="D456" s="43">
        <v>2</v>
      </c>
      <c r="E456" s="19">
        <f>Boletim_de_Medição_01!G456</f>
        <v>0</v>
      </c>
      <c r="F456" s="106"/>
      <c r="G456" s="22">
        <f t="shared" si="71"/>
        <v>0</v>
      </c>
      <c r="H456" s="22">
        <f t="shared" si="72"/>
        <v>2</v>
      </c>
      <c r="I456" s="25">
        <v>10.06</v>
      </c>
      <c r="J456" s="17">
        <f t="shared" si="66"/>
        <v>20.12</v>
      </c>
      <c r="K456" s="17">
        <f t="shared" si="67"/>
        <v>0</v>
      </c>
      <c r="L456" s="17">
        <f t="shared" si="68"/>
        <v>0</v>
      </c>
      <c r="M456" s="17">
        <f t="shared" si="69"/>
        <v>0</v>
      </c>
      <c r="N456" s="17">
        <f t="shared" si="70"/>
        <v>20.12</v>
      </c>
      <c r="O456" s="54">
        <f t="shared" si="73"/>
        <v>0</v>
      </c>
    </row>
    <row r="457" spans="1:15" ht="28.5" x14ac:dyDescent="0.2">
      <c r="A457" s="53" t="s">
        <v>840</v>
      </c>
      <c r="B457" s="41" t="s">
        <v>788</v>
      </c>
      <c r="C457" s="42" t="s">
        <v>71</v>
      </c>
      <c r="D457" s="43">
        <v>7</v>
      </c>
      <c r="E457" s="19">
        <f>Boletim_de_Medição_01!G457</f>
        <v>0</v>
      </c>
      <c r="F457" s="106"/>
      <c r="G457" s="22">
        <f t="shared" si="71"/>
        <v>0</v>
      </c>
      <c r="H457" s="22">
        <f t="shared" si="72"/>
        <v>7</v>
      </c>
      <c r="I457" s="25">
        <v>38.39</v>
      </c>
      <c r="J457" s="17">
        <f t="shared" si="66"/>
        <v>268.73</v>
      </c>
      <c r="K457" s="17">
        <f t="shared" si="67"/>
        <v>0</v>
      </c>
      <c r="L457" s="17">
        <f t="shared" si="68"/>
        <v>0</v>
      </c>
      <c r="M457" s="17">
        <f t="shared" si="69"/>
        <v>0</v>
      </c>
      <c r="N457" s="17">
        <f t="shared" si="70"/>
        <v>268.73</v>
      </c>
      <c r="O457" s="54">
        <f t="shared" si="73"/>
        <v>0</v>
      </c>
    </row>
    <row r="458" spans="1:15" ht="28.5" x14ac:dyDescent="0.2">
      <c r="A458" s="53" t="s">
        <v>841</v>
      </c>
      <c r="B458" s="41" t="s">
        <v>842</v>
      </c>
      <c r="C458" s="42" t="s">
        <v>71</v>
      </c>
      <c r="D458" s="43">
        <v>7</v>
      </c>
      <c r="E458" s="19">
        <f>Boletim_de_Medição_01!G458</f>
        <v>0</v>
      </c>
      <c r="F458" s="106"/>
      <c r="G458" s="22">
        <f t="shared" si="71"/>
        <v>0</v>
      </c>
      <c r="H458" s="22">
        <f t="shared" si="72"/>
        <v>7</v>
      </c>
      <c r="I458" s="25">
        <v>11.85</v>
      </c>
      <c r="J458" s="17">
        <f t="shared" ref="J458:J521" si="74">D458*I458</f>
        <v>82.95</v>
      </c>
      <c r="K458" s="17">
        <f t="shared" ref="K458:K521" si="75">E458*I458</f>
        <v>0</v>
      </c>
      <c r="L458" s="17">
        <f t="shared" ref="L458:L521" si="76">F458*I458</f>
        <v>0</v>
      </c>
      <c r="M458" s="17">
        <f t="shared" ref="M458:M521" si="77">G458*I458</f>
        <v>0</v>
      </c>
      <c r="N458" s="17">
        <f t="shared" ref="N458:N521" si="78">H458*I458</f>
        <v>82.95</v>
      </c>
      <c r="O458" s="54">
        <f t="shared" si="73"/>
        <v>0</v>
      </c>
    </row>
    <row r="459" spans="1:15" ht="28.5" x14ac:dyDescent="0.2">
      <c r="A459" s="53" t="s">
        <v>843</v>
      </c>
      <c r="B459" s="41" t="s">
        <v>844</v>
      </c>
      <c r="C459" s="42" t="s">
        <v>75</v>
      </c>
      <c r="D459" s="43">
        <v>113.6</v>
      </c>
      <c r="E459" s="19">
        <f>Boletim_de_Medição_01!G459</f>
        <v>0</v>
      </c>
      <c r="F459" s="106"/>
      <c r="G459" s="22">
        <f t="shared" si="71"/>
        <v>0</v>
      </c>
      <c r="H459" s="22">
        <f t="shared" si="72"/>
        <v>113.6</v>
      </c>
      <c r="I459" s="25">
        <v>3.86</v>
      </c>
      <c r="J459" s="17">
        <f t="shared" si="74"/>
        <v>438.5</v>
      </c>
      <c r="K459" s="17">
        <f t="shared" si="75"/>
        <v>0</v>
      </c>
      <c r="L459" s="17">
        <f t="shared" si="76"/>
        <v>0</v>
      </c>
      <c r="M459" s="17">
        <f t="shared" si="77"/>
        <v>0</v>
      </c>
      <c r="N459" s="17">
        <f t="shared" si="78"/>
        <v>438.5</v>
      </c>
      <c r="O459" s="54">
        <f t="shared" si="73"/>
        <v>0</v>
      </c>
    </row>
    <row r="460" spans="1:15" ht="28.5" x14ac:dyDescent="0.2">
      <c r="A460" s="53" t="s">
        <v>845</v>
      </c>
      <c r="B460" s="41" t="s">
        <v>396</v>
      </c>
      <c r="C460" s="42" t="s">
        <v>75</v>
      </c>
      <c r="D460" s="43">
        <v>67</v>
      </c>
      <c r="E460" s="19">
        <f>Boletim_de_Medição_01!G460</f>
        <v>0</v>
      </c>
      <c r="F460" s="106"/>
      <c r="G460" s="22">
        <f t="shared" si="71"/>
        <v>0</v>
      </c>
      <c r="H460" s="22">
        <f t="shared" si="72"/>
        <v>67</v>
      </c>
      <c r="I460" s="25">
        <v>5.0599999999999996</v>
      </c>
      <c r="J460" s="17">
        <f t="shared" si="74"/>
        <v>339.02</v>
      </c>
      <c r="K460" s="17">
        <f t="shared" si="75"/>
        <v>0</v>
      </c>
      <c r="L460" s="17">
        <f t="shared" si="76"/>
        <v>0</v>
      </c>
      <c r="M460" s="17">
        <f t="shared" si="77"/>
        <v>0</v>
      </c>
      <c r="N460" s="17">
        <f t="shared" si="78"/>
        <v>339.02</v>
      </c>
      <c r="O460" s="54">
        <f t="shared" si="73"/>
        <v>0</v>
      </c>
    </row>
    <row r="461" spans="1:15" ht="28.5" x14ac:dyDescent="0.2">
      <c r="A461" s="53" t="s">
        <v>846</v>
      </c>
      <c r="B461" s="41" t="s">
        <v>847</v>
      </c>
      <c r="C461" s="42" t="s">
        <v>75</v>
      </c>
      <c r="D461" s="43">
        <v>6</v>
      </c>
      <c r="E461" s="19">
        <f>Boletim_de_Medição_01!G461</f>
        <v>0</v>
      </c>
      <c r="F461" s="106"/>
      <c r="G461" s="22">
        <f t="shared" si="71"/>
        <v>0</v>
      </c>
      <c r="H461" s="22">
        <f t="shared" si="72"/>
        <v>6</v>
      </c>
      <c r="I461" s="25">
        <v>8.59</v>
      </c>
      <c r="J461" s="17">
        <f t="shared" si="74"/>
        <v>51.54</v>
      </c>
      <c r="K461" s="17">
        <f t="shared" si="75"/>
        <v>0</v>
      </c>
      <c r="L461" s="17">
        <f t="shared" si="76"/>
        <v>0</v>
      </c>
      <c r="M461" s="17">
        <f t="shared" si="77"/>
        <v>0</v>
      </c>
      <c r="N461" s="17">
        <f t="shared" si="78"/>
        <v>51.54</v>
      </c>
      <c r="O461" s="54">
        <f t="shared" si="73"/>
        <v>0</v>
      </c>
    </row>
    <row r="462" spans="1:15" ht="28.5" x14ac:dyDescent="0.2">
      <c r="A462" s="53" t="s">
        <v>848</v>
      </c>
      <c r="B462" s="41" t="s">
        <v>849</v>
      </c>
      <c r="C462" s="42" t="s">
        <v>75</v>
      </c>
      <c r="D462" s="43">
        <v>40</v>
      </c>
      <c r="E462" s="19">
        <f>Boletim_de_Medição_01!G462</f>
        <v>0</v>
      </c>
      <c r="F462" s="106"/>
      <c r="G462" s="22">
        <f t="shared" si="71"/>
        <v>0</v>
      </c>
      <c r="H462" s="22">
        <f t="shared" si="72"/>
        <v>40</v>
      </c>
      <c r="I462" s="25">
        <v>12.6</v>
      </c>
      <c r="J462" s="17">
        <f t="shared" si="74"/>
        <v>504</v>
      </c>
      <c r="K462" s="17">
        <f t="shared" si="75"/>
        <v>0</v>
      </c>
      <c r="L462" s="17">
        <f t="shared" si="76"/>
        <v>0</v>
      </c>
      <c r="M462" s="17">
        <f t="shared" si="77"/>
        <v>0</v>
      </c>
      <c r="N462" s="17">
        <f t="shared" si="78"/>
        <v>504</v>
      </c>
      <c r="O462" s="54">
        <f t="shared" si="73"/>
        <v>0</v>
      </c>
    </row>
    <row r="463" spans="1:15" ht="28.5" x14ac:dyDescent="0.2">
      <c r="A463" s="53" t="s">
        <v>850</v>
      </c>
      <c r="B463" s="41" t="s">
        <v>851</v>
      </c>
      <c r="C463" s="42" t="s">
        <v>75</v>
      </c>
      <c r="D463" s="43">
        <v>6</v>
      </c>
      <c r="E463" s="19">
        <f>Boletim_de_Medição_01!G463</f>
        <v>0</v>
      </c>
      <c r="F463" s="106"/>
      <c r="G463" s="22">
        <f t="shared" si="71"/>
        <v>0</v>
      </c>
      <c r="H463" s="22">
        <f t="shared" si="72"/>
        <v>6</v>
      </c>
      <c r="I463" s="25">
        <v>14.94</v>
      </c>
      <c r="J463" s="17">
        <f t="shared" si="74"/>
        <v>89.64</v>
      </c>
      <c r="K463" s="17">
        <f t="shared" si="75"/>
        <v>0</v>
      </c>
      <c r="L463" s="17">
        <f t="shared" si="76"/>
        <v>0</v>
      </c>
      <c r="M463" s="17">
        <f t="shared" si="77"/>
        <v>0</v>
      </c>
      <c r="N463" s="17">
        <f t="shared" si="78"/>
        <v>89.64</v>
      </c>
      <c r="O463" s="54">
        <f t="shared" si="73"/>
        <v>0</v>
      </c>
    </row>
    <row r="464" spans="1:15" ht="28.5" x14ac:dyDescent="0.2">
      <c r="A464" s="53" t="s">
        <v>852</v>
      </c>
      <c r="B464" s="41" t="s">
        <v>853</v>
      </c>
      <c r="C464" s="42" t="s">
        <v>75</v>
      </c>
      <c r="D464" s="43">
        <v>30</v>
      </c>
      <c r="E464" s="19">
        <f>Boletim_de_Medição_01!G464</f>
        <v>0</v>
      </c>
      <c r="F464" s="106"/>
      <c r="G464" s="22">
        <f t="shared" si="71"/>
        <v>0</v>
      </c>
      <c r="H464" s="22">
        <f t="shared" si="72"/>
        <v>30</v>
      </c>
      <c r="I464" s="25">
        <v>25.16</v>
      </c>
      <c r="J464" s="17">
        <f t="shared" si="74"/>
        <v>754.8</v>
      </c>
      <c r="K464" s="17">
        <f t="shared" si="75"/>
        <v>0</v>
      </c>
      <c r="L464" s="17">
        <f t="shared" si="76"/>
        <v>0</v>
      </c>
      <c r="M464" s="17">
        <f t="shared" si="77"/>
        <v>0</v>
      </c>
      <c r="N464" s="17">
        <f t="shared" si="78"/>
        <v>754.8</v>
      </c>
      <c r="O464" s="54">
        <f t="shared" si="73"/>
        <v>0</v>
      </c>
    </row>
    <row r="465" spans="1:15" ht="28.5" x14ac:dyDescent="0.2">
      <c r="A465" s="53" t="s">
        <v>854</v>
      </c>
      <c r="B465" s="41" t="s">
        <v>855</v>
      </c>
      <c r="C465" s="42" t="s">
        <v>71</v>
      </c>
      <c r="D465" s="43">
        <v>10</v>
      </c>
      <c r="E465" s="19">
        <f>Boletim_de_Medição_01!G465</f>
        <v>0</v>
      </c>
      <c r="F465" s="106"/>
      <c r="G465" s="22">
        <f t="shared" si="71"/>
        <v>0</v>
      </c>
      <c r="H465" s="22">
        <f t="shared" si="72"/>
        <v>10</v>
      </c>
      <c r="I465" s="25">
        <v>2.95</v>
      </c>
      <c r="J465" s="17">
        <f t="shared" si="74"/>
        <v>29.5</v>
      </c>
      <c r="K465" s="17">
        <f t="shared" si="75"/>
        <v>0</v>
      </c>
      <c r="L465" s="17">
        <f t="shared" si="76"/>
        <v>0</v>
      </c>
      <c r="M465" s="17">
        <f t="shared" si="77"/>
        <v>0</v>
      </c>
      <c r="N465" s="17">
        <f t="shared" si="78"/>
        <v>29.5</v>
      </c>
      <c r="O465" s="54">
        <f t="shared" si="73"/>
        <v>0</v>
      </c>
    </row>
    <row r="466" spans="1:15" ht="28.5" x14ac:dyDescent="0.2">
      <c r="A466" s="53" t="s">
        <v>856</v>
      </c>
      <c r="B466" s="41" t="s">
        <v>857</v>
      </c>
      <c r="C466" s="42" t="s">
        <v>7</v>
      </c>
      <c r="D466" s="43">
        <v>10</v>
      </c>
      <c r="E466" s="19">
        <f>Boletim_de_Medição_01!G466</f>
        <v>0</v>
      </c>
      <c r="F466" s="106"/>
      <c r="G466" s="22">
        <f t="shared" si="71"/>
        <v>0</v>
      </c>
      <c r="H466" s="22">
        <f t="shared" si="72"/>
        <v>10</v>
      </c>
      <c r="I466" s="25">
        <v>30.76</v>
      </c>
      <c r="J466" s="17">
        <f t="shared" si="74"/>
        <v>307.60000000000002</v>
      </c>
      <c r="K466" s="17">
        <f t="shared" si="75"/>
        <v>0</v>
      </c>
      <c r="L466" s="17">
        <f t="shared" si="76"/>
        <v>0</v>
      </c>
      <c r="M466" s="17">
        <f t="shared" si="77"/>
        <v>0</v>
      </c>
      <c r="N466" s="17">
        <f t="shared" si="78"/>
        <v>307.60000000000002</v>
      </c>
      <c r="O466" s="54">
        <f t="shared" si="73"/>
        <v>0</v>
      </c>
    </row>
    <row r="467" spans="1:15" ht="28.5" x14ac:dyDescent="0.2">
      <c r="A467" s="53" t="s">
        <v>858</v>
      </c>
      <c r="B467" s="41" t="s">
        <v>859</v>
      </c>
      <c r="C467" s="42" t="s">
        <v>7</v>
      </c>
      <c r="D467" s="43">
        <v>1</v>
      </c>
      <c r="E467" s="19">
        <f>Boletim_de_Medição_01!G467</f>
        <v>0</v>
      </c>
      <c r="F467" s="106"/>
      <c r="G467" s="22">
        <f t="shared" si="71"/>
        <v>0</v>
      </c>
      <c r="H467" s="22">
        <f t="shared" si="72"/>
        <v>1</v>
      </c>
      <c r="I467" s="25">
        <v>1041.8399999999999</v>
      </c>
      <c r="J467" s="17">
        <f t="shared" si="74"/>
        <v>1041.8399999999999</v>
      </c>
      <c r="K467" s="17">
        <f t="shared" si="75"/>
        <v>0</v>
      </c>
      <c r="L467" s="17">
        <f t="shared" si="76"/>
        <v>0</v>
      </c>
      <c r="M467" s="17">
        <f t="shared" si="77"/>
        <v>0</v>
      </c>
      <c r="N467" s="17">
        <f t="shared" si="78"/>
        <v>1041.8399999999999</v>
      </c>
      <c r="O467" s="54">
        <f t="shared" si="73"/>
        <v>0</v>
      </c>
    </row>
    <row r="468" spans="1:15" ht="42.75" x14ac:dyDescent="0.2">
      <c r="A468" s="53" t="s">
        <v>860</v>
      </c>
      <c r="B468" s="41" t="s">
        <v>861</v>
      </c>
      <c r="C468" s="42" t="s">
        <v>7</v>
      </c>
      <c r="D468" s="43">
        <v>2</v>
      </c>
      <c r="E468" s="19">
        <f>Boletim_de_Medição_01!G468</f>
        <v>0</v>
      </c>
      <c r="F468" s="106"/>
      <c r="G468" s="22">
        <f t="shared" si="71"/>
        <v>0</v>
      </c>
      <c r="H468" s="22">
        <f t="shared" si="72"/>
        <v>2</v>
      </c>
      <c r="I468" s="25">
        <v>259.33999999999997</v>
      </c>
      <c r="J468" s="17">
        <f t="shared" si="74"/>
        <v>518.67999999999995</v>
      </c>
      <c r="K468" s="17">
        <f t="shared" si="75"/>
        <v>0</v>
      </c>
      <c r="L468" s="17">
        <f t="shared" si="76"/>
        <v>0</v>
      </c>
      <c r="M468" s="17">
        <f t="shared" si="77"/>
        <v>0</v>
      </c>
      <c r="N468" s="17">
        <f t="shared" si="78"/>
        <v>518.67999999999995</v>
      </c>
      <c r="O468" s="54">
        <f t="shared" si="73"/>
        <v>0</v>
      </c>
    </row>
    <row r="469" spans="1:15" ht="28.5" x14ac:dyDescent="0.2">
      <c r="A469" s="53" t="s">
        <v>862</v>
      </c>
      <c r="B469" s="41" t="s">
        <v>863</v>
      </c>
      <c r="C469" s="42" t="s">
        <v>71</v>
      </c>
      <c r="D469" s="43">
        <v>2</v>
      </c>
      <c r="E469" s="19">
        <f>Boletim_de_Medição_01!G469</f>
        <v>0</v>
      </c>
      <c r="F469" s="106"/>
      <c r="G469" s="22">
        <f t="shared" si="71"/>
        <v>0</v>
      </c>
      <c r="H469" s="22">
        <f t="shared" si="72"/>
        <v>2</v>
      </c>
      <c r="I469" s="25">
        <v>192.7</v>
      </c>
      <c r="J469" s="17">
        <f t="shared" si="74"/>
        <v>385.4</v>
      </c>
      <c r="K469" s="17">
        <f t="shared" si="75"/>
        <v>0</v>
      </c>
      <c r="L469" s="17">
        <f t="shared" si="76"/>
        <v>0</v>
      </c>
      <c r="M469" s="17">
        <f t="shared" si="77"/>
        <v>0</v>
      </c>
      <c r="N469" s="17">
        <f t="shared" si="78"/>
        <v>385.4</v>
      </c>
      <c r="O469" s="54">
        <f t="shared" si="73"/>
        <v>0</v>
      </c>
    </row>
    <row r="470" spans="1:15" ht="28.5" x14ac:dyDescent="0.2">
      <c r="A470" s="53" t="s">
        <v>864</v>
      </c>
      <c r="B470" s="41" t="s">
        <v>865</v>
      </c>
      <c r="C470" s="42" t="s">
        <v>71</v>
      </c>
      <c r="D470" s="43">
        <v>5</v>
      </c>
      <c r="E470" s="19">
        <f>Boletim_de_Medição_01!G470</f>
        <v>0</v>
      </c>
      <c r="F470" s="106"/>
      <c r="G470" s="22">
        <f t="shared" si="71"/>
        <v>0</v>
      </c>
      <c r="H470" s="22">
        <f t="shared" si="72"/>
        <v>5</v>
      </c>
      <c r="I470" s="25">
        <v>4.01</v>
      </c>
      <c r="J470" s="17">
        <f t="shared" si="74"/>
        <v>20.05</v>
      </c>
      <c r="K470" s="17">
        <f t="shared" si="75"/>
        <v>0</v>
      </c>
      <c r="L470" s="17">
        <f t="shared" si="76"/>
        <v>0</v>
      </c>
      <c r="M470" s="17">
        <f t="shared" si="77"/>
        <v>0</v>
      </c>
      <c r="N470" s="17">
        <f t="shared" si="78"/>
        <v>20.05</v>
      </c>
      <c r="O470" s="54">
        <f t="shared" si="73"/>
        <v>0</v>
      </c>
    </row>
    <row r="471" spans="1:15" ht="15" x14ac:dyDescent="0.2">
      <c r="A471" s="53" t="s">
        <v>866</v>
      </c>
      <c r="B471" s="41" t="s">
        <v>867</v>
      </c>
      <c r="C471" s="42" t="s">
        <v>71</v>
      </c>
      <c r="D471" s="43">
        <v>2</v>
      </c>
      <c r="E471" s="19">
        <f>Boletim_de_Medição_01!G471</f>
        <v>0</v>
      </c>
      <c r="F471" s="106"/>
      <c r="G471" s="22">
        <f t="shared" si="71"/>
        <v>0</v>
      </c>
      <c r="H471" s="22">
        <f t="shared" si="72"/>
        <v>2</v>
      </c>
      <c r="I471" s="25">
        <v>38.39</v>
      </c>
      <c r="J471" s="17">
        <f t="shared" si="74"/>
        <v>76.78</v>
      </c>
      <c r="K471" s="17">
        <f t="shared" si="75"/>
        <v>0</v>
      </c>
      <c r="L471" s="17">
        <f t="shared" si="76"/>
        <v>0</v>
      </c>
      <c r="M471" s="17">
        <f t="shared" si="77"/>
        <v>0</v>
      </c>
      <c r="N471" s="17">
        <f t="shared" si="78"/>
        <v>76.78</v>
      </c>
      <c r="O471" s="54">
        <f t="shared" si="73"/>
        <v>0</v>
      </c>
    </row>
    <row r="472" spans="1:15" ht="28.5" x14ac:dyDescent="0.2">
      <c r="A472" s="53" t="s">
        <v>868</v>
      </c>
      <c r="B472" s="41" t="s">
        <v>869</v>
      </c>
      <c r="C472" s="42" t="s">
        <v>71</v>
      </c>
      <c r="D472" s="43">
        <v>2</v>
      </c>
      <c r="E472" s="19">
        <f>Boletim_de_Medição_01!G472</f>
        <v>0</v>
      </c>
      <c r="F472" s="106"/>
      <c r="G472" s="22">
        <f t="shared" si="71"/>
        <v>0</v>
      </c>
      <c r="H472" s="22">
        <f t="shared" si="72"/>
        <v>2</v>
      </c>
      <c r="I472" s="25">
        <v>11.08</v>
      </c>
      <c r="J472" s="17">
        <f t="shared" si="74"/>
        <v>22.16</v>
      </c>
      <c r="K472" s="17">
        <f t="shared" si="75"/>
        <v>0</v>
      </c>
      <c r="L472" s="17">
        <f t="shared" si="76"/>
        <v>0</v>
      </c>
      <c r="M472" s="17">
        <f t="shared" si="77"/>
        <v>0</v>
      </c>
      <c r="N472" s="17">
        <f t="shared" si="78"/>
        <v>22.16</v>
      </c>
      <c r="O472" s="54">
        <f t="shared" si="73"/>
        <v>0</v>
      </c>
    </row>
    <row r="473" spans="1:15" ht="15" x14ac:dyDescent="0.2">
      <c r="A473" s="57" t="s">
        <v>124</v>
      </c>
      <c r="B473" s="23" t="s">
        <v>40</v>
      </c>
      <c r="C473" s="24"/>
      <c r="D473" s="26"/>
      <c r="E473" s="26"/>
      <c r="F473" s="107"/>
      <c r="G473" s="21"/>
      <c r="H473" s="21"/>
      <c r="I473" s="27"/>
      <c r="J473" s="28"/>
      <c r="K473" s="28"/>
      <c r="L473" s="28"/>
      <c r="M473" s="28"/>
      <c r="N473" s="28"/>
      <c r="O473" s="58"/>
    </row>
    <row r="474" spans="1:15" ht="28.5" x14ac:dyDescent="0.2">
      <c r="A474" s="53" t="s">
        <v>870</v>
      </c>
      <c r="B474" s="41" t="s">
        <v>686</v>
      </c>
      <c r="C474" s="42" t="s">
        <v>75</v>
      </c>
      <c r="D474" s="43">
        <v>57.12</v>
      </c>
      <c r="E474" s="19">
        <f>Boletim_de_Medição_01!G474</f>
        <v>0</v>
      </c>
      <c r="F474" s="106"/>
      <c r="G474" s="22">
        <f t="shared" si="71"/>
        <v>0</v>
      </c>
      <c r="H474" s="22">
        <f t="shared" si="72"/>
        <v>57.12</v>
      </c>
      <c r="I474" s="25">
        <v>2.4900000000000002</v>
      </c>
      <c r="J474" s="17">
        <f t="shared" si="74"/>
        <v>142.22999999999999</v>
      </c>
      <c r="K474" s="17">
        <f t="shared" si="75"/>
        <v>0</v>
      </c>
      <c r="L474" s="17">
        <f t="shared" si="76"/>
        <v>0</v>
      </c>
      <c r="M474" s="17">
        <f t="shared" si="77"/>
        <v>0</v>
      </c>
      <c r="N474" s="17">
        <f t="shared" si="78"/>
        <v>142.22999999999999</v>
      </c>
      <c r="O474" s="54">
        <f t="shared" si="73"/>
        <v>0</v>
      </c>
    </row>
    <row r="475" spans="1:15" ht="15" x14ac:dyDescent="0.2">
      <c r="A475" s="57" t="s">
        <v>125</v>
      </c>
      <c r="B475" s="23" t="s">
        <v>871</v>
      </c>
      <c r="C475" s="24"/>
      <c r="D475" s="26"/>
      <c r="E475" s="26"/>
      <c r="F475" s="107"/>
      <c r="G475" s="21"/>
      <c r="H475" s="21"/>
      <c r="I475" s="27"/>
      <c r="J475" s="28"/>
      <c r="K475" s="28"/>
      <c r="L475" s="28"/>
      <c r="M475" s="28"/>
      <c r="N475" s="28"/>
      <c r="O475" s="58"/>
    </row>
    <row r="476" spans="1:15" ht="15" x14ac:dyDescent="0.2">
      <c r="A476" s="57" t="s">
        <v>126</v>
      </c>
      <c r="B476" s="23" t="s">
        <v>8</v>
      </c>
      <c r="C476" s="24"/>
      <c r="D476" s="26"/>
      <c r="E476" s="26"/>
      <c r="F476" s="107"/>
      <c r="G476" s="21"/>
      <c r="H476" s="21"/>
      <c r="I476" s="27"/>
      <c r="J476" s="28"/>
      <c r="K476" s="28"/>
      <c r="L476" s="28"/>
      <c r="M476" s="28"/>
      <c r="N476" s="28"/>
      <c r="O476" s="58"/>
    </row>
    <row r="477" spans="1:15" ht="42.75" x14ac:dyDescent="0.2">
      <c r="A477" s="53" t="s">
        <v>872</v>
      </c>
      <c r="B477" s="41" t="s">
        <v>209</v>
      </c>
      <c r="C477" s="42" t="s">
        <v>74</v>
      </c>
      <c r="D477" s="43">
        <v>29.16</v>
      </c>
      <c r="E477" s="19">
        <f>Boletim_de_Medição_01!G477</f>
        <v>0</v>
      </c>
      <c r="F477" s="106"/>
      <c r="G477" s="22">
        <f t="shared" si="71"/>
        <v>0</v>
      </c>
      <c r="H477" s="22">
        <f t="shared" si="72"/>
        <v>29.16</v>
      </c>
      <c r="I477" s="25">
        <v>18.850000000000001</v>
      </c>
      <c r="J477" s="17">
        <f t="shared" si="74"/>
        <v>549.66999999999996</v>
      </c>
      <c r="K477" s="17">
        <f t="shared" si="75"/>
        <v>0</v>
      </c>
      <c r="L477" s="17">
        <f t="shared" si="76"/>
        <v>0</v>
      </c>
      <c r="M477" s="17">
        <f t="shared" si="77"/>
        <v>0</v>
      </c>
      <c r="N477" s="17">
        <f t="shared" si="78"/>
        <v>549.66999999999996</v>
      </c>
      <c r="O477" s="54">
        <f t="shared" si="73"/>
        <v>0</v>
      </c>
    </row>
    <row r="478" spans="1:15" ht="42.75" x14ac:dyDescent="0.2">
      <c r="A478" s="53" t="s">
        <v>873</v>
      </c>
      <c r="B478" s="41" t="s">
        <v>243</v>
      </c>
      <c r="C478" s="42" t="s">
        <v>74</v>
      </c>
      <c r="D478" s="43">
        <v>17.8</v>
      </c>
      <c r="E478" s="19">
        <f>Boletim_de_Medição_01!G478</f>
        <v>0</v>
      </c>
      <c r="F478" s="106"/>
      <c r="G478" s="22">
        <f t="shared" si="71"/>
        <v>0</v>
      </c>
      <c r="H478" s="22">
        <f t="shared" si="72"/>
        <v>17.8</v>
      </c>
      <c r="I478" s="25">
        <v>22.62</v>
      </c>
      <c r="J478" s="17">
        <f t="shared" si="74"/>
        <v>402.64</v>
      </c>
      <c r="K478" s="17">
        <f t="shared" si="75"/>
        <v>0</v>
      </c>
      <c r="L478" s="17">
        <f t="shared" si="76"/>
        <v>0</v>
      </c>
      <c r="M478" s="17">
        <f t="shared" si="77"/>
        <v>0</v>
      </c>
      <c r="N478" s="17">
        <f t="shared" si="78"/>
        <v>402.64</v>
      </c>
      <c r="O478" s="54">
        <f t="shared" si="73"/>
        <v>0</v>
      </c>
    </row>
    <row r="479" spans="1:15" ht="15" x14ac:dyDescent="0.2">
      <c r="A479" s="53" t="s">
        <v>874</v>
      </c>
      <c r="B479" s="41" t="s">
        <v>602</v>
      </c>
      <c r="C479" s="42" t="s">
        <v>28</v>
      </c>
      <c r="D479" s="43">
        <v>17.8</v>
      </c>
      <c r="E479" s="19">
        <f>Boletim_de_Medição_01!G479</f>
        <v>0</v>
      </c>
      <c r="F479" s="106"/>
      <c r="G479" s="22">
        <f t="shared" si="71"/>
        <v>0</v>
      </c>
      <c r="H479" s="22">
        <f t="shared" si="72"/>
        <v>17.8</v>
      </c>
      <c r="I479" s="25">
        <v>7.54</v>
      </c>
      <c r="J479" s="17">
        <f t="shared" si="74"/>
        <v>134.21</v>
      </c>
      <c r="K479" s="17">
        <f t="shared" si="75"/>
        <v>0</v>
      </c>
      <c r="L479" s="17">
        <f t="shared" si="76"/>
        <v>0</v>
      </c>
      <c r="M479" s="17">
        <f t="shared" si="77"/>
        <v>0</v>
      </c>
      <c r="N479" s="17">
        <f t="shared" si="78"/>
        <v>134.21</v>
      </c>
      <c r="O479" s="54">
        <f t="shared" si="73"/>
        <v>0</v>
      </c>
    </row>
    <row r="480" spans="1:15" ht="42.75" x14ac:dyDescent="0.2">
      <c r="A480" s="53" t="s">
        <v>875</v>
      </c>
      <c r="B480" s="41" t="s">
        <v>195</v>
      </c>
      <c r="C480" s="42" t="s">
        <v>196</v>
      </c>
      <c r="D480" s="43">
        <v>178</v>
      </c>
      <c r="E480" s="19">
        <f>Boletim_de_Medição_01!G480</f>
        <v>0</v>
      </c>
      <c r="F480" s="106"/>
      <c r="G480" s="22">
        <f t="shared" si="71"/>
        <v>0</v>
      </c>
      <c r="H480" s="22">
        <f t="shared" si="72"/>
        <v>178</v>
      </c>
      <c r="I480" s="25">
        <v>0.64</v>
      </c>
      <c r="J480" s="17">
        <f t="shared" si="74"/>
        <v>113.92</v>
      </c>
      <c r="K480" s="17">
        <f t="shared" si="75"/>
        <v>0</v>
      </c>
      <c r="L480" s="17">
        <f t="shared" si="76"/>
        <v>0</v>
      </c>
      <c r="M480" s="17">
        <f t="shared" si="77"/>
        <v>0</v>
      </c>
      <c r="N480" s="17">
        <f t="shared" si="78"/>
        <v>113.92</v>
      </c>
      <c r="O480" s="54">
        <f t="shared" si="73"/>
        <v>0</v>
      </c>
    </row>
    <row r="481" spans="1:15" ht="15" x14ac:dyDescent="0.2">
      <c r="A481" s="57" t="s">
        <v>127</v>
      </c>
      <c r="B481" s="23" t="s">
        <v>871</v>
      </c>
      <c r="C481" s="24"/>
      <c r="D481" s="26"/>
      <c r="E481" s="26"/>
      <c r="F481" s="107"/>
      <c r="G481" s="21"/>
      <c r="H481" s="21"/>
      <c r="I481" s="27"/>
      <c r="J481" s="28"/>
      <c r="K481" s="28"/>
      <c r="L481" s="28"/>
      <c r="M481" s="28"/>
      <c r="N481" s="28"/>
      <c r="O481" s="58"/>
    </row>
    <row r="482" spans="1:15" ht="28.5" x14ac:dyDescent="0.2">
      <c r="A482" s="53" t="s">
        <v>876</v>
      </c>
      <c r="B482" s="41" t="s">
        <v>877</v>
      </c>
      <c r="C482" s="42" t="s">
        <v>30</v>
      </c>
      <c r="D482" s="43">
        <v>17.7</v>
      </c>
      <c r="E482" s="19">
        <f>Boletim_de_Medição_01!G482</f>
        <v>0</v>
      </c>
      <c r="F482" s="106"/>
      <c r="G482" s="22">
        <f t="shared" si="71"/>
        <v>0</v>
      </c>
      <c r="H482" s="22">
        <f t="shared" si="72"/>
        <v>17.7</v>
      </c>
      <c r="I482" s="25">
        <v>8.0500000000000007</v>
      </c>
      <c r="J482" s="17">
        <f t="shared" si="74"/>
        <v>142.49</v>
      </c>
      <c r="K482" s="17">
        <f t="shared" si="75"/>
        <v>0</v>
      </c>
      <c r="L482" s="17">
        <f t="shared" si="76"/>
        <v>0</v>
      </c>
      <c r="M482" s="17">
        <f t="shared" si="77"/>
        <v>0</v>
      </c>
      <c r="N482" s="17">
        <f t="shared" si="78"/>
        <v>142.49</v>
      </c>
      <c r="O482" s="54">
        <f t="shared" si="73"/>
        <v>0</v>
      </c>
    </row>
    <row r="483" spans="1:15" ht="28.5" x14ac:dyDescent="0.2">
      <c r="A483" s="53" t="s">
        <v>878</v>
      </c>
      <c r="B483" s="41" t="s">
        <v>879</v>
      </c>
      <c r="C483" s="42" t="s">
        <v>30</v>
      </c>
      <c r="D483" s="43">
        <v>43.4</v>
      </c>
      <c r="E483" s="19">
        <f>Boletim_de_Medição_01!G483</f>
        <v>0</v>
      </c>
      <c r="F483" s="106"/>
      <c r="G483" s="22">
        <f t="shared" si="71"/>
        <v>0</v>
      </c>
      <c r="H483" s="22">
        <f t="shared" si="72"/>
        <v>43.4</v>
      </c>
      <c r="I483" s="25">
        <v>12.18</v>
      </c>
      <c r="J483" s="17">
        <f t="shared" si="74"/>
        <v>528.61</v>
      </c>
      <c r="K483" s="17">
        <f t="shared" si="75"/>
        <v>0</v>
      </c>
      <c r="L483" s="17">
        <f t="shared" si="76"/>
        <v>0</v>
      </c>
      <c r="M483" s="17">
        <f t="shared" si="77"/>
        <v>0</v>
      </c>
      <c r="N483" s="17">
        <f t="shared" si="78"/>
        <v>528.61</v>
      </c>
      <c r="O483" s="54">
        <f t="shared" si="73"/>
        <v>0</v>
      </c>
    </row>
    <row r="484" spans="1:15" ht="28.5" x14ac:dyDescent="0.2">
      <c r="A484" s="53" t="s">
        <v>880</v>
      </c>
      <c r="B484" s="41" t="s">
        <v>881</v>
      </c>
      <c r="C484" s="42" t="s">
        <v>30</v>
      </c>
      <c r="D484" s="43">
        <v>6</v>
      </c>
      <c r="E484" s="19">
        <f>Boletim_de_Medição_01!G484</f>
        <v>0</v>
      </c>
      <c r="F484" s="106"/>
      <c r="G484" s="22">
        <f t="shared" si="71"/>
        <v>0</v>
      </c>
      <c r="H484" s="22">
        <f t="shared" si="72"/>
        <v>6</v>
      </c>
      <c r="I484" s="25">
        <v>17.89</v>
      </c>
      <c r="J484" s="17">
        <f t="shared" si="74"/>
        <v>107.34</v>
      </c>
      <c r="K484" s="17">
        <f t="shared" si="75"/>
        <v>0</v>
      </c>
      <c r="L484" s="17">
        <f t="shared" si="76"/>
        <v>0</v>
      </c>
      <c r="M484" s="17">
        <f t="shared" si="77"/>
        <v>0</v>
      </c>
      <c r="N484" s="17">
        <f t="shared" si="78"/>
        <v>107.34</v>
      </c>
      <c r="O484" s="54">
        <f t="shared" si="73"/>
        <v>0</v>
      </c>
    </row>
    <row r="485" spans="1:15" ht="28.5" x14ac:dyDescent="0.2">
      <c r="A485" s="53" t="s">
        <v>882</v>
      </c>
      <c r="B485" s="41" t="s">
        <v>883</v>
      </c>
      <c r="C485" s="42" t="s">
        <v>30</v>
      </c>
      <c r="D485" s="43">
        <v>46</v>
      </c>
      <c r="E485" s="19">
        <f>Boletim_de_Medição_01!G485</f>
        <v>0</v>
      </c>
      <c r="F485" s="106"/>
      <c r="G485" s="22">
        <f t="shared" si="71"/>
        <v>0</v>
      </c>
      <c r="H485" s="22">
        <f t="shared" si="72"/>
        <v>46</v>
      </c>
      <c r="I485" s="25">
        <v>20.93</v>
      </c>
      <c r="J485" s="17">
        <f t="shared" si="74"/>
        <v>962.78</v>
      </c>
      <c r="K485" s="17">
        <f t="shared" si="75"/>
        <v>0</v>
      </c>
      <c r="L485" s="17">
        <f t="shared" si="76"/>
        <v>0</v>
      </c>
      <c r="M485" s="17">
        <f t="shared" si="77"/>
        <v>0</v>
      </c>
      <c r="N485" s="17">
        <f t="shared" si="78"/>
        <v>962.78</v>
      </c>
      <c r="O485" s="54">
        <f t="shared" si="73"/>
        <v>0</v>
      </c>
    </row>
    <row r="486" spans="1:15" ht="28.5" x14ac:dyDescent="0.2">
      <c r="A486" s="53" t="s">
        <v>884</v>
      </c>
      <c r="B486" s="41" t="s">
        <v>885</v>
      </c>
      <c r="C486" s="42" t="s">
        <v>71</v>
      </c>
      <c r="D486" s="43">
        <v>20</v>
      </c>
      <c r="E486" s="19">
        <f>Boletim_de_Medição_01!G486</f>
        <v>0</v>
      </c>
      <c r="F486" s="106"/>
      <c r="G486" s="22">
        <f t="shared" si="71"/>
        <v>0</v>
      </c>
      <c r="H486" s="22">
        <f t="shared" si="72"/>
        <v>20</v>
      </c>
      <c r="I486" s="25">
        <v>4.3099999999999996</v>
      </c>
      <c r="J486" s="17">
        <f t="shared" si="74"/>
        <v>86.2</v>
      </c>
      <c r="K486" s="17">
        <f t="shared" si="75"/>
        <v>0</v>
      </c>
      <c r="L486" s="17">
        <f t="shared" si="76"/>
        <v>0</v>
      </c>
      <c r="M486" s="17">
        <f t="shared" si="77"/>
        <v>0</v>
      </c>
      <c r="N486" s="17">
        <f t="shared" si="78"/>
        <v>86.2</v>
      </c>
      <c r="O486" s="54">
        <f t="shared" si="73"/>
        <v>0</v>
      </c>
    </row>
    <row r="487" spans="1:15" ht="28.5" x14ac:dyDescent="0.2">
      <c r="A487" s="53" t="s">
        <v>886</v>
      </c>
      <c r="B487" s="41" t="s">
        <v>887</v>
      </c>
      <c r="C487" s="42" t="s">
        <v>71</v>
      </c>
      <c r="D487" s="43">
        <v>13</v>
      </c>
      <c r="E487" s="19">
        <f>Boletim_de_Medição_01!G487</f>
        <v>0</v>
      </c>
      <c r="F487" s="106"/>
      <c r="G487" s="22">
        <f t="shared" si="71"/>
        <v>0</v>
      </c>
      <c r="H487" s="22">
        <f t="shared" si="72"/>
        <v>13</v>
      </c>
      <c r="I487" s="25">
        <v>5.04</v>
      </c>
      <c r="J487" s="17">
        <f t="shared" si="74"/>
        <v>65.52</v>
      </c>
      <c r="K487" s="17">
        <f t="shared" si="75"/>
        <v>0</v>
      </c>
      <c r="L487" s="17">
        <f t="shared" si="76"/>
        <v>0</v>
      </c>
      <c r="M487" s="17">
        <f t="shared" si="77"/>
        <v>0</v>
      </c>
      <c r="N487" s="17">
        <f t="shared" si="78"/>
        <v>65.52</v>
      </c>
      <c r="O487" s="54">
        <f t="shared" si="73"/>
        <v>0</v>
      </c>
    </row>
    <row r="488" spans="1:15" ht="15" x14ac:dyDescent="0.2">
      <c r="A488" s="53" t="s">
        <v>888</v>
      </c>
      <c r="B488" s="41" t="s">
        <v>889</v>
      </c>
      <c r="C488" s="42" t="s">
        <v>7</v>
      </c>
      <c r="D488" s="43">
        <v>13</v>
      </c>
      <c r="E488" s="19">
        <f>Boletim_de_Medição_01!G488</f>
        <v>0</v>
      </c>
      <c r="F488" s="106"/>
      <c r="G488" s="22">
        <f t="shared" si="71"/>
        <v>0</v>
      </c>
      <c r="H488" s="22">
        <f t="shared" si="72"/>
        <v>13</v>
      </c>
      <c r="I488" s="25">
        <v>2.0699999999999998</v>
      </c>
      <c r="J488" s="17">
        <f t="shared" si="74"/>
        <v>26.91</v>
      </c>
      <c r="K488" s="17">
        <f t="shared" si="75"/>
        <v>0</v>
      </c>
      <c r="L488" s="17">
        <f t="shared" si="76"/>
        <v>0</v>
      </c>
      <c r="M488" s="17">
        <f t="shared" si="77"/>
        <v>0</v>
      </c>
      <c r="N488" s="17">
        <f t="shared" si="78"/>
        <v>26.91</v>
      </c>
      <c r="O488" s="54">
        <f t="shared" si="73"/>
        <v>0</v>
      </c>
    </row>
    <row r="489" spans="1:15" ht="28.5" x14ac:dyDescent="0.2">
      <c r="A489" s="53" t="s">
        <v>890</v>
      </c>
      <c r="B489" s="41" t="s">
        <v>891</v>
      </c>
      <c r="C489" s="42" t="s">
        <v>71</v>
      </c>
      <c r="D489" s="43">
        <v>2</v>
      </c>
      <c r="E489" s="19">
        <f>Boletim_de_Medição_01!G489</f>
        <v>0</v>
      </c>
      <c r="F489" s="106"/>
      <c r="G489" s="22">
        <f t="shared" si="71"/>
        <v>0</v>
      </c>
      <c r="H489" s="22">
        <f t="shared" si="72"/>
        <v>2</v>
      </c>
      <c r="I489" s="25">
        <v>10.93</v>
      </c>
      <c r="J489" s="17">
        <f t="shared" si="74"/>
        <v>21.86</v>
      </c>
      <c r="K489" s="17">
        <f t="shared" si="75"/>
        <v>0</v>
      </c>
      <c r="L489" s="17">
        <f t="shared" si="76"/>
        <v>0</v>
      </c>
      <c r="M489" s="17">
        <f t="shared" si="77"/>
        <v>0</v>
      </c>
      <c r="N489" s="17">
        <f t="shared" si="78"/>
        <v>21.86</v>
      </c>
      <c r="O489" s="54">
        <f t="shared" si="73"/>
        <v>0</v>
      </c>
    </row>
    <row r="490" spans="1:15" ht="28.5" x14ac:dyDescent="0.2">
      <c r="A490" s="53" t="s">
        <v>892</v>
      </c>
      <c r="B490" s="41" t="s">
        <v>893</v>
      </c>
      <c r="C490" s="42" t="s">
        <v>71</v>
      </c>
      <c r="D490" s="43">
        <v>9</v>
      </c>
      <c r="E490" s="19">
        <f>Boletim_de_Medição_01!G490</f>
        <v>0</v>
      </c>
      <c r="F490" s="106"/>
      <c r="G490" s="22">
        <f t="shared" si="71"/>
        <v>0</v>
      </c>
      <c r="H490" s="22">
        <f t="shared" si="72"/>
        <v>9</v>
      </c>
      <c r="I490" s="25">
        <v>12.47</v>
      </c>
      <c r="J490" s="17">
        <f t="shared" si="74"/>
        <v>112.23</v>
      </c>
      <c r="K490" s="17">
        <f t="shared" si="75"/>
        <v>0</v>
      </c>
      <c r="L490" s="17">
        <f t="shared" si="76"/>
        <v>0</v>
      </c>
      <c r="M490" s="17">
        <f t="shared" si="77"/>
        <v>0</v>
      </c>
      <c r="N490" s="17">
        <f t="shared" si="78"/>
        <v>112.23</v>
      </c>
      <c r="O490" s="54">
        <f t="shared" si="73"/>
        <v>0</v>
      </c>
    </row>
    <row r="491" spans="1:15" ht="28.5" x14ac:dyDescent="0.2">
      <c r="A491" s="53" t="s">
        <v>894</v>
      </c>
      <c r="B491" s="41" t="s">
        <v>895</v>
      </c>
      <c r="C491" s="42" t="s">
        <v>71</v>
      </c>
      <c r="D491" s="43">
        <v>4</v>
      </c>
      <c r="E491" s="19">
        <f>Boletim_de_Medição_01!G491</f>
        <v>0</v>
      </c>
      <c r="F491" s="106"/>
      <c r="G491" s="22">
        <f t="shared" si="71"/>
        <v>0</v>
      </c>
      <c r="H491" s="22">
        <f t="shared" si="72"/>
        <v>4</v>
      </c>
      <c r="I491" s="25">
        <v>12.18</v>
      </c>
      <c r="J491" s="17">
        <f t="shared" si="74"/>
        <v>48.72</v>
      </c>
      <c r="K491" s="17">
        <f t="shared" si="75"/>
        <v>0</v>
      </c>
      <c r="L491" s="17">
        <f t="shared" si="76"/>
        <v>0</v>
      </c>
      <c r="M491" s="17">
        <f t="shared" si="77"/>
        <v>0</v>
      </c>
      <c r="N491" s="17">
        <f t="shared" si="78"/>
        <v>48.72</v>
      </c>
      <c r="O491" s="54">
        <f t="shared" si="73"/>
        <v>0</v>
      </c>
    </row>
    <row r="492" spans="1:15" ht="28.5" x14ac:dyDescent="0.2">
      <c r="A492" s="53" t="s">
        <v>896</v>
      </c>
      <c r="B492" s="41" t="s">
        <v>897</v>
      </c>
      <c r="C492" s="42" t="s">
        <v>7</v>
      </c>
      <c r="D492" s="43">
        <v>10</v>
      </c>
      <c r="E492" s="19">
        <f>Boletim_de_Medição_01!G492</f>
        <v>0</v>
      </c>
      <c r="F492" s="106"/>
      <c r="G492" s="22">
        <f t="shared" si="71"/>
        <v>0</v>
      </c>
      <c r="H492" s="22">
        <f t="shared" si="72"/>
        <v>10</v>
      </c>
      <c r="I492" s="25">
        <v>7.72</v>
      </c>
      <c r="J492" s="17">
        <f t="shared" si="74"/>
        <v>77.2</v>
      </c>
      <c r="K492" s="17">
        <f t="shared" si="75"/>
        <v>0</v>
      </c>
      <c r="L492" s="17">
        <f t="shared" si="76"/>
        <v>0</v>
      </c>
      <c r="M492" s="17">
        <f t="shared" si="77"/>
        <v>0</v>
      </c>
      <c r="N492" s="17">
        <f t="shared" si="78"/>
        <v>77.2</v>
      </c>
      <c r="O492" s="54">
        <f t="shared" si="73"/>
        <v>0</v>
      </c>
    </row>
    <row r="493" spans="1:15" ht="15" x14ac:dyDescent="0.2">
      <c r="A493" s="53" t="s">
        <v>898</v>
      </c>
      <c r="B493" s="41" t="s">
        <v>899</v>
      </c>
      <c r="C493" s="42" t="s">
        <v>7</v>
      </c>
      <c r="D493" s="43">
        <v>3</v>
      </c>
      <c r="E493" s="19">
        <f>Boletim_de_Medição_01!G493</f>
        <v>0</v>
      </c>
      <c r="F493" s="106"/>
      <c r="G493" s="22">
        <f t="shared" si="71"/>
        <v>0</v>
      </c>
      <c r="H493" s="22">
        <f t="shared" si="72"/>
        <v>3</v>
      </c>
      <c r="I493" s="25">
        <v>5.74</v>
      </c>
      <c r="J493" s="17">
        <f t="shared" si="74"/>
        <v>17.22</v>
      </c>
      <c r="K493" s="17">
        <f t="shared" si="75"/>
        <v>0</v>
      </c>
      <c r="L493" s="17">
        <f t="shared" si="76"/>
        <v>0</v>
      </c>
      <c r="M493" s="17">
        <f t="shared" si="77"/>
        <v>0</v>
      </c>
      <c r="N493" s="17">
        <f t="shared" si="78"/>
        <v>17.22</v>
      </c>
      <c r="O493" s="54">
        <f t="shared" si="73"/>
        <v>0</v>
      </c>
    </row>
    <row r="494" spans="1:15" ht="28.5" x14ac:dyDescent="0.2">
      <c r="A494" s="53" t="s">
        <v>900</v>
      </c>
      <c r="B494" s="41" t="s">
        <v>901</v>
      </c>
      <c r="C494" s="42" t="s">
        <v>71</v>
      </c>
      <c r="D494" s="43">
        <v>1</v>
      </c>
      <c r="E494" s="19">
        <f>Boletim_de_Medição_01!G494</f>
        <v>0</v>
      </c>
      <c r="F494" s="106"/>
      <c r="G494" s="22">
        <f t="shared" ref="G494:G557" si="79">E494+F494</f>
        <v>0</v>
      </c>
      <c r="H494" s="22">
        <f t="shared" ref="H494:H557" si="80">D494-G494</f>
        <v>1</v>
      </c>
      <c r="I494" s="25">
        <v>16.09</v>
      </c>
      <c r="J494" s="17">
        <f t="shared" si="74"/>
        <v>16.09</v>
      </c>
      <c r="K494" s="17">
        <f t="shared" si="75"/>
        <v>0</v>
      </c>
      <c r="L494" s="17">
        <f t="shared" si="76"/>
        <v>0</v>
      </c>
      <c r="M494" s="17">
        <f t="shared" si="77"/>
        <v>0</v>
      </c>
      <c r="N494" s="17">
        <f t="shared" si="78"/>
        <v>16.09</v>
      </c>
      <c r="O494" s="54">
        <f t="shared" ref="O494:O557" si="81">G494/D494*100</f>
        <v>0</v>
      </c>
    </row>
    <row r="495" spans="1:15" ht="28.5" x14ac:dyDescent="0.2">
      <c r="A495" s="53" t="s">
        <v>902</v>
      </c>
      <c r="B495" s="41" t="s">
        <v>903</v>
      </c>
      <c r="C495" s="42" t="s">
        <v>7</v>
      </c>
      <c r="D495" s="43">
        <v>2</v>
      </c>
      <c r="E495" s="19">
        <f>Boletim_de_Medição_01!G495</f>
        <v>0</v>
      </c>
      <c r="F495" s="106"/>
      <c r="G495" s="22">
        <f t="shared" si="79"/>
        <v>0</v>
      </c>
      <c r="H495" s="22">
        <f t="shared" si="80"/>
        <v>2</v>
      </c>
      <c r="I495" s="25">
        <v>4.54</v>
      </c>
      <c r="J495" s="17">
        <f t="shared" si="74"/>
        <v>9.08</v>
      </c>
      <c r="K495" s="17">
        <f t="shared" si="75"/>
        <v>0</v>
      </c>
      <c r="L495" s="17">
        <f t="shared" si="76"/>
        <v>0</v>
      </c>
      <c r="M495" s="17">
        <f t="shared" si="77"/>
        <v>0</v>
      </c>
      <c r="N495" s="17">
        <f t="shared" si="78"/>
        <v>9.08</v>
      </c>
      <c r="O495" s="54">
        <f t="shared" si="81"/>
        <v>0</v>
      </c>
    </row>
    <row r="496" spans="1:15" ht="28.5" x14ac:dyDescent="0.2">
      <c r="A496" s="53" t="s">
        <v>904</v>
      </c>
      <c r="B496" s="41" t="s">
        <v>905</v>
      </c>
      <c r="C496" s="42" t="s">
        <v>71</v>
      </c>
      <c r="D496" s="43">
        <v>6</v>
      </c>
      <c r="E496" s="19">
        <f>Boletim_de_Medição_01!G496</f>
        <v>0</v>
      </c>
      <c r="F496" s="106"/>
      <c r="G496" s="22">
        <f t="shared" si="79"/>
        <v>0</v>
      </c>
      <c r="H496" s="22">
        <f t="shared" si="80"/>
        <v>6</v>
      </c>
      <c r="I496" s="25">
        <v>20.55</v>
      </c>
      <c r="J496" s="17">
        <f t="shared" si="74"/>
        <v>123.3</v>
      </c>
      <c r="K496" s="17">
        <f t="shared" si="75"/>
        <v>0</v>
      </c>
      <c r="L496" s="17">
        <f t="shared" si="76"/>
        <v>0</v>
      </c>
      <c r="M496" s="17">
        <f t="shared" si="77"/>
        <v>0</v>
      </c>
      <c r="N496" s="17">
        <f t="shared" si="78"/>
        <v>123.3</v>
      </c>
      <c r="O496" s="54">
        <f t="shared" si="81"/>
        <v>0</v>
      </c>
    </row>
    <row r="497" spans="1:15" ht="28.5" x14ac:dyDescent="0.2">
      <c r="A497" s="53" t="s">
        <v>906</v>
      </c>
      <c r="B497" s="41" t="s">
        <v>907</v>
      </c>
      <c r="C497" s="42" t="s">
        <v>71</v>
      </c>
      <c r="D497" s="43">
        <v>3</v>
      </c>
      <c r="E497" s="19">
        <f>Boletim_de_Medição_01!G497</f>
        <v>0</v>
      </c>
      <c r="F497" s="106"/>
      <c r="G497" s="22">
        <f t="shared" si="79"/>
        <v>0</v>
      </c>
      <c r="H497" s="22">
        <f t="shared" si="80"/>
        <v>3</v>
      </c>
      <c r="I497" s="25">
        <v>12.64</v>
      </c>
      <c r="J497" s="17">
        <f t="shared" si="74"/>
        <v>37.92</v>
      </c>
      <c r="K497" s="17">
        <f t="shared" si="75"/>
        <v>0</v>
      </c>
      <c r="L497" s="17">
        <f t="shared" si="76"/>
        <v>0</v>
      </c>
      <c r="M497" s="17">
        <f t="shared" si="77"/>
        <v>0</v>
      </c>
      <c r="N497" s="17">
        <f t="shared" si="78"/>
        <v>37.92</v>
      </c>
      <c r="O497" s="54">
        <f t="shared" si="81"/>
        <v>0</v>
      </c>
    </row>
    <row r="498" spans="1:15" ht="42.75" x14ac:dyDescent="0.2">
      <c r="A498" s="53" t="s">
        <v>908</v>
      </c>
      <c r="B498" s="41" t="s">
        <v>909</v>
      </c>
      <c r="C498" s="42" t="s">
        <v>7</v>
      </c>
      <c r="D498" s="43">
        <v>5</v>
      </c>
      <c r="E498" s="19">
        <f>Boletim_de_Medição_01!G498</f>
        <v>0</v>
      </c>
      <c r="F498" s="106"/>
      <c r="G498" s="22">
        <f t="shared" si="79"/>
        <v>0</v>
      </c>
      <c r="H498" s="22">
        <f t="shared" si="80"/>
        <v>5</v>
      </c>
      <c r="I498" s="25">
        <v>22.83</v>
      </c>
      <c r="J498" s="17">
        <f t="shared" si="74"/>
        <v>114.15</v>
      </c>
      <c r="K498" s="17">
        <f t="shared" si="75"/>
        <v>0</v>
      </c>
      <c r="L498" s="17">
        <f t="shared" si="76"/>
        <v>0</v>
      </c>
      <c r="M498" s="17">
        <f t="shared" si="77"/>
        <v>0</v>
      </c>
      <c r="N498" s="17">
        <f t="shared" si="78"/>
        <v>114.15</v>
      </c>
      <c r="O498" s="54">
        <f t="shared" si="81"/>
        <v>0</v>
      </c>
    </row>
    <row r="499" spans="1:15" ht="28.5" x14ac:dyDescent="0.2">
      <c r="A499" s="53" t="s">
        <v>910</v>
      </c>
      <c r="B499" s="41" t="s">
        <v>911</v>
      </c>
      <c r="C499" s="42" t="s">
        <v>71</v>
      </c>
      <c r="D499" s="43">
        <v>2</v>
      </c>
      <c r="E499" s="19">
        <f>Boletim_de_Medição_01!G499</f>
        <v>0</v>
      </c>
      <c r="F499" s="106"/>
      <c r="G499" s="22">
        <f t="shared" si="79"/>
        <v>0</v>
      </c>
      <c r="H499" s="22">
        <f t="shared" si="80"/>
        <v>2</v>
      </c>
      <c r="I499" s="25">
        <v>99.89</v>
      </c>
      <c r="J499" s="17">
        <f t="shared" si="74"/>
        <v>199.78</v>
      </c>
      <c r="K499" s="17">
        <f t="shared" si="75"/>
        <v>0</v>
      </c>
      <c r="L499" s="17">
        <f t="shared" si="76"/>
        <v>0</v>
      </c>
      <c r="M499" s="17">
        <f t="shared" si="77"/>
        <v>0</v>
      </c>
      <c r="N499" s="17">
        <f t="shared" si="78"/>
        <v>199.78</v>
      </c>
      <c r="O499" s="54">
        <f t="shared" si="81"/>
        <v>0</v>
      </c>
    </row>
    <row r="500" spans="1:15" ht="28.5" x14ac:dyDescent="0.2">
      <c r="A500" s="53" t="s">
        <v>912</v>
      </c>
      <c r="B500" s="41" t="s">
        <v>913</v>
      </c>
      <c r="C500" s="42" t="s">
        <v>7</v>
      </c>
      <c r="D500" s="43">
        <v>9</v>
      </c>
      <c r="E500" s="19">
        <f>Boletim_de_Medição_01!G500</f>
        <v>0</v>
      </c>
      <c r="F500" s="106"/>
      <c r="G500" s="22">
        <f t="shared" si="79"/>
        <v>0</v>
      </c>
      <c r="H500" s="22">
        <f t="shared" si="80"/>
        <v>9</v>
      </c>
      <c r="I500" s="25">
        <v>19.5</v>
      </c>
      <c r="J500" s="17">
        <f t="shared" si="74"/>
        <v>175.5</v>
      </c>
      <c r="K500" s="17">
        <f t="shared" si="75"/>
        <v>0</v>
      </c>
      <c r="L500" s="17">
        <f t="shared" si="76"/>
        <v>0</v>
      </c>
      <c r="M500" s="17">
        <f t="shared" si="77"/>
        <v>0</v>
      </c>
      <c r="N500" s="17">
        <f t="shared" si="78"/>
        <v>175.5</v>
      </c>
      <c r="O500" s="54">
        <f t="shared" si="81"/>
        <v>0</v>
      </c>
    </row>
    <row r="501" spans="1:15" ht="28.5" x14ac:dyDescent="0.2">
      <c r="A501" s="53" t="s">
        <v>914</v>
      </c>
      <c r="B501" s="41" t="s">
        <v>915</v>
      </c>
      <c r="C501" s="42" t="s">
        <v>7</v>
      </c>
      <c r="D501" s="43">
        <v>6</v>
      </c>
      <c r="E501" s="19">
        <f>Boletim_de_Medição_01!G501</f>
        <v>0</v>
      </c>
      <c r="F501" s="106"/>
      <c r="G501" s="22">
        <f t="shared" si="79"/>
        <v>0</v>
      </c>
      <c r="H501" s="22">
        <f t="shared" si="80"/>
        <v>6</v>
      </c>
      <c r="I501" s="25">
        <v>3.08</v>
      </c>
      <c r="J501" s="17">
        <f t="shared" si="74"/>
        <v>18.48</v>
      </c>
      <c r="K501" s="17">
        <f t="shared" si="75"/>
        <v>0</v>
      </c>
      <c r="L501" s="17">
        <f t="shared" si="76"/>
        <v>0</v>
      </c>
      <c r="M501" s="17">
        <f t="shared" si="77"/>
        <v>0</v>
      </c>
      <c r="N501" s="17">
        <f t="shared" si="78"/>
        <v>18.48</v>
      </c>
      <c r="O501" s="54">
        <f t="shared" si="81"/>
        <v>0</v>
      </c>
    </row>
    <row r="502" spans="1:15" ht="42.75" x14ac:dyDescent="0.2">
      <c r="A502" s="53" t="s">
        <v>916</v>
      </c>
      <c r="B502" s="41" t="s">
        <v>917</v>
      </c>
      <c r="C502" s="42" t="s">
        <v>71</v>
      </c>
      <c r="D502" s="43">
        <v>1</v>
      </c>
      <c r="E502" s="19">
        <f>Boletim_de_Medição_01!G502</f>
        <v>0</v>
      </c>
      <c r="F502" s="106"/>
      <c r="G502" s="22">
        <f t="shared" si="79"/>
        <v>0</v>
      </c>
      <c r="H502" s="22">
        <f t="shared" si="80"/>
        <v>1</v>
      </c>
      <c r="I502" s="25">
        <v>8.2799999999999994</v>
      </c>
      <c r="J502" s="17">
        <f t="shared" si="74"/>
        <v>8.2799999999999994</v>
      </c>
      <c r="K502" s="17">
        <f t="shared" si="75"/>
        <v>0</v>
      </c>
      <c r="L502" s="17">
        <f t="shared" si="76"/>
        <v>0</v>
      </c>
      <c r="M502" s="17">
        <f t="shared" si="77"/>
        <v>0</v>
      </c>
      <c r="N502" s="17">
        <f t="shared" si="78"/>
        <v>8.2799999999999994</v>
      </c>
      <c r="O502" s="54">
        <f t="shared" si="81"/>
        <v>0</v>
      </c>
    </row>
    <row r="503" spans="1:15" ht="28.5" x14ac:dyDescent="0.2">
      <c r="A503" s="53" t="s">
        <v>918</v>
      </c>
      <c r="B503" s="41" t="s">
        <v>919</v>
      </c>
      <c r="C503" s="42" t="s">
        <v>71</v>
      </c>
      <c r="D503" s="43">
        <v>2</v>
      </c>
      <c r="E503" s="19">
        <f>Boletim_de_Medição_01!G503</f>
        <v>0</v>
      </c>
      <c r="F503" s="106"/>
      <c r="G503" s="22">
        <f t="shared" si="79"/>
        <v>0</v>
      </c>
      <c r="H503" s="22">
        <f t="shared" si="80"/>
        <v>2</v>
      </c>
      <c r="I503" s="25">
        <v>10.33</v>
      </c>
      <c r="J503" s="17">
        <f t="shared" si="74"/>
        <v>20.66</v>
      </c>
      <c r="K503" s="17">
        <f t="shared" si="75"/>
        <v>0</v>
      </c>
      <c r="L503" s="17">
        <f t="shared" si="76"/>
        <v>0</v>
      </c>
      <c r="M503" s="17">
        <f t="shared" si="77"/>
        <v>0</v>
      </c>
      <c r="N503" s="17">
        <f t="shared" si="78"/>
        <v>20.66</v>
      </c>
      <c r="O503" s="54">
        <f t="shared" si="81"/>
        <v>0</v>
      </c>
    </row>
    <row r="504" spans="1:15" ht="28.5" x14ac:dyDescent="0.2">
      <c r="A504" s="53" t="s">
        <v>920</v>
      </c>
      <c r="B504" s="41" t="s">
        <v>921</v>
      </c>
      <c r="C504" s="42" t="s">
        <v>7</v>
      </c>
      <c r="D504" s="43">
        <v>1</v>
      </c>
      <c r="E504" s="19">
        <f>Boletim_de_Medição_01!G504</f>
        <v>0</v>
      </c>
      <c r="F504" s="106"/>
      <c r="G504" s="22">
        <f t="shared" si="79"/>
        <v>0</v>
      </c>
      <c r="H504" s="22">
        <f t="shared" si="80"/>
        <v>1</v>
      </c>
      <c r="I504" s="25">
        <v>10.36</v>
      </c>
      <c r="J504" s="17">
        <f t="shared" si="74"/>
        <v>10.36</v>
      </c>
      <c r="K504" s="17">
        <f t="shared" si="75"/>
        <v>0</v>
      </c>
      <c r="L504" s="17">
        <f t="shared" si="76"/>
        <v>0</v>
      </c>
      <c r="M504" s="17">
        <f t="shared" si="77"/>
        <v>0</v>
      </c>
      <c r="N504" s="17">
        <f t="shared" si="78"/>
        <v>10.36</v>
      </c>
      <c r="O504" s="54">
        <f t="shared" si="81"/>
        <v>0</v>
      </c>
    </row>
    <row r="505" spans="1:15" ht="28.5" x14ac:dyDescent="0.2">
      <c r="A505" s="53" t="s">
        <v>922</v>
      </c>
      <c r="B505" s="41" t="s">
        <v>923</v>
      </c>
      <c r="C505" s="42" t="s">
        <v>7</v>
      </c>
      <c r="D505" s="43">
        <v>6</v>
      </c>
      <c r="E505" s="19">
        <f>Boletim_de_Medição_01!G505</f>
        <v>0</v>
      </c>
      <c r="F505" s="106"/>
      <c r="G505" s="22">
        <f t="shared" si="79"/>
        <v>0</v>
      </c>
      <c r="H505" s="22">
        <f t="shared" si="80"/>
        <v>6</v>
      </c>
      <c r="I505" s="25">
        <v>11.05</v>
      </c>
      <c r="J505" s="17">
        <f t="shared" si="74"/>
        <v>66.3</v>
      </c>
      <c r="K505" s="17">
        <f t="shared" si="75"/>
        <v>0</v>
      </c>
      <c r="L505" s="17">
        <f t="shared" si="76"/>
        <v>0</v>
      </c>
      <c r="M505" s="17">
        <f t="shared" si="77"/>
        <v>0</v>
      </c>
      <c r="N505" s="17">
        <f t="shared" si="78"/>
        <v>66.3</v>
      </c>
      <c r="O505" s="54">
        <f t="shared" si="81"/>
        <v>0</v>
      </c>
    </row>
    <row r="506" spans="1:15" ht="15" x14ac:dyDescent="0.2">
      <c r="A506" s="53" t="s">
        <v>924</v>
      </c>
      <c r="B506" s="41" t="s">
        <v>925</v>
      </c>
      <c r="C506" s="42" t="s">
        <v>7</v>
      </c>
      <c r="D506" s="43">
        <v>30</v>
      </c>
      <c r="E506" s="19">
        <f>Boletim_de_Medição_01!G506</f>
        <v>0</v>
      </c>
      <c r="F506" s="106"/>
      <c r="G506" s="22">
        <f t="shared" si="79"/>
        <v>0</v>
      </c>
      <c r="H506" s="22">
        <f t="shared" si="80"/>
        <v>30</v>
      </c>
      <c r="I506" s="25">
        <v>2.85</v>
      </c>
      <c r="J506" s="17">
        <f t="shared" si="74"/>
        <v>85.5</v>
      </c>
      <c r="K506" s="17">
        <f t="shared" si="75"/>
        <v>0</v>
      </c>
      <c r="L506" s="17">
        <f t="shared" si="76"/>
        <v>0</v>
      </c>
      <c r="M506" s="17">
        <f t="shared" si="77"/>
        <v>0</v>
      </c>
      <c r="N506" s="17">
        <f t="shared" si="78"/>
        <v>85.5</v>
      </c>
      <c r="O506" s="54">
        <f t="shared" si="81"/>
        <v>0</v>
      </c>
    </row>
    <row r="507" spans="1:15" ht="28.5" x14ac:dyDescent="0.2">
      <c r="A507" s="53" t="s">
        <v>926</v>
      </c>
      <c r="B507" s="41" t="s">
        <v>927</v>
      </c>
      <c r="C507" s="42" t="s">
        <v>7</v>
      </c>
      <c r="D507" s="43">
        <v>1</v>
      </c>
      <c r="E507" s="19">
        <f>Boletim_de_Medição_01!G507</f>
        <v>0</v>
      </c>
      <c r="F507" s="106"/>
      <c r="G507" s="22">
        <f t="shared" si="79"/>
        <v>0</v>
      </c>
      <c r="H507" s="22">
        <f t="shared" si="80"/>
        <v>1</v>
      </c>
      <c r="I507" s="25">
        <v>10.88</v>
      </c>
      <c r="J507" s="17">
        <f t="shared" si="74"/>
        <v>10.88</v>
      </c>
      <c r="K507" s="17">
        <f t="shared" si="75"/>
        <v>0</v>
      </c>
      <c r="L507" s="17">
        <f t="shared" si="76"/>
        <v>0</v>
      </c>
      <c r="M507" s="17">
        <f t="shared" si="77"/>
        <v>0</v>
      </c>
      <c r="N507" s="17">
        <f t="shared" si="78"/>
        <v>10.88</v>
      </c>
      <c r="O507" s="54">
        <f t="shared" si="81"/>
        <v>0</v>
      </c>
    </row>
    <row r="508" spans="1:15" ht="15" x14ac:dyDescent="0.2">
      <c r="A508" s="57" t="s">
        <v>135</v>
      </c>
      <c r="B508" s="23" t="s">
        <v>928</v>
      </c>
      <c r="C508" s="24"/>
      <c r="D508" s="26"/>
      <c r="E508" s="26"/>
      <c r="F508" s="107"/>
      <c r="G508" s="21"/>
      <c r="H508" s="21"/>
      <c r="I508" s="27"/>
      <c r="J508" s="28"/>
      <c r="K508" s="28"/>
      <c r="L508" s="28"/>
      <c r="M508" s="28"/>
      <c r="N508" s="28"/>
      <c r="O508" s="58"/>
    </row>
    <row r="509" spans="1:15" ht="15" x14ac:dyDescent="0.2">
      <c r="A509" s="57" t="s">
        <v>137</v>
      </c>
      <c r="B509" s="23" t="s">
        <v>929</v>
      </c>
      <c r="C509" s="24"/>
      <c r="D509" s="26"/>
      <c r="E509" s="26"/>
      <c r="F509" s="107"/>
      <c r="G509" s="21"/>
      <c r="H509" s="21"/>
      <c r="I509" s="27"/>
      <c r="J509" s="28"/>
      <c r="K509" s="28"/>
      <c r="L509" s="28"/>
      <c r="M509" s="28"/>
      <c r="N509" s="28"/>
      <c r="O509" s="58"/>
    </row>
    <row r="510" spans="1:15" ht="42.75" x14ac:dyDescent="0.2">
      <c r="A510" s="53" t="s">
        <v>930</v>
      </c>
      <c r="B510" s="41" t="s">
        <v>931</v>
      </c>
      <c r="C510" s="42" t="s">
        <v>71</v>
      </c>
      <c r="D510" s="43">
        <v>1</v>
      </c>
      <c r="E510" s="19">
        <f>Boletim_de_Medição_01!G510</f>
        <v>0</v>
      </c>
      <c r="F510" s="106"/>
      <c r="G510" s="22">
        <f t="shared" si="79"/>
        <v>0</v>
      </c>
      <c r="H510" s="22">
        <f t="shared" si="80"/>
        <v>1</v>
      </c>
      <c r="I510" s="25">
        <v>145.35</v>
      </c>
      <c r="J510" s="17">
        <f t="shared" si="74"/>
        <v>145.35</v>
      </c>
      <c r="K510" s="17">
        <f t="shared" si="75"/>
        <v>0</v>
      </c>
      <c r="L510" s="17">
        <f t="shared" si="76"/>
        <v>0</v>
      </c>
      <c r="M510" s="17">
        <f t="shared" si="77"/>
        <v>0</v>
      </c>
      <c r="N510" s="17">
        <f t="shared" si="78"/>
        <v>145.35</v>
      </c>
      <c r="O510" s="54">
        <f t="shared" si="81"/>
        <v>0</v>
      </c>
    </row>
    <row r="511" spans="1:15" ht="42.75" x14ac:dyDescent="0.2">
      <c r="A511" s="53" t="s">
        <v>932</v>
      </c>
      <c r="B511" s="41" t="s">
        <v>933</v>
      </c>
      <c r="C511" s="42" t="s">
        <v>71</v>
      </c>
      <c r="D511" s="43">
        <v>3</v>
      </c>
      <c r="E511" s="19">
        <f>Boletim_de_Medição_01!G511</f>
        <v>0</v>
      </c>
      <c r="F511" s="106"/>
      <c r="G511" s="22">
        <f t="shared" si="79"/>
        <v>0</v>
      </c>
      <c r="H511" s="22">
        <f t="shared" si="80"/>
        <v>3</v>
      </c>
      <c r="I511" s="25">
        <v>147.12</v>
      </c>
      <c r="J511" s="17">
        <f t="shared" si="74"/>
        <v>441.36</v>
      </c>
      <c r="K511" s="17">
        <f t="shared" si="75"/>
        <v>0</v>
      </c>
      <c r="L511" s="17">
        <f t="shared" si="76"/>
        <v>0</v>
      </c>
      <c r="M511" s="17">
        <f t="shared" si="77"/>
        <v>0</v>
      </c>
      <c r="N511" s="17">
        <f t="shared" si="78"/>
        <v>441.36</v>
      </c>
      <c r="O511" s="54">
        <f t="shared" si="81"/>
        <v>0</v>
      </c>
    </row>
    <row r="512" spans="1:15" ht="42.75" x14ac:dyDescent="0.2">
      <c r="A512" s="53" t="s">
        <v>934</v>
      </c>
      <c r="B512" s="41" t="s">
        <v>935</v>
      </c>
      <c r="C512" s="42" t="s">
        <v>71</v>
      </c>
      <c r="D512" s="43">
        <v>1</v>
      </c>
      <c r="E512" s="19">
        <f>Boletim_de_Medição_01!G512</f>
        <v>0</v>
      </c>
      <c r="F512" s="106"/>
      <c r="G512" s="22">
        <f t="shared" si="79"/>
        <v>0</v>
      </c>
      <c r="H512" s="22">
        <f t="shared" si="80"/>
        <v>1</v>
      </c>
      <c r="I512" s="25">
        <v>481.42</v>
      </c>
      <c r="J512" s="17">
        <f t="shared" si="74"/>
        <v>481.42</v>
      </c>
      <c r="K512" s="17">
        <f t="shared" si="75"/>
        <v>0</v>
      </c>
      <c r="L512" s="17">
        <f t="shared" si="76"/>
        <v>0</v>
      </c>
      <c r="M512" s="17">
        <f t="shared" si="77"/>
        <v>0</v>
      </c>
      <c r="N512" s="17">
        <f t="shared" si="78"/>
        <v>481.42</v>
      </c>
      <c r="O512" s="54">
        <f t="shared" si="81"/>
        <v>0</v>
      </c>
    </row>
    <row r="513" spans="1:15" ht="15" x14ac:dyDescent="0.2">
      <c r="A513" s="53" t="s">
        <v>936</v>
      </c>
      <c r="B513" s="41" t="s">
        <v>937</v>
      </c>
      <c r="C513" s="42" t="s">
        <v>7</v>
      </c>
      <c r="D513" s="43">
        <v>5</v>
      </c>
      <c r="E513" s="19">
        <f>Boletim_de_Medição_01!G513</f>
        <v>0</v>
      </c>
      <c r="F513" s="106"/>
      <c r="G513" s="22">
        <f t="shared" si="79"/>
        <v>0</v>
      </c>
      <c r="H513" s="22">
        <f t="shared" si="80"/>
        <v>5</v>
      </c>
      <c r="I513" s="25">
        <v>59.31</v>
      </c>
      <c r="J513" s="17">
        <f t="shared" si="74"/>
        <v>296.55</v>
      </c>
      <c r="K513" s="17">
        <f t="shared" si="75"/>
        <v>0</v>
      </c>
      <c r="L513" s="17">
        <f t="shared" si="76"/>
        <v>0</v>
      </c>
      <c r="M513" s="17">
        <f t="shared" si="77"/>
        <v>0</v>
      </c>
      <c r="N513" s="17">
        <f t="shared" si="78"/>
        <v>296.55</v>
      </c>
      <c r="O513" s="54">
        <f t="shared" si="81"/>
        <v>0</v>
      </c>
    </row>
    <row r="514" spans="1:15" ht="71.25" x14ac:dyDescent="0.2">
      <c r="A514" s="53" t="s">
        <v>938</v>
      </c>
      <c r="B514" s="41" t="s">
        <v>939</v>
      </c>
      <c r="C514" s="42" t="s">
        <v>7</v>
      </c>
      <c r="D514" s="43">
        <v>4</v>
      </c>
      <c r="E514" s="19">
        <f>Boletim_de_Medição_01!G514</f>
        <v>0</v>
      </c>
      <c r="F514" s="106"/>
      <c r="G514" s="22">
        <f t="shared" si="79"/>
        <v>0</v>
      </c>
      <c r="H514" s="22">
        <f t="shared" si="80"/>
        <v>4</v>
      </c>
      <c r="I514" s="25">
        <v>159.75</v>
      </c>
      <c r="J514" s="17">
        <f t="shared" si="74"/>
        <v>639</v>
      </c>
      <c r="K514" s="17">
        <f t="shared" si="75"/>
        <v>0</v>
      </c>
      <c r="L514" s="17">
        <f t="shared" si="76"/>
        <v>0</v>
      </c>
      <c r="M514" s="17">
        <f t="shared" si="77"/>
        <v>0</v>
      </c>
      <c r="N514" s="17">
        <f t="shared" si="78"/>
        <v>639</v>
      </c>
      <c r="O514" s="54">
        <f t="shared" si="81"/>
        <v>0</v>
      </c>
    </row>
    <row r="515" spans="1:15" ht="15" x14ac:dyDescent="0.2">
      <c r="A515" s="57" t="s">
        <v>138</v>
      </c>
      <c r="B515" s="23" t="s">
        <v>940</v>
      </c>
      <c r="C515" s="24"/>
      <c r="D515" s="26"/>
      <c r="E515" s="26"/>
      <c r="F515" s="107"/>
      <c r="G515" s="21"/>
      <c r="H515" s="21"/>
      <c r="I515" s="27"/>
      <c r="J515" s="28"/>
      <c r="K515" s="28"/>
      <c r="L515" s="28"/>
      <c r="M515" s="28"/>
      <c r="N515" s="28"/>
      <c r="O515" s="58"/>
    </row>
    <row r="516" spans="1:15" ht="28.5" x14ac:dyDescent="0.2">
      <c r="A516" s="53" t="s">
        <v>941</v>
      </c>
      <c r="B516" s="41" t="s">
        <v>942</v>
      </c>
      <c r="C516" s="42" t="s">
        <v>75</v>
      </c>
      <c r="D516" s="43">
        <v>9</v>
      </c>
      <c r="E516" s="19">
        <f>Boletim_de_Medição_01!G516</f>
        <v>0</v>
      </c>
      <c r="F516" s="106"/>
      <c r="G516" s="22">
        <f t="shared" si="79"/>
        <v>0</v>
      </c>
      <c r="H516" s="22">
        <f t="shared" si="80"/>
        <v>9</v>
      </c>
      <c r="I516" s="25">
        <v>19.75</v>
      </c>
      <c r="J516" s="17">
        <f t="shared" si="74"/>
        <v>177.75</v>
      </c>
      <c r="K516" s="17">
        <f t="shared" si="75"/>
        <v>0</v>
      </c>
      <c r="L516" s="17">
        <f t="shared" si="76"/>
        <v>0</v>
      </c>
      <c r="M516" s="17">
        <f t="shared" si="77"/>
        <v>0</v>
      </c>
      <c r="N516" s="17">
        <f t="shared" si="78"/>
        <v>177.75</v>
      </c>
      <c r="O516" s="54">
        <f t="shared" si="81"/>
        <v>0</v>
      </c>
    </row>
    <row r="517" spans="1:15" ht="28.5" x14ac:dyDescent="0.2">
      <c r="A517" s="53" t="s">
        <v>943</v>
      </c>
      <c r="B517" s="41" t="s">
        <v>944</v>
      </c>
      <c r="C517" s="42" t="s">
        <v>71</v>
      </c>
      <c r="D517" s="43">
        <v>1</v>
      </c>
      <c r="E517" s="19">
        <f>Boletim_de_Medição_01!G517</f>
        <v>0</v>
      </c>
      <c r="F517" s="106"/>
      <c r="G517" s="22">
        <f t="shared" si="79"/>
        <v>0</v>
      </c>
      <c r="H517" s="22">
        <f t="shared" si="80"/>
        <v>1</v>
      </c>
      <c r="I517" s="25">
        <v>10.17</v>
      </c>
      <c r="J517" s="17">
        <f t="shared" si="74"/>
        <v>10.17</v>
      </c>
      <c r="K517" s="17">
        <f t="shared" si="75"/>
        <v>0</v>
      </c>
      <c r="L517" s="17">
        <f t="shared" si="76"/>
        <v>0</v>
      </c>
      <c r="M517" s="17">
        <f t="shared" si="77"/>
        <v>0</v>
      </c>
      <c r="N517" s="17">
        <f t="shared" si="78"/>
        <v>10.17</v>
      </c>
      <c r="O517" s="54">
        <f t="shared" si="81"/>
        <v>0</v>
      </c>
    </row>
    <row r="518" spans="1:15" ht="28.5" x14ac:dyDescent="0.2">
      <c r="A518" s="53" t="s">
        <v>945</v>
      </c>
      <c r="B518" s="41" t="s">
        <v>946</v>
      </c>
      <c r="C518" s="42" t="s">
        <v>7</v>
      </c>
      <c r="D518" s="43">
        <v>8</v>
      </c>
      <c r="E518" s="19">
        <f>Boletim_de_Medição_01!G518</f>
        <v>0</v>
      </c>
      <c r="F518" s="106"/>
      <c r="G518" s="22">
        <f t="shared" si="79"/>
        <v>0</v>
      </c>
      <c r="H518" s="22">
        <f t="shared" si="80"/>
        <v>8</v>
      </c>
      <c r="I518" s="25">
        <v>10.050000000000001</v>
      </c>
      <c r="J518" s="17">
        <f t="shared" si="74"/>
        <v>80.400000000000006</v>
      </c>
      <c r="K518" s="17">
        <f t="shared" si="75"/>
        <v>0</v>
      </c>
      <c r="L518" s="17">
        <f t="shared" si="76"/>
        <v>0</v>
      </c>
      <c r="M518" s="17">
        <f t="shared" si="77"/>
        <v>0</v>
      </c>
      <c r="N518" s="17">
        <f t="shared" si="78"/>
        <v>80.400000000000006</v>
      </c>
      <c r="O518" s="54">
        <f t="shared" si="81"/>
        <v>0</v>
      </c>
    </row>
    <row r="519" spans="1:15" ht="28.5" x14ac:dyDescent="0.2">
      <c r="A519" s="53" t="s">
        <v>947</v>
      </c>
      <c r="B519" s="41" t="s">
        <v>948</v>
      </c>
      <c r="C519" s="42" t="s">
        <v>71</v>
      </c>
      <c r="D519" s="43">
        <v>6</v>
      </c>
      <c r="E519" s="19">
        <f>Boletim_de_Medição_01!G519</f>
        <v>0</v>
      </c>
      <c r="F519" s="106"/>
      <c r="G519" s="22">
        <f t="shared" si="79"/>
        <v>0</v>
      </c>
      <c r="H519" s="22">
        <f t="shared" si="80"/>
        <v>6</v>
      </c>
      <c r="I519" s="25">
        <v>20.41</v>
      </c>
      <c r="J519" s="17">
        <f t="shared" si="74"/>
        <v>122.46</v>
      </c>
      <c r="K519" s="17">
        <f t="shared" si="75"/>
        <v>0</v>
      </c>
      <c r="L519" s="17">
        <f t="shared" si="76"/>
        <v>0</v>
      </c>
      <c r="M519" s="17">
        <f t="shared" si="77"/>
        <v>0</v>
      </c>
      <c r="N519" s="17">
        <f t="shared" si="78"/>
        <v>122.46</v>
      </c>
      <c r="O519" s="54">
        <f t="shared" si="81"/>
        <v>0</v>
      </c>
    </row>
    <row r="520" spans="1:15" ht="28.5" x14ac:dyDescent="0.2">
      <c r="A520" s="53" t="s">
        <v>949</v>
      </c>
      <c r="B520" s="41" t="s">
        <v>950</v>
      </c>
      <c r="C520" s="42" t="s">
        <v>735</v>
      </c>
      <c r="D520" s="43">
        <v>1</v>
      </c>
      <c r="E520" s="19">
        <f>Boletim_de_Medição_01!G520</f>
        <v>0</v>
      </c>
      <c r="F520" s="106"/>
      <c r="G520" s="22">
        <f t="shared" si="79"/>
        <v>0</v>
      </c>
      <c r="H520" s="22">
        <f t="shared" si="80"/>
        <v>1</v>
      </c>
      <c r="I520" s="25">
        <v>48.16</v>
      </c>
      <c r="J520" s="17">
        <f t="shared" si="74"/>
        <v>48.16</v>
      </c>
      <c r="K520" s="17">
        <f t="shared" si="75"/>
        <v>0</v>
      </c>
      <c r="L520" s="17">
        <f t="shared" si="76"/>
        <v>0</v>
      </c>
      <c r="M520" s="17">
        <f t="shared" si="77"/>
        <v>0</v>
      </c>
      <c r="N520" s="17">
        <f t="shared" si="78"/>
        <v>48.16</v>
      </c>
      <c r="O520" s="54">
        <f t="shared" si="81"/>
        <v>0</v>
      </c>
    </row>
    <row r="521" spans="1:15" ht="28.5" x14ac:dyDescent="0.2">
      <c r="A521" s="53" t="s">
        <v>951</v>
      </c>
      <c r="B521" s="41" t="s">
        <v>952</v>
      </c>
      <c r="C521" s="42" t="s">
        <v>7</v>
      </c>
      <c r="D521" s="43">
        <v>1</v>
      </c>
      <c r="E521" s="19">
        <f>Boletim_de_Medição_01!G521</f>
        <v>0</v>
      </c>
      <c r="F521" s="106"/>
      <c r="G521" s="22">
        <f t="shared" si="79"/>
        <v>0</v>
      </c>
      <c r="H521" s="22">
        <f t="shared" si="80"/>
        <v>1</v>
      </c>
      <c r="I521" s="25">
        <v>7.76</v>
      </c>
      <c r="J521" s="17">
        <f t="shared" si="74"/>
        <v>7.76</v>
      </c>
      <c r="K521" s="17">
        <f t="shared" si="75"/>
        <v>0</v>
      </c>
      <c r="L521" s="17">
        <f t="shared" si="76"/>
        <v>0</v>
      </c>
      <c r="M521" s="17">
        <f t="shared" si="77"/>
        <v>0</v>
      </c>
      <c r="N521" s="17">
        <f t="shared" si="78"/>
        <v>7.76</v>
      </c>
      <c r="O521" s="54">
        <f t="shared" si="81"/>
        <v>0</v>
      </c>
    </row>
    <row r="522" spans="1:15" ht="15" x14ac:dyDescent="0.2">
      <c r="A522" s="53" t="s">
        <v>953</v>
      </c>
      <c r="B522" s="41" t="s">
        <v>954</v>
      </c>
      <c r="C522" s="42" t="s">
        <v>7</v>
      </c>
      <c r="D522" s="43">
        <v>1</v>
      </c>
      <c r="E522" s="19">
        <f>Boletim_de_Medição_01!G522</f>
        <v>0</v>
      </c>
      <c r="F522" s="106"/>
      <c r="G522" s="22">
        <f t="shared" si="79"/>
        <v>0</v>
      </c>
      <c r="H522" s="22">
        <f t="shared" si="80"/>
        <v>1</v>
      </c>
      <c r="I522" s="25">
        <v>24.81</v>
      </c>
      <c r="J522" s="17">
        <f t="shared" ref="J522:J585" si="82">D522*I522</f>
        <v>24.81</v>
      </c>
      <c r="K522" s="17">
        <f t="shared" ref="K522:K585" si="83">E522*I522</f>
        <v>0</v>
      </c>
      <c r="L522" s="17">
        <f t="shared" ref="L522:L585" si="84">F522*I522</f>
        <v>0</v>
      </c>
      <c r="M522" s="17">
        <f t="shared" ref="M522:M585" si="85">G522*I522</f>
        <v>0</v>
      </c>
      <c r="N522" s="17">
        <f t="shared" ref="N522:N585" si="86">H522*I522</f>
        <v>24.81</v>
      </c>
      <c r="O522" s="54">
        <f t="shared" si="81"/>
        <v>0</v>
      </c>
    </row>
    <row r="523" spans="1:15" ht="28.5" x14ac:dyDescent="0.2">
      <c r="A523" s="53" t="s">
        <v>955</v>
      </c>
      <c r="B523" s="41" t="s">
        <v>956</v>
      </c>
      <c r="C523" s="42" t="s">
        <v>7</v>
      </c>
      <c r="D523" s="43">
        <v>2</v>
      </c>
      <c r="E523" s="19">
        <f>Boletim_de_Medição_01!G523</f>
        <v>0</v>
      </c>
      <c r="F523" s="106"/>
      <c r="G523" s="22">
        <f t="shared" si="79"/>
        <v>0</v>
      </c>
      <c r="H523" s="22">
        <f t="shared" si="80"/>
        <v>2</v>
      </c>
      <c r="I523" s="25">
        <v>440.91</v>
      </c>
      <c r="J523" s="17">
        <f t="shared" si="82"/>
        <v>881.82</v>
      </c>
      <c r="K523" s="17">
        <f t="shared" si="83"/>
        <v>0</v>
      </c>
      <c r="L523" s="17">
        <f t="shared" si="84"/>
        <v>0</v>
      </c>
      <c r="M523" s="17">
        <f t="shared" si="85"/>
        <v>0</v>
      </c>
      <c r="N523" s="17">
        <f t="shared" si="86"/>
        <v>881.82</v>
      </c>
      <c r="O523" s="54">
        <f t="shared" si="81"/>
        <v>0</v>
      </c>
    </row>
    <row r="524" spans="1:15" ht="28.5" x14ac:dyDescent="0.2">
      <c r="A524" s="53" t="s">
        <v>957</v>
      </c>
      <c r="B524" s="41" t="s">
        <v>958</v>
      </c>
      <c r="C524" s="42" t="s">
        <v>7</v>
      </c>
      <c r="D524" s="43">
        <v>1</v>
      </c>
      <c r="E524" s="19">
        <f>Boletim_de_Medição_01!G524</f>
        <v>0</v>
      </c>
      <c r="F524" s="106"/>
      <c r="G524" s="22">
        <f t="shared" si="79"/>
        <v>0</v>
      </c>
      <c r="H524" s="22">
        <f t="shared" si="80"/>
        <v>1</v>
      </c>
      <c r="I524" s="25">
        <v>123.91</v>
      </c>
      <c r="J524" s="17">
        <f t="shared" si="82"/>
        <v>123.91</v>
      </c>
      <c r="K524" s="17">
        <f t="shared" si="83"/>
        <v>0</v>
      </c>
      <c r="L524" s="17">
        <f t="shared" si="84"/>
        <v>0</v>
      </c>
      <c r="M524" s="17">
        <f t="shared" si="85"/>
        <v>0</v>
      </c>
      <c r="N524" s="17">
        <f t="shared" si="86"/>
        <v>123.91</v>
      </c>
      <c r="O524" s="54">
        <f t="shared" si="81"/>
        <v>0</v>
      </c>
    </row>
    <row r="525" spans="1:15" ht="15" x14ac:dyDescent="0.2">
      <c r="A525" s="53" t="s">
        <v>959</v>
      </c>
      <c r="B525" s="41" t="s">
        <v>960</v>
      </c>
      <c r="C525" s="42" t="s">
        <v>7</v>
      </c>
      <c r="D525" s="43">
        <v>1</v>
      </c>
      <c r="E525" s="19">
        <f>Boletim_de_Medição_01!G525</f>
        <v>0</v>
      </c>
      <c r="F525" s="106"/>
      <c r="G525" s="22">
        <f t="shared" si="79"/>
        <v>0</v>
      </c>
      <c r="H525" s="22">
        <f t="shared" si="80"/>
        <v>1</v>
      </c>
      <c r="I525" s="25">
        <v>278.20999999999998</v>
      </c>
      <c r="J525" s="17">
        <f t="shared" si="82"/>
        <v>278.20999999999998</v>
      </c>
      <c r="K525" s="17">
        <f t="shared" si="83"/>
        <v>0</v>
      </c>
      <c r="L525" s="17">
        <f t="shared" si="84"/>
        <v>0</v>
      </c>
      <c r="M525" s="17">
        <f t="shared" si="85"/>
        <v>0</v>
      </c>
      <c r="N525" s="17">
        <f t="shared" si="86"/>
        <v>278.20999999999998</v>
      </c>
      <c r="O525" s="54">
        <f t="shared" si="81"/>
        <v>0</v>
      </c>
    </row>
    <row r="526" spans="1:15" ht="15" x14ac:dyDescent="0.2">
      <c r="A526" s="57" t="s">
        <v>140</v>
      </c>
      <c r="B526" s="23" t="s">
        <v>961</v>
      </c>
      <c r="C526" s="24"/>
      <c r="D526" s="26"/>
      <c r="E526" s="26"/>
      <c r="F526" s="107"/>
      <c r="G526" s="21"/>
      <c r="H526" s="21"/>
      <c r="I526" s="27"/>
      <c r="J526" s="28"/>
      <c r="K526" s="28"/>
      <c r="L526" s="28"/>
      <c r="M526" s="28"/>
      <c r="N526" s="28"/>
      <c r="O526" s="58"/>
    </row>
    <row r="527" spans="1:15" ht="28.5" x14ac:dyDescent="0.2">
      <c r="A527" s="53" t="s">
        <v>142</v>
      </c>
      <c r="B527" s="41" t="s">
        <v>962</v>
      </c>
      <c r="C527" s="42" t="s">
        <v>7</v>
      </c>
      <c r="D527" s="43">
        <v>1</v>
      </c>
      <c r="E527" s="19">
        <f>Boletim_de_Medição_01!G527</f>
        <v>0</v>
      </c>
      <c r="F527" s="106"/>
      <c r="G527" s="22">
        <f t="shared" si="79"/>
        <v>0</v>
      </c>
      <c r="H527" s="22">
        <f t="shared" si="80"/>
        <v>1</v>
      </c>
      <c r="I527" s="25">
        <v>372.32</v>
      </c>
      <c r="J527" s="17">
        <f t="shared" si="82"/>
        <v>372.32</v>
      </c>
      <c r="K527" s="17">
        <f t="shared" si="83"/>
        <v>0</v>
      </c>
      <c r="L527" s="17">
        <f t="shared" si="84"/>
        <v>0</v>
      </c>
      <c r="M527" s="17">
        <f t="shared" si="85"/>
        <v>0</v>
      </c>
      <c r="N527" s="17">
        <f t="shared" si="86"/>
        <v>372.32</v>
      </c>
      <c r="O527" s="54">
        <f t="shared" si="81"/>
        <v>0</v>
      </c>
    </row>
    <row r="528" spans="1:15" ht="28.5" x14ac:dyDescent="0.2">
      <c r="A528" s="53" t="s">
        <v>143</v>
      </c>
      <c r="B528" s="41" t="s">
        <v>963</v>
      </c>
      <c r="C528" s="42" t="s">
        <v>7</v>
      </c>
      <c r="D528" s="43">
        <v>2</v>
      </c>
      <c r="E528" s="19">
        <f>Boletim_de_Medição_01!G528</f>
        <v>0</v>
      </c>
      <c r="F528" s="106"/>
      <c r="G528" s="22">
        <f t="shared" si="79"/>
        <v>0</v>
      </c>
      <c r="H528" s="22">
        <f t="shared" si="80"/>
        <v>2</v>
      </c>
      <c r="I528" s="25">
        <v>361.33</v>
      </c>
      <c r="J528" s="17">
        <f t="shared" si="82"/>
        <v>722.66</v>
      </c>
      <c r="K528" s="17">
        <f t="shared" si="83"/>
        <v>0</v>
      </c>
      <c r="L528" s="17">
        <f t="shared" si="84"/>
        <v>0</v>
      </c>
      <c r="M528" s="17">
        <f t="shared" si="85"/>
        <v>0</v>
      </c>
      <c r="N528" s="17">
        <f t="shared" si="86"/>
        <v>722.66</v>
      </c>
      <c r="O528" s="54">
        <f t="shared" si="81"/>
        <v>0</v>
      </c>
    </row>
    <row r="529" spans="1:15" ht="42.75" x14ac:dyDescent="0.2">
      <c r="A529" s="53" t="s">
        <v>144</v>
      </c>
      <c r="B529" s="41" t="s">
        <v>964</v>
      </c>
      <c r="C529" s="42" t="s">
        <v>71</v>
      </c>
      <c r="D529" s="43">
        <v>15</v>
      </c>
      <c r="E529" s="19">
        <f>Boletim_de_Medição_01!G529</f>
        <v>0</v>
      </c>
      <c r="F529" s="106"/>
      <c r="G529" s="22">
        <f t="shared" si="79"/>
        <v>0</v>
      </c>
      <c r="H529" s="22">
        <f t="shared" si="80"/>
        <v>15</v>
      </c>
      <c r="I529" s="25">
        <v>289.25</v>
      </c>
      <c r="J529" s="17">
        <f t="shared" si="82"/>
        <v>4338.75</v>
      </c>
      <c r="K529" s="17">
        <f t="shared" si="83"/>
        <v>0</v>
      </c>
      <c r="L529" s="17">
        <f t="shared" si="84"/>
        <v>0</v>
      </c>
      <c r="M529" s="17">
        <f t="shared" si="85"/>
        <v>0</v>
      </c>
      <c r="N529" s="17">
        <f t="shared" si="86"/>
        <v>4338.75</v>
      </c>
      <c r="O529" s="54">
        <f t="shared" si="81"/>
        <v>0</v>
      </c>
    </row>
    <row r="530" spans="1:15" ht="42.75" x14ac:dyDescent="0.2">
      <c r="A530" s="53" t="s">
        <v>146</v>
      </c>
      <c r="B530" s="41" t="s">
        <v>965</v>
      </c>
      <c r="C530" s="42" t="s">
        <v>71</v>
      </c>
      <c r="D530" s="43">
        <v>4</v>
      </c>
      <c r="E530" s="19">
        <f>Boletim_de_Medição_01!G530</f>
        <v>0</v>
      </c>
      <c r="F530" s="106"/>
      <c r="G530" s="22">
        <f t="shared" si="79"/>
        <v>0</v>
      </c>
      <c r="H530" s="22">
        <f t="shared" si="80"/>
        <v>4</v>
      </c>
      <c r="I530" s="25">
        <v>287.97000000000003</v>
      </c>
      <c r="J530" s="17">
        <f t="shared" si="82"/>
        <v>1151.8800000000001</v>
      </c>
      <c r="K530" s="17">
        <f t="shared" si="83"/>
        <v>0</v>
      </c>
      <c r="L530" s="17">
        <f t="shared" si="84"/>
        <v>0</v>
      </c>
      <c r="M530" s="17">
        <f t="shared" si="85"/>
        <v>0</v>
      </c>
      <c r="N530" s="17">
        <f t="shared" si="86"/>
        <v>1151.8800000000001</v>
      </c>
      <c r="O530" s="54">
        <f t="shared" si="81"/>
        <v>0</v>
      </c>
    </row>
    <row r="531" spans="1:15" ht="28.5" x14ac:dyDescent="0.2">
      <c r="A531" s="53" t="s">
        <v>147</v>
      </c>
      <c r="B531" s="41" t="s">
        <v>966</v>
      </c>
      <c r="C531" s="42" t="s">
        <v>6</v>
      </c>
      <c r="D531" s="43">
        <v>11.87</v>
      </c>
      <c r="E531" s="19">
        <f>Boletim_de_Medição_01!G531</f>
        <v>0</v>
      </c>
      <c r="F531" s="106"/>
      <c r="G531" s="22">
        <f t="shared" si="79"/>
        <v>0</v>
      </c>
      <c r="H531" s="22">
        <f t="shared" si="80"/>
        <v>11.87</v>
      </c>
      <c r="I531" s="25">
        <v>248.15</v>
      </c>
      <c r="J531" s="17">
        <f t="shared" si="82"/>
        <v>2945.54</v>
      </c>
      <c r="K531" s="17">
        <f t="shared" si="83"/>
        <v>0</v>
      </c>
      <c r="L531" s="17">
        <f t="shared" si="84"/>
        <v>0</v>
      </c>
      <c r="M531" s="17">
        <f t="shared" si="85"/>
        <v>0</v>
      </c>
      <c r="N531" s="17">
        <f t="shared" si="86"/>
        <v>2945.54</v>
      </c>
      <c r="O531" s="54">
        <f t="shared" si="81"/>
        <v>0</v>
      </c>
    </row>
    <row r="532" spans="1:15" ht="42.75" x14ac:dyDescent="0.2">
      <c r="A532" s="53" t="s">
        <v>148</v>
      </c>
      <c r="B532" s="41" t="s">
        <v>967</v>
      </c>
      <c r="C532" s="42" t="s">
        <v>72</v>
      </c>
      <c r="D532" s="43">
        <v>33.58</v>
      </c>
      <c r="E532" s="19">
        <f>Boletim_de_Medição_01!G532</f>
        <v>0</v>
      </c>
      <c r="F532" s="106"/>
      <c r="G532" s="22">
        <f t="shared" si="79"/>
        <v>0</v>
      </c>
      <c r="H532" s="22">
        <f t="shared" si="80"/>
        <v>33.58</v>
      </c>
      <c r="I532" s="25">
        <v>229.07</v>
      </c>
      <c r="J532" s="17">
        <f t="shared" si="82"/>
        <v>7692.17</v>
      </c>
      <c r="K532" s="17">
        <f t="shared" si="83"/>
        <v>0</v>
      </c>
      <c r="L532" s="17">
        <f t="shared" si="84"/>
        <v>0</v>
      </c>
      <c r="M532" s="17">
        <f t="shared" si="85"/>
        <v>0</v>
      </c>
      <c r="N532" s="17">
        <f t="shared" si="86"/>
        <v>7692.17</v>
      </c>
      <c r="O532" s="54">
        <f t="shared" si="81"/>
        <v>0</v>
      </c>
    </row>
    <row r="533" spans="1:15" ht="28.5" x14ac:dyDescent="0.2">
      <c r="A533" s="53" t="s">
        <v>968</v>
      </c>
      <c r="B533" s="41" t="s">
        <v>969</v>
      </c>
      <c r="C533" s="42" t="s">
        <v>72</v>
      </c>
      <c r="D533" s="43">
        <v>10.8</v>
      </c>
      <c r="E533" s="19">
        <f>Boletim_de_Medição_01!G533</f>
        <v>0</v>
      </c>
      <c r="F533" s="106"/>
      <c r="G533" s="22">
        <f t="shared" si="79"/>
        <v>0</v>
      </c>
      <c r="H533" s="22">
        <f t="shared" si="80"/>
        <v>10.8</v>
      </c>
      <c r="I533" s="25">
        <v>127.8</v>
      </c>
      <c r="J533" s="17">
        <f t="shared" si="82"/>
        <v>1380.24</v>
      </c>
      <c r="K533" s="17">
        <f t="shared" si="83"/>
        <v>0</v>
      </c>
      <c r="L533" s="17">
        <f t="shared" si="84"/>
        <v>0</v>
      </c>
      <c r="M533" s="17">
        <f t="shared" si="85"/>
        <v>0</v>
      </c>
      <c r="N533" s="17">
        <f t="shared" si="86"/>
        <v>1380.24</v>
      </c>
      <c r="O533" s="54">
        <f t="shared" si="81"/>
        <v>0</v>
      </c>
    </row>
    <row r="534" spans="1:15" ht="85.5" x14ac:dyDescent="0.2">
      <c r="A534" s="53" t="s">
        <v>970</v>
      </c>
      <c r="B534" s="41" t="s">
        <v>971</v>
      </c>
      <c r="C534" s="42" t="s">
        <v>71</v>
      </c>
      <c r="D534" s="43">
        <v>2</v>
      </c>
      <c r="E534" s="19">
        <f>Boletim_de_Medição_01!G534</f>
        <v>0</v>
      </c>
      <c r="F534" s="106"/>
      <c r="G534" s="22">
        <f t="shared" si="79"/>
        <v>0</v>
      </c>
      <c r="H534" s="22">
        <f t="shared" si="80"/>
        <v>2</v>
      </c>
      <c r="I534" s="25">
        <v>1175.2</v>
      </c>
      <c r="J534" s="17">
        <f t="shared" si="82"/>
        <v>2350.4</v>
      </c>
      <c r="K534" s="17">
        <f t="shared" si="83"/>
        <v>0</v>
      </c>
      <c r="L534" s="17">
        <f t="shared" si="84"/>
        <v>0</v>
      </c>
      <c r="M534" s="17">
        <f t="shared" si="85"/>
        <v>0</v>
      </c>
      <c r="N534" s="17">
        <f t="shared" si="86"/>
        <v>2350.4</v>
      </c>
      <c r="O534" s="54">
        <f t="shared" si="81"/>
        <v>0</v>
      </c>
    </row>
    <row r="535" spans="1:15" ht="57" x14ac:dyDescent="0.2">
      <c r="A535" s="53" t="s">
        <v>972</v>
      </c>
      <c r="B535" s="41" t="s">
        <v>973</v>
      </c>
      <c r="C535" s="42" t="s">
        <v>6</v>
      </c>
      <c r="D535" s="43">
        <v>6.09</v>
      </c>
      <c r="E535" s="19">
        <f>Boletim_de_Medição_01!G535</f>
        <v>0</v>
      </c>
      <c r="F535" s="106"/>
      <c r="G535" s="22">
        <f t="shared" si="79"/>
        <v>0</v>
      </c>
      <c r="H535" s="22">
        <f t="shared" si="80"/>
        <v>6.09</v>
      </c>
      <c r="I535" s="25">
        <v>744.35</v>
      </c>
      <c r="J535" s="17">
        <f t="shared" si="82"/>
        <v>4533.09</v>
      </c>
      <c r="K535" s="17">
        <f t="shared" si="83"/>
        <v>0</v>
      </c>
      <c r="L535" s="17">
        <f t="shared" si="84"/>
        <v>0</v>
      </c>
      <c r="M535" s="17">
        <f t="shared" si="85"/>
        <v>0</v>
      </c>
      <c r="N535" s="17">
        <f t="shared" si="86"/>
        <v>4533.09</v>
      </c>
      <c r="O535" s="54">
        <f t="shared" si="81"/>
        <v>0</v>
      </c>
    </row>
    <row r="536" spans="1:15" ht="15" x14ac:dyDescent="0.2">
      <c r="A536" s="53" t="s">
        <v>974</v>
      </c>
      <c r="B536" s="41" t="s">
        <v>975</v>
      </c>
      <c r="C536" s="42" t="s">
        <v>6</v>
      </c>
      <c r="D536" s="43">
        <v>33.200000000000003</v>
      </c>
      <c r="E536" s="19">
        <f>Boletim_de_Medição_01!G536</f>
        <v>0</v>
      </c>
      <c r="F536" s="106"/>
      <c r="G536" s="22">
        <f t="shared" si="79"/>
        <v>0</v>
      </c>
      <c r="H536" s="22">
        <f t="shared" si="80"/>
        <v>33.200000000000003</v>
      </c>
      <c r="I536" s="25">
        <v>124.63</v>
      </c>
      <c r="J536" s="17">
        <f t="shared" si="82"/>
        <v>4137.72</v>
      </c>
      <c r="K536" s="17">
        <f t="shared" si="83"/>
        <v>0</v>
      </c>
      <c r="L536" s="17">
        <f t="shared" si="84"/>
        <v>0</v>
      </c>
      <c r="M536" s="17">
        <f t="shared" si="85"/>
        <v>0</v>
      </c>
      <c r="N536" s="17">
        <f t="shared" si="86"/>
        <v>4137.72</v>
      </c>
      <c r="O536" s="54">
        <f t="shared" si="81"/>
        <v>0</v>
      </c>
    </row>
    <row r="537" spans="1:15" ht="28.5" x14ac:dyDescent="0.2">
      <c r="A537" s="53" t="s">
        <v>976</v>
      </c>
      <c r="B537" s="41" t="s">
        <v>977</v>
      </c>
      <c r="C537" s="42" t="s">
        <v>6</v>
      </c>
      <c r="D537" s="43">
        <v>6</v>
      </c>
      <c r="E537" s="19">
        <f>Boletim_de_Medição_01!G537</f>
        <v>0</v>
      </c>
      <c r="F537" s="106"/>
      <c r="G537" s="22">
        <f t="shared" si="79"/>
        <v>0</v>
      </c>
      <c r="H537" s="22">
        <f t="shared" si="80"/>
        <v>6</v>
      </c>
      <c r="I537" s="25">
        <v>175.39</v>
      </c>
      <c r="J537" s="17">
        <f t="shared" si="82"/>
        <v>1052.3399999999999</v>
      </c>
      <c r="K537" s="17">
        <f t="shared" si="83"/>
        <v>0</v>
      </c>
      <c r="L537" s="17">
        <f t="shared" si="84"/>
        <v>0</v>
      </c>
      <c r="M537" s="17">
        <f t="shared" si="85"/>
        <v>0</v>
      </c>
      <c r="N537" s="17">
        <f t="shared" si="86"/>
        <v>1052.3399999999999</v>
      </c>
      <c r="O537" s="54">
        <f t="shared" si="81"/>
        <v>0</v>
      </c>
    </row>
    <row r="538" spans="1:15" ht="15" x14ac:dyDescent="0.2">
      <c r="A538" s="53" t="s">
        <v>978</v>
      </c>
      <c r="B538" s="41" t="s">
        <v>979</v>
      </c>
      <c r="C538" s="42" t="s">
        <v>72</v>
      </c>
      <c r="D538" s="43">
        <v>33.549999999999997</v>
      </c>
      <c r="E538" s="19">
        <f>Boletim_de_Medição_01!G538</f>
        <v>0</v>
      </c>
      <c r="F538" s="106"/>
      <c r="G538" s="22">
        <f t="shared" si="79"/>
        <v>0</v>
      </c>
      <c r="H538" s="22">
        <f t="shared" si="80"/>
        <v>33.549999999999997</v>
      </c>
      <c r="I538" s="25">
        <v>96.5</v>
      </c>
      <c r="J538" s="17">
        <f t="shared" si="82"/>
        <v>3237.58</v>
      </c>
      <c r="K538" s="17">
        <f t="shared" si="83"/>
        <v>0</v>
      </c>
      <c r="L538" s="17">
        <f t="shared" si="84"/>
        <v>0</v>
      </c>
      <c r="M538" s="17">
        <f t="shared" si="85"/>
        <v>0</v>
      </c>
      <c r="N538" s="17">
        <f t="shared" si="86"/>
        <v>3237.58</v>
      </c>
      <c r="O538" s="54">
        <f t="shared" si="81"/>
        <v>0</v>
      </c>
    </row>
    <row r="539" spans="1:15" ht="15" x14ac:dyDescent="0.2">
      <c r="A539" s="53" t="s">
        <v>980</v>
      </c>
      <c r="B539" s="41" t="s">
        <v>981</v>
      </c>
      <c r="C539" s="42" t="s">
        <v>72</v>
      </c>
      <c r="D539" s="43">
        <v>3.6</v>
      </c>
      <c r="E539" s="19">
        <f>Boletim_de_Medição_01!G539</f>
        <v>0</v>
      </c>
      <c r="F539" s="106"/>
      <c r="G539" s="22">
        <f t="shared" si="79"/>
        <v>0</v>
      </c>
      <c r="H539" s="22">
        <f t="shared" si="80"/>
        <v>3.6</v>
      </c>
      <c r="I539" s="25">
        <v>78.72</v>
      </c>
      <c r="J539" s="17">
        <f t="shared" si="82"/>
        <v>283.39</v>
      </c>
      <c r="K539" s="17">
        <f t="shared" si="83"/>
        <v>0</v>
      </c>
      <c r="L539" s="17">
        <f t="shared" si="84"/>
        <v>0</v>
      </c>
      <c r="M539" s="17">
        <f t="shared" si="85"/>
        <v>0</v>
      </c>
      <c r="N539" s="17">
        <f t="shared" si="86"/>
        <v>283.39</v>
      </c>
      <c r="O539" s="54">
        <f t="shared" si="81"/>
        <v>0</v>
      </c>
    </row>
    <row r="540" spans="1:15" ht="15" x14ac:dyDescent="0.2">
      <c r="A540" s="53" t="s">
        <v>982</v>
      </c>
      <c r="B540" s="41" t="s">
        <v>983</v>
      </c>
      <c r="C540" s="42" t="s">
        <v>7</v>
      </c>
      <c r="D540" s="43">
        <v>6</v>
      </c>
      <c r="E540" s="19">
        <f>Boletim_de_Medição_01!G540</f>
        <v>0</v>
      </c>
      <c r="F540" s="106"/>
      <c r="G540" s="22">
        <f t="shared" si="79"/>
        <v>0</v>
      </c>
      <c r="H540" s="22">
        <f t="shared" si="80"/>
        <v>6</v>
      </c>
      <c r="I540" s="25">
        <v>99.05</v>
      </c>
      <c r="J540" s="17">
        <f t="shared" si="82"/>
        <v>594.29999999999995</v>
      </c>
      <c r="K540" s="17">
        <f t="shared" si="83"/>
        <v>0</v>
      </c>
      <c r="L540" s="17">
        <f t="shared" si="84"/>
        <v>0</v>
      </c>
      <c r="M540" s="17">
        <f t="shared" si="85"/>
        <v>0</v>
      </c>
      <c r="N540" s="17">
        <f t="shared" si="86"/>
        <v>594.29999999999995</v>
      </c>
      <c r="O540" s="54">
        <f t="shared" si="81"/>
        <v>0</v>
      </c>
    </row>
    <row r="541" spans="1:15" ht="15" x14ac:dyDescent="0.2">
      <c r="A541" s="53" t="s">
        <v>984</v>
      </c>
      <c r="B541" s="41" t="s">
        <v>985</v>
      </c>
      <c r="C541" s="42" t="s">
        <v>72</v>
      </c>
      <c r="D541" s="43">
        <v>1.5</v>
      </c>
      <c r="E541" s="19">
        <f>Boletim_de_Medição_01!G541</f>
        <v>0</v>
      </c>
      <c r="F541" s="106"/>
      <c r="G541" s="22">
        <f t="shared" si="79"/>
        <v>0</v>
      </c>
      <c r="H541" s="22">
        <f t="shared" si="80"/>
        <v>1.5</v>
      </c>
      <c r="I541" s="25">
        <v>61.93</v>
      </c>
      <c r="J541" s="17">
        <f t="shared" si="82"/>
        <v>92.9</v>
      </c>
      <c r="K541" s="17">
        <f t="shared" si="83"/>
        <v>0</v>
      </c>
      <c r="L541" s="17">
        <f t="shared" si="84"/>
        <v>0</v>
      </c>
      <c r="M541" s="17">
        <f t="shared" si="85"/>
        <v>0</v>
      </c>
      <c r="N541" s="17">
        <f t="shared" si="86"/>
        <v>92.9</v>
      </c>
      <c r="O541" s="54">
        <f t="shared" si="81"/>
        <v>0</v>
      </c>
    </row>
    <row r="542" spans="1:15" ht="28.5" x14ac:dyDescent="0.2">
      <c r="A542" s="53" t="s">
        <v>986</v>
      </c>
      <c r="B542" s="41" t="s">
        <v>987</v>
      </c>
      <c r="C542" s="42" t="s">
        <v>72</v>
      </c>
      <c r="D542" s="43">
        <v>1.68</v>
      </c>
      <c r="E542" s="19">
        <f>Boletim_de_Medição_01!G542</f>
        <v>0</v>
      </c>
      <c r="F542" s="106"/>
      <c r="G542" s="22">
        <f t="shared" si="79"/>
        <v>0</v>
      </c>
      <c r="H542" s="22">
        <f t="shared" si="80"/>
        <v>1.68</v>
      </c>
      <c r="I542" s="25">
        <v>345.3</v>
      </c>
      <c r="J542" s="17">
        <f t="shared" si="82"/>
        <v>580.1</v>
      </c>
      <c r="K542" s="17">
        <f t="shared" si="83"/>
        <v>0</v>
      </c>
      <c r="L542" s="17">
        <f t="shared" si="84"/>
        <v>0</v>
      </c>
      <c r="M542" s="17">
        <f t="shared" si="85"/>
        <v>0</v>
      </c>
      <c r="N542" s="17">
        <f t="shared" si="86"/>
        <v>580.1</v>
      </c>
      <c r="O542" s="54">
        <f t="shared" si="81"/>
        <v>0</v>
      </c>
    </row>
    <row r="543" spans="1:15" ht="71.25" x14ac:dyDescent="0.2">
      <c r="A543" s="53" t="s">
        <v>988</v>
      </c>
      <c r="B543" s="41" t="s">
        <v>989</v>
      </c>
      <c r="C543" s="42" t="s">
        <v>72</v>
      </c>
      <c r="D543" s="43">
        <v>4.2</v>
      </c>
      <c r="E543" s="19">
        <f>Boletim_de_Medição_01!G543</f>
        <v>0</v>
      </c>
      <c r="F543" s="106"/>
      <c r="G543" s="22">
        <f t="shared" si="79"/>
        <v>0</v>
      </c>
      <c r="H543" s="22">
        <f t="shared" si="80"/>
        <v>4.2</v>
      </c>
      <c r="I543" s="25">
        <v>434.16</v>
      </c>
      <c r="J543" s="17">
        <f t="shared" si="82"/>
        <v>1823.47</v>
      </c>
      <c r="K543" s="17">
        <f t="shared" si="83"/>
        <v>0</v>
      </c>
      <c r="L543" s="17">
        <f t="shared" si="84"/>
        <v>0</v>
      </c>
      <c r="M543" s="17">
        <f t="shared" si="85"/>
        <v>0</v>
      </c>
      <c r="N543" s="17">
        <f t="shared" si="86"/>
        <v>1823.47</v>
      </c>
      <c r="O543" s="54">
        <f t="shared" si="81"/>
        <v>0</v>
      </c>
    </row>
    <row r="544" spans="1:15" ht="28.5" x14ac:dyDescent="0.2">
      <c r="A544" s="53" t="s">
        <v>990</v>
      </c>
      <c r="B544" s="41" t="s">
        <v>991</v>
      </c>
      <c r="C544" s="42" t="s">
        <v>72</v>
      </c>
      <c r="D544" s="43">
        <v>12.6</v>
      </c>
      <c r="E544" s="19">
        <f>Boletim_de_Medição_01!G544</f>
        <v>0</v>
      </c>
      <c r="F544" s="106"/>
      <c r="G544" s="22">
        <f t="shared" si="79"/>
        <v>0</v>
      </c>
      <c r="H544" s="22">
        <f t="shared" si="80"/>
        <v>12.6</v>
      </c>
      <c r="I544" s="25">
        <v>457.73</v>
      </c>
      <c r="J544" s="17">
        <f t="shared" si="82"/>
        <v>5767.4</v>
      </c>
      <c r="K544" s="17">
        <f t="shared" si="83"/>
        <v>0</v>
      </c>
      <c r="L544" s="17">
        <f t="shared" si="84"/>
        <v>0</v>
      </c>
      <c r="M544" s="17">
        <f t="shared" si="85"/>
        <v>0</v>
      </c>
      <c r="N544" s="17">
        <f t="shared" si="86"/>
        <v>5767.4</v>
      </c>
      <c r="O544" s="54">
        <f t="shared" si="81"/>
        <v>0</v>
      </c>
    </row>
    <row r="545" spans="1:15" ht="15" x14ac:dyDescent="0.2">
      <c r="A545" s="57" t="s">
        <v>149</v>
      </c>
      <c r="B545" s="23" t="s">
        <v>992</v>
      </c>
      <c r="C545" s="24"/>
      <c r="D545" s="26"/>
      <c r="E545" s="26"/>
      <c r="F545" s="107"/>
      <c r="G545" s="21"/>
      <c r="H545" s="21"/>
      <c r="I545" s="27"/>
      <c r="J545" s="28"/>
      <c r="K545" s="28"/>
      <c r="L545" s="28"/>
      <c r="M545" s="28"/>
      <c r="N545" s="28"/>
      <c r="O545" s="58"/>
    </row>
    <row r="546" spans="1:15" ht="28.5" x14ac:dyDescent="0.2">
      <c r="A546" s="53" t="s">
        <v>150</v>
      </c>
      <c r="B546" s="41" t="s">
        <v>993</v>
      </c>
      <c r="C546" s="42" t="s">
        <v>72</v>
      </c>
      <c r="D546" s="43">
        <v>356.87</v>
      </c>
      <c r="E546" s="19">
        <f>Boletim_de_Medição_01!G546</f>
        <v>0</v>
      </c>
      <c r="F546" s="106"/>
      <c r="G546" s="22">
        <f t="shared" si="79"/>
        <v>0</v>
      </c>
      <c r="H546" s="22">
        <f t="shared" si="80"/>
        <v>356.87</v>
      </c>
      <c r="I546" s="25">
        <v>4.1500000000000004</v>
      </c>
      <c r="J546" s="17">
        <f t="shared" si="82"/>
        <v>1481.01</v>
      </c>
      <c r="K546" s="17">
        <f t="shared" si="83"/>
        <v>0</v>
      </c>
      <c r="L546" s="17">
        <f t="shared" si="84"/>
        <v>0</v>
      </c>
      <c r="M546" s="17">
        <f t="shared" si="85"/>
        <v>0</v>
      </c>
      <c r="N546" s="17">
        <f t="shared" si="86"/>
        <v>1481.01</v>
      </c>
      <c r="O546" s="54">
        <f t="shared" si="81"/>
        <v>0</v>
      </c>
    </row>
    <row r="547" spans="1:15" ht="28.5" x14ac:dyDescent="0.2">
      <c r="A547" s="53" t="s">
        <v>151</v>
      </c>
      <c r="B547" s="41" t="s">
        <v>322</v>
      </c>
      <c r="C547" s="42" t="s">
        <v>72</v>
      </c>
      <c r="D547" s="43">
        <v>1261.8499999999999</v>
      </c>
      <c r="E547" s="19">
        <f>Boletim_de_Medição_01!G547</f>
        <v>0</v>
      </c>
      <c r="F547" s="106"/>
      <c r="G547" s="22">
        <f t="shared" si="79"/>
        <v>0</v>
      </c>
      <c r="H547" s="22">
        <f t="shared" si="80"/>
        <v>1261.8499999999999</v>
      </c>
      <c r="I547" s="25">
        <v>3.02</v>
      </c>
      <c r="J547" s="17">
        <f t="shared" si="82"/>
        <v>3810.79</v>
      </c>
      <c r="K547" s="17">
        <f t="shared" si="83"/>
        <v>0</v>
      </c>
      <c r="L547" s="17">
        <f t="shared" si="84"/>
        <v>0</v>
      </c>
      <c r="M547" s="17">
        <f t="shared" si="85"/>
        <v>0</v>
      </c>
      <c r="N547" s="17">
        <f t="shared" si="86"/>
        <v>3810.79</v>
      </c>
      <c r="O547" s="54">
        <f t="shared" si="81"/>
        <v>0</v>
      </c>
    </row>
    <row r="548" spans="1:15" ht="42.75" x14ac:dyDescent="0.2">
      <c r="A548" s="53" t="s">
        <v>152</v>
      </c>
      <c r="B548" s="41" t="s">
        <v>994</v>
      </c>
      <c r="C548" s="42" t="s">
        <v>72</v>
      </c>
      <c r="D548" s="43">
        <v>356.87</v>
      </c>
      <c r="E548" s="19">
        <f>Boletim_de_Medição_01!G548</f>
        <v>0</v>
      </c>
      <c r="F548" s="106"/>
      <c r="G548" s="22">
        <f t="shared" si="79"/>
        <v>0</v>
      </c>
      <c r="H548" s="22">
        <f t="shared" si="80"/>
        <v>356.87</v>
      </c>
      <c r="I548" s="25">
        <v>13.94</v>
      </c>
      <c r="J548" s="17">
        <f t="shared" si="82"/>
        <v>4974.7700000000004</v>
      </c>
      <c r="K548" s="17">
        <f t="shared" si="83"/>
        <v>0</v>
      </c>
      <c r="L548" s="17">
        <f t="shared" si="84"/>
        <v>0</v>
      </c>
      <c r="M548" s="17">
        <f t="shared" si="85"/>
        <v>0</v>
      </c>
      <c r="N548" s="17">
        <f t="shared" si="86"/>
        <v>4974.7700000000004</v>
      </c>
      <c r="O548" s="54">
        <f t="shared" si="81"/>
        <v>0</v>
      </c>
    </row>
    <row r="549" spans="1:15" ht="42.75" x14ac:dyDescent="0.2">
      <c r="A549" s="53" t="s">
        <v>153</v>
      </c>
      <c r="B549" s="41" t="s">
        <v>995</v>
      </c>
      <c r="C549" s="42" t="s">
        <v>72</v>
      </c>
      <c r="D549" s="43">
        <v>1261.8499999999999</v>
      </c>
      <c r="E549" s="19">
        <f>Boletim_de_Medição_01!G549</f>
        <v>0</v>
      </c>
      <c r="F549" s="106"/>
      <c r="G549" s="22">
        <f t="shared" si="79"/>
        <v>0</v>
      </c>
      <c r="H549" s="22">
        <f t="shared" si="80"/>
        <v>1261.8499999999999</v>
      </c>
      <c r="I549" s="25">
        <v>11.12</v>
      </c>
      <c r="J549" s="17">
        <f t="shared" si="82"/>
        <v>14031.77</v>
      </c>
      <c r="K549" s="17">
        <f t="shared" si="83"/>
        <v>0</v>
      </c>
      <c r="L549" s="17">
        <f t="shared" si="84"/>
        <v>0</v>
      </c>
      <c r="M549" s="17">
        <f t="shared" si="85"/>
        <v>0</v>
      </c>
      <c r="N549" s="17">
        <f t="shared" si="86"/>
        <v>14031.77</v>
      </c>
      <c r="O549" s="54">
        <f t="shared" si="81"/>
        <v>0</v>
      </c>
    </row>
    <row r="550" spans="1:15" ht="42.75" x14ac:dyDescent="0.2">
      <c r="A550" s="53" t="s">
        <v>154</v>
      </c>
      <c r="B550" s="41" t="s">
        <v>586</v>
      </c>
      <c r="C550" s="42" t="s">
        <v>72</v>
      </c>
      <c r="D550" s="43">
        <v>420.89</v>
      </c>
      <c r="E550" s="19">
        <f>Boletim_de_Medição_01!G550</f>
        <v>0</v>
      </c>
      <c r="F550" s="106"/>
      <c r="G550" s="22">
        <f t="shared" si="79"/>
        <v>0</v>
      </c>
      <c r="H550" s="22">
        <f t="shared" si="80"/>
        <v>420.89</v>
      </c>
      <c r="I550" s="25">
        <v>18.649999999999999</v>
      </c>
      <c r="J550" s="17">
        <f t="shared" si="82"/>
        <v>7849.6</v>
      </c>
      <c r="K550" s="17">
        <f t="shared" si="83"/>
        <v>0</v>
      </c>
      <c r="L550" s="17">
        <f t="shared" si="84"/>
        <v>0</v>
      </c>
      <c r="M550" s="17">
        <f t="shared" si="85"/>
        <v>0</v>
      </c>
      <c r="N550" s="17">
        <f t="shared" si="86"/>
        <v>7849.6</v>
      </c>
      <c r="O550" s="54">
        <f t="shared" si="81"/>
        <v>0</v>
      </c>
    </row>
    <row r="551" spans="1:15" ht="71.25" x14ac:dyDescent="0.2">
      <c r="A551" s="53" t="s">
        <v>155</v>
      </c>
      <c r="B551" s="41" t="s">
        <v>996</v>
      </c>
      <c r="C551" s="42" t="s">
        <v>72</v>
      </c>
      <c r="D551" s="43">
        <v>183.9</v>
      </c>
      <c r="E551" s="19">
        <f>Boletim_de_Medição_01!G551</f>
        <v>0</v>
      </c>
      <c r="F551" s="106"/>
      <c r="G551" s="22">
        <f t="shared" si="79"/>
        <v>0</v>
      </c>
      <c r="H551" s="22">
        <f t="shared" si="80"/>
        <v>183.9</v>
      </c>
      <c r="I551" s="25">
        <v>39.799999999999997</v>
      </c>
      <c r="J551" s="17">
        <f t="shared" si="82"/>
        <v>7319.22</v>
      </c>
      <c r="K551" s="17">
        <f t="shared" si="83"/>
        <v>0</v>
      </c>
      <c r="L551" s="17">
        <f t="shared" si="84"/>
        <v>0</v>
      </c>
      <c r="M551" s="17">
        <f t="shared" si="85"/>
        <v>0</v>
      </c>
      <c r="N551" s="17">
        <f t="shared" si="86"/>
        <v>7319.22</v>
      </c>
      <c r="O551" s="54">
        <f t="shared" si="81"/>
        <v>0</v>
      </c>
    </row>
    <row r="552" spans="1:15" ht="57" x14ac:dyDescent="0.2">
      <c r="A552" s="53" t="s">
        <v>156</v>
      </c>
      <c r="B552" s="41" t="s">
        <v>997</v>
      </c>
      <c r="C552" s="42" t="s">
        <v>6</v>
      </c>
      <c r="D552" s="43">
        <v>32.880000000000003</v>
      </c>
      <c r="E552" s="19">
        <f>Boletim_de_Medição_01!G552</f>
        <v>0</v>
      </c>
      <c r="F552" s="106"/>
      <c r="G552" s="22">
        <f t="shared" si="79"/>
        <v>0</v>
      </c>
      <c r="H552" s="22">
        <f t="shared" si="80"/>
        <v>32.880000000000003</v>
      </c>
      <c r="I552" s="25">
        <v>140.54</v>
      </c>
      <c r="J552" s="17">
        <f t="shared" si="82"/>
        <v>4620.96</v>
      </c>
      <c r="K552" s="17">
        <f t="shared" si="83"/>
        <v>0</v>
      </c>
      <c r="L552" s="17">
        <f t="shared" si="84"/>
        <v>0</v>
      </c>
      <c r="M552" s="17">
        <f t="shared" si="85"/>
        <v>0</v>
      </c>
      <c r="N552" s="17">
        <f t="shared" si="86"/>
        <v>4620.96</v>
      </c>
      <c r="O552" s="54">
        <f t="shared" si="81"/>
        <v>0</v>
      </c>
    </row>
    <row r="553" spans="1:15" ht="28.5" x14ac:dyDescent="0.2">
      <c r="A553" s="53" t="s">
        <v>157</v>
      </c>
      <c r="B553" s="41" t="s">
        <v>998</v>
      </c>
      <c r="C553" s="42" t="s">
        <v>30</v>
      </c>
      <c r="D553" s="43">
        <v>46.95</v>
      </c>
      <c r="E553" s="19">
        <f>Boletim_de_Medição_01!G553</f>
        <v>0</v>
      </c>
      <c r="F553" s="106"/>
      <c r="G553" s="22">
        <f t="shared" si="79"/>
        <v>0</v>
      </c>
      <c r="H553" s="22">
        <f t="shared" si="80"/>
        <v>46.95</v>
      </c>
      <c r="I553" s="25">
        <v>45.59</v>
      </c>
      <c r="J553" s="17">
        <f t="shared" si="82"/>
        <v>2140.4499999999998</v>
      </c>
      <c r="K553" s="17">
        <f t="shared" si="83"/>
        <v>0</v>
      </c>
      <c r="L553" s="17">
        <f t="shared" si="84"/>
        <v>0</v>
      </c>
      <c r="M553" s="17">
        <f t="shared" si="85"/>
        <v>0</v>
      </c>
      <c r="N553" s="17">
        <f t="shared" si="86"/>
        <v>2140.4499999999998</v>
      </c>
      <c r="O553" s="54">
        <f t="shared" si="81"/>
        <v>0</v>
      </c>
    </row>
    <row r="554" spans="1:15" ht="57" x14ac:dyDescent="0.2">
      <c r="A554" s="53" t="s">
        <v>999</v>
      </c>
      <c r="B554" s="41" t="s">
        <v>1000</v>
      </c>
      <c r="C554" s="42" t="s">
        <v>72</v>
      </c>
      <c r="D554" s="43">
        <v>57.57</v>
      </c>
      <c r="E554" s="19">
        <f>Boletim_de_Medição_01!G554</f>
        <v>0</v>
      </c>
      <c r="F554" s="106"/>
      <c r="G554" s="22">
        <f t="shared" si="79"/>
        <v>0</v>
      </c>
      <c r="H554" s="22">
        <f t="shared" si="80"/>
        <v>57.57</v>
      </c>
      <c r="I554" s="25">
        <v>50.2</v>
      </c>
      <c r="J554" s="17">
        <f t="shared" si="82"/>
        <v>2890.01</v>
      </c>
      <c r="K554" s="17">
        <f t="shared" si="83"/>
        <v>0</v>
      </c>
      <c r="L554" s="17">
        <f t="shared" si="84"/>
        <v>0</v>
      </c>
      <c r="M554" s="17">
        <f t="shared" si="85"/>
        <v>0</v>
      </c>
      <c r="N554" s="17">
        <f t="shared" si="86"/>
        <v>2890.01</v>
      </c>
      <c r="O554" s="54">
        <f t="shared" si="81"/>
        <v>0</v>
      </c>
    </row>
    <row r="555" spans="1:15" ht="15" x14ac:dyDescent="0.2">
      <c r="A555" s="57" t="s">
        <v>1001</v>
      </c>
      <c r="B555" s="23" t="s">
        <v>117</v>
      </c>
      <c r="C555" s="24"/>
      <c r="D555" s="26"/>
      <c r="E555" s="26"/>
      <c r="F555" s="107"/>
      <c r="G555" s="21"/>
      <c r="H555" s="21"/>
      <c r="I555" s="27"/>
      <c r="J555" s="28"/>
      <c r="K555" s="28"/>
      <c r="L555" s="28"/>
      <c r="M555" s="28"/>
      <c r="N555" s="28"/>
      <c r="O555" s="58"/>
    </row>
    <row r="556" spans="1:15" ht="28.5" x14ac:dyDescent="0.2">
      <c r="A556" s="53" t="s">
        <v>1002</v>
      </c>
      <c r="B556" s="41" t="s">
        <v>1003</v>
      </c>
      <c r="C556" s="42" t="s">
        <v>6</v>
      </c>
      <c r="D556" s="43">
        <v>41.62</v>
      </c>
      <c r="E556" s="19">
        <f>Boletim_de_Medição_01!G556</f>
        <v>0</v>
      </c>
      <c r="F556" s="106"/>
      <c r="G556" s="22">
        <f t="shared" si="79"/>
        <v>0</v>
      </c>
      <c r="H556" s="22">
        <f t="shared" si="80"/>
        <v>41.62</v>
      </c>
      <c r="I556" s="25">
        <v>2.04</v>
      </c>
      <c r="J556" s="17">
        <f t="shared" si="82"/>
        <v>84.9</v>
      </c>
      <c r="K556" s="17">
        <f t="shared" si="83"/>
        <v>0</v>
      </c>
      <c r="L556" s="17">
        <f t="shared" si="84"/>
        <v>0</v>
      </c>
      <c r="M556" s="17">
        <f t="shared" si="85"/>
        <v>0</v>
      </c>
      <c r="N556" s="17">
        <f t="shared" si="86"/>
        <v>84.9</v>
      </c>
      <c r="O556" s="54">
        <f t="shared" si="81"/>
        <v>0</v>
      </c>
    </row>
    <row r="557" spans="1:15" ht="57" x14ac:dyDescent="0.2">
      <c r="A557" s="53" t="s">
        <v>1004</v>
      </c>
      <c r="B557" s="41" t="s">
        <v>120</v>
      </c>
      <c r="C557" s="42" t="s">
        <v>72</v>
      </c>
      <c r="D557" s="43">
        <v>270.8</v>
      </c>
      <c r="E557" s="19">
        <f>Boletim_de_Medição_01!G557</f>
        <v>0</v>
      </c>
      <c r="F557" s="106"/>
      <c r="G557" s="22">
        <f t="shared" si="79"/>
        <v>0</v>
      </c>
      <c r="H557" s="22">
        <f t="shared" si="80"/>
        <v>270.8</v>
      </c>
      <c r="I557" s="25">
        <v>70.11</v>
      </c>
      <c r="J557" s="17">
        <f t="shared" si="82"/>
        <v>18985.79</v>
      </c>
      <c r="K557" s="17">
        <f t="shared" si="83"/>
        <v>0</v>
      </c>
      <c r="L557" s="17">
        <f t="shared" si="84"/>
        <v>0</v>
      </c>
      <c r="M557" s="17">
        <f t="shared" si="85"/>
        <v>0</v>
      </c>
      <c r="N557" s="17">
        <f t="shared" si="86"/>
        <v>18985.79</v>
      </c>
      <c r="O557" s="54">
        <f t="shared" si="81"/>
        <v>0</v>
      </c>
    </row>
    <row r="558" spans="1:15" ht="28.5" x14ac:dyDescent="0.2">
      <c r="A558" s="53" t="s">
        <v>1005</v>
      </c>
      <c r="B558" s="41" t="s">
        <v>1006</v>
      </c>
      <c r="C558" s="42" t="s">
        <v>72</v>
      </c>
      <c r="D558" s="43">
        <v>40.35</v>
      </c>
      <c r="E558" s="19">
        <f>Boletim_de_Medição_01!G558</f>
        <v>0</v>
      </c>
      <c r="F558" s="106"/>
      <c r="G558" s="22">
        <f t="shared" ref="G558:G621" si="87">E558+F558</f>
        <v>0</v>
      </c>
      <c r="H558" s="22">
        <f t="shared" ref="H558:H621" si="88">D558-G558</f>
        <v>40.35</v>
      </c>
      <c r="I558" s="25">
        <v>14.06</v>
      </c>
      <c r="J558" s="17">
        <f t="shared" si="82"/>
        <v>567.32000000000005</v>
      </c>
      <c r="K558" s="17">
        <f t="shared" si="83"/>
        <v>0</v>
      </c>
      <c r="L558" s="17">
        <f t="shared" si="84"/>
        <v>0</v>
      </c>
      <c r="M558" s="17">
        <f t="shared" si="85"/>
        <v>0</v>
      </c>
      <c r="N558" s="17">
        <f t="shared" si="86"/>
        <v>567.32000000000005</v>
      </c>
      <c r="O558" s="54">
        <f t="shared" ref="O558:O621" si="89">G558/D558*100</f>
        <v>0</v>
      </c>
    </row>
    <row r="559" spans="1:15" ht="71.25" x14ac:dyDescent="0.2">
      <c r="A559" s="53" t="s">
        <v>1007</v>
      </c>
      <c r="B559" s="41" t="s">
        <v>1008</v>
      </c>
      <c r="C559" s="42" t="s">
        <v>72</v>
      </c>
      <c r="D559" s="43">
        <v>20.05</v>
      </c>
      <c r="E559" s="19">
        <f>Boletim_de_Medição_01!G559</f>
        <v>0</v>
      </c>
      <c r="F559" s="106"/>
      <c r="G559" s="22">
        <f t="shared" si="87"/>
        <v>0</v>
      </c>
      <c r="H559" s="22">
        <f t="shared" si="88"/>
        <v>20.05</v>
      </c>
      <c r="I559" s="25">
        <v>38.6</v>
      </c>
      <c r="J559" s="17">
        <f t="shared" si="82"/>
        <v>773.93</v>
      </c>
      <c r="K559" s="17">
        <f t="shared" si="83"/>
        <v>0</v>
      </c>
      <c r="L559" s="17">
        <f t="shared" si="84"/>
        <v>0</v>
      </c>
      <c r="M559" s="17">
        <f t="shared" si="85"/>
        <v>0</v>
      </c>
      <c r="N559" s="17">
        <f t="shared" si="86"/>
        <v>773.93</v>
      </c>
      <c r="O559" s="54">
        <f t="shared" si="89"/>
        <v>0</v>
      </c>
    </row>
    <row r="560" spans="1:15" ht="71.25" x14ac:dyDescent="0.2">
      <c r="A560" s="53" t="s">
        <v>1009</v>
      </c>
      <c r="B560" s="41" t="s">
        <v>1010</v>
      </c>
      <c r="C560" s="42" t="s">
        <v>72</v>
      </c>
      <c r="D560" s="43">
        <v>20.3</v>
      </c>
      <c r="E560" s="19">
        <f>Boletim_de_Medição_01!G560</f>
        <v>0</v>
      </c>
      <c r="F560" s="106"/>
      <c r="G560" s="22">
        <f t="shared" si="87"/>
        <v>0</v>
      </c>
      <c r="H560" s="22">
        <f t="shared" si="88"/>
        <v>20.3</v>
      </c>
      <c r="I560" s="25">
        <v>49.8</v>
      </c>
      <c r="J560" s="17">
        <f t="shared" si="82"/>
        <v>1010.94</v>
      </c>
      <c r="K560" s="17">
        <f t="shared" si="83"/>
        <v>0</v>
      </c>
      <c r="L560" s="17">
        <f t="shared" si="84"/>
        <v>0</v>
      </c>
      <c r="M560" s="17">
        <f t="shared" si="85"/>
        <v>0</v>
      </c>
      <c r="N560" s="17">
        <f t="shared" si="86"/>
        <v>1010.94</v>
      </c>
      <c r="O560" s="54">
        <f t="shared" si="89"/>
        <v>0</v>
      </c>
    </row>
    <row r="561" spans="1:15" ht="15" x14ac:dyDescent="0.2">
      <c r="A561" s="53" t="s">
        <v>1011</v>
      </c>
      <c r="B561" s="41" t="s">
        <v>1012</v>
      </c>
      <c r="C561" s="42" t="s">
        <v>30</v>
      </c>
      <c r="D561" s="43">
        <v>260.3</v>
      </c>
      <c r="E561" s="19">
        <f>Boletim_de_Medição_01!G561</f>
        <v>0</v>
      </c>
      <c r="F561" s="106"/>
      <c r="G561" s="22">
        <f t="shared" si="87"/>
        <v>0</v>
      </c>
      <c r="H561" s="22">
        <f t="shared" si="88"/>
        <v>260.3</v>
      </c>
      <c r="I561" s="25">
        <v>15.98</v>
      </c>
      <c r="J561" s="17">
        <f t="shared" si="82"/>
        <v>4159.59</v>
      </c>
      <c r="K561" s="17">
        <f t="shared" si="83"/>
        <v>0</v>
      </c>
      <c r="L561" s="17">
        <f t="shared" si="84"/>
        <v>0</v>
      </c>
      <c r="M561" s="17">
        <f t="shared" si="85"/>
        <v>0</v>
      </c>
      <c r="N561" s="17">
        <f t="shared" si="86"/>
        <v>4159.59</v>
      </c>
      <c r="O561" s="54">
        <f t="shared" si="89"/>
        <v>0</v>
      </c>
    </row>
    <row r="562" spans="1:15" ht="28.5" x14ac:dyDescent="0.2">
      <c r="A562" s="53" t="s">
        <v>1013</v>
      </c>
      <c r="B562" s="41" t="s">
        <v>1014</v>
      </c>
      <c r="C562" s="42" t="s">
        <v>30</v>
      </c>
      <c r="D562" s="43">
        <v>30.8</v>
      </c>
      <c r="E562" s="19">
        <f>Boletim_de_Medição_01!G562</f>
        <v>0</v>
      </c>
      <c r="F562" s="106"/>
      <c r="G562" s="22">
        <f t="shared" si="87"/>
        <v>0</v>
      </c>
      <c r="H562" s="22">
        <f t="shared" si="88"/>
        <v>30.8</v>
      </c>
      <c r="I562" s="25">
        <v>42.03</v>
      </c>
      <c r="J562" s="17">
        <f t="shared" si="82"/>
        <v>1294.52</v>
      </c>
      <c r="K562" s="17">
        <f t="shared" si="83"/>
        <v>0</v>
      </c>
      <c r="L562" s="17">
        <f t="shared" si="84"/>
        <v>0</v>
      </c>
      <c r="M562" s="17">
        <f t="shared" si="85"/>
        <v>0</v>
      </c>
      <c r="N562" s="17">
        <f t="shared" si="86"/>
        <v>1294.52</v>
      </c>
      <c r="O562" s="54">
        <f t="shared" si="89"/>
        <v>0</v>
      </c>
    </row>
    <row r="563" spans="1:15" ht="15" x14ac:dyDescent="0.2">
      <c r="A563" s="57" t="s">
        <v>1015</v>
      </c>
      <c r="B563" s="23" t="s">
        <v>141</v>
      </c>
      <c r="C563" s="24"/>
      <c r="D563" s="26"/>
      <c r="E563" s="26"/>
      <c r="F563" s="107"/>
      <c r="G563" s="21"/>
      <c r="H563" s="21"/>
      <c r="I563" s="27"/>
      <c r="J563" s="28"/>
      <c r="K563" s="28"/>
      <c r="L563" s="28"/>
      <c r="M563" s="28"/>
      <c r="N563" s="28"/>
      <c r="O563" s="58"/>
    </row>
    <row r="564" spans="1:15" ht="57" x14ac:dyDescent="0.2">
      <c r="A564" s="53" t="s">
        <v>1016</v>
      </c>
      <c r="B564" s="41" t="s">
        <v>145</v>
      </c>
      <c r="C564" s="42" t="s">
        <v>6</v>
      </c>
      <c r="D564" s="43">
        <v>311.14999999999998</v>
      </c>
      <c r="E564" s="19">
        <f>Boletim_de_Medição_01!G564</f>
        <v>0</v>
      </c>
      <c r="F564" s="106"/>
      <c r="G564" s="22">
        <f t="shared" si="87"/>
        <v>0</v>
      </c>
      <c r="H564" s="22">
        <f t="shared" si="88"/>
        <v>311.14999999999998</v>
      </c>
      <c r="I564" s="25">
        <v>13.01</v>
      </c>
      <c r="J564" s="17">
        <f t="shared" si="82"/>
        <v>4048.06</v>
      </c>
      <c r="K564" s="17">
        <f t="shared" si="83"/>
        <v>0</v>
      </c>
      <c r="L564" s="17">
        <f t="shared" si="84"/>
        <v>0</v>
      </c>
      <c r="M564" s="17">
        <f t="shared" si="85"/>
        <v>0</v>
      </c>
      <c r="N564" s="17">
        <f t="shared" si="86"/>
        <v>4048.06</v>
      </c>
      <c r="O564" s="54">
        <f t="shared" si="89"/>
        <v>0</v>
      </c>
    </row>
    <row r="565" spans="1:15" ht="57" x14ac:dyDescent="0.2">
      <c r="A565" s="53" t="s">
        <v>1017</v>
      </c>
      <c r="B565" s="41" t="s">
        <v>145</v>
      </c>
      <c r="C565" s="42" t="s">
        <v>6</v>
      </c>
      <c r="D565" s="43">
        <v>1074.9100000000001</v>
      </c>
      <c r="E565" s="19">
        <f>Boletim_de_Medição_01!G565</f>
        <v>0</v>
      </c>
      <c r="F565" s="106"/>
      <c r="G565" s="22">
        <f t="shared" si="87"/>
        <v>0</v>
      </c>
      <c r="H565" s="22">
        <f t="shared" si="88"/>
        <v>1074.9100000000001</v>
      </c>
      <c r="I565" s="25">
        <v>13.01</v>
      </c>
      <c r="J565" s="17">
        <f t="shared" si="82"/>
        <v>13984.58</v>
      </c>
      <c r="K565" s="17">
        <f t="shared" si="83"/>
        <v>0</v>
      </c>
      <c r="L565" s="17">
        <f t="shared" si="84"/>
        <v>0</v>
      </c>
      <c r="M565" s="17">
        <f t="shared" si="85"/>
        <v>0</v>
      </c>
      <c r="N565" s="17">
        <f t="shared" si="86"/>
        <v>13984.58</v>
      </c>
      <c r="O565" s="54">
        <f t="shared" si="89"/>
        <v>0</v>
      </c>
    </row>
    <row r="566" spans="1:15" ht="42.75" x14ac:dyDescent="0.2">
      <c r="A566" s="53" t="s">
        <v>1018</v>
      </c>
      <c r="B566" s="41" t="s">
        <v>1019</v>
      </c>
      <c r="C566" s="42" t="s">
        <v>72</v>
      </c>
      <c r="D566" s="43">
        <v>45.72</v>
      </c>
      <c r="E566" s="19">
        <f>Boletim_de_Medição_01!G566</f>
        <v>0</v>
      </c>
      <c r="F566" s="106"/>
      <c r="G566" s="22">
        <f t="shared" si="87"/>
        <v>0</v>
      </c>
      <c r="H566" s="22">
        <f t="shared" si="88"/>
        <v>45.72</v>
      </c>
      <c r="I566" s="25">
        <v>5.47</v>
      </c>
      <c r="J566" s="17">
        <f t="shared" si="82"/>
        <v>250.09</v>
      </c>
      <c r="K566" s="17">
        <f t="shared" si="83"/>
        <v>0</v>
      </c>
      <c r="L566" s="17">
        <f t="shared" si="84"/>
        <v>0</v>
      </c>
      <c r="M566" s="17">
        <f t="shared" si="85"/>
        <v>0</v>
      </c>
      <c r="N566" s="17">
        <f t="shared" si="86"/>
        <v>250.09</v>
      </c>
      <c r="O566" s="54">
        <f t="shared" si="89"/>
        <v>0</v>
      </c>
    </row>
    <row r="567" spans="1:15" ht="28.5" x14ac:dyDescent="0.2">
      <c r="A567" s="53" t="s">
        <v>1020</v>
      </c>
      <c r="B567" s="41" t="s">
        <v>1021</v>
      </c>
      <c r="C567" s="42" t="s">
        <v>6</v>
      </c>
      <c r="D567" s="43">
        <v>45.72</v>
      </c>
      <c r="E567" s="19">
        <f>Boletim_de_Medição_01!G567</f>
        <v>0</v>
      </c>
      <c r="F567" s="106"/>
      <c r="G567" s="22">
        <f t="shared" si="87"/>
        <v>0</v>
      </c>
      <c r="H567" s="22">
        <f t="shared" si="88"/>
        <v>45.72</v>
      </c>
      <c r="I567" s="25">
        <v>29.24</v>
      </c>
      <c r="J567" s="17">
        <f t="shared" si="82"/>
        <v>1336.85</v>
      </c>
      <c r="K567" s="17">
        <f t="shared" si="83"/>
        <v>0</v>
      </c>
      <c r="L567" s="17">
        <f t="shared" si="84"/>
        <v>0</v>
      </c>
      <c r="M567" s="17">
        <f t="shared" si="85"/>
        <v>0</v>
      </c>
      <c r="N567" s="17">
        <f t="shared" si="86"/>
        <v>1336.85</v>
      </c>
      <c r="O567" s="54">
        <f t="shared" si="89"/>
        <v>0</v>
      </c>
    </row>
    <row r="568" spans="1:15" ht="57" x14ac:dyDescent="0.2">
      <c r="A568" s="53" t="s">
        <v>1022</v>
      </c>
      <c r="B568" s="41" t="s">
        <v>1023</v>
      </c>
      <c r="C568" s="42" t="s">
        <v>6</v>
      </c>
      <c r="D568" s="43">
        <v>54.42</v>
      </c>
      <c r="E568" s="19">
        <f>Boletim_de_Medição_01!G568</f>
        <v>0</v>
      </c>
      <c r="F568" s="106"/>
      <c r="G568" s="22">
        <f t="shared" si="87"/>
        <v>0</v>
      </c>
      <c r="H568" s="22">
        <f t="shared" si="88"/>
        <v>54.42</v>
      </c>
      <c r="I568" s="25">
        <v>19.399999999999999</v>
      </c>
      <c r="J568" s="17">
        <f t="shared" si="82"/>
        <v>1055.75</v>
      </c>
      <c r="K568" s="17">
        <f t="shared" si="83"/>
        <v>0</v>
      </c>
      <c r="L568" s="17">
        <f t="shared" si="84"/>
        <v>0</v>
      </c>
      <c r="M568" s="17">
        <f t="shared" si="85"/>
        <v>0</v>
      </c>
      <c r="N568" s="17">
        <f t="shared" si="86"/>
        <v>1055.75</v>
      </c>
      <c r="O568" s="54">
        <f t="shared" si="89"/>
        <v>0</v>
      </c>
    </row>
    <row r="569" spans="1:15" ht="57" x14ac:dyDescent="0.2">
      <c r="A569" s="53" t="s">
        <v>1024</v>
      </c>
      <c r="B569" s="41" t="s">
        <v>1023</v>
      </c>
      <c r="C569" s="42" t="s">
        <v>6</v>
      </c>
      <c r="D569" s="43">
        <v>230.16</v>
      </c>
      <c r="E569" s="19">
        <f>Boletim_de_Medição_01!G569</f>
        <v>0</v>
      </c>
      <c r="F569" s="106"/>
      <c r="G569" s="22">
        <f t="shared" si="87"/>
        <v>0</v>
      </c>
      <c r="H569" s="22">
        <f t="shared" si="88"/>
        <v>230.16</v>
      </c>
      <c r="I569" s="25">
        <v>19.399999999999999</v>
      </c>
      <c r="J569" s="17">
        <f t="shared" si="82"/>
        <v>4465.1000000000004</v>
      </c>
      <c r="K569" s="17">
        <f t="shared" si="83"/>
        <v>0</v>
      </c>
      <c r="L569" s="17">
        <f t="shared" si="84"/>
        <v>0</v>
      </c>
      <c r="M569" s="17">
        <f t="shared" si="85"/>
        <v>0</v>
      </c>
      <c r="N569" s="17">
        <f t="shared" si="86"/>
        <v>4465.1000000000004</v>
      </c>
      <c r="O569" s="54">
        <f t="shared" si="89"/>
        <v>0</v>
      </c>
    </row>
    <row r="570" spans="1:15" ht="28.5" x14ac:dyDescent="0.2">
      <c r="A570" s="53" t="s">
        <v>1025</v>
      </c>
      <c r="B570" s="41" t="s">
        <v>1026</v>
      </c>
      <c r="C570" s="42" t="s">
        <v>72</v>
      </c>
      <c r="D570" s="43">
        <v>160.41</v>
      </c>
      <c r="E570" s="19">
        <f>Boletim_de_Medição_01!G570</f>
        <v>0</v>
      </c>
      <c r="F570" s="106"/>
      <c r="G570" s="22">
        <f t="shared" si="87"/>
        <v>0</v>
      </c>
      <c r="H570" s="22">
        <f t="shared" si="88"/>
        <v>160.41</v>
      </c>
      <c r="I570" s="25">
        <v>13</v>
      </c>
      <c r="J570" s="17">
        <f t="shared" si="82"/>
        <v>2085.33</v>
      </c>
      <c r="K570" s="17">
        <f t="shared" si="83"/>
        <v>0</v>
      </c>
      <c r="L570" s="17">
        <f t="shared" si="84"/>
        <v>0</v>
      </c>
      <c r="M570" s="17">
        <f t="shared" si="85"/>
        <v>0</v>
      </c>
      <c r="N570" s="17">
        <f t="shared" si="86"/>
        <v>2085.33</v>
      </c>
      <c r="O570" s="54">
        <f t="shared" si="89"/>
        <v>0</v>
      </c>
    </row>
    <row r="571" spans="1:15" ht="57" x14ac:dyDescent="0.2">
      <c r="A571" s="53" t="s">
        <v>1027</v>
      </c>
      <c r="B571" s="41" t="s">
        <v>1028</v>
      </c>
      <c r="C571" s="42" t="s">
        <v>72</v>
      </c>
      <c r="D571" s="43">
        <v>104.73</v>
      </c>
      <c r="E571" s="19">
        <f>Boletim_de_Medição_01!G571</f>
        <v>0</v>
      </c>
      <c r="F571" s="106"/>
      <c r="G571" s="22">
        <f t="shared" si="87"/>
        <v>0</v>
      </c>
      <c r="H571" s="22">
        <f t="shared" si="88"/>
        <v>104.73</v>
      </c>
      <c r="I571" s="25">
        <v>14.2</v>
      </c>
      <c r="J571" s="17">
        <f t="shared" si="82"/>
        <v>1487.17</v>
      </c>
      <c r="K571" s="17">
        <f t="shared" si="83"/>
        <v>0</v>
      </c>
      <c r="L571" s="17">
        <f t="shared" si="84"/>
        <v>0</v>
      </c>
      <c r="M571" s="17">
        <f t="shared" si="85"/>
        <v>0</v>
      </c>
      <c r="N571" s="17">
        <f t="shared" si="86"/>
        <v>1487.17</v>
      </c>
      <c r="O571" s="54">
        <f t="shared" si="89"/>
        <v>0</v>
      </c>
    </row>
    <row r="572" spans="1:15" ht="42.75" x14ac:dyDescent="0.2">
      <c r="A572" s="53" t="s">
        <v>1029</v>
      </c>
      <c r="B572" s="41" t="s">
        <v>425</v>
      </c>
      <c r="C572" s="42" t="s">
        <v>72</v>
      </c>
      <c r="D572" s="43">
        <v>29.16</v>
      </c>
      <c r="E572" s="19">
        <f>Boletim_de_Medição_01!G572</f>
        <v>0</v>
      </c>
      <c r="F572" s="106"/>
      <c r="G572" s="22">
        <f t="shared" si="87"/>
        <v>0</v>
      </c>
      <c r="H572" s="22">
        <f t="shared" si="88"/>
        <v>29.16</v>
      </c>
      <c r="I572" s="25">
        <v>20.81</v>
      </c>
      <c r="J572" s="17">
        <f t="shared" si="82"/>
        <v>606.82000000000005</v>
      </c>
      <c r="K572" s="17">
        <f t="shared" si="83"/>
        <v>0</v>
      </c>
      <c r="L572" s="17">
        <f t="shared" si="84"/>
        <v>0</v>
      </c>
      <c r="M572" s="17">
        <f t="shared" si="85"/>
        <v>0</v>
      </c>
      <c r="N572" s="17">
        <f t="shared" si="86"/>
        <v>606.82000000000005</v>
      </c>
      <c r="O572" s="54">
        <f t="shared" si="89"/>
        <v>0</v>
      </c>
    </row>
    <row r="573" spans="1:15" ht="15" x14ac:dyDescent="0.2">
      <c r="A573" s="57" t="s">
        <v>1030</v>
      </c>
      <c r="B573" s="23" t="s">
        <v>1031</v>
      </c>
      <c r="C573" s="24"/>
      <c r="D573" s="26"/>
      <c r="E573" s="26"/>
      <c r="F573" s="107"/>
      <c r="G573" s="21"/>
      <c r="H573" s="21"/>
      <c r="I573" s="27"/>
      <c r="J573" s="28"/>
      <c r="K573" s="28"/>
      <c r="L573" s="28"/>
      <c r="M573" s="28"/>
      <c r="N573" s="28"/>
      <c r="O573" s="58"/>
    </row>
    <row r="574" spans="1:15" ht="42.75" x14ac:dyDescent="0.2">
      <c r="A574" s="53" t="s">
        <v>1032</v>
      </c>
      <c r="B574" s="41" t="s">
        <v>1033</v>
      </c>
      <c r="C574" s="42" t="s">
        <v>71</v>
      </c>
      <c r="D574" s="43">
        <v>6</v>
      </c>
      <c r="E574" s="19">
        <f>Boletim_de_Medição_01!G574</f>
        <v>0</v>
      </c>
      <c r="F574" s="106"/>
      <c r="G574" s="22">
        <f t="shared" si="87"/>
        <v>0</v>
      </c>
      <c r="H574" s="22">
        <f t="shared" si="88"/>
        <v>6</v>
      </c>
      <c r="I574" s="25">
        <v>163.30000000000001</v>
      </c>
      <c r="J574" s="17">
        <f t="shared" si="82"/>
        <v>979.8</v>
      </c>
      <c r="K574" s="17">
        <f t="shared" si="83"/>
        <v>0</v>
      </c>
      <c r="L574" s="17">
        <f t="shared" si="84"/>
        <v>0</v>
      </c>
      <c r="M574" s="17">
        <f t="shared" si="85"/>
        <v>0</v>
      </c>
      <c r="N574" s="17">
        <f t="shared" si="86"/>
        <v>979.8</v>
      </c>
      <c r="O574" s="54">
        <f t="shared" si="89"/>
        <v>0</v>
      </c>
    </row>
    <row r="575" spans="1:15" ht="28.5" x14ac:dyDescent="0.2">
      <c r="A575" s="53" t="s">
        <v>1034</v>
      </c>
      <c r="B575" s="41" t="s">
        <v>1035</v>
      </c>
      <c r="C575" s="42" t="s">
        <v>7</v>
      </c>
      <c r="D575" s="43">
        <v>2</v>
      </c>
      <c r="E575" s="19">
        <f>Boletim_de_Medição_01!G575</f>
        <v>0</v>
      </c>
      <c r="F575" s="106"/>
      <c r="G575" s="22">
        <f t="shared" si="87"/>
        <v>0</v>
      </c>
      <c r="H575" s="22">
        <f t="shared" si="88"/>
        <v>2</v>
      </c>
      <c r="I575" s="25">
        <v>381.69</v>
      </c>
      <c r="J575" s="17">
        <f t="shared" si="82"/>
        <v>763.38</v>
      </c>
      <c r="K575" s="17">
        <f t="shared" si="83"/>
        <v>0</v>
      </c>
      <c r="L575" s="17">
        <f t="shared" si="84"/>
        <v>0</v>
      </c>
      <c r="M575" s="17">
        <f t="shared" si="85"/>
        <v>0</v>
      </c>
      <c r="N575" s="17">
        <f t="shared" si="86"/>
        <v>763.38</v>
      </c>
      <c r="O575" s="54">
        <f t="shared" si="89"/>
        <v>0</v>
      </c>
    </row>
    <row r="576" spans="1:15" ht="15" x14ac:dyDescent="0.2">
      <c r="A576" s="53" t="s">
        <v>1036</v>
      </c>
      <c r="B576" s="41" t="s">
        <v>1037</v>
      </c>
      <c r="C576" s="42" t="s">
        <v>7</v>
      </c>
      <c r="D576" s="43">
        <v>8</v>
      </c>
      <c r="E576" s="19">
        <f>Boletim_de_Medição_01!G576</f>
        <v>0</v>
      </c>
      <c r="F576" s="106"/>
      <c r="G576" s="22">
        <f t="shared" si="87"/>
        <v>0</v>
      </c>
      <c r="H576" s="22">
        <f t="shared" si="88"/>
        <v>8</v>
      </c>
      <c r="I576" s="25">
        <v>210.46</v>
      </c>
      <c r="J576" s="17">
        <f t="shared" si="82"/>
        <v>1683.68</v>
      </c>
      <c r="K576" s="17">
        <f t="shared" si="83"/>
        <v>0</v>
      </c>
      <c r="L576" s="17">
        <f t="shared" si="84"/>
        <v>0</v>
      </c>
      <c r="M576" s="17">
        <f t="shared" si="85"/>
        <v>0</v>
      </c>
      <c r="N576" s="17">
        <f t="shared" si="86"/>
        <v>1683.68</v>
      </c>
      <c r="O576" s="54">
        <f t="shared" si="89"/>
        <v>0</v>
      </c>
    </row>
    <row r="577" spans="1:15" ht="15" x14ac:dyDescent="0.2">
      <c r="A577" s="53" t="s">
        <v>1038</v>
      </c>
      <c r="B577" s="41" t="s">
        <v>1039</v>
      </c>
      <c r="C577" s="42" t="s">
        <v>71</v>
      </c>
      <c r="D577" s="43">
        <v>6</v>
      </c>
      <c r="E577" s="19">
        <f>Boletim_de_Medição_01!G577</f>
        <v>0</v>
      </c>
      <c r="F577" s="106"/>
      <c r="G577" s="22">
        <f t="shared" si="87"/>
        <v>0</v>
      </c>
      <c r="H577" s="22">
        <f t="shared" si="88"/>
        <v>6</v>
      </c>
      <c r="I577" s="25">
        <v>88.02</v>
      </c>
      <c r="J577" s="17">
        <f t="shared" si="82"/>
        <v>528.12</v>
      </c>
      <c r="K577" s="17">
        <f t="shared" si="83"/>
        <v>0</v>
      </c>
      <c r="L577" s="17">
        <f t="shared" si="84"/>
        <v>0</v>
      </c>
      <c r="M577" s="17">
        <f t="shared" si="85"/>
        <v>0</v>
      </c>
      <c r="N577" s="17">
        <f t="shared" si="86"/>
        <v>528.12</v>
      </c>
      <c r="O577" s="54">
        <f t="shared" si="89"/>
        <v>0</v>
      </c>
    </row>
    <row r="578" spans="1:15" ht="57" x14ac:dyDescent="0.2">
      <c r="A578" s="53" t="s">
        <v>1040</v>
      </c>
      <c r="B578" s="41" t="s">
        <v>1041</v>
      </c>
      <c r="C578" s="42" t="s">
        <v>71</v>
      </c>
      <c r="D578" s="43">
        <v>6</v>
      </c>
      <c r="E578" s="19">
        <f>Boletim_de_Medição_01!G578</f>
        <v>0</v>
      </c>
      <c r="F578" s="106"/>
      <c r="G578" s="22">
        <f t="shared" si="87"/>
        <v>0</v>
      </c>
      <c r="H578" s="22">
        <f t="shared" si="88"/>
        <v>6</v>
      </c>
      <c r="I578" s="25">
        <v>137.66999999999999</v>
      </c>
      <c r="J578" s="17">
        <f t="shared" si="82"/>
        <v>826.02</v>
      </c>
      <c r="K578" s="17">
        <f t="shared" si="83"/>
        <v>0</v>
      </c>
      <c r="L578" s="17">
        <f t="shared" si="84"/>
        <v>0</v>
      </c>
      <c r="M578" s="17">
        <f t="shared" si="85"/>
        <v>0</v>
      </c>
      <c r="N578" s="17">
        <f t="shared" si="86"/>
        <v>826.02</v>
      </c>
      <c r="O578" s="54">
        <f t="shared" si="89"/>
        <v>0</v>
      </c>
    </row>
    <row r="579" spans="1:15" ht="57" x14ac:dyDescent="0.2">
      <c r="A579" s="53" t="s">
        <v>1042</v>
      </c>
      <c r="B579" s="41" t="s">
        <v>1043</v>
      </c>
      <c r="C579" s="42" t="s">
        <v>7</v>
      </c>
      <c r="D579" s="43">
        <v>1</v>
      </c>
      <c r="E579" s="19">
        <f>Boletim_de_Medição_01!G579</f>
        <v>0</v>
      </c>
      <c r="F579" s="106"/>
      <c r="G579" s="22">
        <f t="shared" si="87"/>
        <v>0</v>
      </c>
      <c r="H579" s="22">
        <f t="shared" si="88"/>
        <v>1</v>
      </c>
      <c r="I579" s="25">
        <v>697.69</v>
      </c>
      <c r="J579" s="17">
        <f t="shared" si="82"/>
        <v>697.69</v>
      </c>
      <c r="K579" s="17">
        <f t="shared" si="83"/>
        <v>0</v>
      </c>
      <c r="L579" s="17">
        <f t="shared" si="84"/>
        <v>0</v>
      </c>
      <c r="M579" s="17">
        <f t="shared" si="85"/>
        <v>0</v>
      </c>
      <c r="N579" s="17">
        <f t="shared" si="86"/>
        <v>697.69</v>
      </c>
      <c r="O579" s="54">
        <f t="shared" si="89"/>
        <v>0</v>
      </c>
    </row>
    <row r="580" spans="1:15" ht="57" x14ac:dyDescent="0.2">
      <c r="A580" s="53" t="s">
        <v>1044</v>
      </c>
      <c r="B580" s="41" t="s">
        <v>1045</v>
      </c>
      <c r="C580" s="42" t="s">
        <v>71</v>
      </c>
      <c r="D580" s="43">
        <v>1</v>
      </c>
      <c r="E580" s="19">
        <f>Boletim_de_Medição_01!G580</f>
        <v>0</v>
      </c>
      <c r="F580" s="106"/>
      <c r="G580" s="22">
        <f t="shared" si="87"/>
        <v>0</v>
      </c>
      <c r="H580" s="22">
        <f t="shared" si="88"/>
        <v>1</v>
      </c>
      <c r="I580" s="25">
        <v>149.58000000000001</v>
      </c>
      <c r="J580" s="17">
        <f t="shared" si="82"/>
        <v>149.58000000000001</v>
      </c>
      <c r="K580" s="17">
        <f t="shared" si="83"/>
        <v>0</v>
      </c>
      <c r="L580" s="17">
        <f t="shared" si="84"/>
        <v>0</v>
      </c>
      <c r="M580" s="17">
        <f t="shared" si="85"/>
        <v>0</v>
      </c>
      <c r="N580" s="17">
        <f t="shared" si="86"/>
        <v>149.58000000000001</v>
      </c>
      <c r="O580" s="54">
        <f t="shared" si="89"/>
        <v>0</v>
      </c>
    </row>
    <row r="581" spans="1:15" ht="15" x14ac:dyDescent="0.2">
      <c r="A581" s="53" t="s">
        <v>1046</v>
      </c>
      <c r="B581" s="41" t="s">
        <v>1047</v>
      </c>
      <c r="C581" s="42" t="s">
        <v>6</v>
      </c>
      <c r="D581" s="43">
        <v>0.65</v>
      </c>
      <c r="E581" s="19">
        <f>Boletim_de_Medição_01!G581</f>
        <v>0</v>
      </c>
      <c r="F581" s="106"/>
      <c r="G581" s="22">
        <f t="shared" si="87"/>
        <v>0</v>
      </c>
      <c r="H581" s="22">
        <f t="shared" si="88"/>
        <v>0.65</v>
      </c>
      <c r="I581" s="25">
        <v>188.44</v>
      </c>
      <c r="J581" s="17">
        <f t="shared" si="82"/>
        <v>122.49</v>
      </c>
      <c r="K581" s="17">
        <f t="shared" si="83"/>
        <v>0</v>
      </c>
      <c r="L581" s="17">
        <f t="shared" si="84"/>
        <v>0</v>
      </c>
      <c r="M581" s="17">
        <f t="shared" si="85"/>
        <v>0</v>
      </c>
      <c r="N581" s="17">
        <f t="shared" si="86"/>
        <v>122.49</v>
      </c>
      <c r="O581" s="54">
        <f t="shared" si="89"/>
        <v>0</v>
      </c>
    </row>
    <row r="582" spans="1:15" ht="15" x14ac:dyDescent="0.2">
      <c r="A582" s="53" t="s">
        <v>1048</v>
      </c>
      <c r="B582" s="41" t="s">
        <v>1049</v>
      </c>
      <c r="C582" s="42" t="s">
        <v>71</v>
      </c>
      <c r="D582" s="43">
        <v>6</v>
      </c>
      <c r="E582" s="19">
        <f>Boletim_de_Medição_01!G582</f>
        <v>0</v>
      </c>
      <c r="F582" s="106"/>
      <c r="G582" s="22">
        <f t="shared" si="87"/>
        <v>0</v>
      </c>
      <c r="H582" s="22">
        <f t="shared" si="88"/>
        <v>6</v>
      </c>
      <c r="I582" s="25">
        <v>12.86</v>
      </c>
      <c r="J582" s="17">
        <f t="shared" si="82"/>
        <v>77.16</v>
      </c>
      <c r="K582" s="17">
        <f t="shared" si="83"/>
        <v>0</v>
      </c>
      <c r="L582" s="17">
        <f t="shared" si="84"/>
        <v>0</v>
      </c>
      <c r="M582" s="17">
        <f t="shared" si="85"/>
        <v>0</v>
      </c>
      <c r="N582" s="17">
        <f t="shared" si="86"/>
        <v>77.16</v>
      </c>
      <c r="O582" s="54">
        <f t="shared" si="89"/>
        <v>0</v>
      </c>
    </row>
    <row r="583" spans="1:15" ht="28.5" x14ac:dyDescent="0.2">
      <c r="A583" s="53" t="s">
        <v>1050</v>
      </c>
      <c r="B583" s="41" t="s">
        <v>1051</v>
      </c>
      <c r="C583" s="42" t="s">
        <v>7</v>
      </c>
      <c r="D583" s="43">
        <v>6</v>
      </c>
      <c r="E583" s="19">
        <f>Boletim_de_Medição_01!G583</f>
        <v>0</v>
      </c>
      <c r="F583" s="106"/>
      <c r="G583" s="22">
        <f t="shared" si="87"/>
        <v>0</v>
      </c>
      <c r="H583" s="22">
        <f t="shared" si="88"/>
        <v>6</v>
      </c>
      <c r="I583" s="25">
        <v>249.53</v>
      </c>
      <c r="J583" s="17">
        <f t="shared" si="82"/>
        <v>1497.18</v>
      </c>
      <c r="K583" s="17">
        <f t="shared" si="83"/>
        <v>0</v>
      </c>
      <c r="L583" s="17">
        <f t="shared" si="84"/>
        <v>0</v>
      </c>
      <c r="M583" s="17">
        <f t="shared" si="85"/>
        <v>0</v>
      </c>
      <c r="N583" s="17">
        <f t="shared" si="86"/>
        <v>1497.18</v>
      </c>
      <c r="O583" s="54">
        <f t="shared" si="89"/>
        <v>0</v>
      </c>
    </row>
    <row r="584" spans="1:15" ht="28.5" x14ac:dyDescent="0.2">
      <c r="A584" s="53" t="s">
        <v>1052</v>
      </c>
      <c r="B584" s="41" t="s">
        <v>842</v>
      </c>
      <c r="C584" s="42" t="s">
        <v>71</v>
      </c>
      <c r="D584" s="43">
        <v>4</v>
      </c>
      <c r="E584" s="19">
        <f>Boletim_de_Medição_01!G584</f>
        <v>0</v>
      </c>
      <c r="F584" s="106"/>
      <c r="G584" s="22">
        <f t="shared" si="87"/>
        <v>0</v>
      </c>
      <c r="H584" s="22">
        <f t="shared" si="88"/>
        <v>4</v>
      </c>
      <c r="I584" s="25">
        <v>11.85</v>
      </c>
      <c r="J584" s="17">
        <f t="shared" si="82"/>
        <v>47.4</v>
      </c>
      <c r="K584" s="17">
        <f t="shared" si="83"/>
        <v>0</v>
      </c>
      <c r="L584" s="17">
        <f t="shared" si="84"/>
        <v>0</v>
      </c>
      <c r="M584" s="17">
        <f t="shared" si="85"/>
        <v>0</v>
      </c>
      <c r="N584" s="17">
        <f t="shared" si="86"/>
        <v>47.4</v>
      </c>
      <c r="O584" s="54">
        <f t="shared" si="89"/>
        <v>0</v>
      </c>
    </row>
    <row r="585" spans="1:15" ht="28.5" x14ac:dyDescent="0.2">
      <c r="A585" s="53" t="s">
        <v>1053</v>
      </c>
      <c r="B585" s="41" t="s">
        <v>1054</v>
      </c>
      <c r="C585" s="42" t="s">
        <v>71</v>
      </c>
      <c r="D585" s="43">
        <v>6</v>
      </c>
      <c r="E585" s="19">
        <f>Boletim_de_Medição_01!G585</f>
        <v>0</v>
      </c>
      <c r="F585" s="106"/>
      <c r="G585" s="22">
        <f t="shared" si="87"/>
        <v>0</v>
      </c>
      <c r="H585" s="22">
        <f t="shared" si="88"/>
        <v>6</v>
      </c>
      <c r="I585" s="25">
        <v>28.87</v>
      </c>
      <c r="J585" s="17">
        <f t="shared" si="82"/>
        <v>173.22</v>
      </c>
      <c r="K585" s="17">
        <f t="shared" si="83"/>
        <v>0</v>
      </c>
      <c r="L585" s="17">
        <f t="shared" si="84"/>
        <v>0</v>
      </c>
      <c r="M585" s="17">
        <f t="shared" si="85"/>
        <v>0</v>
      </c>
      <c r="N585" s="17">
        <f t="shared" si="86"/>
        <v>173.22</v>
      </c>
      <c r="O585" s="54">
        <f t="shared" si="89"/>
        <v>0</v>
      </c>
    </row>
    <row r="586" spans="1:15" ht="28.5" x14ac:dyDescent="0.2">
      <c r="A586" s="53" t="s">
        <v>1055</v>
      </c>
      <c r="B586" s="41" t="s">
        <v>1056</v>
      </c>
      <c r="C586" s="42" t="s">
        <v>71</v>
      </c>
      <c r="D586" s="43">
        <v>6</v>
      </c>
      <c r="E586" s="19">
        <f>Boletim_de_Medição_01!G586</f>
        <v>0</v>
      </c>
      <c r="F586" s="106"/>
      <c r="G586" s="22">
        <f t="shared" si="87"/>
        <v>0</v>
      </c>
      <c r="H586" s="22">
        <f t="shared" si="88"/>
        <v>6</v>
      </c>
      <c r="I586" s="25">
        <v>36.78</v>
      </c>
      <c r="J586" s="17">
        <f t="shared" ref="J586:J641" si="90">D586*I586</f>
        <v>220.68</v>
      </c>
      <c r="K586" s="17">
        <f t="shared" ref="K586:K641" si="91">E586*I586</f>
        <v>0</v>
      </c>
      <c r="L586" s="17">
        <f t="shared" ref="L586:L641" si="92">F586*I586</f>
        <v>0</v>
      </c>
      <c r="M586" s="17">
        <f t="shared" ref="M586:M641" si="93">G586*I586</f>
        <v>0</v>
      </c>
      <c r="N586" s="17">
        <f t="shared" ref="N586:N641" si="94">H586*I586</f>
        <v>220.68</v>
      </c>
      <c r="O586" s="54">
        <f t="shared" si="89"/>
        <v>0</v>
      </c>
    </row>
    <row r="587" spans="1:15" ht="28.5" x14ac:dyDescent="0.2">
      <c r="A587" s="53" t="s">
        <v>1057</v>
      </c>
      <c r="B587" s="41" t="s">
        <v>1058</v>
      </c>
      <c r="C587" s="42" t="s">
        <v>71</v>
      </c>
      <c r="D587" s="43">
        <v>5</v>
      </c>
      <c r="E587" s="19">
        <f>Boletim_de_Medição_01!G587</f>
        <v>0</v>
      </c>
      <c r="F587" s="106"/>
      <c r="G587" s="22">
        <f t="shared" si="87"/>
        <v>0</v>
      </c>
      <c r="H587" s="22">
        <f t="shared" si="88"/>
        <v>5</v>
      </c>
      <c r="I587" s="25">
        <v>27.49</v>
      </c>
      <c r="J587" s="17">
        <f t="shared" si="90"/>
        <v>137.44999999999999</v>
      </c>
      <c r="K587" s="17">
        <f t="shared" si="91"/>
        <v>0</v>
      </c>
      <c r="L587" s="17">
        <f t="shared" si="92"/>
        <v>0</v>
      </c>
      <c r="M587" s="17">
        <f t="shared" si="93"/>
        <v>0</v>
      </c>
      <c r="N587" s="17">
        <f t="shared" si="94"/>
        <v>137.44999999999999</v>
      </c>
      <c r="O587" s="54">
        <f t="shared" si="89"/>
        <v>0</v>
      </c>
    </row>
    <row r="588" spans="1:15" ht="15" x14ac:dyDescent="0.2">
      <c r="A588" s="53" t="s">
        <v>1059</v>
      </c>
      <c r="B588" s="41" t="s">
        <v>1060</v>
      </c>
      <c r="C588" s="42" t="s">
        <v>71</v>
      </c>
      <c r="D588" s="43">
        <v>6</v>
      </c>
      <c r="E588" s="19">
        <f>Boletim_de_Medição_01!G588</f>
        <v>0</v>
      </c>
      <c r="F588" s="106"/>
      <c r="G588" s="22">
        <f t="shared" si="87"/>
        <v>0</v>
      </c>
      <c r="H588" s="22">
        <f t="shared" si="88"/>
        <v>6</v>
      </c>
      <c r="I588" s="25">
        <v>26.56</v>
      </c>
      <c r="J588" s="17">
        <f t="shared" si="90"/>
        <v>159.36000000000001</v>
      </c>
      <c r="K588" s="17">
        <f t="shared" si="91"/>
        <v>0</v>
      </c>
      <c r="L588" s="17">
        <f t="shared" si="92"/>
        <v>0</v>
      </c>
      <c r="M588" s="17">
        <f t="shared" si="93"/>
        <v>0</v>
      </c>
      <c r="N588" s="17">
        <f t="shared" si="94"/>
        <v>159.36000000000001</v>
      </c>
      <c r="O588" s="54">
        <f t="shared" si="89"/>
        <v>0</v>
      </c>
    </row>
    <row r="589" spans="1:15" ht="15" x14ac:dyDescent="0.2">
      <c r="A589" s="53" t="s">
        <v>1061</v>
      </c>
      <c r="B589" s="41" t="s">
        <v>1062</v>
      </c>
      <c r="C589" s="42" t="s">
        <v>7</v>
      </c>
      <c r="D589" s="43">
        <v>6</v>
      </c>
      <c r="E589" s="19">
        <f>Boletim_de_Medição_01!G589</f>
        <v>0</v>
      </c>
      <c r="F589" s="106"/>
      <c r="G589" s="22">
        <f t="shared" si="87"/>
        <v>0</v>
      </c>
      <c r="H589" s="22">
        <f t="shared" si="88"/>
        <v>6</v>
      </c>
      <c r="I589" s="25">
        <v>101.36</v>
      </c>
      <c r="J589" s="17">
        <f t="shared" si="90"/>
        <v>608.16</v>
      </c>
      <c r="K589" s="17">
        <f t="shared" si="91"/>
        <v>0</v>
      </c>
      <c r="L589" s="17">
        <f t="shared" si="92"/>
        <v>0</v>
      </c>
      <c r="M589" s="17">
        <f t="shared" si="93"/>
        <v>0</v>
      </c>
      <c r="N589" s="17">
        <f t="shared" si="94"/>
        <v>608.16</v>
      </c>
      <c r="O589" s="54">
        <f t="shared" si="89"/>
        <v>0</v>
      </c>
    </row>
    <row r="590" spans="1:15" ht="42.75" x14ac:dyDescent="0.2">
      <c r="A590" s="53" t="s">
        <v>1063</v>
      </c>
      <c r="B590" s="41" t="s">
        <v>1064</v>
      </c>
      <c r="C590" s="42" t="s">
        <v>7</v>
      </c>
      <c r="D590" s="43">
        <v>4</v>
      </c>
      <c r="E590" s="19">
        <f>Boletim_de_Medição_01!G590</f>
        <v>0</v>
      </c>
      <c r="F590" s="106"/>
      <c r="G590" s="22">
        <f t="shared" si="87"/>
        <v>0</v>
      </c>
      <c r="H590" s="22">
        <f t="shared" si="88"/>
        <v>4</v>
      </c>
      <c r="I590" s="25">
        <v>43.44</v>
      </c>
      <c r="J590" s="17">
        <f t="shared" si="90"/>
        <v>173.76</v>
      </c>
      <c r="K590" s="17">
        <f t="shared" si="91"/>
        <v>0</v>
      </c>
      <c r="L590" s="17">
        <f t="shared" si="92"/>
        <v>0</v>
      </c>
      <c r="M590" s="17">
        <f t="shared" si="93"/>
        <v>0</v>
      </c>
      <c r="N590" s="17">
        <f t="shared" si="94"/>
        <v>173.76</v>
      </c>
      <c r="O590" s="54">
        <f t="shared" si="89"/>
        <v>0</v>
      </c>
    </row>
    <row r="591" spans="1:15" ht="15" x14ac:dyDescent="0.2">
      <c r="A591" s="57" t="s">
        <v>1065</v>
      </c>
      <c r="B591" s="23" t="s">
        <v>1066</v>
      </c>
      <c r="C591" s="24"/>
      <c r="D591" s="26"/>
      <c r="E591" s="26"/>
      <c r="F591" s="107"/>
      <c r="G591" s="21"/>
      <c r="H591" s="21"/>
      <c r="I591" s="27"/>
      <c r="J591" s="28"/>
      <c r="K591" s="28"/>
      <c r="L591" s="28"/>
      <c r="M591" s="28"/>
      <c r="N591" s="28"/>
      <c r="O591" s="58"/>
    </row>
    <row r="592" spans="1:15" ht="15" x14ac:dyDescent="0.2">
      <c r="A592" s="57" t="s">
        <v>1067</v>
      </c>
      <c r="B592" s="23" t="s">
        <v>8</v>
      </c>
      <c r="C592" s="24"/>
      <c r="D592" s="26"/>
      <c r="E592" s="26"/>
      <c r="F592" s="107"/>
      <c r="G592" s="21"/>
      <c r="H592" s="21"/>
      <c r="I592" s="27"/>
      <c r="J592" s="28"/>
      <c r="K592" s="28"/>
      <c r="L592" s="28"/>
      <c r="M592" s="28"/>
      <c r="N592" s="28"/>
      <c r="O592" s="58"/>
    </row>
    <row r="593" spans="1:15" ht="42.75" x14ac:dyDescent="0.2">
      <c r="A593" s="53" t="s">
        <v>1068</v>
      </c>
      <c r="B593" s="41" t="s">
        <v>209</v>
      </c>
      <c r="C593" s="42" t="s">
        <v>74</v>
      </c>
      <c r="D593" s="43">
        <v>16.28</v>
      </c>
      <c r="E593" s="19">
        <f>Boletim_de_Medição_01!G593</f>
        <v>0</v>
      </c>
      <c r="F593" s="106"/>
      <c r="G593" s="22">
        <f t="shared" si="87"/>
        <v>0</v>
      </c>
      <c r="H593" s="22">
        <f t="shared" si="88"/>
        <v>16.28</v>
      </c>
      <c r="I593" s="25">
        <v>18.850000000000001</v>
      </c>
      <c r="J593" s="17">
        <f t="shared" si="90"/>
        <v>306.88</v>
      </c>
      <c r="K593" s="17">
        <f t="shared" si="91"/>
        <v>0</v>
      </c>
      <c r="L593" s="17">
        <f t="shared" si="92"/>
        <v>0</v>
      </c>
      <c r="M593" s="17">
        <f t="shared" si="93"/>
        <v>0</v>
      </c>
      <c r="N593" s="17">
        <f t="shared" si="94"/>
        <v>306.88</v>
      </c>
      <c r="O593" s="54">
        <f t="shared" si="89"/>
        <v>0</v>
      </c>
    </row>
    <row r="594" spans="1:15" ht="42.75" x14ac:dyDescent="0.2">
      <c r="A594" s="53" t="s">
        <v>1069</v>
      </c>
      <c r="B594" s="41" t="s">
        <v>243</v>
      </c>
      <c r="C594" s="42" t="s">
        <v>74</v>
      </c>
      <c r="D594" s="43">
        <v>15.06</v>
      </c>
      <c r="E594" s="19">
        <f>Boletim_de_Medição_01!G594</f>
        <v>0</v>
      </c>
      <c r="F594" s="106"/>
      <c r="G594" s="22">
        <f t="shared" si="87"/>
        <v>0</v>
      </c>
      <c r="H594" s="22">
        <f t="shared" si="88"/>
        <v>15.06</v>
      </c>
      <c r="I594" s="25">
        <v>22.62</v>
      </c>
      <c r="J594" s="17">
        <f t="shared" si="90"/>
        <v>340.66</v>
      </c>
      <c r="K594" s="17">
        <f t="shared" si="91"/>
        <v>0</v>
      </c>
      <c r="L594" s="17">
        <f t="shared" si="92"/>
        <v>0</v>
      </c>
      <c r="M594" s="17">
        <f t="shared" si="93"/>
        <v>0</v>
      </c>
      <c r="N594" s="17">
        <f t="shared" si="94"/>
        <v>340.66</v>
      </c>
      <c r="O594" s="54">
        <f t="shared" si="89"/>
        <v>0</v>
      </c>
    </row>
    <row r="595" spans="1:15" ht="28.5" x14ac:dyDescent="0.2">
      <c r="A595" s="53" t="s">
        <v>1070</v>
      </c>
      <c r="B595" s="41" t="s">
        <v>1071</v>
      </c>
      <c r="C595" s="42" t="s">
        <v>30</v>
      </c>
      <c r="D595" s="43">
        <v>20</v>
      </c>
      <c r="E595" s="19">
        <f>Boletim_de_Medição_01!G595</f>
        <v>0</v>
      </c>
      <c r="F595" s="106"/>
      <c r="G595" s="22">
        <f t="shared" si="87"/>
        <v>0</v>
      </c>
      <c r="H595" s="22">
        <f t="shared" si="88"/>
        <v>20</v>
      </c>
      <c r="I595" s="25">
        <v>14.1</v>
      </c>
      <c r="J595" s="17">
        <f t="shared" si="90"/>
        <v>282</v>
      </c>
      <c r="K595" s="17">
        <f t="shared" si="91"/>
        <v>0</v>
      </c>
      <c r="L595" s="17">
        <f t="shared" si="92"/>
        <v>0</v>
      </c>
      <c r="M595" s="17">
        <f t="shared" si="93"/>
        <v>0</v>
      </c>
      <c r="N595" s="17">
        <f t="shared" si="94"/>
        <v>282</v>
      </c>
      <c r="O595" s="54">
        <f t="shared" si="89"/>
        <v>0</v>
      </c>
    </row>
    <row r="596" spans="1:15" ht="28.5" x14ac:dyDescent="0.2">
      <c r="A596" s="53" t="s">
        <v>1072</v>
      </c>
      <c r="B596" s="41" t="s">
        <v>1073</v>
      </c>
      <c r="C596" s="42" t="s">
        <v>30</v>
      </c>
      <c r="D596" s="43">
        <v>20</v>
      </c>
      <c r="E596" s="19">
        <f>Boletim_de_Medição_01!G596</f>
        <v>0</v>
      </c>
      <c r="F596" s="106"/>
      <c r="G596" s="22">
        <f t="shared" si="87"/>
        <v>0</v>
      </c>
      <c r="H596" s="22">
        <f t="shared" si="88"/>
        <v>20</v>
      </c>
      <c r="I596" s="25">
        <v>10.7</v>
      </c>
      <c r="J596" s="17">
        <f t="shared" si="90"/>
        <v>214</v>
      </c>
      <c r="K596" s="17">
        <f t="shared" si="91"/>
        <v>0</v>
      </c>
      <c r="L596" s="17">
        <f t="shared" si="92"/>
        <v>0</v>
      </c>
      <c r="M596" s="17">
        <f t="shared" si="93"/>
        <v>0</v>
      </c>
      <c r="N596" s="17">
        <f t="shared" si="94"/>
        <v>214</v>
      </c>
      <c r="O596" s="54">
        <f t="shared" si="89"/>
        <v>0</v>
      </c>
    </row>
    <row r="597" spans="1:15" ht="15" x14ac:dyDescent="0.2">
      <c r="A597" s="53" t="s">
        <v>1074</v>
      </c>
      <c r="B597" s="41" t="s">
        <v>602</v>
      </c>
      <c r="C597" s="42" t="s">
        <v>28</v>
      </c>
      <c r="D597" s="43">
        <v>1.46</v>
      </c>
      <c r="E597" s="19">
        <f>Boletim_de_Medição_01!G597</f>
        <v>0</v>
      </c>
      <c r="F597" s="106"/>
      <c r="G597" s="22">
        <f t="shared" si="87"/>
        <v>0</v>
      </c>
      <c r="H597" s="22">
        <f t="shared" si="88"/>
        <v>1.46</v>
      </c>
      <c r="I597" s="25">
        <v>7.54</v>
      </c>
      <c r="J597" s="17">
        <f t="shared" si="90"/>
        <v>11.01</v>
      </c>
      <c r="K597" s="17">
        <f t="shared" si="91"/>
        <v>0</v>
      </c>
      <c r="L597" s="17">
        <f t="shared" si="92"/>
        <v>0</v>
      </c>
      <c r="M597" s="17">
        <f t="shared" si="93"/>
        <v>0</v>
      </c>
      <c r="N597" s="17">
        <f t="shared" si="94"/>
        <v>11.01</v>
      </c>
      <c r="O597" s="54">
        <f t="shared" si="89"/>
        <v>0</v>
      </c>
    </row>
    <row r="598" spans="1:15" ht="42.75" x14ac:dyDescent="0.2">
      <c r="A598" s="53" t="s">
        <v>1075</v>
      </c>
      <c r="B598" s="41" t="s">
        <v>195</v>
      </c>
      <c r="C598" s="42" t="s">
        <v>196</v>
      </c>
      <c r="D598" s="43">
        <v>14.6</v>
      </c>
      <c r="E598" s="19">
        <f>Boletim_de_Medição_01!G598</f>
        <v>0</v>
      </c>
      <c r="F598" s="106"/>
      <c r="G598" s="22">
        <f t="shared" si="87"/>
        <v>0</v>
      </c>
      <c r="H598" s="22">
        <f t="shared" si="88"/>
        <v>14.6</v>
      </c>
      <c r="I598" s="25">
        <v>0.64</v>
      </c>
      <c r="J598" s="17">
        <f t="shared" si="90"/>
        <v>9.34</v>
      </c>
      <c r="K598" s="17">
        <f t="shared" si="91"/>
        <v>0</v>
      </c>
      <c r="L598" s="17">
        <f t="shared" si="92"/>
        <v>0</v>
      </c>
      <c r="M598" s="17">
        <f t="shared" si="93"/>
        <v>0</v>
      </c>
      <c r="N598" s="17">
        <f t="shared" si="94"/>
        <v>9.34</v>
      </c>
      <c r="O598" s="54">
        <f t="shared" si="89"/>
        <v>0</v>
      </c>
    </row>
    <row r="599" spans="1:15" ht="15" x14ac:dyDescent="0.2">
      <c r="A599" s="57" t="s">
        <v>1076</v>
      </c>
      <c r="B599" s="23" t="s">
        <v>1077</v>
      </c>
      <c r="C599" s="24"/>
      <c r="D599" s="26"/>
      <c r="E599" s="26"/>
      <c r="F599" s="107"/>
      <c r="G599" s="21"/>
      <c r="H599" s="21"/>
      <c r="I599" s="27"/>
      <c r="J599" s="28"/>
      <c r="K599" s="28"/>
      <c r="L599" s="28"/>
      <c r="M599" s="28"/>
      <c r="N599" s="28"/>
      <c r="O599" s="58"/>
    </row>
    <row r="600" spans="1:15" ht="42.75" x14ac:dyDescent="0.2">
      <c r="A600" s="53" t="s">
        <v>1078</v>
      </c>
      <c r="B600" s="41" t="s">
        <v>237</v>
      </c>
      <c r="C600" s="42" t="s">
        <v>7</v>
      </c>
      <c r="D600" s="43">
        <v>2</v>
      </c>
      <c r="E600" s="19">
        <f>Boletim_de_Medição_01!G600</f>
        <v>0</v>
      </c>
      <c r="F600" s="106"/>
      <c r="G600" s="22">
        <f t="shared" si="87"/>
        <v>0</v>
      </c>
      <c r="H600" s="22">
        <f t="shared" si="88"/>
        <v>2</v>
      </c>
      <c r="I600" s="25">
        <v>345.29</v>
      </c>
      <c r="J600" s="17">
        <f t="shared" si="90"/>
        <v>690.58</v>
      </c>
      <c r="K600" s="17">
        <f t="shared" si="91"/>
        <v>0</v>
      </c>
      <c r="L600" s="17">
        <f t="shared" si="92"/>
        <v>0</v>
      </c>
      <c r="M600" s="17">
        <f t="shared" si="93"/>
        <v>0</v>
      </c>
      <c r="N600" s="17">
        <f t="shared" si="94"/>
        <v>690.58</v>
      </c>
      <c r="O600" s="54">
        <f t="shared" si="89"/>
        <v>0</v>
      </c>
    </row>
    <row r="601" spans="1:15" ht="15" x14ac:dyDescent="0.2">
      <c r="A601" s="53" t="s">
        <v>1079</v>
      </c>
      <c r="B601" s="41" t="s">
        <v>266</v>
      </c>
      <c r="C601" s="42" t="s">
        <v>7</v>
      </c>
      <c r="D601" s="43">
        <v>1</v>
      </c>
      <c r="E601" s="19">
        <f>Boletim_de_Medição_01!G601</f>
        <v>0</v>
      </c>
      <c r="F601" s="106"/>
      <c r="G601" s="22">
        <f t="shared" si="87"/>
        <v>0</v>
      </c>
      <c r="H601" s="22">
        <f t="shared" si="88"/>
        <v>1</v>
      </c>
      <c r="I601" s="25">
        <v>170.68</v>
      </c>
      <c r="J601" s="17">
        <f t="shared" si="90"/>
        <v>170.68</v>
      </c>
      <c r="K601" s="17">
        <f t="shared" si="91"/>
        <v>0</v>
      </c>
      <c r="L601" s="17">
        <f t="shared" si="92"/>
        <v>0</v>
      </c>
      <c r="M601" s="17">
        <f t="shared" si="93"/>
        <v>0</v>
      </c>
      <c r="N601" s="17">
        <f t="shared" si="94"/>
        <v>170.68</v>
      </c>
      <c r="O601" s="54">
        <f t="shared" si="89"/>
        <v>0</v>
      </c>
    </row>
    <row r="602" spans="1:15" ht="28.5" x14ac:dyDescent="0.2">
      <c r="A602" s="53" t="s">
        <v>1080</v>
      </c>
      <c r="B602" s="41" t="s">
        <v>883</v>
      </c>
      <c r="C602" s="42" t="s">
        <v>30</v>
      </c>
      <c r="D602" s="43">
        <v>80</v>
      </c>
      <c r="E602" s="19">
        <f>Boletim_de_Medição_01!G602</f>
        <v>0</v>
      </c>
      <c r="F602" s="106"/>
      <c r="G602" s="22">
        <f t="shared" si="87"/>
        <v>0</v>
      </c>
      <c r="H602" s="22">
        <f t="shared" si="88"/>
        <v>80</v>
      </c>
      <c r="I602" s="25">
        <v>20.93</v>
      </c>
      <c r="J602" s="17">
        <f t="shared" si="90"/>
        <v>1674.4</v>
      </c>
      <c r="K602" s="17">
        <f t="shared" si="91"/>
        <v>0</v>
      </c>
      <c r="L602" s="17">
        <f t="shared" si="92"/>
        <v>0</v>
      </c>
      <c r="M602" s="17">
        <f t="shared" si="93"/>
        <v>0</v>
      </c>
      <c r="N602" s="17">
        <f t="shared" si="94"/>
        <v>1674.4</v>
      </c>
      <c r="O602" s="54">
        <f t="shared" si="89"/>
        <v>0</v>
      </c>
    </row>
    <row r="603" spans="1:15" ht="28.5" x14ac:dyDescent="0.2">
      <c r="A603" s="53" t="s">
        <v>1081</v>
      </c>
      <c r="B603" s="41" t="s">
        <v>879</v>
      </c>
      <c r="C603" s="42" t="s">
        <v>30</v>
      </c>
      <c r="D603" s="43">
        <v>15</v>
      </c>
      <c r="E603" s="19">
        <f>Boletim_de_Medição_01!G603</f>
        <v>0</v>
      </c>
      <c r="F603" s="106"/>
      <c r="G603" s="22">
        <f t="shared" si="87"/>
        <v>0</v>
      </c>
      <c r="H603" s="22">
        <f t="shared" si="88"/>
        <v>15</v>
      </c>
      <c r="I603" s="25">
        <v>12.18</v>
      </c>
      <c r="J603" s="17">
        <f t="shared" si="90"/>
        <v>182.7</v>
      </c>
      <c r="K603" s="17">
        <f t="shared" si="91"/>
        <v>0</v>
      </c>
      <c r="L603" s="17">
        <f t="shared" si="92"/>
        <v>0</v>
      </c>
      <c r="M603" s="17">
        <f t="shared" si="93"/>
        <v>0</v>
      </c>
      <c r="N603" s="17">
        <f t="shared" si="94"/>
        <v>182.7</v>
      </c>
      <c r="O603" s="54">
        <f t="shared" si="89"/>
        <v>0</v>
      </c>
    </row>
    <row r="604" spans="1:15" ht="28.5" x14ac:dyDescent="0.2">
      <c r="A604" s="53" t="s">
        <v>1082</v>
      </c>
      <c r="B604" s="41" t="s">
        <v>1083</v>
      </c>
      <c r="C604" s="42" t="s">
        <v>30</v>
      </c>
      <c r="D604" s="43">
        <v>12.3</v>
      </c>
      <c r="E604" s="19">
        <f>Boletim_de_Medição_01!G604</f>
        <v>0</v>
      </c>
      <c r="F604" s="106"/>
      <c r="G604" s="22">
        <f t="shared" si="87"/>
        <v>0</v>
      </c>
      <c r="H604" s="22">
        <f t="shared" si="88"/>
        <v>12.3</v>
      </c>
      <c r="I604" s="25">
        <v>17.89</v>
      </c>
      <c r="J604" s="17">
        <f t="shared" si="90"/>
        <v>220.05</v>
      </c>
      <c r="K604" s="17">
        <f t="shared" si="91"/>
        <v>0</v>
      </c>
      <c r="L604" s="17">
        <f t="shared" si="92"/>
        <v>0</v>
      </c>
      <c r="M604" s="17">
        <f t="shared" si="93"/>
        <v>0</v>
      </c>
      <c r="N604" s="17">
        <f t="shared" si="94"/>
        <v>220.05</v>
      </c>
      <c r="O604" s="54">
        <f t="shared" si="89"/>
        <v>0</v>
      </c>
    </row>
    <row r="605" spans="1:15" ht="28.5" x14ac:dyDescent="0.2">
      <c r="A605" s="53" t="s">
        <v>1084</v>
      </c>
      <c r="B605" s="41" t="s">
        <v>893</v>
      </c>
      <c r="C605" s="42" t="s">
        <v>71</v>
      </c>
      <c r="D605" s="43">
        <v>21</v>
      </c>
      <c r="E605" s="19">
        <f>Boletim_de_Medição_01!G605</f>
        <v>0</v>
      </c>
      <c r="F605" s="106"/>
      <c r="G605" s="22">
        <f t="shared" si="87"/>
        <v>0</v>
      </c>
      <c r="H605" s="22">
        <f t="shared" si="88"/>
        <v>21</v>
      </c>
      <c r="I605" s="25">
        <v>12.47</v>
      </c>
      <c r="J605" s="17">
        <f t="shared" si="90"/>
        <v>261.87</v>
      </c>
      <c r="K605" s="17">
        <f t="shared" si="91"/>
        <v>0</v>
      </c>
      <c r="L605" s="17">
        <f t="shared" si="92"/>
        <v>0</v>
      </c>
      <c r="M605" s="17">
        <f t="shared" si="93"/>
        <v>0</v>
      </c>
      <c r="N605" s="17">
        <f t="shared" si="94"/>
        <v>261.87</v>
      </c>
      <c r="O605" s="54">
        <f t="shared" si="89"/>
        <v>0</v>
      </c>
    </row>
    <row r="606" spans="1:15" ht="28.5" x14ac:dyDescent="0.2">
      <c r="A606" s="53" t="s">
        <v>1085</v>
      </c>
      <c r="B606" s="41" t="s">
        <v>1086</v>
      </c>
      <c r="C606" s="42" t="s">
        <v>71</v>
      </c>
      <c r="D606" s="43">
        <v>5</v>
      </c>
      <c r="E606" s="19">
        <f>Boletim_de_Medição_01!G606</f>
        <v>0</v>
      </c>
      <c r="F606" s="106"/>
      <c r="G606" s="22">
        <f t="shared" si="87"/>
        <v>0</v>
      </c>
      <c r="H606" s="22">
        <f t="shared" si="88"/>
        <v>5</v>
      </c>
      <c r="I606" s="25">
        <v>8.43</v>
      </c>
      <c r="J606" s="17">
        <f t="shared" si="90"/>
        <v>42.15</v>
      </c>
      <c r="K606" s="17">
        <f t="shared" si="91"/>
        <v>0</v>
      </c>
      <c r="L606" s="17">
        <f t="shared" si="92"/>
        <v>0</v>
      </c>
      <c r="M606" s="17">
        <f t="shared" si="93"/>
        <v>0</v>
      </c>
      <c r="N606" s="17">
        <f t="shared" si="94"/>
        <v>42.15</v>
      </c>
      <c r="O606" s="54">
        <f t="shared" si="89"/>
        <v>0</v>
      </c>
    </row>
    <row r="607" spans="1:15" ht="28.5" x14ac:dyDescent="0.2">
      <c r="A607" s="53" t="s">
        <v>1087</v>
      </c>
      <c r="B607" s="41" t="s">
        <v>887</v>
      </c>
      <c r="C607" s="42" t="s">
        <v>71</v>
      </c>
      <c r="D607" s="43">
        <v>1</v>
      </c>
      <c r="E607" s="19">
        <f>Boletim_de_Medição_01!G607</f>
        <v>0</v>
      </c>
      <c r="F607" s="106"/>
      <c r="G607" s="22">
        <f t="shared" si="87"/>
        <v>0</v>
      </c>
      <c r="H607" s="22">
        <f t="shared" si="88"/>
        <v>1</v>
      </c>
      <c r="I607" s="25">
        <v>5.04</v>
      </c>
      <c r="J607" s="17">
        <f t="shared" si="90"/>
        <v>5.04</v>
      </c>
      <c r="K607" s="17">
        <f t="shared" si="91"/>
        <v>0</v>
      </c>
      <c r="L607" s="17">
        <f t="shared" si="92"/>
        <v>0</v>
      </c>
      <c r="M607" s="17">
        <f t="shared" si="93"/>
        <v>0</v>
      </c>
      <c r="N607" s="17">
        <f t="shared" si="94"/>
        <v>5.04</v>
      </c>
      <c r="O607" s="54">
        <f t="shared" si="89"/>
        <v>0</v>
      </c>
    </row>
    <row r="608" spans="1:15" ht="28.5" x14ac:dyDescent="0.2">
      <c r="A608" s="53" t="s">
        <v>1088</v>
      </c>
      <c r="B608" s="41" t="s">
        <v>1089</v>
      </c>
      <c r="C608" s="42" t="s">
        <v>7</v>
      </c>
      <c r="D608" s="43">
        <v>1</v>
      </c>
      <c r="E608" s="19">
        <f>Boletim_de_Medição_01!G608</f>
        <v>0</v>
      </c>
      <c r="F608" s="106"/>
      <c r="G608" s="22">
        <f t="shared" si="87"/>
        <v>0</v>
      </c>
      <c r="H608" s="22">
        <f t="shared" si="88"/>
        <v>1</v>
      </c>
      <c r="I608" s="25">
        <v>9.4700000000000006</v>
      </c>
      <c r="J608" s="17">
        <f t="shared" si="90"/>
        <v>9.4700000000000006</v>
      </c>
      <c r="K608" s="17">
        <f t="shared" si="91"/>
        <v>0</v>
      </c>
      <c r="L608" s="17">
        <f t="shared" si="92"/>
        <v>0</v>
      </c>
      <c r="M608" s="17">
        <f t="shared" si="93"/>
        <v>0</v>
      </c>
      <c r="N608" s="17">
        <f t="shared" si="94"/>
        <v>9.4700000000000006</v>
      </c>
      <c r="O608" s="54">
        <f t="shared" si="89"/>
        <v>0</v>
      </c>
    </row>
    <row r="609" spans="1:15" ht="15" x14ac:dyDescent="0.2">
      <c r="A609" s="53" t="s">
        <v>1090</v>
      </c>
      <c r="B609" s="41" t="s">
        <v>1091</v>
      </c>
      <c r="C609" s="42" t="s">
        <v>7</v>
      </c>
      <c r="D609" s="43">
        <v>5</v>
      </c>
      <c r="E609" s="19">
        <f>Boletim_de_Medição_01!G609</f>
        <v>0</v>
      </c>
      <c r="F609" s="106"/>
      <c r="G609" s="22">
        <f t="shared" si="87"/>
        <v>0</v>
      </c>
      <c r="H609" s="22">
        <f t="shared" si="88"/>
        <v>5</v>
      </c>
      <c r="I609" s="25">
        <v>9.06</v>
      </c>
      <c r="J609" s="17">
        <f t="shared" si="90"/>
        <v>45.3</v>
      </c>
      <c r="K609" s="17">
        <f t="shared" si="91"/>
        <v>0</v>
      </c>
      <c r="L609" s="17">
        <f t="shared" si="92"/>
        <v>0</v>
      </c>
      <c r="M609" s="17">
        <f t="shared" si="93"/>
        <v>0</v>
      </c>
      <c r="N609" s="17">
        <f t="shared" si="94"/>
        <v>45.3</v>
      </c>
      <c r="O609" s="54">
        <f t="shared" si="89"/>
        <v>0</v>
      </c>
    </row>
    <row r="610" spans="1:15" ht="28.5" x14ac:dyDescent="0.2">
      <c r="A610" s="53" t="s">
        <v>1092</v>
      </c>
      <c r="B610" s="41" t="s">
        <v>895</v>
      </c>
      <c r="C610" s="42" t="s">
        <v>71</v>
      </c>
      <c r="D610" s="43">
        <v>3</v>
      </c>
      <c r="E610" s="19">
        <f>Boletim_de_Medição_01!G610</f>
        <v>0</v>
      </c>
      <c r="F610" s="106"/>
      <c r="G610" s="22">
        <f t="shared" si="87"/>
        <v>0</v>
      </c>
      <c r="H610" s="22">
        <f t="shared" si="88"/>
        <v>3</v>
      </c>
      <c r="I610" s="25">
        <v>12.18</v>
      </c>
      <c r="J610" s="17">
        <f t="shared" si="90"/>
        <v>36.54</v>
      </c>
      <c r="K610" s="17">
        <f t="shared" si="91"/>
        <v>0</v>
      </c>
      <c r="L610" s="17">
        <f t="shared" si="92"/>
        <v>0</v>
      </c>
      <c r="M610" s="17">
        <f t="shared" si="93"/>
        <v>0</v>
      </c>
      <c r="N610" s="17">
        <f t="shared" si="94"/>
        <v>36.54</v>
      </c>
      <c r="O610" s="54">
        <f t="shared" si="89"/>
        <v>0</v>
      </c>
    </row>
    <row r="611" spans="1:15" ht="28.5" x14ac:dyDescent="0.2">
      <c r="A611" s="53" t="s">
        <v>1093</v>
      </c>
      <c r="B611" s="41" t="s">
        <v>891</v>
      </c>
      <c r="C611" s="42" t="s">
        <v>71</v>
      </c>
      <c r="D611" s="43">
        <v>4</v>
      </c>
      <c r="E611" s="19">
        <f>Boletim_de_Medição_01!G611</f>
        <v>0</v>
      </c>
      <c r="F611" s="106"/>
      <c r="G611" s="22">
        <f t="shared" si="87"/>
        <v>0</v>
      </c>
      <c r="H611" s="22">
        <f t="shared" si="88"/>
        <v>4</v>
      </c>
      <c r="I611" s="25">
        <v>10.93</v>
      </c>
      <c r="J611" s="17">
        <f t="shared" si="90"/>
        <v>43.72</v>
      </c>
      <c r="K611" s="17">
        <f t="shared" si="91"/>
        <v>0</v>
      </c>
      <c r="L611" s="17">
        <f t="shared" si="92"/>
        <v>0</v>
      </c>
      <c r="M611" s="17">
        <f t="shared" si="93"/>
        <v>0</v>
      </c>
      <c r="N611" s="17">
        <f t="shared" si="94"/>
        <v>43.72</v>
      </c>
      <c r="O611" s="54">
        <f t="shared" si="89"/>
        <v>0</v>
      </c>
    </row>
    <row r="612" spans="1:15" ht="28.5" x14ac:dyDescent="0.2">
      <c r="A612" s="53" t="s">
        <v>1094</v>
      </c>
      <c r="B612" s="41" t="s">
        <v>1095</v>
      </c>
      <c r="C612" s="42" t="s">
        <v>71</v>
      </c>
      <c r="D612" s="43">
        <v>1</v>
      </c>
      <c r="E612" s="19">
        <f>Boletim_de_Medição_01!G612</f>
        <v>0</v>
      </c>
      <c r="F612" s="106"/>
      <c r="G612" s="22">
        <f t="shared" si="87"/>
        <v>0</v>
      </c>
      <c r="H612" s="22">
        <f t="shared" si="88"/>
        <v>1</v>
      </c>
      <c r="I612" s="25">
        <v>5.37</v>
      </c>
      <c r="J612" s="17">
        <f t="shared" si="90"/>
        <v>5.37</v>
      </c>
      <c r="K612" s="17">
        <f t="shared" si="91"/>
        <v>0</v>
      </c>
      <c r="L612" s="17">
        <f t="shared" si="92"/>
        <v>0</v>
      </c>
      <c r="M612" s="17">
        <f t="shared" si="93"/>
        <v>0</v>
      </c>
      <c r="N612" s="17">
        <f t="shared" si="94"/>
        <v>5.37</v>
      </c>
      <c r="O612" s="54">
        <f t="shared" si="89"/>
        <v>0</v>
      </c>
    </row>
    <row r="613" spans="1:15" ht="42.75" x14ac:dyDescent="0.2">
      <c r="A613" s="53" t="s">
        <v>1096</v>
      </c>
      <c r="B613" s="41" t="s">
        <v>1097</v>
      </c>
      <c r="C613" s="42" t="s">
        <v>71</v>
      </c>
      <c r="D613" s="43">
        <v>1</v>
      </c>
      <c r="E613" s="19">
        <f>Boletim_de_Medição_01!G613</f>
        <v>0</v>
      </c>
      <c r="F613" s="106"/>
      <c r="G613" s="22">
        <f t="shared" si="87"/>
        <v>0</v>
      </c>
      <c r="H613" s="22">
        <f t="shared" si="88"/>
        <v>1</v>
      </c>
      <c r="I613" s="25">
        <v>15.25</v>
      </c>
      <c r="J613" s="17">
        <f t="shared" si="90"/>
        <v>15.25</v>
      </c>
      <c r="K613" s="17">
        <f t="shared" si="91"/>
        <v>0</v>
      </c>
      <c r="L613" s="17">
        <f t="shared" si="92"/>
        <v>0</v>
      </c>
      <c r="M613" s="17">
        <f t="shared" si="93"/>
        <v>0</v>
      </c>
      <c r="N613" s="17">
        <f t="shared" si="94"/>
        <v>15.25</v>
      </c>
      <c r="O613" s="54">
        <f t="shared" si="89"/>
        <v>0</v>
      </c>
    </row>
    <row r="614" spans="1:15" ht="15" x14ac:dyDescent="0.2">
      <c r="A614" s="53" t="s">
        <v>1098</v>
      </c>
      <c r="B614" s="41" t="s">
        <v>1099</v>
      </c>
      <c r="C614" s="42" t="s">
        <v>6</v>
      </c>
      <c r="D614" s="43">
        <v>18.440000000000001</v>
      </c>
      <c r="E614" s="19">
        <f>Boletim_de_Medição_01!G614</f>
        <v>0</v>
      </c>
      <c r="F614" s="106"/>
      <c r="G614" s="22">
        <f t="shared" si="87"/>
        <v>0</v>
      </c>
      <c r="H614" s="22">
        <f t="shared" si="88"/>
        <v>18.440000000000001</v>
      </c>
      <c r="I614" s="25">
        <v>60.14</v>
      </c>
      <c r="J614" s="17">
        <f t="shared" si="90"/>
        <v>1108.98</v>
      </c>
      <c r="K614" s="17">
        <f t="shared" si="91"/>
        <v>0</v>
      </c>
      <c r="L614" s="17">
        <f t="shared" si="92"/>
        <v>0</v>
      </c>
      <c r="M614" s="17">
        <f t="shared" si="93"/>
        <v>0</v>
      </c>
      <c r="N614" s="17">
        <f t="shared" si="94"/>
        <v>1108.98</v>
      </c>
      <c r="O614" s="54">
        <f t="shared" si="89"/>
        <v>0</v>
      </c>
    </row>
    <row r="615" spans="1:15" ht="28.5" x14ac:dyDescent="0.2">
      <c r="A615" s="53" t="s">
        <v>1100</v>
      </c>
      <c r="B615" s="41" t="s">
        <v>1101</v>
      </c>
      <c r="C615" s="42" t="s">
        <v>7</v>
      </c>
      <c r="D615" s="43">
        <v>1</v>
      </c>
      <c r="E615" s="19">
        <f>Boletim_de_Medição_01!G615</f>
        <v>0</v>
      </c>
      <c r="F615" s="106"/>
      <c r="G615" s="22">
        <f t="shared" si="87"/>
        <v>0</v>
      </c>
      <c r="H615" s="22">
        <f t="shared" si="88"/>
        <v>1</v>
      </c>
      <c r="I615" s="25">
        <v>5.23</v>
      </c>
      <c r="J615" s="17">
        <f t="shared" si="90"/>
        <v>5.23</v>
      </c>
      <c r="K615" s="17">
        <f t="shared" si="91"/>
        <v>0</v>
      </c>
      <c r="L615" s="17">
        <f t="shared" si="92"/>
        <v>0</v>
      </c>
      <c r="M615" s="17">
        <f t="shared" si="93"/>
        <v>0</v>
      </c>
      <c r="N615" s="17">
        <f t="shared" si="94"/>
        <v>5.23</v>
      </c>
      <c r="O615" s="54">
        <f t="shared" si="89"/>
        <v>0</v>
      </c>
    </row>
    <row r="616" spans="1:15" ht="28.5" x14ac:dyDescent="0.2">
      <c r="A616" s="53" t="s">
        <v>1102</v>
      </c>
      <c r="B616" s="41" t="s">
        <v>919</v>
      </c>
      <c r="C616" s="42" t="s">
        <v>71</v>
      </c>
      <c r="D616" s="43">
        <v>7</v>
      </c>
      <c r="E616" s="19">
        <f>Boletim_de_Medição_01!G616</f>
        <v>0</v>
      </c>
      <c r="F616" s="106"/>
      <c r="G616" s="22">
        <f t="shared" si="87"/>
        <v>0</v>
      </c>
      <c r="H616" s="22">
        <f t="shared" si="88"/>
        <v>7</v>
      </c>
      <c r="I616" s="25">
        <v>10.33</v>
      </c>
      <c r="J616" s="17">
        <f t="shared" si="90"/>
        <v>72.31</v>
      </c>
      <c r="K616" s="17">
        <f t="shared" si="91"/>
        <v>0</v>
      </c>
      <c r="L616" s="17">
        <f t="shared" si="92"/>
        <v>0</v>
      </c>
      <c r="M616" s="17">
        <f t="shared" si="93"/>
        <v>0</v>
      </c>
      <c r="N616" s="17">
        <f t="shared" si="94"/>
        <v>72.31</v>
      </c>
      <c r="O616" s="54">
        <f t="shared" si="89"/>
        <v>0</v>
      </c>
    </row>
    <row r="617" spans="1:15" ht="15" x14ac:dyDescent="0.2">
      <c r="A617" s="57" t="s">
        <v>1103</v>
      </c>
      <c r="B617" s="23" t="s">
        <v>40</v>
      </c>
      <c r="C617" s="24"/>
      <c r="D617" s="26"/>
      <c r="E617" s="26"/>
      <c r="F617" s="107"/>
      <c r="G617" s="21"/>
      <c r="H617" s="21"/>
      <c r="I617" s="27"/>
      <c r="J617" s="28"/>
      <c r="K617" s="28"/>
      <c r="L617" s="28"/>
      <c r="M617" s="28"/>
      <c r="N617" s="28"/>
      <c r="O617" s="58"/>
    </row>
    <row r="618" spans="1:15" ht="15" x14ac:dyDescent="0.2">
      <c r="A618" s="53" t="s">
        <v>1104</v>
      </c>
      <c r="B618" s="41" t="s">
        <v>1105</v>
      </c>
      <c r="C618" s="42" t="s">
        <v>7</v>
      </c>
      <c r="D618" s="43">
        <v>21</v>
      </c>
      <c r="E618" s="19">
        <f>Boletim_de_Medição_01!G618</f>
        <v>0</v>
      </c>
      <c r="F618" s="106"/>
      <c r="G618" s="22">
        <f t="shared" si="87"/>
        <v>0</v>
      </c>
      <c r="H618" s="22">
        <f t="shared" si="88"/>
        <v>21</v>
      </c>
      <c r="I618" s="25">
        <v>60.09</v>
      </c>
      <c r="J618" s="17">
        <f t="shared" si="90"/>
        <v>1261.8900000000001</v>
      </c>
      <c r="K618" s="17">
        <f t="shared" si="91"/>
        <v>0</v>
      </c>
      <c r="L618" s="17">
        <f t="shared" si="92"/>
        <v>0</v>
      </c>
      <c r="M618" s="17">
        <f t="shared" si="93"/>
        <v>0</v>
      </c>
      <c r="N618" s="17">
        <f t="shared" si="94"/>
        <v>1261.8900000000001</v>
      </c>
      <c r="O618" s="54">
        <f t="shared" si="89"/>
        <v>0</v>
      </c>
    </row>
    <row r="619" spans="1:15" ht="15" x14ac:dyDescent="0.2">
      <c r="A619" s="53" t="s">
        <v>1106</v>
      </c>
      <c r="B619" s="41" t="s">
        <v>1107</v>
      </c>
      <c r="C619" s="42" t="s">
        <v>6</v>
      </c>
      <c r="D619" s="43">
        <v>3</v>
      </c>
      <c r="E619" s="19">
        <f>Boletim_de_Medição_01!G619</f>
        <v>0</v>
      </c>
      <c r="F619" s="106"/>
      <c r="G619" s="22">
        <f t="shared" si="87"/>
        <v>0</v>
      </c>
      <c r="H619" s="22">
        <f t="shared" si="88"/>
        <v>3</v>
      </c>
      <c r="I619" s="25">
        <v>216.28</v>
      </c>
      <c r="J619" s="17">
        <f t="shared" si="90"/>
        <v>648.84</v>
      </c>
      <c r="K619" s="17">
        <f t="shared" si="91"/>
        <v>0</v>
      </c>
      <c r="L619" s="17">
        <f t="shared" si="92"/>
        <v>0</v>
      </c>
      <c r="M619" s="17">
        <f t="shared" si="93"/>
        <v>0</v>
      </c>
      <c r="N619" s="17">
        <f t="shared" si="94"/>
        <v>648.84</v>
      </c>
      <c r="O619" s="54">
        <f t="shared" si="89"/>
        <v>0</v>
      </c>
    </row>
    <row r="620" spans="1:15" ht="15" x14ac:dyDescent="0.2">
      <c r="A620" s="53" t="s">
        <v>1108</v>
      </c>
      <c r="B620" s="41" t="s">
        <v>1047</v>
      </c>
      <c r="C620" s="42" t="s">
        <v>6</v>
      </c>
      <c r="D620" s="43">
        <v>3</v>
      </c>
      <c r="E620" s="19">
        <f>Boletim_de_Medição_01!G620</f>
        <v>0</v>
      </c>
      <c r="F620" s="106"/>
      <c r="G620" s="22">
        <f t="shared" si="87"/>
        <v>0</v>
      </c>
      <c r="H620" s="22">
        <f t="shared" si="88"/>
        <v>3</v>
      </c>
      <c r="I620" s="25">
        <v>188.44</v>
      </c>
      <c r="J620" s="17">
        <f t="shared" si="90"/>
        <v>565.32000000000005</v>
      </c>
      <c r="K620" s="17">
        <f t="shared" si="91"/>
        <v>0</v>
      </c>
      <c r="L620" s="17">
        <f t="shared" si="92"/>
        <v>0</v>
      </c>
      <c r="M620" s="17">
        <f t="shared" si="93"/>
        <v>0</v>
      </c>
      <c r="N620" s="17">
        <f t="shared" si="94"/>
        <v>565.32000000000005</v>
      </c>
      <c r="O620" s="54">
        <f t="shared" si="89"/>
        <v>0</v>
      </c>
    </row>
    <row r="621" spans="1:15" ht="28.5" x14ac:dyDescent="0.2">
      <c r="A621" s="53" t="s">
        <v>1109</v>
      </c>
      <c r="B621" s="41" t="s">
        <v>1110</v>
      </c>
      <c r="C621" s="42" t="s">
        <v>30</v>
      </c>
      <c r="D621" s="43">
        <v>6</v>
      </c>
      <c r="E621" s="19">
        <f>Boletim_de_Medição_01!G621</f>
        <v>0</v>
      </c>
      <c r="F621" s="106"/>
      <c r="G621" s="22">
        <f t="shared" si="87"/>
        <v>0</v>
      </c>
      <c r="H621" s="22">
        <f t="shared" si="88"/>
        <v>6</v>
      </c>
      <c r="I621" s="25">
        <v>46.66</v>
      </c>
      <c r="J621" s="17">
        <f t="shared" si="90"/>
        <v>279.95999999999998</v>
      </c>
      <c r="K621" s="17">
        <f t="shared" si="91"/>
        <v>0</v>
      </c>
      <c r="L621" s="17">
        <f t="shared" si="92"/>
        <v>0</v>
      </c>
      <c r="M621" s="17">
        <f t="shared" si="93"/>
        <v>0</v>
      </c>
      <c r="N621" s="17">
        <f t="shared" si="94"/>
        <v>279.95999999999998</v>
      </c>
      <c r="O621" s="54">
        <f t="shared" si="89"/>
        <v>0</v>
      </c>
    </row>
    <row r="622" spans="1:15" ht="15" x14ac:dyDescent="0.2">
      <c r="A622" s="53" t="s">
        <v>1111</v>
      </c>
      <c r="B622" s="41" t="s">
        <v>1112</v>
      </c>
      <c r="C622" s="42" t="s">
        <v>7</v>
      </c>
      <c r="D622" s="43">
        <v>1</v>
      </c>
      <c r="E622" s="19">
        <f>Boletim_de_Medição_01!G622</f>
        <v>0</v>
      </c>
      <c r="F622" s="106"/>
      <c r="G622" s="22">
        <f t="shared" ref="G622:G641" si="95">E622+F622</f>
        <v>0</v>
      </c>
      <c r="H622" s="22">
        <f t="shared" ref="H622:H641" si="96">D622-G622</f>
        <v>1</v>
      </c>
      <c r="I622" s="25">
        <v>382.49</v>
      </c>
      <c r="J622" s="17">
        <f t="shared" si="90"/>
        <v>382.49</v>
      </c>
      <c r="K622" s="17">
        <f t="shared" si="91"/>
        <v>0</v>
      </c>
      <c r="L622" s="17">
        <f t="shared" si="92"/>
        <v>0</v>
      </c>
      <c r="M622" s="17">
        <f t="shared" si="93"/>
        <v>0</v>
      </c>
      <c r="N622" s="17">
        <f t="shared" si="94"/>
        <v>382.49</v>
      </c>
      <c r="O622" s="54">
        <f t="shared" ref="O622:O641" si="97">G622/D622*100</f>
        <v>0</v>
      </c>
    </row>
    <row r="623" spans="1:15" ht="28.5" x14ac:dyDescent="0.2">
      <c r="A623" s="53" t="s">
        <v>1113</v>
      </c>
      <c r="B623" s="41" t="s">
        <v>1114</v>
      </c>
      <c r="C623" s="42" t="s">
        <v>7</v>
      </c>
      <c r="D623" s="43">
        <v>1</v>
      </c>
      <c r="E623" s="19">
        <f>Boletim_de_Medição_01!G623</f>
        <v>0</v>
      </c>
      <c r="F623" s="106"/>
      <c r="G623" s="22">
        <f t="shared" si="95"/>
        <v>0</v>
      </c>
      <c r="H623" s="22">
        <f t="shared" si="96"/>
        <v>1</v>
      </c>
      <c r="I623" s="25">
        <v>3991.19</v>
      </c>
      <c r="J623" s="17">
        <f t="shared" si="90"/>
        <v>3991.19</v>
      </c>
      <c r="K623" s="17">
        <f t="shared" si="91"/>
        <v>0</v>
      </c>
      <c r="L623" s="17">
        <f t="shared" si="92"/>
        <v>0</v>
      </c>
      <c r="M623" s="17">
        <f t="shared" si="93"/>
        <v>0</v>
      </c>
      <c r="N623" s="17">
        <f t="shared" si="94"/>
        <v>3991.19</v>
      </c>
      <c r="O623" s="54">
        <f t="shared" si="97"/>
        <v>0</v>
      </c>
    </row>
    <row r="624" spans="1:15" ht="28.5" x14ac:dyDescent="0.2">
      <c r="A624" s="53" t="s">
        <v>1115</v>
      </c>
      <c r="B624" s="41" t="s">
        <v>1116</v>
      </c>
      <c r="C624" s="42" t="s">
        <v>30</v>
      </c>
      <c r="D624" s="43">
        <v>7</v>
      </c>
      <c r="E624" s="19">
        <f>Boletim_de_Medição_01!G624</f>
        <v>0</v>
      </c>
      <c r="F624" s="106"/>
      <c r="G624" s="22">
        <f t="shared" si="95"/>
        <v>0</v>
      </c>
      <c r="H624" s="22">
        <f t="shared" si="96"/>
        <v>7</v>
      </c>
      <c r="I624" s="25">
        <v>58.26</v>
      </c>
      <c r="J624" s="17">
        <f t="shared" si="90"/>
        <v>407.82</v>
      </c>
      <c r="K624" s="17">
        <f t="shared" si="91"/>
        <v>0</v>
      </c>
      <c r="L624" s="17">
        <f t="shared" si="92"/>
        <v>0</v>
      </c>
      <c r="M624" s="17">
        <f t="shared" si="93"/>
        <v>0</v>
      </c>
      <c r="N624" s="17">
        <f t="shared" si="94"/>
        <v>407.82</v>
      </c>
      <c r="O624" s="54">
        <f t="shared" si="97"/>
        <v>0</v>
      </c>
    </row>
    <row r="625" spans="1:15" ht="28.5" x14ac:dyDescent="0.2">
      <c r="A625" s="53" t="s">
        <v>1117</v>
      </c>
      <c r="B625" s="41" t="s">
        <v>1118</v>
      </c>
      <c r="C625" s="42" t="s">
        <v>71</v>
      </c>
      <c r="D625" s="43">
        <v>1</v>
      </c>
      <c r="E625" s="19">
        <f>Boletim_de_Medição_01!G625</f>
        <v>0</v>
      </c>
      <c r="F625" s="106"/>
      <c r="G625" s="22">
        <f t="shared" si="95"/>
        <v>0</v>
      </c>
      <c r="H625" s="22">
        <f t="shared" si="96"/>
        <v>1</v>
      </c>
      <c r="I625" s="25">
        <v>145.35</v>
      </c>
      <c r="J625" s="17">
        <f t="shared" si="90"/>
        <v>145.35</v>
      </c>
      <c r="K625" s="17">
        <f t="shared" si="91"/>
        <v>0</v>
      </c>
      <c r="L625" s="17">
        <f t="shared" si="92"/>
        <v>0</v>
      </c>
      <c r="M625" s="17">
        <f t="shared" si="93"/>
        <v>0</v>
      </c>
      <c r="N625" s="17">
        <f t="shared" si="94"/>
        <v>145.35</v>
      </c>
      <c r="O625" s="54">
        <f t="shared" si="97"/>
        <v>0</v>
      </c>
    </row>
    <row r="626" spans="1:15" ht="42.75" x14ac:dyDescent="0.2">
      <c r="A626" s="53" t="s">
        <v>1119</v>
      </c>
      <c r="B626" s="41" t="s">
        <v>933</v>
      </c>
      <c r="C626" s="42" t="s">
        <v>71</v>
      </c>
      <c r="D626" s="43">
        <v>1</v>
      </c>
      <c r="E626" s="19">
        <f>Boletim_de_Medição_01!G626</f>
        <v>0</v>
      </c>
      <c r="F626" s="106"/>
      <c r="G626" s="22">
        <f t="shared" si="95"/>
        <v>0</v>
      </c>
      <c r="H626" s="22">
        <f t="shared" si="96"/>
        <v>1</v>
      </c>
      <c r="I626" s="25">
        <v>147.12</v>
      </c>
      <c r="J626" s="17">
        <f t="shared" si="90"/>
        <v>147.12</v>
      </c>
      <c r="K626" s="17">
        <f t="shared" si="91"/>
        <v>0</v>
      </c>
      <c r="L626" s="17">
        <f t="shared" si="92"/>
        <v>0</v>
      </c>
      <c r="M626" s="17">
        <f t="shared" si="93"/>
        <v>0</v>
      </c>
      <c r="N626" s="17">
        <f t="shared" si="94"/>
        <v>147.12</v>
      </c>
      <c r="O626" s="54">
        <f t="shared" si="97"/>
        <v>0</v>
      </c>
    </row>
    <row r="627" spans="1:15" ht="15" x14ac:dyDescent="0.2">
      <c r="A627" s="53" t="s">
        <v>1120</v>
      </c>
      <c r="B627" s="41" t="s">
        <v>1121</v>
      </c>
      <c r="C627" s="42" t="s">
        <v>7</v>
      </c>
      <c r="D627" s="43">
        <v>18</v>
      </c>
      <c r="E627" s="19">
        <f>Boletim_de_Medição_01!G627</f>
        <v>0</v>
      </c>
      <c r="F627" s="106"/>
      <c r="G627" s="22">
        <f t="shared" si="95"/>
        <v>0</v>
      </c>
      <c r="H627" s="22">
        <f t="shared" si="96"/>
        <v>18</v>
      </c>
      <c r="I627" s="25">
        <v>102.82</v>
      </c>
      <c r="J627" s="17">
        <f t="shared" si="90"/>
        <v>1850.76</v>
      </c>
      <c r="K627" s="17">
        <f t="shared" si="91"/>
        <v>0</v>
      </c>
      <c r="L627" s="17">
        <f t="shared" si="92"/>
        <v>0</v>
      </c>
      <c r="M627" s="17">
        <f t="shared" si="93"/>
        <v>0</v>
      </c>
      <c r="N627" s="17">
        <f t="shared" si="94"/>
        <v>1850.76</v>
      </c>
      <c r="O627" s="54">
        <f t="shared" si="97"/>
        <v>0</v>
      </c>
    </row>
    <row r="628" spans="1:15" ht="15" x14ac:dyDescent="0.2">
      <c r="A628" s="57" t="s">
        <v>1122</v>
      </c>
      <c r="B628" s="23" t="s">
        <v>1123</v>
      </c>
      <c r="C628" s="24"/>
      <c r="D628" s="26"/>
      <c r="E628" s="26"/>
      <c r="F628" s="107"/>
      <c r="G628" s="21"/>
      <c r="H628" s="21"/>
      <c r="I628" s="27"/>
      <c r="J628" s="28"/>
      <c r="K628" s="28"/>
      <c r="L628" s="28"/>
      <c r="M628" s="28"/>
      <c r="N628" s="28"/>
      <c r="O628" s="58"/>
    </row>
    <row r="629" spans="1:15" ht="42.75" x14ac:dyDescent="0.2">
      <c r="A629" s="53" t="s">
        <v>1124</v>
      </c>
      <c r="B629" s="41" t="s">
        <v>1125</v>
      </c>
      <c r="C629" s="42" t="s">
        <v>72</v>
      </c>
      <c r="D629" s="43">
        <v>10.18</v>
      </c>
      <c r="E629" s="19">
        <f>Boletim_de_Medição_01!G629</f>
        <v>0</v>
      </c>
      <c r="F629" s="106"/>
      <c r="G629" s="22">
        <f t="shared" si="95"/>
        <v>0</v>
      </c>
      <c r="H629" s="22">
        <f t="shared" si="96"/>
        <v>10.18</v>
      </c>
      <c r="I629" s="25">
        <v>79.73</v>
      </c>
      <c r="J629" s="17">
        <f t="shared" si="90"/>
        <v>811.65</v>
      </c>
      <c r="K629" s="17">
        <f t="shared" si="91"/>
        <v>0</v>
      </c>
      <c r="L629" s="17">
        <f t="shared" si="92"/>
        <v>0</v>
      </c>
      <c r="M629" s="17">
        <f t="shared" si="93"/>
        <v>0</v>
      </c>
      <c r="N629" s="17">
        <f t="shared" si="94"/>
        <v>811.65</v>
      </c>
      <c r="O629" s="54">
        <f t="shared" si="97"/>
        <v>0</v>
      </c>
    </row>
    <row r="630" spans="1:15" ht="28.5" x14ac:dyDescent="0.2">
      <c r="A630" s="53" t="s">
        <v>1126</v>
      </c>
      <c r="B630" s="41" t="s">
        <v>1127</v>
      </c>
      <c r="C630" s="42" t="s">
        <v>6</v>
      </c>
      <c r="D630" s="43">
        <v>24.46</v>
      </c>
      <c r="E630" s="19">
        <f>Boletim_de_Medição_01!G630</f>
        <v>0</v>
      </c>
      <c r="F630" s="106"/>
      <c r="G630" s="22">
        <f t="shared" si="95"/>
        <v>0</v>
      </c>
      <c r="H630" s="22">
        <f t="shared" si="96"/>
        <v>24.46</v>
      </c>
      <c r="I630" s="25">
        <v>51.55</v>
      </c>
      <c r="J630" s="17">
        <f t="shared" si="90"/>
        <v>1260.9100000000001</v>
      </c>
      <c r="K630" s="17">
        <f t="shared" si="91"/>
        <v>0</v>
      </c>
      <c r="L630" s="17">
        <f t="shared" si="92"/>
        <v>0</v>
      </c>
      <c r="M630" s="17">
        <f t="shared" si="93"/>
        <v>0</v>
      </c>
      <c r="N630" s="17">
        <f t="shared" si="94"/>
        <v>1260.9100000000001</v>
      </c>
      <c r="O630" s="54">
        <f t="shared" si="97"/>
        <v>0</v>
      </c>
    </row>
    <row r="631" spans="1:15" ht="28.5" x14ac:dyDescent="0.2">
      <c r="A631" s="53" t="s">
        <v>1128</v>
      </c>
      <c r="B631" s="41" t="s">
        <v>1129</v>
      </c>
      <c r="C631" s="42" t="s">
        <v>74</v>
      </c>
      <c r="D631" s="43">
        <v>6.34</v>
      </c>
      <c r="E631" s="19">
        <f>Boletim_de_Medição_01!G631</f>
        <v>0</v>
      </c>
      <c r="F631" s="106"/>
      <c r="G631" s="22">
        <f t="shared" si="95"/>
        <v>0</v>
      </c>
      <c r="H631" s="22">
        <f t="shared" si="96"/>
        <v>6.34</v>
      </c>
      <c r="I631" s="25">
        <v>77.38</v>
      </c>
      <c r="J631" s="17">
        <f t="shared" si="90"/>
        <v>490.59</v>
      </c>
      <c r="K631" s="17">
        <f t="shared" si="91"/>
        <v>0</v>
      </c>
      <c r="L631" s="17">
        <f t="shared" si="92"/>
        <v>0</v>
      </c>
      <c r="M631" s="17">
        <f t="shared" si="93"/>
        <v>0</v>
      </c>
      <c r="N631" s="17">
        <f t="shared" si="94"/>
        <v>490.59</v>
      </c>
      <c r="O631" s="54">
        <f t="shared" si="97"/>
        <v>0</v>
      </c>
    </row>
    <row r="632" spans="1:15" ht="28.5" x14ac:dyDescent="0.2">
      <c r="A632" s="53" t="s">
        <v>1130</v>
      </c>
      <c r="B632" s="41" t="s">
        <v>1131</v>
      </c>
      <c r="C632" s="42" t="s">
        <v>28</v>
      </c>
      <c r="D632" s="43">
        <v>1.83</v>
      </c>
      <c r="E632" s="19">
        <f>Boletim_de_Medição_01!G632</f>
        <v>0</v>
      </c>
      <c r="F632" s="106"/>
      <c r="G632" s="22">
        <f t="shared" si="95"/>
        <v>0</v>
      </c>
      <c r="H632" s="22">
        <f t="shared" si="96"/>
        <v>1.83</v>
      </c>
      <c r="I632" s="25">
        <v>66.09</v>
      </c>
      <c r="J632" s="17">
        <f t="shared" si="90"/>
        <v>120.94</v>
      </c>
      <c r="K632" s="17">
        <f t="shared" si="91"/>
        <v>0</v>
      </c>
      <c r="L632" s="17">
        <f t="shared" si="92"/>
        <v>0</v>
      </c>
      <c r="M632" s="17">
        <f t="shared" si="93"/>
        <v>0</v>
      </c>
      <c r="N632" s="17">
        <f t="shared" si="94"/>
        <v>120.94</v>
      </c>
      <c r="O632" s="54">
        <f t="shared" si="97"/>
        <v>0</v>
      </c>
    </row>
    <row r="633" spans="1:15" ht="15" x14ac:dyDescent="0.2">
      <c r="A633" s="57" t="s">
        <v>1132</v>
      </c>
      <c r="B633" s="23" t="s">
        <v>1133</v>
      </c>
      <c r="C633" s="24"/>
      <c r="D633" s="26"/>
      <c r="E633" s="26"/>
      <c r="F633" s="107"/>
      <c r="G633" s="21"/>
      <c r="H633" s="21"/>
      <c r="I633" s="27"/>
      <c r="J633" s="28"/>
      <c r="K633" s="28"/>
      <c r="L633" s="28"/>
      <c r="M633" s="28"/>
      <c r="N633" s="28"/>
      <c r="O633" s="58"/>
    </row>
    <row r="634" spans="1:15" ht="28.5" x14ac:dyDescent="0.2">
      <c r="A634" s="53" t="s">
        <v>1134</v>
      </c>
      <c r="B634" s="41" t="s">
        <v>322</v>
      </c>
      <c r="C634" s="42" t="s">
        <v>72</v>
      </c>
      <c r="D634" s="43">
        <v>2.54</v>
      </c>
      <c r="E634" s="19">
        <f>Boletim_de_Medição_01!G634</f>
        <v>0</v>
      </c>
      <c r="F634" s="106"/>
      <c r="G634" s="22">
        <f t="shared" si="95"/>
        <v>0</v>
      </c>
      <c r="H634" s="22">
        <f t="shared" si="96"/>
        <v>2.54</v>
      </c>
      <c r="I634" s="25">
        <v>3.02</v>
      </c>
      <c r="J634" s="17">
        <f t="shared" si="90"/>
        <v>7.67</v>
      </c>
      <c r="K634" s="17">
        <f t="shared" si="91"/>
        <v>0</v>
      </c>
      <c r="L634" s="17">
        <f t="shared" si="92"/>
        <v>0</v>
      </c>
      <c r="M634" s="17">
        <f t="shared" si="93"/>
        <v>0</v>
      </c>
      <c r="N634" s="17">
        <f t="shared" si="94"/>
        <v>7.67</v>
      </c>
      <c r="O634" s="54">
        <f t="shared" si="97"/>
        <v>0</v>
      </c>
    </row>
    <row r="635" spans="1:15" ht="42.75" x14ac:dyDescent="0.2">
      <c r="A635" s="53" t="s">
        <v>1135</v>
      </c>
      <c r="B635" s="41" t="s">
        <v>586</v>
      </c>
      <c r="C635" s="42" t="s">
        <v>72</v>
      </c>
      <c r="D635" s="43">
        <v>2.54</v>
      </c>
      <c r="E635" s="19">
        <f>Boletim_de_Medição_01!G635</f>
        <v>0</v>
      </c>
      <c r="F635" s="106"/>
      <c r="G635" s="22">
        <f t="shared" si="95"/>
        <v>0</v>
      </c>
      <c r="H635" s="22">
        <f t="shared" si="96"/>
        <v>2.54</v>
      </c>
      <c r="I635" s="25">
        <v>18.649999999999999</v>
      </c>
      <c r="J635" s="17">
        <f t="shared" si="90"/>
        <v>47.37</v>
      </c>
      <c r="K635" s="17">
        <f t="shared" si="91"/>
        <v>0</v>
      </c>
      <c r="L635" s="17">
        <f t="shared" si="92"/>
        <v>0</v>
      </c>
      <c r="M635" s="17">
        <f t="shared" si="93"/>
        <v>0</v>
      </c>
      <c r="N635" s="17">
        <f t="shared" si="94"/>
        <v>47.37</v>
      </c>
      <c r="O635" s="54">
        <f t="shared" si="97"/>
        <v>0</v>
      </c>
    </row>
    <row r="636" spans="1:15" ht="42.75" x14ac:dyDescent="0.2">
      <c r="A636" s="53" t="s">
        <v>1136</v>
      </c>
      <c r="B636" s="41" t="s">
        <v>1137</v>
      </c>
      <c r="C636" s="42" t="s">
        <v>28</v>
      </c>
      <c r="D636" s="43">
        <v>0.49</v>
      </c>
      <c r="E636" s="19">
        <f>Boletim_de_Medição_01!G636</f>
        <v>0</v>
      </c>
      <c r="F636" s="106"/>
      <c r="G636" s="22">
        <f t="shared" si="95"/>
        <v>0</v>
      </c>
      <c r="H636" s="22">
        <f t="shared" si="96"/>
        <v>0.49</v>
      </c>
      <c r="I636" s="25">
        <v>1172.6400000000001</v>
      </c>
      <c r="J636" s="17">
        <f t="shared" si="90"/>
        <v>574.59</v>
      </c>
      <c r="K636" s="17">
        <f t="shared" si="91"/>
        <v>0</v>
      </c>
      <c r="L636" s="17">
        <f t="shared" si="92"/>
        <v>0</v>
      </c>
      <c r="M636" s="17">
        <f t="shared" si="93"/>
        <v>0</v>
      </c>
      <c r="N636" s="17">
        <f t="shared" si="94"/>
        <v>574.59</v>
      </c>
      <c r="O636" s="54">
        <f t="shared" si="97"/>
        <v>0</v>
      </c>
    </row>
    <row r="637" spans="1:15" ht="28.5" x14ac:dyDescent="0.2">
      <c r="A637" s="53" t="s">
        <v>1138</v>
      </c>
      <c r="B637" s="41" t="s">
        <v>1139</v>
      </c>
      <c r="C637" s="42" t="s">
        <v>6</v>
      </c>
      <c r="D637" s="43">
        <v>2.21</v>
      </c>
      <c r="E637" s="19">
        <f>Boletim_de_Medição_01!G637</f>
        <v>0</v>
      </c>
      <c r="F637" s="106"/>
      <c r="G637" s="22">
        <f t="shared" si="95"/>
        <v>0</v>
      </c>
      <c r="H637" s="22">
        <f t="shared" si="96"/>
        <v>2.21</v>
      </c>
      <c r="I637" s="25">
        <v>317.52999999999997</v>
      </c>
      <c r="J637" s="17">
        <f t="shared" si="90"/>
        <v>701.74</v>
      </c>
      <c r="K637" s="17">
        <f t="shared" si="91"/>
        <v>0</v>
      </c>
      <c r="L637" s="17">
        <f t="shared" si="92"/>
        <v>0</v>
      </c>
      <c r="M637" s="17">
        <f t="shared" si="93"/>
        <v>0</v>
      </c>
      <c r="N637" s="17">
        <f t="shared" si="94"/>
        <v>701.74</v>
      </c>
      <c r="O637" s="54">
        <f t="shared" si="97"/>
        <v>0</v>
      </c>
    </row>
    <row r="638" spans="1:15" ht="42.75" x14ac:dyDescent="0.2">
      <c r="A638" s="53" t="s">
        <v>1140</v>
      </c>
      <c r="B638" s="41" t="s">
        <v>1141</v>
      </c>
      <c r="C638" s="42" t="s">
        <v>6</v>
      </c>
      <c r="D638" s="43">
        <v>5.34</v>
      </c>
      <c r="E638" s="19">
        <f>Boletim_de_Medição_01!G638</f>
        <v>0</v>
      </c>
      <c r="F638" s="106"/>
      <c r="G638" s="22">
        <f t="shared" si="95"/>
        <v>0</v>
      </c>
      <c r="H638" s="22">
        <f t="shared" si="96"/>
        <v>5.34</v>
      </c>
      <c r="I638" s="25">
        <v>8.43</v>
      </c>
      <c r="J638" s="17">
        <f t="shared" si="90"/>
        <v>45.02</v>
      </c>
      <c r="K638" s="17">
        <f t="shared" si="91"/>
        <v>0</v>
      </c>
      <c r="L638" s="17">
        <f t="shared" si="92"/>
        <v>0</v>
      </c>
      <c r="M638" s="17">
        <f t="shared" si="93"/>
        <v>0</v>
      </c>
      <c r="N638" s="17">
        <f t="shared" si="94"/>
        <v>45.02</v>
      </c>
      <c r="O638" s="54">
        <f t="shared" si="97"/>
        <v>0</v>
      </c>
    </row>
    <row r="639" spans="1:15" ht="15" x14ac:dyDescent="0.2">
      <c r="A639" s="57" t="s">
        <v>1142</v>
      </c>
      <c r="B639" s="23" t="s">
        <v>1143</v>
      </c>
      <c r="C639" s="24"/>
      <c r="D639" s="26"/>
      <c r="E639" s="26"/>
      <c r="F639" s="107"/>
      <c r="G639" s="21"/>
      <c r="H639" s="21"/>
      <c r="I639" s="27"/>
      <c r="J639" s="28"/>
      <c r="K639" s="28"/>
      <c r="L639" s="28"/>
      <c r="M639" s="28"/>
      <c r="N639" s="28"/>
      <c r="O639" s="58"/>
    </row>
    <row r="640" spans="1:15" ht="15" x14ac:dyDescent="0.2">
      <c r="A640" s="53" t="s">
        <v>1144</v>
      </c>
      <c r="B640" s="41" t="s">
        <v>1145</v>
      </c>
      <c r="C640" s="42" t="s">
        <v>7</v>
      </c>
      <c r="D640" s="43">
        <v>2</v>
      </c>
      <c r="E640" s="19">
        <f>Boletim_de_Medição_01!G640</f>
        <v>0</v>
      </c>
      <c r="F640" s="106"/>
      <c r="G640" s="22">
        <f t="shared" si="95"/>
        <v>0</v>
      </c>
      <c r="H640" s="22">
        <f t="shared" si="96"/>
        <v>2</v>
      </c>
      <c r="I640" s="25">
        <v>2496.9899999999998</v>
      </c>
      <c r="J640" s="17">
        <f t="shared" si="90"/>
        <v>4993.9799999999996</v>
      </c>
      <c r="K640" s="17">
        <f t="shared" si="91"/>
        <v>0</v>
      </c>
      <c r="L640" s="17">
        <f t="shared" si="92"/>
        <v>0</v>
      </c>
      <c r="M640" s="17">
        <f t="shared" si="93"/>
        <v>0</v>
      </c>
      <c r="N640" s="17">
        <f t="shared" si="94"/>
        <v>4993.9799999999996</v>
      </c>
      <c r="O640" s="54">
        <f t="shared" si="97"/>
        <v>0</v>
      </c>
    </row>
    <row r="641" spans="1:15" ht="15.75" thickBot="1" x14ac:dyDescent="0.25">
      <c r="A641" s="59" t="s">
        <v>1146</v>
      </c>
      <c r="B641" s="60" t="s">
        <v>1147</v>
      </c>
      <c r="C641" s="61" t="s">
        <v>72</v>
      </c>
      <c r="D641" s="62">
        <v>402</v>
      </c>
      <c r="E641" s="19">
        <f>Boletim_de_Medição_01!G641</f>
        <v>0</v>
      </c>
      <c r="F641" s="108"/>
      <c r="G641" s="68">
        <f t="shared" si="95"/>
        <v>0</v>
      </c>
      <c r="H641" s="68">
        <f t="shared" si="96"/>
        <v>402</v>
      </c>
      <c r="I641" s="66">
        <v>1.1000000000000001</v>
      </c>
      <c r="J641" s="65">
        <f t="shared" si="90"/>
        <v>442.2</v>
      </c>
      <c r="K641" s="65">
        <f t="shared" si="91"/>
        <v>0</v>
      </c>
      <c r="L641" s="65">
        <f t="shared" si="92"/>
        <v>0</v>
      </c>
      <c r="M641" s="65">
        <f t="shared" si="93"/>
        <v>0</v>
      </c>
      <c r="N641" s="65">
        <f t="shared" si="94"/>
        <v>442.2</v>
      </c>
      <c r="O641" s="67">
        <f t="shared" si="97"/>
        <v>0</v>
      </c>
    </row>
    <row r="642" spans="1:15" s="16" customFormat="1" ht="15" x14ac:dyDescent="0.2">
      <c r="A642" s="71"/>
      <c r="B642" s="72" t="s">
        <v>0</v>
      </c>
      <c r="C642" s="72"/>
      <c r="D642" s="70"/>
      <c r="E642" s="70"/>
      <c r="F642" s="70"/>
      <c r="G642" s="69"/>
      <c r="H642" s="69"/>
      <c r="I642" s="70"/>
      <c r="J642" s="70">
        <f>SUM(J9:J641)</f>
        <v>666614.48</v>
      </c>
      <c r="K642" s="70">
        <f t="shared" ref="K642:M642" si="98">SUM(K9:K641)</f>
        <v>39815.06</v>
      </c>
      <c r="L642" s="70">
        <f t="shared" si="98"/>
        <v>18823.2</v>
      </c>
      <c r="M642" s="70">
        <f t="shared" si="98"/>
        <v>58638.27</v>
      </c>
      <c r="N642" s="70">
        <f>J642-M642</f>
        <v>607976.21</v>
      </c>
      <c r="O642" s="73">
        <f>L642/J642 *100</f>
        <v>2.82</v>
      </c>
    </row>
    <row r="643" spans="1:15" ht="15.75" thickBot="1" x14ac:dyDescent="0.25">
      <c r="A643" s="13"/>
      <c r="B643" s="29" t="s">
        <v>1</v>
      </c>
      <c r="C643" s="30"/>
      <c r="D643" s="31"/>
      <c r="E643" s="31"/>
      <c r="F643" s="32"/>
      <c r="G643" s="65"/>
      <c r="H643" s="65"/>
      <c r="I643" s="32"/>
      <c r="J643" s="33">
        <v>1</v>
      </c>
      <c r="K643" s="74">
        <f>K642/J642</f>
        <v>5.9700000000000003E-2</v>
      </c>
      <c r="L643" s="74">
        <f>L642/J642</f>
        <v>2.8199999999999999E-2</v>
      </c>
      <c r="M643" s="74">
        <f>M642/J642</f>
        <v>8.7999999999999995E-2</v>
      </c>
      <c r="N643" s="74">
        <f>N642/J642</f>
        <v>0.91200000000000003</v>
      </c>
      <c r="O643" s="75"/>
    </row>
    <row r="644" spans="1:15" ht="14.25" customHeight="1" x14ac:dyDescent="0.2">
      <c r="A644" s="1"/>
      <c r="B644" s="3"/>
      <c r="C644" s="14"/>
      <c r="D644" s="1" t="s">
        <v>2</v>
      </c>
      <c r="E644" s="3"/>
      <c r="F644" s="109"/>
      <c r="G644" s="3"/>
      <c r="H644" s="3"/>
      <c r="I644" s="3"/>
      <c r="J644" s="14"/>
      <c r="K644" s="1" t="s">
        <v>3</v>
      </c>
      <c r="L644" s="3"/>
      <c r="M644" s="3"/>
      <c r="N644" s="4"/>
      <c r="O644" s="10"/>
    </row>
    <row r="645" spans="1:15" ht="14.25" customHeight="1" x14ac:dyDescent="0.2">
      <c r="A645" s="1"/>
      <c r="B645" s="2"/>
      <c r="C645" s="14"/>
      <c r="D645" s="1" t="s">
        <v>4</v>
      </c>
      <c r="E645" s="3"/>
      <c r="F645" s="109"/>
      <c r="G645" s="3"/>
      <c r="H645" s="3"/>
      <c r="I645" s="3"/>
      <c r="J645" s="14"/>
      <c r="K645" s="1" t="s">
        <v>5</v>
      </c>
      <c r="L645" s="3"/>
      <c r="M645" s="3"/>
      <c r="N645" s="4"/>
      <c r="O645" s="10"/>
    </row>
    <row r="646" spans="1:15" ht="14.25" customHeight="1" x14ac:dyDescent="0.2">
      <c r="A646" s="1"/>
      <c r="B646" s="3"/>
      <c r="C646" s="14"/>
      <c r="D646" s="1" t="s">
        <v>5</v>
      </c>
      <c r="E646" s="3"/>
      <c r="F646" s="109"/>
      <c r="G646" s="3"/>
      <c r="H646" s="3"/>
      <c r="I646" s="3"/>
      <c r="J646" s="5"/>
      <c r="K646" s="1"/>
      <c r="L646" s="3"/>
      <c r="M646" s="3"/>
      <c r="N646" s="4"/>
      <c r="O646" s="10"/>
    </row>
    <row r="647" spans="1:15" x14ac:dyDescent="0.2">
      <c r="A647" s="1"/>
      <c r="B647" s="3"/>
      <c r="C647" s="5"/>
      <c r="D647" s="1"/>
      <c r="E647" s="3"/>
      <c r="F647" s="109"/>
      <c r="G647" s="3"/>
      <c r="H647" s="3"/>
      <c r="I647" s="3"/>
      <c r="J647" s="5"/>
      <c r="K647" s="1"/>
      <c r="L647" s="3"/>
      <c r="M647" s="3"/>
      <c r="N647" s="4"/>
      <c r="O647" s="10"/>
    </row>
    <row r="648" spans="1:15" x14ac:dyDescent="0.2">
      <c r="A648" s="6"/>
      <c r="B648" s="7"/>
      <c r="C648" s="8"/>
      <c r="D648" s="1"/>
      <c r="E648" s="3"/>
      <c r="F648" s="109"/>
      <c r="G648" s="3"/>
      <c r="H648" s="3"/>
      <c r="I648" s="3"/>
      <c r="J648" s="14"/>
      <c r="K648" s="1"/>
      <c r="L648" s="3"/>
      <c r="M648" s="3"/>
      <c r="N648" s="4"/>
      <c r="O648" s="10"/>
    </row>
    <row r="649" spans="1:15" x14ac:dyDescent="0.2">
      <c r="A649" s="350" t="s">
        <v>82</v>
      </c>
      <c r="B649" s="351"/>
      <c r="C649" s="352"/>
      <c r="D649" s="1"/>
      <c r="E649" s="3"/>
      <c r="F649" s="3"/>
      <c r="G649" s="3"/>
      <c r="H649" s="3"/>
      <c r="I649" s="3"/>
      <c r="J649" s="14"/>
      <c r="K649" s="1"/>
      <c r="L649" s="3"/>
      <c r="M649" s="3"/>
      <c r="N649" s="4"/>
      <c r="O649" s="10"/>
    </row>
    <row r="650" spans="1:15" x14ac:dyDescent="0.2">
      <c r="A650" s="353" t="s">
        <v>87</v>
      </c>
      <c r="B650" s="354"/>
      <c r="C650" s="355"/>
      <c r="D650" s="6"/>
      <c r="E650" s="7"/>
      <c r="F650" s="7"/>
      <c r="G650" s="7"/>
      <c r="H650" s="7"/>
      <c r="I650" s="7"/>
      <c r="J650" s="15"/>
      <c r="K650" s="6"/>
      <c r="L650" s="7"/>
      <c r="M650" s="7"/>
      <c r="N650" s="11"/>
      <c r="O650" s="12"/>
    </row>
  </sheetData>
  <autoFilter ref="J6:N646" xr:uid="{00000000-0009-0000-0000-000001000000}"/>
  <mergeCells count="19">
    <mergeCell ref="A3:H3"/>
    <mergeCell ref="I3:L3"/>
    <mergeCell ref="B1:H1"/>
    <mergeCell ref="I1:L2"/>
    <mergeCell ref="M1:O1"/>
    <mergeCell ref="A2:H2"/>
    <mergeCell ref="M2:O2"/>
    <mergeCell ref="A649:C649"/>
    <mergeCell ref="A650:C650"/>
    <mergeCell ref="A4:H4"/>
    <mergeCell ref="I4:L4"/>
    <mergeCell ref="M4:O4"/>
    <mergeCell ref="A5:A6"/>
    <mergeCell ref="B5:B6"/>
    <mergeCell ref="C5:C6"/>
    <mergeCell ref="D5:H5"/>
    <mergeCell ref="I5:I6"/>
    <mergeCell ref="J5:N5"/>
    <mergeCell ref="O5:O6"/>
  </mergeCells>
  <conditionalFormatting sqref="H642">
    <cfRule type="cellIs" dxfId="843" priority="257" stopIfTrue="1" operator="lessThan">
      <formula>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2">
    <cfRule type="cellIs" dxfId="842" priority="258" stopIfTrue="1" operator="greaterThan">
      <formula>100</formula>
    </cfRule>
  </conditionalFormatting>
  <conditionalFormatting sqref="H9:H11 H33 H35:H37 H237 H241:H247 H249:H251 H253:H263 H266:H269 H271:H274 H276:H283 H285:H288 H290:H291 H39:H43 H45 H47:H51 H53:H56 H58:H63 H65:H67 H69 H71 H79:H80 H82:H84 H86:H88 H90:H91 H94 H96:H103 H105:H110 H112 H114:H117 H119:H120 H123 H125:H132 H134:H139 H141 H148:H152 H155 H157:H161 H163 H165 H167:H168 H170:H171 H173 H175:H176 H178:H179 H181:H182 H185:H188 H190:H200 H202:H203 H205:H209 H211 H213:H229 H231:H234 H73:H77 H143:H146 H293:H296 H298:H301 H303:H305 H308:H312 H314:H323 H325:H340 H342:H361 H363 H366:H369 H371:H396 H399:H404 H407:H411 H413:H472 H474 H477:H480 H510:H514 H482:H507 H516:H525 H527:H544 H546:H554 H556:H562 H564:H572 H574:H590 H593:H598 H600:H616 H618:H627 H629:H632 H634:H638 H640:H641">
    <cfRule type="cellIs" dxfId="841" priority="256" stopIfTrue="1" operator="lessThan">
      <formula>0</formula>
    </cfRule>
  </conditionalFormatting>
  <conditionalFormatting sqref="H9:H11 H33 H35:H37 H237 H241:H247 H249:H251 H253:H263 H266:H269 H271:H274 H276:H283 H285:H288 H290:H291 H39:H43 H45 H47:H51 H53:H56 H58:H63 H65:H67 H69 H71 H79:H80 H82:H84 H86:H88 H90:H91 H94 H96:H103 H105:H110 H112 H114:H117 H119:H120 H123 H125:H132 H134:H139 H141 H148:H152 H155 H157:H161 H163 H165 H167:H168 H170:H171 H173 H175:H176 H178:H179 H181:H182 H185:H188 H190:H200 H202:H203 H205:H209 H211 H213:H229 H231:H234 H73:H77 H143:H146 H293:H296 H298:H301 H303:H305 H308:H312 H314:H323 H325:H340 H342:H361 H363 H366:H369 H371:H396 H399:H404 H407:H411 H413:H472 H474 H477:H480 H510:H514 H482:H507 H516:H525 H527:H544 H546:H554 H556:H562 H564:H572 H574:H590 H593:H598 H600:H616 H618:H627 H629:H632 H634:H638 H640:H641">
    <cfRule type="cellIs" dxfId="840" priority="255" stopIfTrue="1" operator="lessThan">
      <formula>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1">
    <cfRule type="cellIs" dxfId="839" priority="254" stopIfTrue="1" operator="greaterThan">
      <formula>100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1">
    <cfRule type="cellIs" dxfId="838" priority="253" stopIfTrue="1" operator="greaterThan">
      <formula>100</formula>
    </cfRule>
  </conditionalFormatting>
  <conditionalFormatting sqref="H642:H643">
    <cfRule type="cellIs" dxfId="837" priority="252" stopIfTrue="1" operator="lessThan">
      <formula>0</formula>
    </cfRule>
  </conditionalFormatting>
  <conditionalFormatting sqref="O642">
    <cfRule type="cellIs" dxfId="836" priority="251" stopIfTrue="1" operator="greaterThan">
      <formula>100</formula>
    </cfRule>
  </conditionalFormatting>
  <conditionalFormatting sqref="O13">
    <cfRule type="cellIs" dxfId="835" priority="250" stopIfTrue="1" operator="greaterThan">
      <formula>100</formula>
    </cfRule>
  </conditionalFormatting>
  <conditionalFormatting sqref="H13">
    <cfRule type="cellIs" dxfId="834" priority="249" stopIfTrue="1" operator="lessThan">
      <formula>0</formula>
    </cfRule>
  </conditionalFormatting>
  <conditionalFormatting sqref="H13">
    <cfRule type="cellIs" dxfId="833" priority="248" stopIfTrue="1" operator="lessThan">
      <formula>0</formula>
    </cfRule>
  </conditionalFormatting>
  <conditionalFormatting sqref="O13">
    <cfRule type="cellIs" dxfId="832" priority="247" stopIfTrue="1" operator="greaterThan">
      <formula>100</formula>
    </cfRule>
  </conditionalFormatting>
  <conditionalFormatting sqref="O13">
    <cfRule type="cellIs" dxfId="831" priority="246" stopIfTrue="1" operator="greaterThan">
      <formula>100</formula>
    </cfRule>
  </conditionalFormatting>
  <conditionalFormatting sqref="O15">
    <cfRule type="cellIs" dxfId="830" priority="245" stopIfTrue="1" operator="greaterThan">
      <formula>100</formula>
    </cfRule>
  </conditionalFormatting>
  <conditionalFormatting sqref="H15">
    <cfRule type="cellIs" dxfId="829" priority="244" stopIfTrue="1" operator="lessThan">
      <formula>0</formula>
    </cfRule>
  </conditionalFormatting>
  <conditionalFormatting sqref="H15">
    <cfRule type="cellIs" dxfId="828" priority="243" stopIfTrue="1" operator="lessThan">
      <formula>0</formula>
    </cfRule>
  </conditionalFormatting>
  <conditionalFormatting sqref="O15">
    <cfRule type="cellIs" dxfId="827" priority="242" stopIfTrue="1" operator="greaterThan">
      <formula>100</formula>
    </cfRule>
  </conditionalFormatting>
  <conditionalFormatting sqref="O15">
    <cfRule type="cellIs" dxfId="826" priority="241" stopIfTrue="1" operator="greaterThan">
      <formula>100</formula>
    </cfRule>
  </conditionalFormatting>
  <conditionalFormatting sqref="O17 O19 O21 O23:O29 O31">
    <cfRule type="cellIs" dxfId="825" priority="240" stopIfTrue="1" operator="greaterThan">
      <formula>100</formula>
    </cfRule>
  </conditionalFormatting>
  <conditionalFormatting sqref="H17 H19 H21 H23:H29 H31">
    <cfRule type="cellIs" dxfId="824" priority="239" stopIfTrue="1" operator="lessThan">
      <formula>0</formula>
    </cfRule>
  </conditionalFormatting>
  <conditionalFormatting sqref="H17 H19 H21 H23:H29 H31">
    <cfRule type="cellIs" dxfId="823" priority="238" stopIfTrue="1" operator="lessThan">
      <formula>0</formula>
    </cfRule>
  </conditionalFormatting>
  <conditionalFormatting sqref="O17 O19 O21 O23:O29 O31">
    <cfRule type="cellIs" dxfId="822" priority="237" stopIfTrue="1" operator="greaterThan">
      <formula>100</formula>
    </cfRule>
  </conditionalFormatting>
  <conditionalFormatting sqref="O17 O19 O21 O23:O29 O31">
    <cfRule type="cellIs" dxfId="821" priority="236" stopIfTrue="1" operator="greaterThan">
      <formula>100</formula>
    </cfRule>
  </conditionalFormatting>
  <conditionalFormatting sqref="O236">
    <cfRule type="cellIs" dxfId="820" priority="235" stopIfTrue="1" operator="greaterThan">
      <formula>100</formula>
    </cfRule>
  </conditionalFormatting>
  <conditionalFormatting sqref="H236">
    <cfRule type="cellIs" dxfId="819" priority="234" stopIfTrue="1" operator="lessThan">
      <formula>0</formula>
    </cfRule>
  </conditionalFormatting>
  <conditionalFormatting sqref="H236">
    <cfRule type="cellIs" dxfId="818" priority="233" stopIfTrue="1" operator="lessThan">
      <formula>0</formula>
    </cfRule>
  </conditionalFormatting>
  <conditionalFormatting sqref="O236">
    <cfRule type="cellIs" dxfId="817" priority="232" stopIfTrue="1" operator="greaterThan">
      <formula>100</formula>
    </cfRule>
  </conditionalFormatting>
  <conditionalFormatting sqref="O236">
    <cfRule type="cellIs" dxfId="816" priority="231" stopIfTrue="1" operator="greaterThan">
      <formula>100</formula>
    </cfRule>
  </conditionalFormatting>
  <conditionalFormatting sqref="O238">
    <cfRule type="cellIs" dxfId="815" priority="230" stopIfTrue="1" operator="greaterThan">
      <formula>100</formula>
    </cfRule>
  </conditionalFormatting>
  <conditionalFormatting sqref="H238">
    <cfRule type="cellIs" dxfId="814" priority="229" stopIfTrue="1" operator="lessThan">
      <formula>0</formula>
    </cfRule>
  </conditionalFormatting>
  <conditionalFormatting sqref="H238">
    <cfRule type="cellIs" dxfId="813" priority="228" stopIfTrue="1" operator="lessThan">
      <formula>0</formula>
    </cfRule>
  </conditionalFormatting>
  <conditionalFormatting sqref="O238">
    <cfRule type="cellIs" dxfId="812" priority="227" stopIfTrue="1" operator="greaterThan">
      <formula>100</formula>
    </cfRule>
  </conditionalFormatting>
  <conditionalFormatting sqref="O238">
    <cfRule type="cellIs" dxfId="811" priority="226" stopIfTrue="1" operator="greaterThan">
      <formula>100</formula>
    </cfRule>
  </conditionalFormatting>
  <conditionalFormatting sqref="O239">
    <cfRule type="cellIs" dxfId="810" priority="225" stopIfTrue="1" operator="greaterThan">
      <formula>100</formula>
    </cfRule>
  </conditionalFormatting>
  <conditionalFormatting sqref="H239">
    <cfRule type="cellIs" dxfId="809" priority="224" stopIfTrue="1" operator="lessThan">
      <formula>0</formula>
    </cfRule>
  </conditionalFormatting>
  <conditionalFormatting sqref="H239">
    <cfRule type="cellIs" dxfId="808" priority="223" stopIfTrue="1" operator="lessThan">
      <formula>0</formula>
    </cfRule>
  </conditionalFormatting>
  <conditionalFormatting sqref="O239">
    <cfRule type="cellIs" dxfId="807" priority="222" stopIfTrue="1" operator="greaterThan">
      <formula>100</formula>
    </cfRule>
  </conditionalFormatting>
  <conditionalFormatting sqref="O239">
    <cfRule type="cellIs" dxfId="806" priority="221" stopIfTrue="1" operator="greaterThan">
      <formula>100</formula>
    </cfRule>
  </conditionalFormatting>
  <conditionalFormatting sqref="O240">
    <cfRule type="cellIs" dxfId="805" priority="220" stopIfTrue="1" operator="greaterThan">
      <formula>100</formula>
    </cfRule>
  </conditionalFormatting>
  <conditionalFormatting sqref="H240">
    <cfRule type="cellIs" dxfId="804" priority="219" stopIfTrue="1" operator="lessThan">
      <formula>0</formula>
    </cfRule>
  </conditionalFormatting>
  <conditionalFormatting sqref="H240">
    <cfRule type="cellIs" dxfId="803" priority="218" stopIfTrue="1" operator="lessThan">
      <formula>0</formula>
    </cfRule>
  </conditionalFormatting>
  <conditionalFormatting sqref="O240">
    <cfRule type="cellIs" dxfId="802" priority="217" stopIfTrue="1" operator="greaterThan">
      <formula>100</formula>
    </cfRule>
  </conditionalFormatting>
  <conditionalFormatting sqref="O240">
    <cfRule type="cellIs" dxfId="801" priority="216" stopIfTrue="1" operator="greaterThan">
      <formula>100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800" priority="215" stopIfTrue="1" operator="greaterThan">
      <formula>100</formula>
    </cfRule>
  </conditionalFormatting>
  <conditionalFormatting sqref="H248 U248 AJ248 AY248 BN248 CC248 CR248 DG248 DV248 EK248 EZ248 FO248 GD248 GS248 HH248 HW248 IL248 JA248 JP248 KE248 KT248 LI248 LX248 MM248 NB248 NQ248 OF248 OU248 PJ248 PY248 QN248 RC248 RR248 SG248 SV248 TK248 TZ248 UO248 VD248 VS248 WH248 WW248 XL248 YA248 YP248 ZE248 ZT248 AAI248 AAX248 ABM248 ACB248 ACQ248 ADF248 ADU248 AEJ248 AEY248 AFN248 AGC248 AGR248 AHG248 AHV248 AIK248 AIZ248 AJO248 AKD248 AKS248 ALH248 ALW248 AML248 ANA248 ANP248 AOE248 AOT248 API248 APX248 AQM248 ARB248 ARQ248 ASF248 ASU248 ATJ248 ATY248 AUN248 AVC248 AVR248 AWG248 AWV248 AXK248 AXZ248 AYO248 AZD248 AZS248 BAH248 BAW248 BBL248 BCA248 BCP248 BDE248 BDT248 BEI248 BEX248 BFM248 BGB248 BGQ248 BHF248 BHU248 BIJ248 BIY248 BJN248 BKC248 BKR248 BLG248 BLV248 BMK248 BMZ248 BNO248 BOD248 BOS248 BPH248 BPW248 BQL248 BRA248 BRP248 BSE248 BST248 BTI248 BTX248 BUM248 BVB248 BVQ248 BWF248 BWU248 BXJ248 BXY248 BYN248 BZC248 BZR248 CAG248 CAV248 CBK248 CBZ248 CCO248 CDD248 CDS248 CEH248 CEW248 CFL248 CGA248 CGP248 CHE248 CHT248 CII248 CIX248 CJM248 CKB248 CKQ248 CLF248 CLU248 CMJ248 CMY248 CNN248 COC248 COR248 CPG248 CPV248 CQK248 CQZ248 CRO248 CSD248 CSS248 CTH248 CTW248 CUL248 CVA248 CVP248 CWE248 CWT248 CXI248 CXX248 CYM248 CZB248 CZQ248 DAF248 DAU248 DBJ248 DBY248 DCN248 DDC248 DDR248 DEG248 DEV248 DFK248 DFZ248 DGO248 DHD248 DHS248 DIH248 DIW248 DJL248 DKA248 DKP248 DLE248 DLT248 DMI248 DMX248 DNM248 DOB248 DOQ248 DPF248 DPU248 DQJ248 DQY248 DRN248 DSC248 DSR248 DTG248 DTV248 DUK248 DUZ248 DVO248 DWD248 DWS248 DXH248 DXW248 DYL248 DZA248 DZP248 EAE248 EAT248 EBI248 EBX248 ECM248 EDB248 EDQ248 EEF248 EEU248 EFJ248 EFY248 EGN248 EHC248 EHR248 EIG248 EIV248 EJK248 EJZ248 EKO248 ELD248 ELS248 EMH248 EMW248 ENL248 EOA248 EOP248 EPE248 EPT248 EQI248 EQX248 ERM248 ESB248 ESQ248 ETF248 ETU248 EUJ248 EUY248 EVN248 EWC248 EWR248 EXG248 EXV248 EYK248 EYZ248 EZO248 FAD248 FAS248 FBH248 FBW248 FCL248 FDA248 FDP248 FEE248 FET248 FFI248 FFX248 FGM248 FHB248 FHQ248 FIF248 FIU248 FJJ248 FJY248 FKN248 FLC248 FLR248 FMG248 FMV248 FNK248 FNZ248 FOO248 FPD248 FPS248 FQH248 FQW248 FRL248 FSA248 FSP248 FTE248 FTT248 FUI248 FUX248 FVM248 FWB248 FWQ248 FXF248 FXU248 FYJ248 FYY248 FZN248 GAC248 GAR248 GBG248 GBV248 GCK248 GCZ248 GDO248 GED248 GES248 GFH248 GFW248 GGL248 GHA248 GHP248 GIE248 GIT248 GJI248 GJX248 GKM248 GLB248 GLQ248 GMF248 GMU248 GNJ248 GNY248 GON248 GPC248 GPR248 GQG248 GQV248 GRK248 GRZ248 GSO248 GTD248 GTS248 GUH248 GUW248 GVL248 GWA248 GWP248 GXE248 GXT248 GYI248 GYX248 GZM248 HAB248 HAQ248 HBF248 HBU248 HCJ248 HCY248 HDN248 HEC248 HER248 HFG248 HFV248 HGK248 HGZ248 HHO248 HID248 HIS248 HJH248 HJW248 HKL248 HLA248 HLP248 HME248 HMT248 HNI248 HNX248 HOM248 HPB248 HPQ248 HQF248 HQU248 HRJ248 HRY248 HSN248 HTC248 HTR248 HUG248 HUV248 HVK248 HVZ248 HWO248 HXD248 HXS248 HYH248 HYW248 HZL248 IAA248 IAP248 IBE248 IBT248 ICI248 ICX248 IDM248 IEB248 IEQ248 IFF248 IFU248 IGJ248 IGY248 IHN248 IIC248 IIR248 IJG248 IJV248 IKK248 IKZ248 ILO248 IMD248 IMS248 INH248 INW248 IOL248 IPA248 IPP248 IQE248 IQT248 IRI248 IRX248 ISM248 ITB248 ITQ248 IUF248 IUU248 IVJ248 IVY248 IWN248 IXC248 IXR248 IYG248 IYV248 IZK248 IZZ248 JAO248 JBD248 JBS248 JCH248 JCW248 JDL248 JEA248 JEP248 JFE248 JFT248 JGI248 JGX248 JHM248 JIB248 JIQ248 JJF248 JJU248 JKJ248 JKY248 JLN248 JMC248 JMR248 JNG248 JNV248 JOK248 JOZ248 JPO248 JQD248 JQS248 JRH248 JRW248 JSL248 JTA248 JTP248 JUE248 JUT248 JVI248 JVX248 JWM248 JXB248 JXQ248 JYF248 JYU248 JZJ248 JZY248 KAN248 KBC248 KBR248 KCG248 KCV248 KDK248 KDZ248 KEO248 KFD248 KFS248 KGH248 KGW248 KHL248 KIA248 KIP248 KJE248 KJT248 KKI248 KKX248 KLM248 KMB248 KMQ248 KNF248 KNU248 KOJ248 KOY248 KPN248 KQC248 KQR248 KRG248 KRV248 KSK248 KSZ248 KTO248 KUD248 KUS248 KVH248 KVW248 KWL248 KXA248 KXP248 KYE248 KYT248 KZI248 KZX248 LAM248 LBB248 LBQ248 LCF248 LCU248 LDJ248 LDY248 LEN248 LFC248 LFR248 LGG248 LGV248 LHK248 LHZ248 LIO248 LJD248 LJS248 LKH248 LKW248 LLL248 LMA248 LMP248 LNE248 LNT248 LOI248 LOX248 LPM248 LQB248 LQQ248 LRF248 LRU248 LSJ248 LSY248 LTN248 LUC248 LUR248 LVG248 LVV248 LWK248 LWZ248 LXO248 LYD248 LYS248 LZH248 LZW248 MAL248 MBA248 MBP248 MCE248 MCT248 MDI248 MDX248 MEM248 MFB248 MFQ248 MGF248 MGU248 MHJ248 MHY248 MIN248 MJC248 MJR248 MKG248 MKV248 MLK248 MLZ248 MMO248 MND248 MNS248 MOH248 MOW248 MPL248 MQA248 MQP248 MRE248 MRT248 MSI248 MSX248 MTM248 MUB248 MUQ248 MVF248 MVU248 MWJ248 MWY248 MXN248 MYC248 MYR248 MZG248 MZV248 NAK248 NAZ248 NBO248 NCD248 NCS248 NDH248 NDW248 NEL248 NFA248 NFP248 NGE248 NGT248 NHI248 NHX248 NIM248 NJB248 NJQ248 NKF248 NKU248 NLJ248 NLY248 NMN248 NNC248 NNR248 NOG248 NOV248 NPK248 NPZ248 NQO248 NRD248 NRS248 NSH248 NSW248 NTL248 NUA248 NUP248 NVE248 NVT248 NWI248 NWX248 NXM248 NYB248 NYQ248 NZF248 NZU248 OAJ248 OAY248 OBN248 OCC248 OCR248 ODG248 ODV248 OEK248 OEZ248 OFO248 OGD248 OGS248 OHH248 OHW248 OIL248 OJA248 OJP248 OKE248 OKT248 OLI248 OLX248 OMM248 ONB248 ONQ248 OOF248 OOU248 OPJ248 OPY248 OQN248 ORC248 ORR248 OSG248 OSV248 OTK248 OTZ248 OUO248 OVD248 OVS248 OWH248 OWW248 OXL248 OYA248 OYP248 OZE248 OZT248 PAI248 PAX248 PBM248 PCB248 PCQ248 PDF248 PDU248 PEJ248 PEY248 PFN248 PGC248 PGR248 PHG248 PHV248 PIK248 PIZ248 PJO248 PKD248 PKS248 PLH248 PLW248 PML248 PNA248 PNP248 POE248 POT248 PPI248 PPX248 PQM248 PRB248 PRQ248 PSF248 PSU248 PTJ248 PTY248 PUN248 PVC248 PVR248 PWG248 PWV248 PXK248 PXZ248 PYO248 PZD248 PZS248 QAH248 QAW248 QBL248 QCA248 QCP248 QDE248 QDT248 QEI248 QEX248 QFM248 QGB248 QGQ248 QHF248 QHU248 QIJ248 QIY248 QJN248 QKC248 QKR248 QLG248 QLV248 QMK248 QMZ248 QNO248 QOD248 QOS248 QPH248 QPW248 QQL248 QRA248 QRP248 QSE248 QST248 QTI248 QTX248 QUM248 QVB248 QVQ248 QWF248 QWU248 QXJ248 QXY248 QYN248 QZC248 QZR248 RAG248 RAV248 RBK248 RBZ248 RCO248 RDD248 RDS248 REH248 REW248 RFL248 RGA248 RGP248 RHE248 RHT248 RII248 RIX248 RJM248 RKB248 RKQ248 RLF248 RLU248 RMJ248 RMY248 RNN248 ROC248 ROR248 RPG248 RPV248 RQK248 RQZ248 RRO248 RSD248 RSS248 RTH248 RTW248 RUL248 RVA248 RVP248 RWE248 RWT248 RXI248 RXX248 RYM248 RZB248 RZQ248 SAF248 SAU248 SBJ248 SBY248 SCN248 SDC248 SDR248 SEG248 SEV248 SFK248 SFZ248 SGO248 SHD248 SHS248 SIH248 SIW248 SJL248 SKA248 SKP248 SLE248 SLT248 SMI248 SMX248 SNM248 SOB248 SOQ248 SPF248 SPU248 SQJ248 SQY248 SRN248 SSC248 SSR248 STG248 STV248 SUK248 SUZ248 SVO248 SWD248 SWS248 SXH248 SXW248 SYL248 SZA248 SZP248 TAE248 TAT248 TBI248 TBX248 TCM248 TDB248 TDQ248 TEF248 TEU248 TFJ248 TFY248 TGN248 THC248 THR248 TIG248 TIV248 TJK248 TJZ248 TKO248 TLD248 TLS248 TMH248 TMW248 TNL248 TOA248 TOP248 TPE248 TPT248 TQI248 TQX248 TRM248 TSB248 TSQ248 TTF248 TTU248 TUJ248 TUY248 TVN248 TWC248 TWR248 TXG248 TXV248 TYK248 TYZ248 TZO248 UAD248 UAS248 UBH248 UBW248 UCL248 UDA248 UDP248 UEE248 UET248 UFI248 UFX248 UGM248 UHB248 UHQ248 UIF248 UIU248 UJJ248 UJY248 UKN248 ULC248 ULR248 UMG248 UMV248 UNK248 UNZ248 UOO248 UPD248 UPS248 UQH248 UQW248 URL248 USA248 USP248 UTE248 UTT248 UUI248 UUX248 UVM248 UWB248 UWQ248 UXF248 UXU248 UYJ248 UYY248 UZN248 VAC248 VAR248 VBG248 VBV248 VCK248 VCZ248 VDO248 VED248 VES248 VFH248 VFW248 VGL248 VHA248 VHP248 VIE248 VIT248 VJI248 VJX248 VKM248 VLB248 VLQ248 VMF248 VMU248 VNJ248 VNY248 VON248 VPC248 VPR248 VQG248 VQV248 VRK248 VRZ248 VSO248 VTD248 VTS248 VUH248 VUW248 VVL248 VWA248 VWP248 VXE248 VXT248 VYI248 VYX248 VZM248 WAB248 WAQ248 WBF248 WBU248 WCJ248 WCY248 WDN248 WEC248 WER248 WFG248 WFV248 WGK248 WGZ248 WHO248 WID248 WIS248 WJH248 WJW248 WKL248 WLA248 WLP248 WME248 WMT248 WNI248 WNX248 WOM248 WPB248 WPQ248 WQF248 WQU248 WRJ248 WRY248 WSN248 WTC248 WTR248 WUG248 WUV248 WVK248 WVZ248 WWO248 WXD248 WXS248 WYH248 WYW248 WZL248 XAA248 XAP248 XBE248 XBT248 XCI248 XCX248 XDM248 XEB248 XEQ248">
    <cfRule type="cellIs" dxfId="799" priority="214" stopIfTrue="1" operator="lessThan">
      <formula>0</formula>
    </cfRule>
  </conditionalFormatting>
  <conditionalFormatting sqref="H248 U248 AJ248 AY248 BN248 CC248 CR248 DG248 DV248 EK248 EZ248 FO248 GD248 GS248 HH248 HW248 IL248 JA248 JP248 KE248 KT248 LI248 LX248 MM248 NB248 NQ248 OF248 OU248 PJ248 PY248 QN248 RC248 RR248 SG248 SV248 TK248 TZ248 UO248 VD248 VS248 WH248 WW248 XL248 YA248 YP248 ZE248 ZT248 AAI248 AAX248 ABM248 ACB248 ACQ248 ADF248 ADU248 AEJ248 AEY248 AFN248 AGC248 AGR248 AHG248 AHV248 AIK248 AIZ248 AJO248 AKD248 AKS248 ALH248 ALW248 AML248 ANA248 ANP248 AOE248 AOT248 API248 APX248 AQM248 ARB248 ARQ248 ASF248 ASU248 ATJ248 ATY248 AUN248 AVC248 AVR248 AWG248 AWV248 AXK248 AXZ248 AYO248 AZD248 AZS248 BAH248 BAW248 BBL248 BCA248 BCP248 BDE248 BDT248 BEI248 BEX248 BFM248 BGB248 BGQ248 BHF248 BHU248 BIJ248 BIY248 BJN248 BKC248 BKR248 BLG248 BLV248 BMK248 BMZ248 BNO248 BOD248 BOS248 BPH248 BPW248 BQL248 BRA248 BRP248 BSE248 BST248 BTI248 BTX248 BUM248 BVB248 BVQ248 BWF248 BWU248 BXJ248 BXY248 BYN248 BZC248 BZR248 CAG248 CAV248 CBK248 CBZ248 CCO248 CDD248 CDS248 CEH248 CEW248 CFL248 CGA248 CGP248 CHE248 CHT248 CII248 CIX248 CJM248 CKB248 CKQ248 CLF248 CLU248 CMJ248 CMY248 CNN248 COC248 COR248 CPG248 CPV248 CQK248 CQZ248 CRO248 CSD248 CSS248 CTH248 CTW248 CUL248 CVA248 CVP248 CWE248 CWT248 CXI248 CXX248 CYM248 CZB248 CZQ248 DAF248 DAU248 DBJ248 DBY248 DCN248 DDC248 DDR248 DEG248 DEV248 DFK248 DFZ248 DGO248 DHD248 DHS248 DIH248 DIW248 DJL248 DKA248 DKP248 DLE248 DLT248 DMI248 DMX248 DNM248 DOB248 DOQ248 DPF248 DPU248 DQJ248 DQY248 DRN248 DSC248 DSR248 DTG248 DTV248 DUK248 DUZ248 DVO248 DWD248 DWS248 DXH248 DXW248 DYL248 DZA248 DZP248 EAE248 EAT248 EBI248 EBX248 ECM248 EDB248 EDQ248 EEF248 EEU248 EFJ248 EFY248 EGN248 EHC248 EHR248 EIG248 EIV248 EJK248 EJZ248 EKO248 ELD248 ELS248 EMH248 EMW248 ENL248 EOA248 EOP248 EPE248 EPT248 EQI248 EQX248 ERM248 ESB248 ESQ248 ETF248 ETU248 EUJ248 EUY248 EVN248 EWC248 EWR248 EXG248 EXV248 EYK248 EYZ248 EZO248 FAD248 FAS248 FBH248 FBW248 FCL248 FDA248 FDP248 FEE248 FET248 FFI248 FFX248 FGM248 FHB248 FHQ248 FIF248 FIU248 FJJ248 FJY248 FKN248 FLC248 FLR248 FMG248 FMV248 FNK248 FNZ248 FOO248 FPD248 FPS248 FQH248 FQW248 FRL248 FSA248 FSP248 FTE248 FTT248 FUI248 FUX248 FVM248 FWB248 FWQ248 FXF248 FXU248 FYJ248 FYY248 FZN248 GAC248 GAR248 GBG248 GBV248 GCK248 GCZ248 GDO248 GED248 GES248 GFH248 GFW248 GGL248 GHA248 GHP248 GIE248 GIT248 GJI248 GJX248 GKM248 GLB248 GLQ248 GMF248 GMU248 GNJ248 GNY248 GON248 GPC248 GPR248 GQG248 GQV248 GRK248 GRZ248 GSO248 GTD248 GTS248 GUH248 GUW248 GVL248 GWA248 GWP248 GXE248 GXT248 GYI248 GYX248 GZM248 HAB248 HAQ248 HBF248 HBU248 HCJ248 HCY248 HDN248 HEC248 HER248 HFG248 HFV248 HGK248 HGZ248 HHO248 HID248 HIS248 HJH248 HJW248 HKL248 HLA248 HLP248 HME248 HMT248 HNI248 HNX248 HOM248 HPB248 HPQ248 HQF248 HQU248 HRJ248 HRY248 HSN248 HTC248 HTR248 HUG248 HUV248 HVK248 HVZ248 HWO248 HXD248 HXS248 HYH248 HYW248 HZL248 IAA248 IAP248 IBE248 IBT248 ICI248 ICX248 IDM248 IEB248 IEQ248 IFF248 IFU248 IGJ248 IGY248 IHN248 IIC248 IIR248 IJG248 IJV248 IKK248 IKZ248 ILO248 IMD248 IMS248 INH248 INW248 IOL248 IPA248 IPP248 IQE248 IQT248 IRI248 IRX248 ISM248 ITB248 ITQ248 IUF248 IUU248 IVJ248 IVY248 IWN248 IXC248 IXR248 IYG248 IYV248 IZK248 IZZ248 JAO248 JBD248 JBS248 JCH248 JCW248 JDL248 JEA248 JEP248 JFE248 JFT248 JGI248 JGX248 JHM248 JIB248 JIQ248 JJF248 JJU248 JKJ248 JKY248 JLN248 JMC248 JMR248 JNG248 JNV248 JOK248 JOZ248 JPO248 JQD248 JQS248 JRH248 JRW248 JSL248 JTA248 JTP248 JUE248 JUT248 JVI248 JVX248 JWM248 JXB248 JXQ248 JYF248 JYU248 JZJ248 JZY248 KAN248 KBC248 KBR248 KCG248 KCV248 KDK248 KDZ248 KEO248 KFD248 KFS248 KGH248 KGW248 KHL248 KIA248 KIP248 KJE248 KJT248 KKI248 KKX248 KLM248 KMB248 KMQ248 KNF248 KNU248 KOJ248 KOY248 KPN248 KQC248 KQR248 KRG248 KRV248 KSK248 KSZ248 KTO248 KUD248 KUS248 KVH248 KVW248 KWL248 KXA248 KXP248 KYE248 KYT248 KZI248 KZX248 LAM248 LBB248 LBQ248 LCF248 LCU248 LDJ248 LDY248 LEN248 LFC248 LFR248 LGG248 LGV248 LHK248 LHZ248 LIO248 LJD248 LJS248 LKH248 LKW248 LLL248 LMA248 LMP248 LNE248 LNT248 LOI248 LOX248 LPM248 LQB248 LQQ248 LRF248 LRU248 LSJ248 LSY248 LTN248 LUC248 LUR248 LVG248 LVV248 LWK248 LWZ248 LXO248 LYD248 LYS248 LZH248 LZW248 MAL248 MBA248 MBP248 MCE248 MCT248 MDI248 MDX248 MEM248 MFB248 MFQ248 MGF248 MGU248 MHJ248 MHY248 MIN248 MJC248 MJR248 MKG248 MKV248 MLK248 MLZ248 MMO248 MND248 MNS248 MOH248 MOW248 MPL248 MQA248 MQP248 MRE248 MRT248 MSI248 MSX248 MTM248 MUB248 MUQ248 MVF248 MVU248 MWJ248 MWY248 MXN248 MYC248 MYR248 MZG248 MZV248 NAK248 NAZ248 NBO248 NCD248 NCS248 NDH248 NDW248 NEL248 NFA248 NFP248 NGE248 NGT248 NHI248 NHX248 NIM248 NJB248 NJQ248 NKF248 NKU248 NLJ248 NLY248 NMN248 NNC248 NNR248 NOG248 NOV248 NPK248 NPZ248 NQO248 NRD248 NRS248 NSH248 NSW248 NTL248 NUA248 NUP248 NVE248 NVT248 NWI248 NWX248 NXM248 NYB248 NYQ248 NZF248 NZU248 OAJ248 OAY248 OBN248 OCC248 OCR248 ODG248 ODV248 OEK248 OEZ248 OFO248 OGD248 OGS248 OHH248 OHW248 OIL248 OJA248 OJP248 OKE248 OKT248 OLI248 OLX248 OMM248 ONB248 ONQ248 OOF248 OOU248 OPJ248 OPY248 OQN248 ORC248 ORR248 OSG248 OSV248 OTK248 OTZ248 OUO248 OVD248 OVS248 OWH248 OWW248 OXL248 OYA248 OYP248 OZE248 OZT248 PAI248 PAX248 PBM248 PCB248 PCQ248 PDF248 PDU248 PEJ248 PEY248 PFN248 PGC248 PGR248 PHG248 PHV248 PIK248 PIZ248 PJO248 PKD248 PKS248 PLH248 PLW248 PML248 PNA248 PNP248 POE248 POT248 PPI248 PPX248 PQM248 PRB248 PRQ248 PSF248 PSU248 PTJ248 PTY248 PUN248 PVC248 PVR248 PWG248 PWV248 PXK248 PXZ248 PYO248 PZD248 PZS248 QAH248 QAW248 QBL248 QCA248 QCP248 QDE248 QDT248 QEI248 QEX248 QFM248 QGB248 QGQ248 QHF248 QHU248 QIJ248 QIY248 QJN248 QKC248 QKR248 QLG248 QLV248 QMK248 QMZ248 QNO248 QOD248 QOS248 QPH248 QPW248 QQL248 QRA248 QRP248 QSE248 QST248 QTI248 QTX248 QUM248 QVB248 QVQ248 QWF248 QWU248 QXJ248 QXY248 QYN248 QZC248 QZR248 RAG248 RAV248 RBK248 RBZ248 RCO248 RDD248 RDS248 REH248 REW248 RFL248 RGA248 RGP248 RHE248 RHT248 RII248 RIX248 RJM248 RKB248 RKQ248 RLF248 RLU248 RMJ248 RMY248 RNN248 ROC248 ROR248 RPG248 RPV248 RQK248 RQZ248 RRO248 RSD248 RSS248 RTH248 RTW248 RUL248 RVA248 RVP248 RWE248 RWT248 RXI248 RXX248 RYM248 RZB248 RZQ248 SAF248 SAU248 SBJ248 SBY248 SCN248 SDC248 SDR248 SEG248 SEV248 SFK248 SFZ248 SGO248 SHD248 SHS248 SIH248 SIW248 SJL248 SKA248 SKP248 SLE248 SLT248 SMI248 SMX248 SNM248 SOB248 SOQ248 SPF248 SPU248 SQJ248 SQY248 SRN248 SSC248 SSR248 STG248 STV248 SUK248 SUZ248 SVO248 SWD248 SWS248 SXH248 SXW248 SYL248 SZA248 SZP248 TAE248 TAT248 TBI248 TBX248 TCM248 TDB248 TDQ248 TEF248 TEU248 TFJ248 TFY248 TGN248 THC248 THR248 TIG248 TIV248 TJK248 TJZ248 TKO248 TLD248 TLS248 TMH248 TMW248 TNL248 TOA248 TOP248 TPE248 TPT248 TQI248 TQX248 TRM248 TSB248 TSQ248 TTF248 TTU248 TUJ248 TUY248 TVN248 TWC248 TWR248 TXG248 TXV248 TYK248 TYZ248 TZO248 UAD248 UAS248 UBH248 UBW248 UCL248 UDA248 UDP248 UEE248 UET248 UFI248 UFX248 UGM248 UHB248 UHQ248 UIF248 UIU248 UJJ248 UJY248 UKN248 ULC248 ULR248 UMG248 UMV248 UNK248 UNZ248 UOO248 UPD248 UPS248 UQH248 UQW248 URL248 USA248 USP248 UTE248 UTT248 UUI248 UUX248 UVM248 UWB248 UWQ248 UXF248 UXU248 UYJ248 UYY248 UZN248 VAC248 VAR248 VBG248 VBV248 VCK248 VCZ248 VDO248 VED248 VES248 VFH248 VFW248 VGL248 VHA248 VHP248 VIE248 VIT248 VJI248 VJX248 VKM248 VLB248 VLQ248 VMF248 VMU248 VNJ248 VNY248 VON248 VPC248 VPR248 VQG248 VQV248 VRK248 VRZ248 VSO248 VTD248 VTS248 VUH248 VUW248 VVL248 VWA248 VWP248 VXE248 VXT248 VYI248 VYX248 VZM248 WAB248 WAQ248 WBF248 WBU248 WCJ248 WCY248 WDN248 WEC248 WER248 WFG248 WFV248 WGK248 WGZ248 WHO248 WID248 WIS248 WJH248 WJW248 WKL248 WLA248 WLP248 WME248 WMT248 WNI248 WNX248 WOM248 WPB248 WPQ248 WQF248 WQU248 WRJ248 WRY248 WSN248 WTC248 WTR248 WUG248 WUV248 WVK248 WVZ248 WWO248 WXD248 WXS248 WYH248 WYW248 WZL248 XAA248 XAP248 XBE248 XBT248 XCI248 XCX248 XDM248 XEB248 XEQ248">
    <cfRule type="cellIs" dxfId="798" priority="213" stopIfTrue="1" operator="lessThan">
      <formula>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797" priority="212" stopIfTrue="1" operator="greaterThan">
      <formula>100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796" priority="211" stopIfTrue="1" operator="greaterThan">
      <formula>100</formula>
    </cfRule>
  </conditionalFormatting>
  <conditionalFormatting sqref="O252">
    <cfRule type="cellIs" dxfId="795" priority="210" stopIfTrue="1" operator="greaterThan">
      <formula>100</formula>
    </cfRule>
  </conditionalFormatting>
  <conditionalFormatting sqref="H252">
    <cfRule type="cellIs" dxfId="794" priority="209" stopIfTrue="1" operator="lessThan">
      <formula>0</formula>
    </cfRule>
  </conditionalFormatting>
  <conditionalFormatting sqref="H252">
    <cfRule type="cellIs" dxfId="793" priority="208" stopIfTrue="1" operator="lessThan">
      <formula>0</formula>
    </cfRule>
  </conditionalFormatting>
  <conditionalFormatting sqref="O252">
    <cfRule type="cellIs" dxfId="792" priority="207" stopIfTrue="1" operator="greaterThan">
      <formula>100</formula>
    </cfRule>
  </conditionalFormatting>
  <conditionalFormatting sqref="O252">
    <cfRule type="cellIs" dxfId="791" priority="206" stopIfTrue="1" operator="greaterThan">
      <formula>100</formula>
    </cfRule>
  </conditionalFormatting>
  <conditionalFormatting sqref="O264">
    <cfRule type="cellIs" dxfId="790" priority="205" stopIfTrue="1" operator="greaterThan">
      <formula>100</formula>
    </cfRule>
  </conditionalFormatting>
  <conditionalFormatting sqref="H264">
    <cfRule type="cellIs" dxfId="789" priority="204" stopIfTrue="1" operator="lessThan">
      <formula>0</formula>
    </cfRule>
  </conditionalFormatting>
  <conditionalFormatting sqref="H264">
    <cfRule type="cellIs" dxfId="788" priority="203" stopIfTrue="1" operator="lessThan">
      <formula>0</formula>
    </cfRule>
  </conditionalFormatting>
  <conditionalFormatting sqref="O264">
    <cfRule type="cellIs" dxfId="787" priority="202" stopIfTrue="1" operator="greaterThan">
      <formula>100</formula>
    </cfRule>
  </conditionalFormatting>
  <conditionalFormatting sqref="O264">
    <cfRule type="cellIs" dxfId="786" priority="201" stopIfTrue="1" operator="greaterThan">
      <formula>100</formula>
    </cfRule>
  </conditionalFormatting>
  <conditionalFormatting sqref="O265">
    <cfRule type="cellIs" dxfId="785" priority="200" stopIfTrue="1" operator="greaterThan">
      <formula>100</formula>
    </cfRule>
  </conditionalFormatting>
  <conditionalFormatting sqref="H265">
    <cfRule type="cellIs" dxfId="784" priority="199" stopIfTrue="1" operator="lessThan">
      <formula>0</formula>
    </cfRule>
  </conditionalFormatting>
  <conditionalFormatting sqref="H265">
    <cfRule type="cellIs" dxfId="783" priority="198" stopIfTrue="1" operator="lessThan">
      <formula>0</formula>
    </cfRule>
  </conditionalFormatting>
  <conditionalFormatting sqref="O265">
    <cfRule type="cellIs" dxfId="782" priority="197" stopIfTrue="1" operator="greaterThan">
      <formula>100</formula>
    </cfRule>
  </conditionalFormatting>
  <conditionalFormatting sqref="O265">
    <cfRule type="cellIs" dxfId="781" priority="196" stopIfTrue="1" operator="greaterThan">
      <formula>100</formula>
    </cfRule>
  </conditionalFormatting>
  <conditionalFormatting sqref="O270">
    <cfRule type="cellIs" dxfId="780" priority="195" stopIfTrue="1" operator="greaterThan">
      <formula>100</formula>
    </cfRule>
  </conditionalFormatting>
  <conditionalFormatting sqref="H270">
    <cfRule type="cellIs" dxfId="779" priority="194" stopIfTrue="1" operator="lessThan">
      <formula>0</formula>
    </cfRule>
  </conditionalFormatting>
  <conditionalFormatting sqref="H270">
    <cfRule type="cellIs" dxfId="778" priority="193" stopIfTrue="1" operator="lessThan">
      <formula>0</formula>
    </cfRule>
  </conditionalFormatting>
  <conditionalFormatting sqref="O270">
    <cfRule type="cellIs" dxfId="777" priority="192" stopIfTrue="1" operator="greaterThan">
      <formula>100</formula>
    </cfRule>
  </conditionalFormatting>
  <conditionalFormatting sqref="O270">
    <cfRule type="cellIs" dxfId="776" priority="191" stopIfTrue="1" operator="greaterThan">
      <formula>100</formula>
    </cfRule>
  </conditionalFormatting>
  <conditionalFormatting sqref="O275">
    <cfRule type="cellIs" dxfId="775" priority="190" stopIfTrue="1" operator="greaterThan">
      <formula>100</formula>
    </cfRule>
  </conditionalFormatting>
  <conditionalFormatting sqref="H275">
    <cfRule type="cellIs" dxfId="774" priority="189" stopIfTrue="1" operator="lessThan">
      <formula>0</formula>
    </cfRule>
  </conditionalFormatting>
  <conditionalFormatting sqref="H275">
    <cfRule type="cellIs" dxfId="773" priority="188" stopIfTrue="1" operator="lessThan">
      <formula>0</formula>
    </cfRule>
  </conditionalFormatting>
  <conditionalFormatting sqref="O275">
    <cfRule type="cellIs" dxfId="772" priority="187" stopIfTrue="1" operator="greaterThan">
      <formula>100</formula>
    </cfRule>
  </conditionalFormatting>
  <conditionalFormatting sqref="O275">
    <cfRule type="cellIs" dxfId="771" priority="186" stopIfTrue="1" operator="greaterThan">
      <formula>100</formula>
    </cfRule>
  </conditionalFormatting>
  <conditionalFormatting sqref="O284">
    <cfRule type="cellIs" dxfId="770" priority="185" stopIfTrue="1" operator="greaterThan">
      <formula>100</formula>
    </cfRule>
  </conditionalFormatting>
  <conditionalFormatting sqref="H284">
    <cfRule type="cellIs" dxfId="769" priority="184" stopIfTrue="1" operator="lessThan">
      <formula>0</formula>
    </cfRule>
  </conditionalFormatting>
  <conditionalFormatting sqref="H284">
    <cfRule type="cellIs" dxfId="768" priority="183" stopIfTrue="1" operator="lessThan">
      <formula>0</formula>
    </cfRule>
  </conditionalFormatting>
  <conditionalFormatting sqref="O284">
    <cfRule type="cellIs" dxfId="767" priority="182" stopIfTrue="1" operator="greaterThan">
      <formula>100</formula>
    </cfRule>
  </conditionalFormatting>
  <conditionalFormatting sqref="O284">
    <cfRule type="cellIs" dxfId="766" priority="181" stopIfTrue="1" operator="greaterThan">
      <formula>100</formula>
    </cfRule>
  </conditionalFormatting>
  <conditionalFormatting sqref="O289">
    <cfRule type="cellIs" dxfId="765" priority="180" stopIfTrue="1" operator="greaterThan">
      <formula>100</formula>
    </cfRule>
  </conditionalFormatting>
  <conditionalFormatting sqref="H289">
    <cfRule type="cellIs" dxfId="764" priority="179" stopIfTrue="1" operator="lessThan">
      <formula>0</formula>
    </cfRule>
  </conditionalFormatting>
  <conditionalFormatting sqref="H289">
    <cfRule type="cellIs" dxfId="763" priority="178" stopIfTrue="1" operator="lessThan">
      <formula>0</formula>
    </cfRule>
  </conditionalFormatting>
  <conditionalFormatting sqref="O289">
    <cfRule type="cellIs" dxfId="762" priority="177" stopIfTrue="1" operator="greaterThan">
      <formula>100</formula>
    </cfRule>
  </conditionalFormatting>
  <conditionalFormatting sqref="O289">
    <cfRule type="cellIs" dxfId="761" priority="176" stopIfTrue="1" operator="greaterThan">
      <formula>100</formula>
    </cfRule>
  </conditionalFormatting>
  <conditionalFormatting sqref="O292">
    <cfRule type="cellIs" dxfId="760" priority="175" stopIfTrue="1" operator="greaterThan">
      <formula>100</formula>
    </cfRule>
  </conditionalFormatting>
  <conditionalFormatting sqref="H292">
    <cfRule type="cellIs" dxfId="759" priority="174" stopIfTrue="1" operator="lessThan">
      <formula>0</formula>
    </cfRule>
  </conditionalFormatting>
  <conditionalFormatting sqref="H292">
    <cfRule type="cellIs" dxfId="758" priority="173" stopIfTrue="1" operator="lessThan">
      <formula>0</formula>
    </cfRule>
  </conditionalFormatting>
  <conditionalFormatting sqref="O292">
    <cfRule type="cellIs" dxfId="757" priority="172" stopIfTrue="1" operator="greaterThan">
      <formula>100</formula>
    </cfRule>
  </conditionalFormatting>
  <conditionalFormatting sqref="O292">
    <cfRule type="cellIs" dxfId="756" priority="171" stopIfTrue="1" operator="greaterThan">
      <formula>100</formula>
    </cfRule>
  </conditionalFormatting>
  <conditionalFormatting sqref="O297">
    <cfRule type="cellIs" dxfId="755" priority="170" stopIfTrue="1" operator="greaterThan">
      <formula>100</formula>
    </cfRule>
  </conditionalFormatting>
  <conditionalFormatting sqref="H297">
    <cfRule type="cellIs" dxfId="754" priority="169" stopIfTrue="1" operator="lessThan">
      <formula>0</formula>
    </cfRule>
  </conditionalFormatting>
  <conditionalFormatting sqref="H297">
    <cfRule type="cellIs" dxfId="753" priority="168" stopIfTrue="1" operator="lessThan">
      <formula>0</formula>
    </cfRule>
  </conditionalFormatting>
  <conditionalFormatting sqref="O297">
    <cfRule type="cellIs" dxfId="752" priority="167" stopIfTrue="1" operator="greaterThan">
      <formula>100</formula>
    </cfRule>
  </conditionalFormatting>
  <conditionalFormatting sqref="O297">
    <cfRule type="cellIs" dxfId="751" priority="166" stopIfTrue="1" operator="greaterThan">
      <formula>100</formula>
    </cfRule>
  </conditionalFormatting>
  <conditionalFormatting sqref="O302">
    <cfRule type="cellIs" dxfId="750" priority="165" stopIfTrue="1" operator="greaterThan">
      <formula>100</formula>
    </cfRule>
  </conditionalFormatting>
  <conditionalFormatting sqref="H302">
    <cfRule type="cellIs" dxfId="749" priority="164" stopIfTrue="1" operator="lessThan">
      <formula>0</formula>
    </cfRule>
  </conditionalFormatting>
  <conditionalFormatting sqref="H302">
    <cfRule type="cellIs" dxfId="748" priority="163" stopIfTrue="1" operator="lessThan">
      <formula>0</formula>
    </cfRule>
  </conditionalFormatting>
  <conditionalFormatting sqref="O302">
    <cfRule type="cellIs" dxfId="747" priority="162" stopIfTrue="1" operator="greaterThan">
      <formula>100</formula>
    </cfRule>
  </conditionalFormatting>
  <conditionalFormatting sqref="O302">
    <cfRule type="cellIs" dxfId="746" priority="161" stopIfTrue="1" operator="greaterThan">
      <formula>100</formula>
    </cfRule>
  </conditionalFormatting>
  <conditionalFormatting sqref="O306">
    <cfRule type="cellIs" dxfId="745" priority="160" stopIfTrue="1" operator="greaterThan">
      <formula>100</formula>
    </cfRule>
  </conditionalFormatting>
  <conditionalFormatting sqref="H306">
    <cfRule type="cellIs" dxfId="744" priority="159" stopIfTrue="1" operator="lessThan">
      <formula>0</formula>
    </cfRule>
  </conditionalFormatting>
  <conditionalFormatting sqref="H306">
    <cfRule type="cellIs" dxfId="743" priority="158" stopIfTrue="1" operator="lessThan">
      <formula>0</formula>
    </cfRule>
  </conditionalFormatting>
  <conditionalFormatting sqref="O306">
    <cfRule type="cellIs" dxfId="742" priority="157" stopIfTrue="1" operator="greaterThan">
      <formula>100</formula>
    </cfRule>
  </conditionalFormatting>
  <conditionalFormatting sqref="O306">
    <cfRule type="cellIs" dxfId="741" priority="156" stopIfTrue="1" operator="greaterThan">
      <formula>100</formula>
    </cfRule>
  </conditionalFormatting>
  <conditionalFormatting sqref="O307">
    <cfRule type="cellIs" dxfId="740" priority="155" stopIfTrue="1" operator="greaterThan">
      <formula>100</formula>
    </cfRule>
  </conditionalFormatting>
  <conditionalFormatting sqref="H307">
    <cfRule type="cellIs" dxfId="739" priority="154" stopIfTrue="1" operator="lessThan">
      <formula>0</formula>
    </cfRule>
  </conditionalFormatting>
  <conditionalFormatting sqref="H307">
    <cfRule type="cellIs" dxfId="738" priority="153" stopIfTrue="1" operator="lessThan">
      <formula>0</formula>
    </cfRule>
  </conditionalFormatting>
  <conditionalFormatting sqref="O307">
    <cfRule type="cellIs" dxfId="737" priority="152" stopIfTrue="1" operator="greaterThan">
      <formula>100</formula>
    </cfRule>
  </conditionalFormatting>
  <conditionalFormatting sqref="O307">
    <cfRule type="cellIs" dxfId="736" priority="151" stopIfTrue="1" operator="greaterThan">
      <formula>100</formula>
    </cfRule>
  </conditionalFormatting>
  <conditionalFormatting sqref="O313">
    <cfRule type="cellIs" dxfId="735" priority="150" stopIfTrue="1" operator="greaterThan">
      <formula>100</formula>
    </cfRule>
  </conditionalFormatting>
  <conditionalFormatting sqref="H313">
    <cfRule type="cellIs" dxfId="734" priority="149" stopIfTrue="1" operator="lessThan">
      <formula>0</formula>
    </cfRule>
  </conditionalFormatting>
  <conditionalFormatting sqref="H313">
    <cfRule type="cellIs" dxfId="733" priority="148" stopIfTrue="1" operator="lessThan">
      <formula>0</formula>
    </cfRule>
  </conditionalFormatting>
  <conditionalFormatting sqref="O313">
    <cfRule type="cellIs" dxfId="732" priority="147" stopIfTrue="1" operator="greaterThan">
      <formula>100</formula>
    </cfRule>
  </conditionalFormatting>
  <conditionalFormatting sqref="O313">
    <cfRule type="cellIs" dxfId="731" priority="146" stopIfTrue="1" operator="greaterThan">
      <formula>100</formula>
    </cfRule>
  </conditionalFormatting>
  <conditionalFormatting sqref="O324">
    <cfRule type="cellIs" dxfId="730" priority="145" stopIfTrue="1" operator="greaterThan">
      <formula>100</formula>
    </cfRule>
  </conditionalFormatting>
  <conditionalFormatting sqref="H324">
    <cfRule type="cellIs" dxfId="729" priority="144" stopIfTrue="1" operator="lessThan">
      <formula>0</formula>
    </cfRule>
  </conditionalFormatting>
  <conditionalFormatting sqref="H324">
    <cfRule type="cellIs" dxfId="728" priority="143" stopIfTrue="1" operator="lessThan">
      <formula>0</formula>
    </cfRule>
  </conditionalFormatting>
  <conditionalFormatting sqref="O324">
    <cfRule type="cellIs" dxfId="727" priority="142" stopIfTrue="1" operator="greaterThan">
      <formula>100</formula>
    </cfRule>
  </conditionalFormatting>
  <conditionalFormatting sqref="O324">
    <cfRule type="cellIs" dxfId="726" priority="141" stopIfTrue="1" operator="greaterThan">
      <formula>100</formula>
    </cfRule>
  </conditionalFormatting>
  <conditionalFormatting sqref="O341">
    <cfRule type="cellIs" dxfId="725" priority="140" stopIfTrue="1" operator="greaterThan">
      <formula>100</formula>
    </cfRule>
  </conditionalFormatting>
  <conditionalFormatting sqref="H341">
    <cfRule type="cellIs" dxfId="724" priority="139" stopIfTrue="1" operator="lessThan">
      <formula>0</formula>
    </cfRule>
  </conditionalFormatting>
  <conditionalFormatting sqref="H341">
    <cfRule type="cellIs" dxfId="723" priority="138" stopIfTrue="1" operator="lessThan">
      <formula>0</formula>
    </cfRule>
  </conditionalFormatting>
  <conditionalFormatting sqref="O341">
    <cfRule type="cellIs" dxfId="722" priority="137" stopIfTrue="1" operator="greaterThan">
      <formula>100</formula>
    </cfRule>
  </conditionalFormatting>
  <conditionalFormatting sqref="O341">
    <cfRule type="cellIs" dxfId="721" priority="136" stopIfTrue="1" operator="greaterThan">
      <formula>100</formula>
    </cfRule>
  </conditionalFormatting>
  <conditionalFormatting sqref="O362">
    <cfRule type="cellIs" dxfId="720" priority="135" stopIfTrue="1" operator="greaterThan">
      <formula>100</formula>
    </cfRule>
  </conditionalFormatting>
  <conditionalFormatting sqref="H362">
    <cfRule type="cellIs" dxfId="719" priority="134" stopIfTrue="1" operator="lessThan">
      <formula>0</formula>
    </cfRule>
  </conditionalFormatting>
  <conditionalFormatting sqref="H362">
    <cfRule type="cellIs" dxfId="718" priority="133" stopIfTrue="1" operator="lessThan">
      <formula>0</formula>
    </cfRule>
  </conditionalFormatting>
  <conditionalFormatting sqref="O362">
    <cfRule type="cellIs" dxfId="717" priority="132" stopIfTrue="1" operator="greaterThan">
      <formula>100</formula>
    </cfRule>
  </conditionalFormatting>
  <conditionalFormatting sqref="O362">
    <cfRule type="cellIs" dxfId="716" priority="131" stopIfTrue="1" operator="greaterThan">
      <formula>100</formula>
    </cfRule>
  </conditionalFormatting>
  <conditionalFormatting sqref="O364:O365">
    <cfRule type="cellIs" dxfId="715" priority="130" stopIfTrue="1" operator="greaterThan">
      <formula>100</formula>
    </cfRule>
  </conditionalFormatting>
  <conditionalFormatting sqref="H364:H365">
    <cfRule type="cellIs" dxfId="714" priority="129" stopIfTrue="1" operator="lessThan">
      <formula>0</formula>
    </cfRule>
  </conditionalFormatting>
  <conditionalFormatting sqref="H364:H365">
    <cfRule type="cellIs" dxfId="713" priority="128" stopIfTrue="1" operator="lessThan">
      <formula>0</formula>
    </cfRule>
  </conditionalFormatting>
  <conditionalFormatting sqref="O364:O365">
    <cfRule type="cellIs" dxfId="712" priority="127" stopIfTrue="1" operator="greaterThan">
      <formula>100</formula>
    </cfRule>
  </conditionalFormatting>
  <conditionalFormatting sqref="O364:O365">
    <cfRule type="cellIs" dxfId="711" priority="126" stopIfTrue="1" operator="greaterThan">
      <formula>100</formula>
    </cfRule>
  </conditionalFormatting>
  <conditionalFormatting sqref="O370">
    <cfRule type="cellIs" dxfId="710" priority="125" stopIfTrue="1" operator="greaterThan">
      <formula>100</formula>
    </cfRule>
  </conditionalFormatting>
  <conditionalFormatting sqref="H370">
    <cfRule type="cellIs" dxfId="709" priority="124" stopIfTrue="1" operator="lessThan">
      <formula>0</formula>
    </cfRule>
  </conditionalFormatting>
  <conditionalFormatting sqref="H370">
    <cfRule type="cellIs" dxfId="708" priority="123" stopIfTrue="1" operator="lessThan">
      <formula>0</formula>
    </cfRule>
  </conditionalFormatting>
  <conditionalFormatting sqref="O370">
    <cfRule type="cellIs" dxfId="707" priority="122" stopIfTrue="1" operator="greaterThan">
      <formula>100</formula>
    </cfRule>
  </conditionalFormatting>
  <conditionalFormatting sqref="O370">
    <cfRule type="cellIs" dxfId="706" priority="121" stopIfTrue="1" operator="greaterThan">
      <formula>100</formula>
    </cfRule>
  </conditionalFormatting>
  <conditionalFormatting sqref="O397">
    <cfRule type="cellIs" dxfId="705" priority="120" stopIfTrue="1" operator="greaterThan">
      <formula>100</formula>
    </cfRule>
  </conditionalFormatting>
  <conditionalFormatting sqref="H397">
    <cfRule type="cellIs" dxfId="704" priority="119" stopIfTrue="1" operator="lessThan">
      <formula>0</formula>
    </cfRule>
  </conditionalFormatting>
  <conditionalFormatting sqref="H397">
    <cfRule type="cellIs" dxfId="703" priority="118" stopIfTrue="1" operator="lessThan">
      <formula>0</formula>
    </cfRule>
  </conditionalFormatting>
  <conditionalFormatting sqref="O397">
    <cfRule type="cellIs" dxfId="702" priority="117" stopIfTrue="1" operator="greaterThan">
      <formula>100</formula>
    </cfRule>
  </conditionalFormatting>
  <conditionalFormatting sqref="O397">
    <cfRule type="cellIs" dxfId="701" priority="116" stopIfTrue="1" operator="greaterThan">
      <formula>100</formula>
    </cfRule>
  </conditionalFormatting>
  <conditionalFormatting sqref="O398">
    <cfRule type="cellIs" dxfId="700" priority="115" stopIfTrue="1" operator="greaterThan">
      <formula>100</formula>
    </cfRule>
  </conditionalFormatting>
  <conditionalFormatting sqref="H398">
    <cfRule type="cellIs" dxfId="699" priority="114" stopIfTrue="1" operator="lessThan">
      <formula>0</formula>
    </cfRule>
  </conditionalFormatting>
  <conditionalFormatting sqref="H398">
    <cfRule type="cellIs" dxfId="698" priority="113" stopIfTrue="1" operator="lessThan">
      <formula>0</formula>
    </cfRule>
  </conditionalFormatting>
  <conditionalFormatting sqref="O398">
    <cfRule type="cellIs" dxfId="697" priority="112" stopIfTrue="1" operator="greaterThan">
      <formula>100</formula>
    </cfRule>
  </conditionalFormatting>
  <conditionalFormatting sqref="O398">
    <cfRule type="cellIs" dxfId="696" priority="111" stopIfTrue="1" operator="greaterThan">
      <formula>100</formula>
    </cfRule>
  </conditionalFormatting>
  <conditionalFormatting sqref="O405">
    <cfRule type="cellIs" dxfId="695" priority="110" stopIfTrue="1" operator="greaterThan">
      <formula>100</formula>
    </cfRule>
  </conditionalFormatting>
  <conditionalFormatting sqref="H405">
    <cfRule type="cellIs" dxfId="694" priority="109" stopIfTrue="1" operator="lessThan">
      <formula>0</formula>
    </cfRule>
  </conditionalFormatting>
  <conditionalFormatting sqref="H405">
    <cfRule type="cellIs" dxfId="693" priority="108" stopIfTrue="1" operator="lessThan">
      <formula>0</formula>
    </cfRule>
  </conditionalFormatting>
  <conditionalFormatting sqref="O405">
    <cfRule type="cellIs" dxfId="692" priority="107" stopIfTrue="1" operator="greaterThan">
      <formula>100</formula>
    </cfRule>
  </conditionalFormatting>
  <conditionalFormatting sqref="O405">
    <cfRule type="cellIs" dxfId="691" priority="106" stopIfTrue="1" operator="greaterThan">
      <formula>100</formula>
    </cfRule>
  </conditionalFormatting>
  <conditionalFormatting sqref="O406">
    <cfRule type="cellIs" dxfId="690" priority="105" stopIfTrue="1" operator="greaterThan">
      <formula>100</formula>
    </cfRule>
  </conditionalFormatting>
  <conditionalFormatting sqref="H406">
    <cfRule type="cellIs" dxfId="689" priority="104" stopIfTrue="1" operator="lessThan">
      <formula>0</formula>
    </cfRule>
  </conditionalFormatting>
  <conditionalFormatting sqref="H406">
    <cfRule type="cellIs" dxfId="688" priority="103" stopIfTrue="1" operator="lessThan">
      <formula>0</formula>
    </cfRule>
  </conditionalFormatting>
  <conditionalFormatting sqref="O406">
    <cfRule type="cellIs" dxfId="687" priority="102" stopIfTrue="1" operator="greaterThan">
      <formula>100</formula>
    </cfRule>
  </conditionalFormatting>
  <conditionalFormatting sqref="O406">
    <cfRule type="cellIs" dxfId="686" priority="101" stopIfTrue="1" operator="greaterThan">
      <formula>100</formula>
    </cfRule>
  </conditionalFormatting>
  <conditionalFormatting sqref="O412">
    <cfRule type="cellIs" dxfId="685" priority="100" stopIfTrue="1" operator="greaterThan">
      <formula>100</formula>
    </cfRule>
  </conditionalFormatting>
  <conditionalFormatting sqref="H412">
    <cfRule type="cellIs" dxfId="684" priority="99" stopIfTrue="1" operator="lessThan">
      <formula>0</formula>
    </cfRule>
  </conditionalFormatting>
  <conditionalFormatting sqref="H412">
    <cfRule type="cellIs" dxfId="683" priority="98" stopIfTrue="1" operator="lessThan">
      <formula>0</formula>
    </cfRule>
  </conditionalFormatting>
  <conditionalFormatting sqref="O412">
    <cfRule type="cellIs" dxfId="682" priority="97" stopIfTrue="1" operator="greaterThan">
      <formula>100</formula>
    </cfRule>
  </conditionalFormatting>
  <conditionalFormatting sqref="O412">
    <cfRule type="cellIs" dxfId="681" priority="96" stopIfTrue="1" operator="greaterThan">
      <formula>100</formula>
    </cfRule>
  </conditionalFormatting>
  <conditionalFormatting sqref="O473">
    <cfRule type="cellIs" dxfId="680" priority="95" stopIfTrue="1" operator="greaterThan">
      <formula>100</formula>
    </cfRule>
  </conditionalFormatting>
  <conditionalFormatting sqref="H473">
    <cfRule type="cellIs" dxfId="679" priority="94" stopIfTrue="1" operator="lessThan">
      <formula>0</formula>
    </cfRule>
  </conditionalFormatting>
  <conditionalFormatting sqref="H473">
    <cfRule type="cellIs" dxfId="678" priority="93" stopIfTrue="1" operator="lessThan">
      <formula>0</formula>
    </cfRule>
  </conditionalFormatting>
  <conditionalFormatting sqref="O473">
    <cfRule type="cellIs" dxfId="677" priority="92" stopIfTrue="1" operator="greaterThan">
      <formula>100</formula>
    </cfRule>
  </conditionalFormatting>
  <conditionalFormatting sqref="O473">
    <cfRule type="cellIs" dxfId="676" priority="91" stopIfTrue="1" operator="greaterThan">
      <formula>100</formula>
    </cfRule>
  </conditionalFormatting>
  <conditionalFormatting sqref="O475">
    <cfRule type="cellIs" dxfId="675" priority="90" stopIfTrue="1" operator="greaterThan">
      <formula>100</formula>
    </cfRule>
  </conditionalFormatting>
  <conditionalFormatting sqref="H475">
    <cfRule type="cellIs" dxfId="674" priority="89" stopIfTrue="1" operator="lessThan">
      <formula>0</formula>
    </cfRule>
  </conditionalFormatting>
  <conditionalFormatting sqref="H475">
    <cfRule type="cellIs" dxfId="673" priority="88" stopIfTrue="1" operator="lessThan">
      <formula>0</formula>
    </cfRule>
  </conditionalFormatting>
  <conditionalFormatting sqref="O475">
    <cfRule type="cellIs" dxfId="672" priority="87" stopIfTrue="1" operator="greaterThan">
      <formula>100</formula>
    </cfRule>
  </conditionalFormatting>
  <conditionalFormatting sqref="O475">
    <cfRule type="cellIs" dxfId="671" priority="86" stopIfTrue="1" operator="greaterThan">
      <formula>100</formula>
    </cfRule>
  </conditionalFormatting>
  <conditionalFormatting sqref="O476">
    <cfRule type="cellIs" dxfId="670" priority="85" stopIfTrue="1" operator="greaterThan">
      <formula>100</formula>
    </cfRule>
  </conditionalFormatting>
  <conditionalFormatting sqref="H476">
    <cfRule type="cellIs" dxfId="669" priority="84" stopIfTrue="1" operator="lessThan">
      <formula>0</formula>
    </cfRule>
  </conditionalFormatting>
  <conditionalFormatting sqref="H476">
    <cfRule type="cellIs" dxfId="668" priority="83" stopIfTrue="1" operator="lessThan">
      <formula>0</formula>
    </cfRule>
  </conditionalFormatting>
  <conditionalFormatting sqref="O476">
    <cfRule type="cellIs" dxfId="667" priority="82" stopIfTrue="1" operator="greaterThan">
      <formula>100</formula>
    </cfRule>
  </conditionalFormatting>
  <conditionalFormatting sqref="O476">
    <cfRule type="cellIs" dxfId="666" priority="81" stopIfTrue="1" operator="greaterThan">
      <formula>100</formula>
    </cfRule>
  </conditionalFormatting>
  <conditionalFormatting sqref="O508">
    <cfRule type="cellIs" dxfId="665" priority="80" stopIfTrue="1" operator="greaterThan">
      <formula>100</formula>
    </cfRule>
  </conditionalFormatting>
  <conditionalFormatting sqref="H508">
    <cfRule type="cellIs" dxfId="664" priority="79" stopIfTrue="1" operator="lessThan">
      <formula>0</formula>
    </cfRule>
  </conditionalFormatting>
  <conditionalFormatting sqref="H508">
    <cfRule type="cellIs" dxfId="663" priority="78" stopIfTrue="1" operator="lessThan">
      <formula>0</formula>
    </cfRule>
  </conditionalFormatting>
  <conditionalFormatting sqref="O508">
    <cfRule type="cellIs" dxfId="662" priority="77" stopIfTrue="1" operator="greaterThan">
      <formula>100</formula>
    </cfRule>
  </conditionalFormatting>
  <conditionalFormatting sqref="O508">
    <cfRule type="cellIs" dxfId="661" priority="76" stopIfTrue="1" operator="greaterThan">
      <formula>100</formula>
    </cfRule>
  </conditionalFormatting>
  <conditionalFormatting sqref="O481">
    <cfRule type="cellIs" dxfId="660" priority="75" stopIfTrue="1" operator="greaterThan">
      <formula>100</formula>
    </cfRule>
  </conditionalFormatting>
  <conditionalFormatting sqref="H481">
    <cfRule type="cellIs" dxfId="659" priority="74" stopIfTrue="1" operator="lessThan">
      <formula>0</formula>
    </cfRule>
  </conditionalFormatting>
  <conditionalFormatting sqref="H481">
    <cfRule type="cellIs" dxfId="658" priority="73" stopIfTrue="1" operator="lessThan">
      <formula>0</formula>
    </cfRule>
  </conditionalFormatting>
  <conditionalFormatting sqref="O481">
    <cfRule type="cellIs" dxfId="657" priority="72" stopIfTrue="1" operator="greaterThan">
      <formula>100</formula>
    </cfRule>
  </conditionalFormatting>
  <conditionalFormatting sqref="O481">
    <cfRule type="cellIs" dxfId="656" priority="71" stopIfTrue="1" operator="greaterThan">
      <formula>100</formula>
    </cfRule>
  </conditionalFormatting>
  <conditionalFormatting sqref="O509">
    <cfRule type="cellIs" dxfId="655" priority="70" stopIfTrue="1" operator="greaterThan">
      <formula>100</formula>
    </cfRule>
  </conditionalFormatting>
  <conditionalFormatting sqref="H509">
    <cfRule type="cellIs" dxfId="654" priority="69" stopIfTrue="1" operator="lessThan">
      <formula>0</formula>
    </cfRule>
  </conditionalFormatting>
  <conditionalFormatting sqref="H509">
    <cfRule type="cellIs" dxfId="653" priority="68" stopIfTrue="1" operator="lessThan">
      <formula>0</formula>
    </cfRule>
  </conditionalFormatting>
  <conditionalFormatting sqref="O509">
    <cfRule type="cellIs" dxfId="652" priority="67" stopIfTrue="1" operator="greaterThan">
      <formula>100</formula>
    </cfRule>
  </conditionalFormatting>
  <conditionalFormatting sqref="O509">
    <cfRule type="cellIs" dxfId="651" priority="66" stopIfTrue="1" operator="greaterThan">
      <formula>100</formula>
    </cfRule>
  </conditionalFormatting>
  <conditionalFormatting sqref="O515">
    <cfRule type="cellIs" dxfId="650" priority="65" stopIfTrue="1" operator="greaterThan">
      <formula>100</formula>
    </cfRule>
  </conditionalFormatting>
  <conditionalFormatting sqref="H515">
    <cfRule type="cellIs" dxfId="649" priority="64" stopIfTrue="1" operator="lessThan">
      <formula>0</formula>
    </cfRule>
  </conditionalFormatting>
  <conditionalFormatting sqref="H515">
    <cfRule type="cellIs" dxfId="648" priority="63" stopIfTrue="1" operator="lessThan">
      <formula>0</formula>
    </cfRule>
  </conditionalFormatting>
  <conditionalFormatting sqref="O515">
    <cfRule type="cellIs" dxfId="647" priority="62" stopIfTrue="1" operator="greaterThan">
      <formula>100</formula>
    </cfRule>
  </conditionalFormatting>
  <conditionalFormatting sqref="O515">
    <cfRule type="cellIs" dxfId="646" priority="61" stopIfTrue="1" operator="greaterThan">
      <formula>100</formula>
    </cfRule>
  </conditionalFormatting>
  <conditionalFormatting sqref="O526">
    <cfRule type="cellIs" dxfId="645" priority="60" stopIfTrue="1" operator="greaterThan">
      <formula>100</formula>
    </cfRule>
  </conditionalFormatting>
  <conditionalFormatting sqref="H526">
    <cfRule type="cellIs" dxfId="644" priority="59" stopIfTrue="1" operator="lessThan">
      <formula>0</formula>
    </cfRule>
  </conditionalFormatting>
  <conditionalFormatting sqref="H526">
    <cfRule type="cellIs" dxfId="643" priority="58" stopIfTrue="1" operator="lessThan">
      <formula>0</formula>
    </cfRule>
  </conditionalFormatting>
  <conditionalFormatting sqref="O526">
    <cfRule type="cellIs" dxfId="642" priority="57" stopIfTrue="1" operator="greaterThan">
      <formula>100</formula>
    </cfRule>
  </conditionalFormatting>
  <conditionalFormatting sqref="O526">
    <cfRule type="cellIs" dxfId="641" priority="56" stopIfTrue="1" operator="greaterThan">
      <formula>100</formula>
    </cfRule>
  </conditionalFormatting>
  <conditionalFormatting sqref="O545">
    <cfRule type="cellIs" dxfId="640" priority="55" stopIfTrue="1" operator="greaterThan">
      <formula>100</formula>
    </cfRule>
  </conditionalFormatting>
  <conditionalFormatting sqref="H545">
    <cfRule type="cellIs" dxfId="639" priority="54" stopIfTrue="1" operator="lessThan">
      <formula>0</formula>
    </cfRule>
  </conditionalFormatting>
  <conditionalFormatting sqref="H545">
    <cfRule type="cellIs" dxfId="638" priority="53" stopIfTrue="1" operator="lessThan">
      <formula>0</formula>
    </cfRule>
  </conditionalFormatting>
  <conditionalFormatting sqref="O545">
    <cfRule type="cellIs" dxfId="637" priority="52" stopIfTrue="1" operator="greaterThan">
      <formula>100</formula>
    </cfRule>
  </conditionalFormatting>
  <conditionalFormatting sqref="O545">
    <cfRule type="cellIs" dxfId="636" priority="51" stopIfTrue="1" operator="greaterThan">
      <formula>100</formula>
    </cfRule>
  </conditionalFormatting>
  <conditionalFormatting sqref="O555">
    <cfRule type="cellIs" dxfId="635" priority="50" stopIfTrue="1" operator="greaterThan">
      <formula>100</formula>
    </cfRule>
  </conditionalFormatting>
  <conditionalFormatting sqref="H555">
    <cfRule type="cellIs" dxfId="634" priority="49" stopIfTrue="1" operator="lessThan">
      <formula>0</formula>
    </cfRule>
  </conditionalFormatting>
  <conditionalFormatting sqref="H555">
    <cfRule type="cellIs" dxfId="633" priority="48" stopIfTrue="1" operator="lessThan">
      <formula>0</formula>
    </cfRule>
  </conditionalFormatting>
  <conditionalFormatting sqref="O555">
    <cfRule type="cellIs" dxfId="632" priority="47" stopIfTrue="1" operator="greaterThan">
      <formula>100</formula>
    </cfRule>
  </conditionalFormatting>
  <conditionalFormatting sqref="O555">
    <cfRule type="cellIs" dxfId="631" priority="46" stopIfTrue="1" operator="greaterThan">
      <formula>100</formula>
    </cfRule>
  </conditionalFormatting>
  <conditionalFormatting sqref="O563">
    <cfRule type="cellIs" dxfId="630" priority="45" stopIfTrue="1" operator="greaterThan">
      <formula>100</formula>
    </cfRule>
  </conditionalFormatting>
  <conditionalFormatting sqref="H563">
    <cfRule type="cellIs" dxfId="629" priority="44" stopIfTrue="1" operator="lessThan">
      <formula>0</formula>
    </cfRule>
  </conditionalFormatting>
  <conditionalFormatting sqref="H563">
    <cfRule type="cellIs" dxfId="628" priority="43" stopIfTrue="1" operator="lessThan">
      <formula>0</formula>
    </cfRule>
  </conditionalFormatting>
  <conditionalFormatting sqref="O563">
    <cfRule type="cellIs" dxfId="627" priority="42" stopIfTrue="1" operator="greaterThan">
      <formula>100</formula>
    </cfRule>
  </conditionalFormatting>
  <conditionalFormatting sqref="O563">
    <cfRule type="cellIs" dxfId="626" priority="41" stopIfTrue="1" operator="greaterThan">
      <formula>100</formula>
    </cfRule>
  </conditionalFormatting>
  <conditionalFormatting sqref="O573">
    <cfRule type="cellIs" dxfId="625" priority="40" stopIfTrue="1" operator="greaterThan">
      <formula>100</formula>
    </cfRule>
  </conditionalFormatting>
  <conditionalFormatting sqref="H573">
    <cfRule type="cellIs" dxfId="624" priority="39" stopIfTrue="1" operator="lessThan">
      <formula>0</formula>
    </cfRule>
  </conditionalFormatting>
  <conditionalFormatting sqref="H573">
    <cfRule type="cellIs" dxfId="623" priority="38" stopIfTrue="1" operator="lessThan">
      <formula>0</formula>
    </cfRule>
  </conditionalFormatting>
  <conditionalFormatting sqref="O573">
    <cfRule type="cellIs" dxfId="622" priority="37" stopIfTrue="1" operator="greaterThan">
      <formula>100</formula>
    </cfRule>
  </conditionalFormatting>
  <conditionalFormatting sqref="O573">
    <cfRule type="cellIs" dxfId="621" priority="36" stopIfTrue="1" operator="greaterThan">
      <formula>100</formula>
    </cfRule>
  </conditionalFormatting>
  <conditionalFormatting sqref="O591">
    <cfRule type="cellIs" dxfId="620" priority="35" stopIfTrue="1" operator="greaterThan">
      <formula>100</formula>
    </cfRule>
  </conditionalFormatting>
  <conditionalFormatting sqref="H591">
    <cfRule type="cellIs" dxfId="619" priority="34" stopIfTrue="1" operator="lessThan">
      <formula>0</formula>
    </cfRule>
  </conditionalFormatting>
  <conditionalFormatting sqref="H591">
    <cfRule type="cellIs" dxfId="618" priority="33" stopIfTrue="1" operator="lessThan">
      <formula>0</formula>
    </cfRule>
  </conditionalFormatting>
  <conditionalFormatting sqref="O591">
    <cfRule type="cellIs" dxfId="617" priority="32" stopIfTrue="1" operator="greaterThan">
      <formula>100</formula>
    </cfRule>
  </conditionalFormatting>
  <conditionalFormatting sqref="O591">
    <cfRule type="cellIs" dxfId="616" priority="31" stopIfTrue="1" operator="greaterThan">
      <formula>100</formula>
    </cfRule>
  </conditionalFormatting>
  <conditionalFormatting sqref="O592">
    <cfRule type="cellIs" dxfId="615" priority="30" stopIfTrue="1" operator="greaterThan">
      <formula>100</formula>
    </cfRule>
  </conditionalFormatting>
  <conditionalFormatting sqref="H592">
    <cfRule type="cellIs" dxfId="614" priority="29" stopIfTrue="1" operator="lessThan">
      <formula>0</formula>
    </cfRule>
  </conditionalFormatting>
  <conditionalFormatting sqref="H592">
    <cfRule type="cellIs" dxfId="613" priority="28" stopIfTrue="1" operator="lessThan">
      <formula>0</formula>
    </cfRule>
  </conditionalFormatting>
  <conditionalFormatting sqref="O592">
    <cfRule type="cellIs" dxfId="612" priority="27" stopIfTrue="1" operator="greaterThan">
      <formula>100</formula>
    </cfRule>
  </conditionalFormatting>
  <conditionalFormatting sqref="O592">
    <cfRule type="cellIs" dxfId="611" priority="26" stopIfTrue="1" operator="greaterThan">
      <formula>100</formula>
    </cfRule>
  </conditionalFormatting>
  <conditionalFormatting sqref="O599">
    <cfRule type="cellIs" dxfId="610" priority="25" stopIfTrue="1" operator="greaterThan">
      <formula>100</formula>
    </cfRule>
  </conditionalFormatting>
  <conditionalFormatting sqref="H599">
    <cfRule type="cellIs" dxfId="609" priority="24" stopIfTrue="1" operator="lessThan">
      <formula>0</formula>
    </cfRule>
  </conditionalFormatting>
  <conditionalFormatting sqref="H599">
    <cfRule type="cellIs" dxfId="608" priority="23" stopIfTrue="1" operator="lessThan">
      <formula>0</formula>
    </cfRule>
  </conditionalFormatting>
  <conditionalFormatting sqref="O599">
    <cfRule type="cellIs" dxfId="607" priority="22" stopIfTrue="1" operator="greaterThan">
      <formula>100</formula>
    </cfRule>
  </conditionalFormatting>
  <conditionalFormatting sqref="O599">
    <cfRule type="cellIs" dxfId="606" priority="21" stopIfTrue="1" operator="greaterThan">
      <formula>100</formula>
    </cfRule>
  </conditionalFormatting>
  <conditionalFormatting sqref="O617">
    <cfRule type="cellIs" dxfId="605" priority="20" stopIfTrue="1" operator="greaterThan">
      <formula>100</formula>
    </cfRule>
  </conditionalFormatting>
  <conditionalFormatting sqref="H617">
    <cfRule type="cellIs" dxfId="604" priority="19" stopIfTrue="1" operator="lessThan">
      <formula>0</formula>
    </cfRule>
  </conditionalFormatting>
  <conditionalFormatting sqref="H617">
    <cfRule type="cellIs" dxfId="603" priority="18" stopIfTrue="1" operator="lessThan">
      <formula>0</formula>
    </cfRule>
  </conditionalFormatting>
  <conditionalFormatting sqref="O617">
    <cfRule type="cellIs" dxfId="602" priority="17" stopIfTrue="1" operator="greaterThan">
      <formula>100</formula>
    </cfRule>
  </conditionalFormatting>
  <conditionalFormatting sqref="O617">
    <cfRule type="cellIs" dxfId="601" priority="16" stopIfTrue="1" operator="greaterThan">
      <formula>100</formula>
    </cfRule>
  </conditionalFormatting>
  <conditionalFormatting sqref="O628">
    <cfRule type="cellIs" dxfId="600" priority="15" stopIfTrue="1" operator="greaterThan">
      <formula>100</formula>
    </cfRule>
  </conditionalFormatting>
  <conditionalFormatting sqref="H628">
    <cfRule type="cellIs" dxfId="599" priority="14" stopIfTrue="1" operator="lessThan">
      <formula>0</formula>
    </cfRule>
  </conditionalFormatting>
  <conditionalFormatting sqref="H628">
    <cfRule type="cellIs" dxfId="598" priority="13" stopIfTrue="1" operator="lessThan">
      <formula>0</formula>
    </cfRule>
  </conditionalFormatting>
  <conditionalFormatting sqref="O628">
    <cfRule type="cellIs" dxfId="597" priority="12" stopIfTrue="1" operator="greaterThan">
      <formula>100</formula>
    </cfRule>
  </conditionalFormatting>
  <conditionalFormatting sqref="O628">
    <cfRule type="cellIs" dxfId="596" priority="11" stopIfTrue="1" operator="greaterThan">
      <formula>100</formula>
    </cfRule>
  </conditionalFormatting>
  <conditionalFormatting sqref="O633">
    <cfRule type="cellIs" dxfId="595" priority="10" stopIfTrue="1" operator="greaterThan">
      <formula>100</formula>
    </cfRule>
  </conditionalFormatting>
  <conditionalFormatting sqref="H633">
    <cfRule type="cellIs" dxfId="594" priority="9" stopIfTrue="1" operator="lessThan">
      <formula>0</formula>
    </cfRule>
  </conditionalFormatting>
  <conditionalFormatting sqref="H633">
    <cfRule type="cellIs" dxfId="593" priority="8" stopIfTrue="1" operator="lessThan">
      <formula>0</formula>
    </cfRule>
  </conditionalFormatting>
  <conditionalFormatting sqref="O633">
    <cfRule type="cellIs" dxfId="592" priority="7" stopIfTrue="1" operator="greaterThan">
      <formula>100</formula>
    </cfRule>
  </conditionalFormatting>
  <conditionalFormatting sqref="O633">
    <cfRule type="cellIs" dxfId="591" priority="6" stopIfTrue="1" operator="greaterThan">
      <formula>100</formula>
    </cfRule>
  </conditionalFormatting>
  <conditionalFormatting sqref="O639">
    <cfRule type="cellIs" dxfId="590" priority="5" stopIfTrue="1" operator="greaterThan">
      <formula>100</formula>
    </cfRule>
  </conditionalFormatting>
  <conditionalFormatting sqref="H639">
    <cfRule type="cellIs" dxfId="589" priority="4" stopIfTrue="1" operator="lessThan">
      <formula>0</formula>
    </cfRule>
  </conditionalFormatting>
  <conditionalFormatting sqref="H639">
    <cfRule type="cellIs" dxfId="588" priority="3" stopIfTrue="1" operator="lessThan">
      <formula>0</formula>
    </cfRule>
  </conditionalFormatting>
  <conditionalFormatting sqref="O639">
    <cfRule type="cellIs" dxfId="587" priority="2" stopIfTrue="1" operator="greaterThan">
      <formula>100</formula>
    </cfRule>
  </conditionalFormatting>
  <conditionalFormatting sqref="O639">
    <cfRule type="cellIs" dxfId="586" priority="1" stopIfTrue="1" operator="greaterThan">
      <formula>100</formula>
    </cfRule>
  </conditionalFormatting>
  <printOptions horizontalCentered="1"/>
  <pageMargins left="0.51181102362204722" right="0.51181102362204722" top="0.78740157480314965" bottom="0.78740157480314965" header="0.31496062992125984" footer="0.31496062992125984"/>
  <pageSetup paperSize="9" scale="56" fitToHeight="30" orientation="landscape" horizontalDpi="300" verticalDpi="300" r:id="rId1"/>
  <headerFooter alignWithMargins="0">
    <oddFooter>&amp;L&amp;P</oddFooter>
  </headerFooter>
  <rowBreaks count="1" manualBreakCount="1">
    <brk id="650"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650"/>
  <sheetViews>
    <sheetView view="pageBreakPreview" zoomScale="70" zoomScaleSheetLayoutView="70" workbookViewId="0">
      <pane xSplit="1" ySplit="6" topLeftCell="B275" activePane="bottomRight" state="frozen"/>
      <selection activeCell="A5" sqref="A5:P15"/>
      <selection pane="topRight" activeCell="A5" sqref="A5:P15"/>
      <selection pane="bottomLeft" activeCell="A5" sqref="A5:P15"/>
      <selection pane="bottomRight" activeCell="F280" sqref="F280"/>
    </sheetView>
  </sheetViews>
  <sheetFormatPr defaultRowHeight="12.75" x14ac:dyDescent="0.2"/>
  <cols>
    <col min="1" max="1" width="20.5703125" bestFit="1" customWidth="1"/>
    <col min="2" max="2" width="52.140625" customWidth="1"/>
    <col min="3" max="3" width="8.140625" customWidth="1"/>
    <col min="4" max="4" width="14.28515625" customWidth="1"/>
    <col min="5" max="5" width="11.28515625" customWidth="1"/>
    <col min="6" max="6" width="15" customWidth="1"/>
    <col min="7" max="7" width="14" customWidth="1"/>
    <col min="8" max="8" width="11.140625" customWidth="1"/>
    <col min="9" max="9" width="14.140625" customWidth="1"/>
    <col min="10" max="10" width="15.42578125" bestFit="1" customWidth="1"/>
    <col min="11" max="11" width="13.42578125" customWidth="1"/>
    <col min="12" max="12" width="14.42578125" bestFit="1" customWidth="1"/>
    <col min="13" max="13" width="14.42578125" customWidth="1"/>
    <col min="14" max="14" width="15" bestFit="1" customWidth="1"/>
    <col min="15" max="15" width="11" customWidth="1"/>
  </cols>
  <sheetData>
    <row r="1" spans="1:15" ht="15" x14ac:dyDescent="0.2">
      <c r="A1" s="103" t="s">
        <v>9</v>
      </c>
      <c r="B1" s="316" t="s">
        <v>1153</v>
      </c>
      <c r="C1" s="316"/>
      <c r="D1" s="316"/>
      <c r="E1" s="316"/>
      <c r="F1" s="316"/>
      <c r="G1" s="316"/>
      <c r="H1" s="317"/>
      <c r="I1" s="318" t="s">
        <v>10</v>
      </c>
      <c r="J1" s="319"/>
      <c r="K1" s="319"/>
      <c r="L1" s="320"/>
      <c r="M1" s="325" t="s">
        <v>1152</v>
      </c>
      <c r="N1" s="326"/>
      <c r="O1" s="327"/>
    </row>
    <row r="2" spans="1:15" ht="15" x14ac:dyDescent="0.2">
      <c r="A2" s="328" t="s">
        <v>76</v>
      </c>
      <c r="B2" s="329"/>
      <c r="C2" s="329"/>
      <c r="D2" s="329"/>
      <c r="E2" s="329"/>
      <c r="F2" s="329"/>
      <c r="G2" s="329"/>
      <c r="H2" s="330"/>
      <c r="I2" s="321"/>
      <c r="J2" s="322"/>
      <c r="K2" s="322"/>
      <c r="L2" s="323"/>
      <c r="M2" s="331" t="s">
        <v>1151</v>
      </c>
      <c r="N2" s="332"/>
      <c r="O2" s="333"/>
    </row>
    <row r="3" spans="1:15" ht="15" x14ac:dyDescent="0.2">
      <c r="A3" s="328" t="s">
        <v>84</v>
      </c>
      <c r="B3" s="329"/>
      <c r="C3" s="329"/>
      <c r="D3" s="329"/>
      <c r="E3" s="329"/>
      <c r="F3" s="329"/>
      <c r="G3" s="329"/>
      <c r="H3" s="330"/>
      <c r="I3" s="331" t="s">
        <v>1160</v>
      </c>
      <c r="J3" s="332"/>
      <c r="K3" s="332"/>
      <c r="L3" s="333"/>
      <c r="M3" s="99"/>
      <c r="N3" s="98"/>
      <c r="O3" s="100"/>
    </row>
    <row r="4" spans="1:15" ht="15.75" thickBot="1" x14ac:dyDescent="0.25">
      <c r="A4" s="334"/>
      <c r="B4" s="335"/>
      <c r="C4" s="335"/>
      <c r="D4" s="335"/>
      <c r="E4" s="335"/>
      <c r="F4" s="335"/>
      <c r="G4" s="335"/>
      <c r="H4" s="336"/>
      <c r="I4" s="356" t="s">
        <v>1161</v>
      </c>
      <c r="J4" s="357"/>
      <c r="K4" s="357"/>
      <c r="L4" s="358"/>
      <c r="M4" s="356" t="s">
        <v>1162</v>
      </c>
      <c r="N4" s="357"/>
      <c r="O4" s="358"/>
    </row>
    <row r="5" spans="1:15" ht="15" x14ac:dyDescent="0.2">
      <c r="A5" s="342" t="s">
        <v>11</v>
      </c>
      <c r="B5" s="344" t="s">
        <v>12</v>
      </c>
      <c r="C5" s="346" t="s">
        <v>13</v>
      </c>
      <c r="D5" s="348" t="s">
        <v>14</v>
      </c>
      <c r="E5" s="348"/>
      <c r="F5" s="348"/>
      <c r="G5" s="348"/>
      <c r="H5" s="348"/>
      <c r="I5" s="349" t="s">
        <v>15</v>
      </c>
      <c r="J5" s="324" t="s">
        <v>16</v>
      </c>
      <c r="K5" s="324"/>
      <c r="L5" s="324"/>
      <c r="M5" s="324"/>
      <c r="N5" s="324"/>
      <c r="O5" s="340" t="s">
        <v>17</v>
      </c>
    </row>
    <row r="6" spans="1:15" ht="45.75" thickBot="1" x14ac:dyDescent="0.25">
      <c r="A6" s="343"/>
      <c r="B6" s="345"/>
      <c r="C6" s="347"/>
      <c r="D6" s="40" t="s">
        <v>18</v>
      </c>
      <c r="E6" s="97" t="s">
        <v>19</v>
      </c>
      <c r="F6" s="97" t="s">
        <v>20</v>
      </c>
      <c r="G6" s="97" t="s">
        <v>21</v>
      </c>
      <c r="H6" s="97" t="s">
        <v>22</v>
      </c>
      <c r="I6" s="347"/>
      <c r="J6" s="97" t="s">
        <v>23</v>
      </c>
      <c r="K6" s="97" t="s">
        <v>24</v>
      </c>
      <c r="L6" s="97" t="s">
        <v>20</v>
      </c>
      <c r="M6" s="97" t="s">
        <v>25</v>
      </c>
      <c r="N6" s="97" t="s">
        <v>22</v>
      </c>
      <c r="O6" s="341"/>
    </row>
    <row r="7" spans="1:15" s="36" customFormat="1" ht="15" x14ac:dyDescent="0.2">
      <c r="A7" s="116" t="s">
        <v>79</v>
      </c>
      <c r="B7" s="117" t="s">
        <v>78</v>
      </c>
      <c r="C7" s="118"/>
      <c r="D7" s="119"/>
      <c r="E7" s="120"/>
      <c r="F7" s="118"/>
      <c r="G7" s="120"/>
      <c r="H7" s="120"/>
      <c r="I7" s="118"/>
      <c r="J7" s="121"/>
      <c r="K7" s="121"/>
      <c r="L7" s="121"/>
      <c r="M7" s="121"/>
      <c r="N7" s="121"/>
      <c r="O7" s="122"/>
    </row>
    <row r="8" spans="1:15" ht="15" x14ac:dyDescent="0.2">
      <c r="A8" s="123" t="s">
        <v>26</v>
      </c>
      <c r="B8" s="124" t="s">
        <v>88</v>
      </c>
      <c r="C8" s="124"/>
      <c r="D8" s="124"/>
      <c r="E8" s="124"/>
      <c r="F8" s="149"/>
      <c r="G8" s="124"/>
      <c r="H8" s="124"/>
      <c r="I8" s="124"/>
      <c r="J8" s="125"/>
      <c r="K8" s="125"/>
      <c r="L8" s="125"/>
      <c r="M8" s="125"/>
      <c r="N8" s="125"/>
      <c r="O8" s="126"/>
    </row>
    <row r="9" spans="1:15" s="9" customFormat="1" ht="15" x14ac:dyDescent="0.2">
      <c r="A9" s="53" t="s">
        <v>27</v>
      </c>
      <c r="B9" s="41" t="s">
        <v>89</v>
      </c>
      <c r="C9" s="42" t="s">
        <v>71</v>
      </c>
      <c r="D9" s="127">
        <v>1</v>
      </c>
      <c r="E9" s="128">
        <f>Boletim_de_Medição_02!G9</f>
        <v>0.09</v>
      </c>
      <c r="F9" s="106">
        <v>7.0000000000000007E-2</v>
      </c>
      <c r="G9" s="17">
        <f>E9+F9</f>
        <v>0.16</v>
      </c>
      <c r="H9" s="17">
        <f>D9-G9</f>
        <v>0.84</v>
      </c>
      <c r="I9" s="129">
        <v>18646.71</v>
      </c>
      <c r="J9" s="17">
        <f>D9*I9</f>
        <v>18646.71</v>
      </c>
      <c r="K9" s="17">
        <f>E9*I9</f>
        <v>1678.2</v>
      </c>
      <c r="L9" s="17">
        <f>F9*I9</f>
        <v>1305.27</v>
      </c>
      <c r="M9" s="17">
        <f>G9*I9</f>
        <v>2983.47</v>
      </c>
      <c r="N9" s="17">
        <f>J9-M9</f>
        <v>15663.24</v>
      </c>
      <c r="O9" s="54">
        <f>G9/D9*100</f>
        <v>16</v>
      </c>
    </row>
    <row r="10" spans="1:15" ht="15" x14ac:dyDescent="0.2">
      <c r="A10" s="53" t="s">
        <v>29</v>
      </c>
      <c r="B10" s="41" t="s">
        <v>90</v>
      </c>
      <c r="C10" s="42" t="s">
        <v>71</v>
      </c>
      <c r="D10" s="127">
        <v>1</v>
      </c>
      <c r="E10" s="128">
        <f>Boletim_de_Medição_02!G10</f>
        <v>0.09</v>
      </c>
      <c r="F10" s="106">
        <v>7.0000000000000007E-2</v>
      </c>
      <c r="G10" s="17">
        <f t="shared" ref="G10:G11" si="0">E10+F10</f>
        <v>0.16</v>
      </c>
      <c r="H10" s="17">
        <f t="shared" ref="H10:H11" si="1">D10-G10</f>
        <v>0.84</v>
      </c>
      <c r="I10" s="129">
        <v>8422.02</v>
      </c>
      <c r="J10" s="17">
        <f t="shared" ref="J10:J73" si="2">D10*I10</f>
        <v>8422.02</v>
      </c>
      <c r="K10" s="17">
        <f t="shared" ref="K10:K73" si="3">E10*I10</f>
        <v>757.98</v>
      </c>
      <c r="L10" s="17">
        <f t="shared" ref="L10:L73" si="4">F10*I10</f>
        <v>589.54</v>
      </c>
      <c r="M10" s="17">
        <f t="shared" ref="M10:M73" si="5">G10*I10</f>
        <v>1347.52</v>
      </c>
      <c r="N10" s="17">
        <f>J10-M10</f>
        <v>7074.5</v>
      </c>
      <c r="O10" s="54">
        <f t="shared" ref="O10:O11" si="6">G10/D10*100</f>
        <v>16</v>
      </c>
    </row>
    <row r="11" spans="1:15" ht="15" x14ac:dyDescent="0.2">
      <c r="A11" s="53" t="s">
        <v>91</v>
      </c>
      <c r="B11" s="41" t="s">
        <v>92</v>
      </c>
      <c r="C11" s="42" t="s">
        <v>71</v>
      </c>
      <c r="D11" s="127">
        <v>1</v>
      </c>
      <c r="E11" s="128">
        <f>Boletim_de_Medição_02!G11</f>
        <v>0.09</v>
      </c>
      <c r="F11" s="106">
        <v>7.0000000000000007E-2</v>
      </c>
      <c r="G11" s="17">
        <f t="shared" si="0"/>
        <v>0.16</v>
      </c>
      <c r="H11" s="17">
        <f t="shared" si="1"/>
        <v>0.84</v>
      </c>
      <c r="I11" s="129">
        <v>2249.2800000000002</v>
      </c>
      <c r="J11" s="17">
        <f t="shared" si="2"/>
        <v>2249.2800000000002</v>
      </c>
      <c r="K11" s="17">
        <f t="shared" si="3"/>
        <v>202.44</v>
      </c>
      <c r="L11" s="17">
        <f t="shared" si="4"/>
        <v>157.44999999999999</v>
      </c>
      <c r="M11" s="17">
        <f t="shared" si="5"/>
        <v>359.88</v>
      </c>
      <c r="N11" s="17">
        <f t="shared" ref="N11:N74" si="7">J11-M11</f>
        <v>1889.4</v>
      </c>
      <c r="O11" s="54">
        <f t="shared" si="6"/>
        <v>16</v>
      </c>
    </row>
    <row r="12" spans="1:15" ht="15" x14ac:dyDescent="0.2">
      <c r="A12" s="123" t="s">
        <v>41</v>
      </c>
      <c r="B12" s="124" t="s">
        <v>167</v>
      </c>
      <c r="C12" s="124"/>
      <c r="D12" s="124"/>
      <c r="E12" s="124"/>
      <c r="F12" s="149"/>
      <c r="G12" s="124"/>
      <c r="H12" s="124"/>
      <c r="I12" s="124"/>
      <c r="J12" s="125"/>
      <c r="K12" s="125"/>
      <c r="L12" s="125"/>
      <c r="M12" s="125"/>
      <c r="N12" s="17">
        <f t="shared" si="7"/>
        <v>0</v>
      </c>
      <c r="O12" s="126"/>
    </row>
    <row r="13" spans="1:15" ht="15" x14ac:dyDescent="0.2">
      <c r="A13" s="53" t="s">
        <v>37</v>
      </c>
      <c r="B13" s="41" t="s">
        <v>168</v>
      </c>
      <c r="C13" s="42" t="s">
        <v>71</v>
      </c>
      <c r="D13" s="127">
        <v>1</v>
      </c>
      <c r="E13" s="128">
        <f>Boletim_de_Medição_02!G13</f>
        <v>0.5</v>
      </c>
      <c r="F13" s="106"/>
      <c r="G13" s="17">
        <f t="shared" ref="G13" si="8">E13+F13</f>
        <v>0.5</v>
      </c>
      <c r="H13" s="17">
        <f t="shared" ref="H13" si="9">D13-G13</f>
        <v>0.5</v>
      </c>
      <c r="I13" s="129">
        <v>632.92999999999995</v>
      </c>
      <c r="J13" s="17">
        <f t="shared" si="2"/>
        <v>632.92999999999995</v>
      </c>
      <c r="K13" s="17">
        <f t="shared" si="3"/>
        <v>316.47000000000003</v>
      </c>
      <c r="L13" s="17">
        <f t="shared" si="4"/>
        <v>0</v>
      </c>
      <c r="M13" s="17">
        <f t="shared" si="5"/>
        <v>316.47000000000003</v>
      </c>
      <c r="N13" s="17">
        <f t="shared" si="7"/>
        <v>316.45999999999998</v>
      </c>
      <c r="O13" s="54">
        <f t="shared" ref="O13" si="10">G13/D13*100</f>
        <v>50</v>
      </c>
    </row>
    <row r="14" spans="1:15" ht="15" x14ac:dyDescent="0.2">
      <c r="A14" s="123" t="s">
        <v>42</v>
      </c>
      <c r="B14" s="124" t="s">
        <v>169</v>
      </c>
      <c r="C14" s="124"/>
      <c r="D14" s="124"/>
      <c r="E14" s="124"/>
      <c r="F14" s="149"/>
      <c r="G14" s="124"/>
      <c r="H14" s="124"/>
      <c r="I14" s="124"/>
      <c r="J14" s="125"/>
      <c r="K14" s="125"/>
      <c r="L14" s="125"/>
      <c r="M14" s="125"/>
      <c r="N14" s="17">
        <f t="shared" si="7"/>
        <v>0</v>
      </c>
      <c r="O14" s="126"/>
    </row>
    <row r="15" spans="1:15" ht="28.5" x14ac:dyDescent="0.2">
      <c r="A15" s="53" t="s">
        <v>39</v>
      </c>
      <c r="B15" s="41" t="s">
        <v>38</v>
      </c>
      <c r="C15" s="42" t="s">
        <v>6</v>
      </c>
      <c r="D15" s="127">
        <v>40</v>
      </c>
      <c r="E15" s="128">
        <f>Boletim_de_Medição_02!G15</f>
        <v>40</v>
      </c>
      <c r="F15" s="106"/>
      <c r="G15" s="17">
        <f t="shared" ref="G15" si="11">E15+F15</f>
        <v>40</v>
      </c>
      <c r="H15" s="17">
        <f t="shared" ref="H15" si="12">D15-G15</f>
        <v>0</v>
      </c>
      <c r="I15" s="129">
        <v>116.09</v>
      </c>
      <c r="J15" s="17">
        <f t="shared" si="2"/>
        <v>4643.6000000000004</v>
      </c>
      <c r="K15" s="17">
        <f t="shared" si="3"/>
        <v>4643.6000000000004</v>
      </c>
      <c r="L15" s="17">
        <f t="shared" si="4"/>
        <v>0</v>
      </c>
      <c r="M15" s="17">
        <f t="shared" si="5"/>
        <v>4643.6000000000004</v>
      </c>
      <c r="N15" s="17">
        <f t="shared" si="7"/>
        <v>0</v>
      </c>
      <c r="O15" s="54">
        <f t="shared" ref="O15" si="13">G15/D15*100</f>
        <v>100</v>
      </c>
    </row>
    <row r="16" spans="1:15" ht="15" x14ac:dyDescent="0.2">
      <c r="A16" s="123" t="s">
        <v>43</v>
      </c>
      <c r="B16" s="124" t="s">
        <v>170</v>
      </c>
      <c r="C16" s="124"/>
      <c r="D16" s="124"/>
      <c r="E16" s="124"/>
      <c r="F16" s="124"/>
      <c r="G16" s="124"/>
      <c r="H16" s="124"/>
      <c r="I16" s="124"/>
      <c r="J16" s="125"/>
      <c r="K16" s="125"/>
      <c r="L16" s="125"/>
      <c r="M16" s="125"/>
      <c r="N16" s="17">
        <f t="shared" si="7"/>
        <v>0</v>
      </c>
      <c r="O16" s="126"/>
    </row>
    <row r="17" spans="1:15" ht="28.5" x14ac:dyDescent="0.2">
      <c r="A17" s="53" t="s">
        <v>44</v>
      </c>
      <c r="B17" s="41" t="s">
        <v>171</v>
      </c>
      <c r="C17" s="42" t="s">
        <v>72</v>
      </c>
      <c r="D17" s="127">
        <v>27</v>
      </c>
      <c r="E17" s="128">
        <f>Boletim_de_Medição_02!G17</f>
        <v>27</v>
      </c>
      <c r="F17" s="106"/>
      <c r="G17" s="17">
        <f t="shared" ref="G17:G31" si="14">E17+F17</f>
        <v>27</v>
      </c>
      <c r="H17" s="17">
        <f t="shared" ref="H17:H31" si="15">D17-G17</f>
        <v>0</v>
      </c>
      <c r="I17" s="129">
        <v>213.53</v>
      </c>
      <c r="J17" s="17">
        <f t="shared" si="2"/>
        <v>5765.31</v>
      </c>
      <c r="K17" s="17">
        <f t="shared" si="3"/>
        <v>5765.31</v>
      </c>
      <c r="L17" s="17">
        <f t="shared" si="4"/>
        <v>0</v>
      </c>
      <c r="M17" s="17">
        <f t="shared" si="5"/>
        <v>5765.31</v>
      </c>
      <c r="N17" s="17">
        <f t="shared" si="7"/>
        <v>0</v>
      </c>
      <c r="O17" s="54">
        <f t="shared" ref="O17:O31" si="16">G17/D17*100</f>
        <v>100</v>
      </c>
    </row>
    <row r="18" spans="1:15" ht="15" x14ac:dyDescent="0.2">
      <c r="A18" s="123" t="s">
        <v>172</v>
      </c>
      <c r="B18" s="124" t="s">
        <v>173</v>
      </c>
      <c r="C18" s="124"/>
      <c r="D18" s="124"/>
      <c r="E18" s="124"/>
      <c r="F18" s="149"/>
      <c r="G18" s="124"/>
      <c r="H18" s="124"/>
      <c r="I18" s="124"/>
      <c r="J18" s="125"/>
      <c r="K18" s="125"/>
      <c r="L18" s="125"/>
      <c r="M18" s="125"/>
      <c r="N18" s="17">
        <f t="shared" si="7"/>
        <v>0</v>
      </c>
      <c r="O18" s="126"/>
    </row>
    <row r="19" spans="1:15" ht="28.5" x14ac:dyDescent="0.2">
      <c r="A19" s="53" t="s">
        <v>174</v>
      </c>
      <c r="B19" s="41" t="s">
        <v>171</v>
      </c>
      <c r="C19" s="42" t="s">
        <v>72</v>
      </c>
      <c r="D19" s="127">
        <v>27</v>
      </c>
      <c r="E19" s="128">
        <f>Boletim_de_Medição_02!G19</f>
        <v>27</v>
      </c>
      <c r="F19" s="106"/>
      <c r="G19" s="17">
        <f t="shared" si="14"/>
        <v>27</v>
      </c>
      <c r="H19" s="17">
        <f t="shared" si="15"/>
        <v>0</v>
      </c>
      <c r="I19" s="129">
        <v>213.53</v>
      </c>
      <c r="J19" s="17">
        <f t="shared" si="2"/>
        <v>5765.31</v>
      </c>
      <c r="K19" s="17">
        <f t="shared" si="3"/>
        <v>5765.31</v>
      </c>
      <c r="L19" s="17">
        <f t="shared" si="4"/>
        <v>0</v>
      </c>
      <c r="M19" s="17">
        <f t="shared" si="5"/>
        <v>5765.31</v>
      </c>
      <c r="N19" s="17">
        <f t="shared" si="7"/>
        <v>0</v>
      </c>
      <c r="O19" s="54">
        <f t="shared" si="16"/>
        <v>100</v>
      </c>
    </row>
    <row r="20" spans="1:15" ht="15" x14ac:dyDescent="0.2">
      <c r="A20" s="123" t="s">
        <v>175</v>
      </c>
      <c r="B20" s="124" t="s">
        <v>40</v>
      </c>
      <c r="C20" s="124"/>
      <c r="D20" s="124"/>
      <c r="E20" s="124"/>
      <c r="F20" s="149"/>
      <c r="G20" s="124"/>
      <c r="H20" s="124"/>
      <c r="I20" s="124"/>
      <c r="J20" s="125"/>
      <c r="K20" s="125"/>
      <c r="L20" s="125"/>
      <c r="M20" s="125"/>
      <c r="N20" s="17">
        <f t="shared" si="7"/>
        <v>0</v>
      </c>
      <c r="O20" s="126"/>
    </row>
    <row r="21" spans="1:15" ht="15" x14ac:dyDescent="0.2">
      <c r="A21" s="53" t="s">
        <v>176</v>
      </c>
      <c r="B21" s="41" t="s">
        <v>61</v>
      </c>
      <c r="C21" s="42" t="s">
        <v>7</v>
      </c>
      <c r="D21" s="127">
        <v>1</v>
      </c>
      <c r="E21" s="128">
        <f>Boletim_de_Medição_02!G21</f>
        <v>0</v>
      </c>
      <c r="F21" s="106"/>
      <c r="G21" s="17">
        <f t="shared" si="14"/>
        <v>0</v>
      </c>
      <c r="H21" s="17">
        <f t="shared" si="15"/>
        <v>1</v>
      </c>
      <c r="I21" s="129">
        <v>275.06</v>
      </c>
      <c r="J21" s="17">
        <f t="shared" si="2"/>
        <v>275.06</v>
      </c>
      <c r="K21" s="17">
        <f t="shared" si="3"/>
        <v>0</v>
      </c>
      <c r="L21" s="17">
        <f t="shared" si="4"/>
        <v>0</v>
      </c>
      <c r="M21" s="17">
        <f t="shared" si="5"/>
        <v>0</v>
      </c>
      <c r="N21" s="17">
        <f t="shared" si="7"/>
        <v>275.06</v>
      </c>
      <c r="O21" s="54">
        <f t="shared" si="16"/>
        <v>0</v>
      </c>
    </row>
    <row r="22" spans="1:15" ht="15" x14ac:dyDescent="0.2">
      <c r="A22" s="123" t="s">
        <v>177</v>
      </c>
      <c r="B22" s="124" t="s">
        <v>178</v>
      </c>
      <c r="C22" s="124"/>
      <c r="D22" s="124"/>
      <c r="E22" s="124"/>
      <c r="F22" s="149"/>
      <c r="G22" s="124"/>
      <c r="H22" s="124"/>
      <c r="I22" s="124"/>
      <c r="J22" s="125"/>
      <c r="K22" s="125"/>
      <c r="L22" s="125"/>
      <c r="M22" s="125"/>
      <c r="N22" s="17">
        <f t="shared" si="7"/>
        <v>0</v>
      </c>
      <c r="O22" s="126"/>
    </row>
    <row r="23" spans="1:15" ht="28.5" x14ac:dyDescent="0.2">
      <c r="A23" s="53" t="s">
        <v>179</v>
      </c>
      <c r="B23" s="41" t="s">
        <v>62</v>
      </c>
      <c r="C23" s="42" t="s">
        <v>7</v>
      </c>
      <c r="D23" s="127">
        <v>1</v>
      </c>
      <c r="E23" s="128">
        <f>Boletim_de_Medição_02!G23</f>
        <v>0</v>
      </c>
      <c r="F23" s="106">
        <v>1</v>
      </c>
      <c r="G23" s="17">
        <f t="shared" si="14"/>
        <v>1</v>
      </c>
      <c r="H23" s="17">
        <f t="shared" si="15"/>
        <v>0</v>
      </c>
      <c r="I23" s="129">
        <v>568.95000000000005</v>
      </c>
      <c r="J23" s="17">
        <f t="shared" si="2"/>
        <v>568.95000000000005</v>
      </c>
      <c r="K23" s="17">
        <f t="shared" si="3"/>
        <v>0</v>
      </c>
      <c r="L23" s="17">
        <f t="shared" si="4"/>
        <v>568.95000000000005</v>
      </c>
      <c r="M23" s="17">
        <f t="shared" si="5"/>
        <v>568.95000000000005</v>
      </c>
      <c r="N23" s="17">
        <f t="shared" si="7"/>
        <v>0</v>
      </c>
      <c r="O23" s="54">
        <f t="shared" si="16"/>
        <v>100</v>
      </c>
    </row>
    <row r="24" spans="1:15" ht="28.5" x14ac:dyDescent="0.2">
      <c r="A24" s="53" t="s">
        <v>180</v>
      </c>
      <c r="B24" s="41" t="s">
        <v>63</v>
      </c>
      <c r="C24" s="42" t="s">
        <v>7</v>
      </c>
      <c r="D24" s="127">
        <v>1</v>
      </c>
      <c r="E24" s="128">
        <f>Boletim_de_Medição_02!G24</f>
        <v>0</v>
      </c>
      <c r="F24" s="106">
        <v>1</v>
      </c>
      <c r="G24" s="17">
        <f t="shared" si="14"/>
        <v>1</v>
      </c>
      <c r="H24" s="17">
        <f t="shared" si="15"/>
        <v>0</v>
      </c>
      <c r="I24" s="129">
        <v>238.4</v>
      </c>
      <c r="J24" s="17">
        <f t="shared" si="2"/>
        <v>238.4</v>
      </c>
      <c r="K24" s="17">
        <f t="shared" si="3"/>
        <v>0</v>
      </c>
      <c r="L24" s="17">
        <f t="shared" si="4"/>
        <v>238.4</v>
      </c>
      <c r="M24" s="17">
        <f t="shared" si="5"/>
        <v>238.4</v>
      </c>
      <c r="N24" s="17">
        <f t="shared" si="7"/>
        <v>0</v>
      </c>
      <c r="O24" s="54">
        <f t="shared" si="16"/>
        <v>100</v>
      </c>
    </row>
    <row r="25" spans="1:15" ht="28.5" x14ac:dyDescent="0.2">
      <c r="A25" s="53" t="s">
        <v>181</v>
      </c>
      <c r="B25" s="41" t="s">
        <v>64</v>
      </c>
      <c r="C25" s="42" t="s">
        <v>30</v>
      </c>
      <c r="D25" s="127">
        <v>12</v>
      </c>
      <c r="E25" s="128">
        <f>Boletim_de_Medição_02!G25</f>
        <v>0</v>
      </c>
      <c r="F25" s="106">
        <v>12</v>
      </c>
      <c r="G25" s="17">
        <f t="shared" si="14"/>
        <v>12</v>
      </c>
      <c r="H25" s="17">
        <f t="shared" si="15"/>
        <v>0</v>
      </c>
      <c r="I25" s="129">
        <v>9.65</v>
      </c>
      <c r="J25" s="17">
        <f t="shared" si="2"/>
        <v>115.8</v>
      </c>
      <c r="K25" s="17">
        <f t="shared" si="3"/>
        <v>0</v>
      </c>
      <c r="L25" s="17">
        <f t="shared" si="4"/>
        <v>115.8</v>
      </c>
      <c r="M25" s="17">
        <f t="shared" si="5"/>
        <v>115.8</v>
      </c>
      <c r="N25" s="17">
        <f t="shared" si="7"/>
        <v>0</v>
      </c>
      <c r="O25" s="54">
        <f t="shared" si="16"/>
        <v>100</v>
      </c>
    </row>
    <row r="26" spans="1:15" ht="28.5" x14ac:dyDescent="0.2">
      <c r="A26" s="53" t="s">
        <v>182</v>
      </c>
      <c r="B26" s="41" t="s">
        <v>65</v>
      </c>
      <c r="C26" s="42" t="s">
        <v>7</v>
      </c>
      <c r="D26" s="127">
        <v>4</v>
      </c>
      <c r="E26" s="128">
        <f>Boletim_de_Medição_02!G26</f>
        <v>0</v>
      </c>
      <c r="F26" s="106">
        <v>4</v>
      </c>
      <c r="G26" s="17">
        <f t="shared" si="14"/>
        <v>4</v>
      </c>
      <c r="H26" s="17">
        <f t="shared" si="15"/>
        <v>0</v>
      </c>
      <c r="I26" s="129">
        <v>4.75</v>
      </c>
      <c r="J26" s="17">
        <f t="shared" si="2"/>
        <v>19</v>
      </c>
      <c r="K26" s="17">
        <f t="shared" si="3"/>
        <v>0</v>
      </c>
      <c r="L26" s="17">
        <f t="shared" si="4"/>
        <v>19</v>
      </c>
      <c r="M26" s="17">
        <f t="shared" si="5"/>
        <v>19</v>
      </c>
      <c r="N26" s="17">
        <f t="shared" si="7"/>
        <v>0</v>
      </c>
      <c r="O26" s="54">
        <f t="shared" si="16"/>
        <v>100</v>
      </c>
    </row>
    <row r="27" spans="1:15" ht="28.5" x14ac:dyDescent="0.2">
      <c r="A27" s="53" t="s">
        <v>183</v>
      </c>
      <c r="B27" s="41" t="s">
        <v>66</v>
      </c>
      <c r="C27" s="42" t="s">
        <v>7</v>
      </c>
      <c r="D27" s="127">
        <v>2</v>
      </c>
      <c r="E27" s="128">
        <f>Boletim_de_Medição_02!G27</f>
        <v>0</v>
      </c>
      <c r="F27" s="106">
        <v>2</v>
      </c>
      <c r="G27" s="17">
        <f t="shared" si="14"/>
        <v>2</v>
      </c>
      <c r="H27" s="17">
        <f t="shared" si="15"/>
        <v>0</v>
      </c>
      <c r="I27" s="129">
        <v>31.45</v>
      </c>
      <c r="J27" s="17">
        <f t="shared" si="2"/>
        <v>62.9</v>
      </c>
      <c r="K27" s="17">
        <f t="shared" si="3"/>
        <v>0</v>
      </c>
      <c r="L27" s="17">
        <f t="shared" si="4"/>
        <v>62.9</v>
      </c>
      <c r="M27" s="17">
        <f t="shared" si="5"/>
        <v>62.9</v>
      </c>
      <c r="N27" s="17">
        <f t="shared" si="7"/>
        <v>0</v>
      </c>
      <c r="O27" s="54">
        <f t="shared" si="16"/>
        <v>100</v>
      </c>
    </row>
    <row r="28" spans="1:15" s="9" customFormat="1" ht="42.75" x14ac:dyDescent="0.2">
      <c r="A28" s="53" t="s">
        <v>184</v>
      </c>
      <c r="B28" s="41" t="s">
        <v>185</v>
      </c>
      <c r="C28" s="42" t="s">
        <v>71</v>
      </c>
      <c r="D28" s="127">
        <v>1</v>
      </c>
      <c r="E28" s="128">
        <f>Boletim_de_Medição_02!G28</f>
        <v>0</v>
      </c>
      <c r="F28" s="106">
        <v>1</v>
      </c>
      <c r="G28" s="17">
        <f t="shared" si="14"/>
        <v>1</v>
      </c>
      <c r="H28" s="17">
        <f t="shared" si="15"/>
        <v>0</v>
      </c>
      <c r="I28" s="129">
        <v>82.62</v>
      </c>
      <c r="J28" s="17">
        <f t="shared" si="2"/>
        <v>82.62</v>
      </c>
      <c r="K28" s="17">
        <f t="shared" si="3"/>
        <v>0</v>
      </c>
      <c r="L28" s="17">
        <f t="shared" si="4"/>
        <v>82.62</v>
      </c>
      <c r="M28" s="17">
        <f t="shared" si="5"/>
        <v>82.62</v>
      </c>
      <c r="N28" s="17">
        <f t="shared" si="7"/>
        <v>0</v>
      </c>
      <c r="O28" s="54">
        <f t="shared" si="16"/>
        <v>100</v>
      </c>
    </row>
    <row r="29" spans="1:15" ht="28.5" x14ac:dyDescent="0.2">
      <c r="A29" s="53" t="s">
        <v>186</v>
      </c>
      <c r="B29" s="41" t="s">
        <v>187</v>
      </c>
      <c r="C29" s="42" t="s">
        <v>75</v>
      </c>
      <c r="D29" s="127">
        <v>60</v>
      </c>
      <c r="E29" s="128">
        <f>Boletim_de_Medição_02!G29</f>
        <v>0</v>
      </c>
      <c r="F29" s="106">
        <v>60</v>
      </c>
      <c r="G29" s="17">
        <f t="shared" si="14"/>
        <v>60</v>
      </c>
      <c r="H29" s="17">
        <f t="shared" si="15"/>
        <v>0</v>
      </c>
      <c r="I29" s="129">
        <v>7.89</v>
      </c>
      <c r="J29" s="17">
        <f t="shared" si="2"/>
        <v>473.4</v>
      </c>
      <c r="K29" s="17">
        <f t="shared" si="3"/>
        <v>0</v>
      </c>
      <c r="L29" s="17">
        <f t="shared" si="4"/>
        <v>473.4</v>
      </c>
      <c r="M29" s="17">
        <f t="shared" si="5"/>
        <v>473.4</v>
      </c>
      <c r="N29" s="17">
        <f t="shared" si="7"/>
        <v>0</v>
      </c>
      <c r="O29" s="54">
        <f t="shared" si="16"/>
        <v>100</v>
      </c>
    </row>
    <row r="30" spans="1:15" ht="15" x14ac:dyDescent="0.2">
      <c r="A30" s="123" t="s">
        <v>188</v>
      </c>
      <c r="B30" s="124" t="s">
        <v>93</v>
      </c>
      <c r="C30" s="124"/>
      <c r="D30" s="124"/>
      <c r="E30" s="124"/>
      <c r="F30" s="149"/>
      <c r="G30" s="124"/>
      <c r="H30" s="124"/>
      <c r="I30" s="124"/>
      <c r="J30" s="125"/>
      <c r="K30" s="125"/>
      <c r="L30" s="125"/>
      <c r="M30" s="125"/>
      <c r="N30" s="17">
        <f t="shared" si="7"/>
        <v>0</v>
      </c>
      <c r="O30" s="126"/>
    </row>
    <row r="31" spans="1:15" ht="15" x14ac:dyDescent="0.2">
      <c r="A31" s="53" t="s">
        <v>189</v>
      </c>
      <c r="B31" s="41" t="s">
        <v>94</v>
      </c>
      <c r="C31" s="42" t="s">
        <v>71</v>
      </c>
      <c r="D31" s="127">
        <v>1</v>
      </c>
      <c r="E31" s="128">
        <f>Boletim_de_Medição_02!G31</f>
        <v>0.09</v>
      </c>
      <c r="F31" s="106">
        <v>7.0000000000000007E-2</v>
      </c>
      <c r="G31" s="17">
        <f t="shared" si="14"/>
        <v>0.16</v>
      </c>
      <c r="H31" s="17">
        <f t="shared" si="15"/>
        <v>0.84</v>
      </c>
      <c r="I31" s="129">
        <v>22557.39</v>
      </c>
      <c r="J31" s="17">
        <f t="shared" si="2"/>
        <v>22557.39</v>
      </c>
      <c r="K31" s="17">
        <f t="shared" si="3"/>
        <v>2030.17</v>
      </c>
      <c r="L31" s="17">
        <f t="shared" si="4"/>
        <v>1579.02</v>
      </c>
      <c r="M31" s="17">
        <f t="shared" si="5"/>
        <v>3609.18</v>
      </c>
      <c r="N31" s="17">
        <f t="shared" si="7"/>
        <v>18948.21</v>
      </c>
      <c r="O31" s="54">
        <f t="shared" si="16"/>
        <v>16</v>
      </c>
    </row>
    <row r="32" spans="1:15" ht="15" x14ac:dyDescent="0.2">
      <c r="A32" s="130" t="s">
        <v>80</v>
      </c>
      <c r="B32" s="131" t="s">
        <v>1149</v>
      </c>
      <c r="C32" s="132"/>
      <c r="D32" s="133"/>
      <c r="E32" s="133"/>
      <c r="F32" s="150"/>
      <c r="G32" s="134"/>
      <c r="H32" s="134"/>
      <c r="I32" s="132"/>
      <c r="J32" s="135"/>
      <c r="K32" s="135"/>
      <c r="L32" s="135"/>
      <c r="M32" s="135"/>
      <c r="N32" s="17">
        <f t="shared" si="7"/>
        <v>0</v>
      </c>
      <c r="O32" s="136"/>
    </row>
    <row r="33" spans="1:15" ht="15" x14ac:dyDescent="0.2">
      <c r="A33" s="137" t="s">
        <v>31</v>
      </c>
      <c r="B33" s="138" t="s">
        <v>8</v>
      </c>
      <c r="C33" s="139"/>
      <c r="D33" s="140"/>
      <c r="E33" s="140"/>
      <c r="F33" s="106"/>
      <c r="G33" s="17"/>
      <c r="H33" s="17"/>
      <c r="I33" s="129"/>
      <c r="J33" s="125"/>
      <c r="K33" s="125"/>
      <c r="L33" s="125"/>
      <c r="M33" s="125"/>
      <c r="N33" s="17">
        <f t="shared" si="7"/>
        <v>0</v>
      </c>
      <c r="O33" s="54"/>
    </row>
    <row r="34" spans="1:15" ht="15" x14ac:dyDescent="0.2">
      <c r="A34" s="123" t="s">
        <v>32</v>
      </c>
      <c r="B34" s="124" t="s">
        <v>190</v>
      </c>
      <c r="C34" s="124"/>
      <c r="D34" s="124"/>
      <c r="E34" s="124"/>
      <c r="F34" s="149"/>
      <c r="G34" s="124"/>
      <c r="H34" s="124"/>
      <c r="I34" s="124"/>
      <c r="J34" s="125"/>
      <c r="K34" s="125"/>
      <c r="L34" s="125"/>
      <c r="M34" s="125"/>
      <c r="N34" s="17">
        <f t="shared" si="7"/>
        <v>0</v>
      </c>
      <c r="O34" s="126"/>
    </row>
    <row r="35" spans="1:15" ht="42.75" x14ac:dyDescent="0.2">
      <c r="A35" s="53" t="s">
        <v>96</v>
      </c>
      <c r="B35" s="41" t="s">
        <v>191</v>
      </c>
      <c r="C35" s="42" t="s">
        <v>72</v>
      </c>
      <c r="D35" s="127">
        <v>1027.1600000000001</v>
      </c>
      <c r="E35" s="128">
        <f>Boletim_de_Medição_02!G35</f>
        <v>0</v>
      </c>
      <c r="F35" s="106"/>
      <c r="G35" s="17">
        <f t="shared" ref="G35:G98" si="17">E35+F35</f>
        <v>0</v>
      </c>
      <c r="H35" s="17">
        <f t="shared" ref="H35:H98" si="18">D35-G35</f>
        <v>1027.1600000000001</v>
      </c>
      <c r="I35" s="129">
        <v>0.32</v>
      </c>
      <c r="J35" s="17">
        <f t="shared" si="2"/>
        <v>328.69</v>
      </c>
      <c r="K35" s="17">
        <f t="shared" si="3"/>
        <v>0</v>
      </c>
      <c r="L35" s="17">
        <f t="shared" si="4"/>
        <v>0</v>
      </c>
      <c r="M35" s="17">
        <f t="shared" si="5"/>
        <v>0</v>
      </c>
      <c r="N35" s="17">
        <f t="shared" si="7"/>
        <v>328.69</v>
      </c>
      <c r="O35" s="54">
        <f t="shared" ref="O35:O98" si="19">G35/D35*100</f>
        <v>0</v>
      </c>
    </row>
    <row r="36" spans="1:15" ht="28.5" x14ac:dyDescent="0.2">
      <c r="A36" s="53" t="s">
        <v>192</v>
      </c>
      <c r="B36" s="41" t="s">
        <v>193</v>
      </c>
      <c r="C36" s="42" t="s">
        <v>74</v>
      </c>
      <c r="D36" s="127">
        <v>107.85</v>
      </c>
      <c r="E36" s="128">
        <f>Boletim_de_Medição_02!G36</f>
        <v>0</v>
      </c>
      <c r="F36" s="105"/>
      <c r="G36" s="17">
        <f t="shared" si="17"/>
        <v>0</v>
      </c>
      <c r="H36" s="17">
        <f t="shared" si="18"/>
        <v>107.85</v>
      </c>
      <c r="I36" s="129">
        <v>0.78</v>
      </c>
      <c r="J36" s="17">
        <f t="shared" si="2"/>
        <v>84.12</v>
      </c>
      <c r="K36" s="17">
        <f t="shared" si="3"/>
        <v>0</v>
      </c>
      <c r="L36" s="17">
        <f t="shared" si="4"/>
        <v>0</v>
      </c>
      <c r="M36" s="17">
        <f t="shared" si="5"/>
        <v>0</v>
      </c>
      <c r="N36" s="17">
        <f t="shared" si="7"/>
        <v>84.12</v>
      </c>
      <c r="O36" s="54">
        <f t="shared" si="19"/>
        <v>0</v>
      </c>
    </row>
    <row r="37" spans="1:15" ht="42.75" x14ac:dyDescent="0.2">
      <c r="A37" s="53" t="s">
        <v>194</v>
      </c>
      <c r="B37" s="41" t="s">
        <v>195</v>
      </c>
      <c r="C37" s="42" t="s">
        <v>196</v>
      </c>
      <c r="D37" s="127">
        <v>485.33</v>
      </c>
      <c r="E37" s="128">
        <f>Boletim_de_Medição_02!G37</f>
        <v>0</v>
      </c>
      <c r="F37" s="105"/>
      <c r="G37" s="17">
        <f t="shared" si="17"/>
        <v>0</v>
      </c>
      <c r="H37" s="17">
        <f t="shared" si="18"/>
        <v>485.33</v>
      </c>
      <c r="I37" s="129">
        <v>0.64</v>
      </c>
      <c r="J37" s="17">
        <f t="shared" si="2"/>
        <v>310.61</v>
      </c>
      <c r="K37" s="17">
        <f t="shared" si="3"/>
        <v>0</v>
      </c>
      <c r="L37" s="17">
        <f t="shared" si="4"/>
        <v>0</v>
      </c>
      <c r="M37" s="17">
        <f t="shared" si="5"/>
        <v>0</v>
      </c>
      <c r="N37" s="17">
        <f t="shared" si="7"/>
        <v>310.61</v>
      </c>
      <c r="O37" s="54">
        <f t="shared" si="19"/>
        <v>0</v>
      </c>
    </row>
    <row r="38" spans="1:15" ht="15" x14ac:dyDescent="0.2">
      <c r="A38" s="123" t="s">
        <v>33</v>
      </c>
      <c r="B38" s="124" t="s">
        <v>103</v>
      </c>
      <c r="C38" s="124"/>
      <c r="D38" s="124"/>
      <c r="E38" s="124"/>
      <c r="F38" s="124"/>
      <c r="G38" s="124"/>
      <c r="H38" s="124"/>
      <c r="I38" s="124"/>
      <c r="J38" s="125"/>
      <c r="K38" s="125"/>
      <c r="L38" s="125"/>
      <c r="M38" s="125"/>
      <c r="N38" s="17">
        <f t="shared" si="7"/>
        <v>0</v>
      </c>
      <c r="O38" s="126"/>
    </row>
    <row r="39" spans="1:15" ht="15" x14ac:dyDescent="0.2">
      <c r="A39" s="53" t="s">
        <v>34</v>
      </c>
      <c r="B39" s="41" t="s">
        <v>197</v>
      </c>
      <c r="C39" s="42" t="s">
        <v>6</v>
      </c>
      <c r="D39" s="127">
        <v>1027.1600000000001</v>
      </c>
      <c r="E39" s="128">
        <f>Boletim_de_Medição_02!G39</f>
        <v>0</v>
      </c>
      <c r="F39" s="105"/>
      <c r="G39" s="17">
        <f t="shared" si="17"/>
        <v>0</v>
      </c>
      <c r="H39" s="17">
        <f t="shared" si="18"/>
        <v>1027.1600000000001</v>
      </c>
      <c r="I39" s="129">
        <v>1.02</v>
      </c>
      <c r="J39" s="17">
        <f t="shared" si="2"/>
        <v>1047.7</v>
      </c>
      <c r="K39" s="17">
        <f t="shared" si="3"/>
        <v>0</v>
      </c>
      <c r="L39" s="17">
        <f t="shared" si="4"/>
        <v>0</v>
      </c>
      <c r="M39" s="17">
        <f t="shared" si="5"/>
        <v>0</v>
      </c>
      <c r="N39" s="17">
        <f t="shared" si="7"/>
        <v>1047.7</v>
      </c>
      <c r="O39" s="54">
        <f t="shared" si="19"/>
        <v>0</v>
      </c>
    </row>
    <row r="40" spans="1:15" ht="42.75" x14ac:dyDescent="0.2">
      <c r="A40" s="53" t="s">
        <v>35</v>
      </c>
      <c r="B40" s="41" t="s">
        <v>198</v>
      </c>
      <c r="C40" s="42" t="s">
        <v>28</v>
      </c>
      <c r="D40" s="127">
        <v>236.25</v>
      </c>
      <c r="E40" s="128">
        <f>Boletim_de_Medição_02!G40</f>
        <v>0</v>
      </c>
      <c r="F40" s="105"/>
      <c r="G40" s="17">
        <f t="shared" si="17"/>
        <v>0</v>
      </c>
      <c r="H40" s="17">
        <f t="shared" si="18"/>
        <v>236.25</v>
      </c>
      <c r="I40" s="129">
        <v>28.68</v>
      </c>
      <c r="J40" s="17">
        <f t="shared" si="2"/>
        <v>6775.65</v>
      </c>
      <c r="K40" s="17">
        <f t="shared" si="3"/>
        <v>0</v>
      </c>
      <c r="L40" s="17">
        <f t="shared" si="4"/>
        <v>0</v>
      </c>
      <c r="M40" s="17">
        <f t="shared" si="5"/>
        <v>0</v>
      </c>
      <c r="N40" s="17">
        <f t="shared" si="7"/>
        <v>6775.65</v>
      </c>
      <c r="O40" s="54">
        <f t="shared" si="19"/>
        <v>0</v>
      </c>
    </row>
    <row r="41" spans="1:15" ht="28.5" x14ac:dyDescent="0.2">
      <c r="A41" s="53" t="s">
        <v>45</v>
      </c>
      <c r="B41" s="41" t="s">
        <v>199</v>
      </c>
      <c r="C41" s="42" t="s">
        <v>196</v>
      </c>
      <c r="D41" s="127">
        <v>13820.63</v>
      </c>
      <c r="E41" s="128">
        <f>Boletim_de_Medição_02!G41</f>
        <v>0</v>
      </c>
      <c r="F41" s="105"/>
      <c r="G41" s="17">
        <f t="shared" si="17"/>
        <v>0</v>
      </c>
      <c r="H41" s="17">
        <f t="shared" si="18"/>
        <v>13820.63</v>
      </c>
      <c r="I41" s="129">
        <v>0.42</v>
      </c>
      <c r="J41" s="17">
        <f t="shared" si="2"/>
        <v>5804.66</v>
      </c>
      <c r="K41" s="17">
        <f t="shared" si="3"/>
        <v>0</v>
      </c>
      <c r="L41" s="17">
        <f t="shared" si="4"/>
        <v>0</v>
      </c>
      <c r="M41" s="17">
        <f t="shared" si="5"/>
        <v>0</v>
      </c>
      <c r="N41" s="17">
        <f t="shared" si="7"/>
        <v>5804.66</v>
      </c>
      <c r="O41" s="54">
        <f t="shared" si="19"/>
        <v>0</v>
      </c>
    </row>
    <row r="42" spans="1:15" ht="28.5" x14ac:dyDescent="0.2">
      <c r="A42" s="53" t="s">
        <v>46</v>
      </c>
      <c r="B42" s="41" t="s">
        <v>200</v>
      </c>
      <c r="C42" s="42" t="s">
        <v>74</v>
      </c>
      <c r="D42" s="127">
        <v>236.25</v>
      </c>
      <c r="E42" s="128">
        <f>Boletim_de_Medição_02!G42</f>
        <v>0</v>
      </c>
      <c r="F42" s="105"/>
      <c r="G42" s="17">
        <f t="shared" si="17"/>
        <v>0</v>
      </c>
      <c r="H42" s="17">
        <f t="shared" si="18"/>
        <v>236.25</v>
      </c>
      <c r="I42" s="129">
        <v>0.26</v>
      </c>
      <c r="J42" s="17">
        <f t="shared" si="2"/>
        <v>61.43</v>
      </c>
      <c r="K42" s="17">
        <f t="shared" si="3"/>
        <v>0</v>
      </c>
      <c r="L42" s="17">
        <f t="shared" si="4"/>
        <v>0</v>
      </c>
      <c r="M42" s="17">
        <f t="shared" si="5"/>
        <v>0</v>
      </c>
      <c r="N42" s="17">
        <f t="shared" si="7"/>
        <v>61.43</v>
      </c>
      <c r="O42" s="54">
        <f t="shared" si="19"/>
        <v>0</v>
      </c>
    </row>
    <row r="43" spans="1:15" s="156" customFormat="1" ht="28.5" x14ac:dyDescent="0.2">
      <c r="A43" s="151" t="s">
        <v>201</v>
      </c>
      <c r="B43" s="152" t="s">
        <v>202</v>
      </c>
      <c r="C43" s="153" t="s">
        <v>28</v>
      </c>
      <c r="D43" s="154">
        <v>236.25</v>
      </c>
      <c r="E43" s="19">
        <f>Boletim_de_Medição_02!G43</f>
        <v>0</v>
      </c>
      <c r="F43" s="106"/>
      <c r="G43" s="22">
        <f t="shared" si="17"/>
        <v>0</v>
      </c>
      <c r="H43" s="22">
        <f t="shared" si="18"/>
        <v>236.25</v>
      </c>
      <c r="I43" s="25">
        <v>3.35</v>
      </c>
      <c r="J43" s="22">
        <f t="shared" si="2"/>
        <v>791.44</v>
      </c>
      <c r="K43" s="22">
        <f t="shared" si="3"/>
        <v>0</v>
      </c>
      <c r="L43" s="22">
        <f t="shared" si="4"/>
        <v>0</v>
      </c>
      <c r="M43" s="22">
        <f t="shared" si="5"/>
        <v>0</v>
      </c>
      <c r="N43" s="22">
        <f t="shared" si="7"/>
        <v>791.44</v>
      </c>
      <c r="O43" s="155">
        <f t="shared" si="19"/>
        <v>0</v>
      </c>
    </row>
    <row r="44" spans="1:15" ht="15" x14ac:dyDescent="0.2">
      <c r="A44" s="123" t="s">
        <v>203</v>
      </c>
      <c r="B44" s="124" t="s">
        <v>136</v>
      </c>
      <c r="C44" s="124"/>
      <c r="D44" s="124"/>
      <c r="E44" s="124"/>
      <c r="F44" s="124"/>
      <c r="G44" s="124"/>
      <c r="H44" s="124"/>
      <c r="I44" s="124"/>
      <c r="J44" s="125"/>
      <c r="K44" s="125"/>
      <c r="L44" s="125"/>
      <c r="M44" s="125"/>
      <c r="N44" s="17">
        <f t="shared" si="7"/>
        <v>0</v>
      </c>
      <c r="O44" s="126"/>
    </row>
    <row r="45" spans="1:15" ht="15" x14ac:dyDescent="0.2">
      <c r="A45" s="53" t="s">
        <v>204</v>
      </c>
      <c r="B45" s="41" t="s">
        <v>205</v>
      </c>
      <c r="C45" s="42" t="s">
        <v>75</v>
      </c>
      <c r="D45" s="127">
        <v>164.7</v>
      </c>
      <c r="E45" s="128">
        <f>Boletim_de_Medição_02!G45</f>
        <v>0</v>
      </c>
      <c r="F45" s="105"/>
      <c r="G45" s="17">
        <f t="shared" si="17"/>
        <v>0</v>
      </c>
      <c r="H45" s="17">
        <f t="shared" si="18"/>
        <v>164.7</v>
      </c>
      <c r="I45" s="129">
        <v>0.59</v>
      </c>
      <c r="J45" s="17">
        <f t="shared" si="2"/>
        <v>97.17</v>
      </c>
      <c r="K45" s="17">
        <f t="shared" si="3"/>
        <v>0</v>
      </c>
      <c r="L45" s="17">
        <f t="shared" si="4"/>
        <v>0</v>
      </c>
      <c r="M45" s="17">
        <f t="shared" si="5"/>
        <v>0</v>
      </c>
      <c r="N45" s="17">
        <f t="shared" si="7"/>
        <v>97.17</v>
      </c>
      <c r="O45" s="54">
        <f t="shared" si="19"/>
        <v>0</v>
      </c>
    </row>
    <row r="46" spans="1:15" ht="15" x14ac:dyDescent="0.2">
      <c r="A46" s="123" t="s">
        <v>206</v>
      </c>
      <c r="B46" s="124" t="s">
        <v>207</v>
      </c>
      <c r="C46" s="124"/>
      <c r="D46" s="124"/>
      <c r="E46" s="124"/>
      <c r="F46" s="124"/>
      <c r="G46" s="124"/>
      <c r="H46" s="124"/>
      <c r="I46" s="124"/>
      <c r="J46" s="125"/>
      <c r="K46" s="125"/>
      <c r="L46" s="125"/>
      <c r="M46" s="125"/>
      <c r="N46" s="17">
        <f t="shared" si="7"/>
        <v>0</v>
      </c>
      <c r="O46" s="126"/>
    </row>
    <row r="47" spans="1:15" ht="42.75" x14ac:dyDescent="0.2">
      <c r="A47" s="53" t="s">
        <v>208</v>
      </c>
      <c r="B47" s="41" t="s">
        <v>209</v>
      </c>
      <c r="C47" s="42" t="s">
        <v>74</v>
      </c>
      <c r="D47" s="127">
        <v>41.3</v>
      </c>
      <c r="E47" s="128">
        <f>Boletim_de_Medição_02!G47</f>
        <v>0</v>
      </c>
      <c r="F47" s="105"/>
      <c r="G47" s="17">
        <f t="shared" si="17"/>
        <v>0</v>
      </c>
      <c r="H47" s="17">
        <f t="shared" si="18"/>
        <v>41.3</v>
      </c>
      <c r="I47" s="129">
        <v>18.850000000000001</v>
      </c>
      <c r="J47" s="17">
        <f t="shared" si="2"/>
        <v>778.51</v>
      </c>
      <c r="K47" s="17">
        <f t="shared" si="3"/>
        <v>0</v>
      </c>
      <c r="L47" s="17">
        <f t="shared" si="4"/>
        <v>0</v>
      </c>
      <c r="M47" s="17">
        <f t="shared" si="5"/>
        <v>0</v>
      </c>
      <c r="N47" s="17">
        <f t="shared" si="7"/>
        <v>778.51</v>
      </c>
      <c r="O47" s="54">
        <f t="shared" si="19"/>
        <v>0</v>
      </c>
    </row>
    <row r="48" spans="1:15" ht="42.75" x14ac:dyDescent="0.2">
      <c r="A48" s="53" t="s">
        <v>210</v>
      </c>
      <c r="B48" s="41" t="s">
        <v>211</v>
      </c>
      <c r="C48" s="42" t="s">
        <v>74</v>
      </c>
      <c r="D48" s="127">
        <v>2.1</v>
      </c>
      <c r="E48" s="128">
        <f>Boletim_de_Medição_02!G48</f>
        <v>0</v>
      </c>
      <c r="F48" s="105"/>
      <c r="G48" s="17">
        <f t="shared" si="17"/>
        <v>0</v>
      </c>
      <c r="H48" s="17">
        <f t="shared" si="18"/>
        <v>2.1</v>
      </c>
      <c r="I48" s="129">
        <v>36.18</v>
      </c>
      <c r="J48" s="17">
        <f t="shared" si="2"/>
        <v>75.98</v>
      </c>
      <c r="K48" s="17">
        <f t="shared" si="3"/>
        <v>0</v>
      </c>
      <c r="L48" s="17">
        <f t="shared" si="4"/>
        <v>0</v>
      </c>
      <c r="M48" s="17">
        <f t="shared" si="5"/>
        <v>0</v>
      </c>
      <c r="N48" s="17">
        <f t="shared" si="7"/>
        <v>75.98</v>
      </c>
      <c r="O48" s="54">
        <f t="shared" si="19"/>
        <v>0</v>
      </c>
    </row>
    <row r="49" spans="1:15" ht="28.5" x14ac:dyDescent="0.2">
      <c r="A49" s="53" t="s">
        <v>212</v>
      </c>
      <c r="B49" s="41" t="s">
        <v>213</v>
      </c>
      <c r="C49" s="42" t="s">
        <v>74</v>
      </c>
      <c r="D49" s="127">
        <v>2.8</v>
      </c>
      <c r="E49" s="128">
        <f>Boletim_de_Medição_02!G49</f>
        <v>0</v>
      </c>
      <c r="F49" s="105"/>
      <c r="G49" s="17">
        <f t="shared" si="17"/>
        <v>0</v>
      </c>
      <c r="H49" s="17">
        <f t="shared" si="18"/>
        <v>2.8</v>
      </c>
      <c r="I49" s="129">
        <v>4.37</v>
      </c>
      <c r="J49" s="17">
        <f t="shared" si="2"/>
        <v>12.24</v>
      </c>
      <c r="K49" s="17">
        <f t="shared" si="3"/>
        <v>0</v>
      </c>
      <c r="L49" s="17">
        <f t="shared" si="4"/>
        <v>0</v>
      </c>
      <c r="M49" s="17">
        <f t="shared" si="5"/>
        <v>0</v>
      </c>
      <c r="N49" s="17">
        <f t="shared" si="7"/>
        <v>12.24</v>
      </c>
      <c r="O49" s="54">
        <f t="shared" si="19"/>
        <v>0</v>
      </c>
    </row>
    <row r="50" spans="1:15" ht="42.75" x14ac:dyDescent="0.2">
      <c r="A50" s="53" t="s">
        <v>214</v>
      </c>
      <c r="B50" s="41" t="s">
        <v>195</v>
      </c>
      <c r="C50" s="42" t="s">
        <v>196</v>
      </c>
      <c r="D50" s="127">
        <v>12.3</v>
      </c>
      <c r="E50" s="128">
        <f>Boletim_de_Medição_02!G50</f>
        <v>0</v>
      </c>
      <c r="F50" s="105"/>
      <c r="G50" s="17">
        <f t="shared" si="17"/>
        <v>0</v>
      </c>
      <c r="H50" s="17">
        <f t="shared" si="18"/>
        <v>12.3</v>
      </c>
      <c r="I50" s="129">
        <v>0.64</v>
      </c>
      <c r="J50" s="17">
        <f t="shared" si="2"/>
        <v>7.87</v>
      </c>
      <c r="K50" s="17">
        <f t="shared" si="3"/>
        <v>0</v>
      </c>
      <c r="L50" s="17">
        <f t="shared" si="4"/>
        <v>0</v>
      </c>
      <c r="M50" s="17">
        <f t="shared" si="5"/>
        <v>0</v>
      </c>
      <c r="N50" s="17">
        <f t="shared" si="7"/>
        <v>7.87</v>
      </c>
      <c r="O50" s="54">
        <f t="shared" si="19"/>
        <v>0</v>
      </c>
    </row>
    <row r="51" spans="1:15" ht="15" x14ac:dyDescent="0.2">
      <c r="A51" s="53" t="s">
        <v>215</v>
      </c>
      <c r="B51" s="41" t="s">
        <v>98</v>
      </c>
      <c r="C51" s="42" t="s">
        <v>6</v>
      </c>
      <c r="D51" s="127">
        <v>75.7</v>
      </c>
      <c r="E51" s="128">
        <f>Boletim_de_Medição_02!G51</f>
        <v>0</v>
      </c>
      <c r="F51" s="105"/>
      <c r="G51" s="17">
        <f t="shared" si="17"/>
        <v>0</v>
      </c>
      <c r="H51" s="17">
        <f t="shared" si="18"/>
        <v>75.7</v>
      </c>
      <c r="I51" s="129">
        <v>2.2599999999999998</v>
      </c>
      <c r="J51" s="17">
        <f t="shared" si="2"/>
        <v>171.08</v>
      </c>
      <c r="K51" s="17">
        <f t="shared" si="3"/>
        <v>0</v>
      </c>
      <c r="L51" s="17">
        <f t="shared" si="4"/>
        <v>0</v>
      </c>
      <c r="M51" s="17">
        <f t="shared" si="5"/>
        <v>0</v>
      </c>
      <c r="N51" s="17">
        <f t="shared" si="7"/>
        <v>171.08</v>
      </c>
      <c r="O51" s="54">
        <f t="shared" si="19"/>
        <v>0</v>
      </c>
    </row>
    <row r="52" spans="1:15" ht="15" x14ac:dyDescent="0.2">
      <c r="A52" s="123" t="s">
        <v>216</v>
      </c>
      <c r="B52" s="124" t="s">
        <v>217</v>
      </c>
      <c r="C52" s="124"/>
      <c r="D52" s="124"/>
      <c r="E52" s="124"/>
      <c r="F52" s="124"/>
      <c r="G52" s="124"/>
      <c r="H52" s="124"/>
      <c r="I52" s="124"/>
      <c r="J52" s="125"/>
      <c r="K52" s="125"/>
      <c r="L52" s="125"/>
      <c r="M52" s="125"/>
      <c r="N52" s="17">
        <f t="shared" si="7"/>
        <v>0</v>
      </c>
      <c r="O52" s="126"/>
    </row>
    <row r="53" spans="1:15" ht="42.75" x14ac:dyDescent="0.2">
      <c r="A53" s="53" t="s">
        <v>218</v>
      </c>
      <c r="B53" s="41" t="s">
        <v>219</v>
      </c>
      <c r="C53" s="42" t="s">
        <v>30</v>
      </c>
      <c r="D53" s="127">
        <v>102</v>
      </c>
      <c r="E53" s="128">
        <f>Boletim_de_Medição_02!G53</f>
        <v>0</v>
      </c>
      <c r="F53" s="105"/>
      <c r="G53" s="17">
        <f t="shared" si="17"/>
        <v>0</v>
      </c>
      <c r="H53" s="17">
        <f t="shared" si="18"/>
        <v>102</v>
      </c>
      <c r="I53" s="129">
        <v>15.9</v>
      </c>
      <c r="J53" s="17">
        <f t="shared" si="2"/>
        <v>1621.8</v>
      </c>
      <c r="K53" s="17">
        <f t="shared" si="3"/>
        <v>0</v>
      </c>
      <c r="L53" s="17">
        <f t="shared" si="4"/>
        <v>0</v>
      </c>
      <c r="M53" s="17">
        <f t="shared" si="5"/>
        <v>0</v>
      </c>
      <c r="N53" s="17">
        <f t="shared" si="7"/>
        <v>1621.8</v>
      </c>
      <c r="O53" s="54">
        <f t="shared" si="19"/>
        <v>0</v>
      </c>
    </row>
    <row r="54" spans="1:15" ht="42.75" x14ac:dyDescent="0.2">
      <c r="A54" s="53" t="s">
        <v>220</v>
      </c>
      <c r="B54" s="41" t="s">
        <v>221</v>
      </c>
      <c r="C54" s="42" t="s">
        <v>75</v>
      </c>
      <c r="D54" s="127">
        <v>102</v>
      </c>
      <c r="E54" s="128">
        <f>Boletim_de_Medição_02!G54</f>
        <v>0</v>
      </c>
      <c r="F54" s="105"/>
      <c r="G54" s="17">
        <f t="shared" si="17"/>
        <v>0</v>
      </c>
      <c r="H54" s="17">
        <f t="shared" si="18"/>
        <v>102</v>
      </c>
      <c r="I54" s="129">
        <v>1.98</v>
      </c>
      <c r="J54" s="17">
        <f t="shared" si="2"/>
        <v>201.96</v>
      </c>
      <c r="K54" s="17">
        <f t="shared" si="3"/>
        <v>0</v>
      </c>
      <c r="L54" s="17">
        <f t="shared" si="4"/>
        <v>0</v>
      </c>
      <c r="M54" s="17">
        <f t="shared" si="5"/>
        <v>0</v>
      </c>
      <c r="N54" s="17">
        <f t="shared" si="7"/>
        <v>201.96</v>
      </c>
      <c r="O54" s="54">
        <f t="shared" si="19"/>
        <v>0</v>
      </c>
    </row>
    <row r="55" spans="1:15" ht="42.75" x14ac:dyDescent="0.2">
      <c r="A55" s="53" t="s">
        <v>222</v>
      </c>
      <c r="B55" s="41" t="s">
        <v>223</v>
      </c>
      <c r="C55" s="42" t="s">
        <v>75</v>
      </c>
      <c r="D55" s="127">
        <v>66</v>
      </c>
      <c r="E55" s="128">
        <f>Boletim_de_Medição_02!G55</f>
        <v>0</v>
      </c>
      <c r="F55" s="105"/>
      <c r="G55" s="17">
        <f t="shared" si="17"/>
        <v>0</v>
      </c>
      <c r="H55" s="17">
        <f t="shared" si="18"/>
        <v>66</v>
      </c>
      <c r="I55" s="129">
        <v>33.340000000000003</v>
      </c>
      <c r="J55" s="17">
        <f t="shared" si="2"/>
        <v>2200.44</v>
      </c>
      <c r="K55" s="17">
        <f t="shared" si="3"/>
        <v>0</v>
      </c>
      <c r="L55" s="17">
        <f t="shared" si="4"/>
        <v>0</v>
      </c>
      <c r="M55" s="17">
        <f t="shared" si="5"/>
        <v>0</v>
      </c>
      <c r="N55" s="17">
        <f t="shared" si="7"/>
        <v>2200.44</v>
      </c>
      <c r="O55" s="54">
        <f t="shared" si="19"/>
        <v>0</v>
      </c>
    </row>
    <row r="56" spans="1:15" ht="42.75" x14ac:dyDescent="0.2">
      <c r="A56" s="53" t="s">
        <v>224</v>
      </c>
      <c r="B56" s="41" t="s">
        <v>225</v>
      </c>
      <c r="C56" s="42" t="s">
        <v>75</v>
      </c>
      <c r="D56" s="127">
        <v>66</v>
      </c>
      <c r="E56" s="128">
        <f>Boletim_de_Medição_02!G56</f>
        <v>0</v>
      </c>
      <c r="F56" s="105"/>
      <c r="G56" s="17">
        <f t="shared" si="17"/>
        <v>0</v>
      </c>
      <c r="H56" s="17">
        <f t="shared" si="18"/>
        <v>66</v>
      </c>
      <c r="I56" s="129">
        <v>2.2400000000000002</v>
      </c>
      <c r="J56" s="17">
        <f t="shared" si="2"/>
        <v>147.84</v>
      </c>
      <c r="K56" s="17">
        <f t="shared" si="3"/>
        <v>0</v>
      </c>
      <c r="L56" s="17">
        <f t="shared" si="4"/>
        <v>0</v>
      </c>
      <c r="M56" s="17">
        <f t="shared" si="5"/>
        <v>0</v>
      </c>
      <c r="N56" s="17">
        <f t="shared" si="7"/>
        <v>147.84</v>
      </c>
      <c r="O56" s="54">
        <f t="shared" si="19"/>
        <v>0</v>
      </c>
    </row>
    <row r="57" spans="1:15" ht="15" x14ac:dyDescent="0.2">
      <c r="A57" s="123" t="s">
        <v>226</v>
      </c>
      <c r="B57" s="124" t="s">
        <v>227</v>
      </c>
      <c r="C57" s="124"/>
      <c r="D57" s="124"/>
      <c r="E57" s="124"/>
      <c r="F57" s="124"/>
      <c r="G57" s="124"/>
      <c r="H57" s="124"/>
      <c r="I57" s="124"/>
      <c r="J57" s="125"/>
      <c r="K57" s="125"/>
      <c r="L57" s="125"/>
      <c r="M57" s="125"/>
      <c r="N57" s="17">
        <f t="shared" si="7"/>
        <v>0</v>
      </c>
      <c r="O57" s="126"/>
    </row>
    <row r="58" spans="1:15" ht="42.75" x14ac:dyDescent="0.2">
      <c r="A58" s="53" t="s">
        <v>228</v>
      </c>
      <c r="B58" s="41" t="s">
        <v>229</v>
      </c>
      <c r="C58" s="42" t="s">
        <v>30</v>
      </c>
      <c r="D58" s="127">
        <v>5.5</v>
      </c>
      <c r="E58" s="128">
        <f>Boletim_de_Medição_02!G58</f>
        <v>0</v>
      </c>
      <c r="F58" s="105"/>
      <c r="G58" s="17">
        <f t="shared" si="17"/>
        <v>0</v>
      </c>
      <c r="H58" s="17">
        <f t="shared" si="18"/>
        <v>5.5</v>
      </c>
      <c r="I58" s="129">
        <v>166.75</v>
      </c>
      <c r="J58" s="17">
        <f t="shared" si="2"/>
        <v>917.13</v>
      </c>
      <c r="K58" s="17">
        <f t="shared" si="3"/>
        <v>0</v>
      </c>
      <c r="L58" s="17">
        <f t="shared" si="4"/>
        <v>0</v>
      </c>
      <c r="M58" s="17">
        <f t="shared" si="5"/>
        <v>0</v>
      </c>
      <c r="N58" s="17">
        <f t="shared" si="7"/>
        <v>917.13</v>
      </c>
      <c r="O58" s="54">
        <f t="shared" si="19"/>
        <v>0</v>
      </c>
    </row>
    <row r="59" spans="1:15" ht="28.5" x14ac:dyDescent="0.2">
      <c r="A59" s="53" t="s">
        <v>230</v>
      </c>
      <c r="B59" s="41" t="s">
        <v>231</v>
      </c>
      <c r="C59" s="42" t="s">
        <v>7</v>
      </c>
      <c r="D59" s="127">
        <v>7</v>
      </c>
      <c r="E59" s="128">
        <f>Boletim_de_Medição_02!G59</f>
        <v>0</v>
      </c>
      <c r="F59" s="105"/>
      <c r="G59" s="17">
        <f t="shared" si="17"/>
        <v>0</v>
      </c>
      <c r="H59" s="17">
        <f t="shared" si="18"/>
        <v>7</v>
      </c>
      <c r="I59" s="129">
        <v>144.27000000000001</v>
      </c>
      <c r="J59" s="17">
        <f t="shared" si="2"/>
        <v>1009.89</v>
      </c>
      <c r="K59" s="17">
        <f t="shared" si="3"/>
        <v>0</v>
      </c>
      <c r="L59" s="17">
        <f t="shared" si="4"/>
        <v>0</v>
      </c>
      <c r="M59" s="17">
        <f t="shared" si="5"/>
        <v>0</v>
      </c>
      <c r="N59" s="17">
        <f t="shared" si="7"/>
        <v>1009.89</v>
      </c>
      <c r="O59" s="54">
        <f t="shared" si="19"/>
        <v>0</v>
      </c>
    </row>
    <row r="60" spans="1:15" ht="28.5" x14ac:dyDescent="0.2">
      <c r="A60" s="53" t="s">
        <v>232</v>
      </c>
      <c r="B60" s="41" t="s">
        <v>233</v>
      </c>
      <c r="C60" s="42" t="s">
        <v>7</v>
      </c>
      <c r="D60" s="127">
        <v>2</v>
      </c>
      <c r="E60" s="128">
        <f>Boletim_de_Medição_02!G60</f>
        <v>0</v>
      </c>
      <c r="F60" s="105"/>
      <c r="G60" s="17">
        <f t="shared" si="17"/>
        <v>0</v>
      </c>
      <c r="H60" s="17">
        <f t="shared" si="18"/>
        <v>2</v>
      </c>
      <c r="I60" s="129">
        <v>276.32</v>
      </c>
      <c r="J60" s="17">
        <f t="shared" si="2"/>
        <v>552.64</v>
      </c>
      <c r="K60" s="17">
        <f t="shared" si="3"/>
        <v>0</v>
      </c>
      <c r="L60" s="17">
        <f t="shared" si="4"/>
        <v>0</v>
      </c>
      <c r="M60" s="17">
        <f t="shared" si="5"/>
        <v>0</v>
      </c>
      <c r="N60" s="17">
        <f t="shared" si="7"/>
        <v>552.64</v>
      </c>
      <c r="O60" s="54">
        <f t="shared" si="19"/>
        <v>0</v>
      </c>
    </row>
    <row r="61" spans="1:15" ht="28.5" x14ac:dyDescent="0.2">
      <c r="A61" s="53" t="s">
        <v>234</v>
      </c>
      <c r="B61" s="41" t="s">
        <v>235</v>
      </c>
      <c r="C61" s="42" t="s">
        <v>7</v>
      </c>
      <c r="D61" s="127">
        <v>1</v>
      </c>
      <c r="E61" s="128">
        <f>Boletim_de_Medição_02!G61</f>
        <v>0</v>
      </c>
      <c r="F61" s="105"/>
      <c r="G61" s="17">
        <f t="shared" si="17"/>
        <v>0</v>
      </c>
      <c r="H61" s="17">
        <f t="shared" si="18"/>
        <v>1</v>
      </c>
      <c r="I61" s="129">
        <v>322.5</v>
      </c>
      <c r="J61" s="17">
        <f t="shared" si="2"/>
        <v>322.5</v>
      </c>
      <c r="K61" s="17">
        <f t="shared" si="3"/>
        <v>0</v>
      </c>
      <c r="L61" s="17">
        <f t="shared" si="4"/>
        <v>0</v>
      </c>
      <c r="M61" s="17">
        <f t="shared" si="5"/>
        <v>0</v>
      </c>
      <c r="N61" s="17">
        <f t="shared" si="7"/>
        <v>322.5</v>
      </c>
      <c r="O61" s="54">
        <f t="shared" si="19"/>
        <v>0</v>
      </c>
    </row>
    <row r="62" spans="1:15" ht="42.75" x14ac:dyDescent="0.2">
      <c r="A62" s="53" t="s">
        <v>236</v>
      </c>
      <c r="B62" s="41" t="s">
        <v>237</v>
      </c>
      <c r="C62" s="42" t="s">
        <v>7</v>
      </c>
      <c r="D62" s="127">
        <v>3</v>
      </c>
      <c r="E62" s="128">
        <f>Boletim_de_Medição_02!G62</f>
        <v>0</v>
      </c>
      <c r="F62" s="105"/>
      <c r="G62" s="17">
        <f t="shared" si="17"/>
        <v>0</v>
      </c>
      <c r="H62" s="17">
        <f t="shared" si="18"/>
        <v>3</v>
      </c>
      <c r="I62" s="129">
        <v>345.29</v>
      </c>
      <c r="J62" s="17">
        <f t="shared" si="2"/>
        <v>1035.8699999999999</v>
      </c>
      <c r="K62" s="17">
        <f t="shared" si="3"/>
        <v>0</v>
      </c>
      <c r="L62" s="17">
        <f t="shared" si="4"/>
        <v>0</v>
      </c>
      <c r="M62" s="17">
        <f t="shared" si="5"/>
        <v>0</v>
      </c>
      <c r="N62" s="17">
        <f t="shared" si="7"/>
        <v>1035.8699999999999</v>
      </c>
      <c r="O62" s="54">
        <f t="shared" si="19"/>
        <v>0</v>
      </c>
    </row>
    <row r="63" spans="1:15" ht="28.5" x14ac:dyDescent="0.2">
      <c r="A63" s="53" t="s">
        <v>238</v>
      </c>
      <c r="B63" s="41" t="s">
        <v>239</v>
      </c>
      <c r="C63" s="42" t="s">
        <v>7</v>
      </c>
      <c r="D63" s="127">
        <v>1</v>
      </c>
      <c r="E63" s="128">
        <f>Boletim_de_Medição_02!G63</f>
        <v>0</v>
      </c>
      <c r="F63" s="105"/>
      <c r="G63" s="17">
        <f t="shared" si="17"/>
        <v>0</v>
      </c>
      <c r="H63" s="17">
        <f t="shared" si="18"/>
        <v>1</v>
      </c>
      <c r="I63" s="129">
        <v>892.44</v>
      </c>
      <c r="J63" s="17">
        <f t="shared" si="2"/>
        <v>892.44</v>
      </c>
      <c r="K63" s="17">
        <f t="shared" si="3"/>
        <v>0</v>
      </c>
      <c r="L63" s="17">
        <f t="shared" si="4"/>
        <v>0</v>
      </c>
      <c r="M63" s="17">
        <f t="shared" si="5"/>
        <v>0</v>
      </c>
      <c r="N63" s="17">
        <f t="shared" si="7"/>
        <v>892.44</v>
      </c>
      <c r="O63" s="54">
        <f t="shared" si="19"/>
        <v>0</v>
      </c>
    </row>
    <row r="64" spans="1:15" ht="15" x14ac:dyDescent="0.2">
      <c r="A64" s="123" t="s">
        <v>240</v>
      </c>
      <c r="B64" s="124" t="s">
        <v>241</v>
      </c>
      <c r="C64" s="124"/>
      <c r="D64" s="124"/>
      <c r="E64" s="124"/>
      <c r="F64" s="124"/>
      <c r="G64" s="124"/>
      <c r="H64" s="124"/>
      <c r="I64" s="124"/>
      <c r="J64" s="125"/>
      <c r="K64" s="125"/>
      <c r="L64" s="125"/>
      <c r="M64" s="125"/>
      <c r="N64" s="17">
        <f t="shared" si="7"/>
        <v>0</v>
      </c>
      <c r="O64" s="126"/>
    </row>
    <row r="65" spans="1:15" ht="42.75" x14ac:dyDescent="0.2">
      <c r="A65" s="53" t="s">
        <v>242</v>
      </c>
      <c r="B65" s="41" t="s">
        <v>243</v>
      </c>
      <c r="C65" s="42" t="s">
        <v>74</v>
      </c>
      <c r="D65" s="127">
        <v>41.5</v>
      </c>
      <c r="E65" s="128">
        <f>Boletim_de_Medição_02!G65</f>
        <v>0</v>
      </c>
      <c r="F65" s="105"/>
      <c r="G65" s="17">
        <f t="shared" si="17"/>
        <v>0</v>
      </c>
      <c r="H65" s="17">
        <f t="shared" si="18"/>
        <v>41.5</v>
      </c>
      <c r="I65" s="129">
        <v>22.62</v>
      </c>
      <c r="J65" s="17">
        <f t="shared" si="2"/>
        <v>938.73</v>
      </c>
      <c r="K65" s="17">
        <f t="shared" si="3"/>
        <v>0</v>
      </c>
      <c r="L65" s="17">
        <f t="shared" si="4"/>
        <v>0</v>
      </c>
      <c r="M65" s="17">
        <f t="shared" si="5"/>
        <v>0</v>
      </c>
      <c r="N65" s="17">
        <f t="shared" si="7"/>
        <v>938.73</v>
      </c>
      <c r="O65" s="54">
        <f t="shared" si="19"/>
        <v>0</v>
      </c>
    </row>
    <row r="66" spans="1:15" ht="42.75" x14ac:dyDescent="0.2">
      <c r="A66" s="53" t="s">
        <v>244</v>
      </c>
      <c r="B66" s="41" t="s">
        <v>198</v>
      </c>
      <c r="C66" s="42" t="s">
        <v>28</v>
      </c>
      <c r="D66" s="127">
        <v>2</v>
      </c>
      <c r="E66" s="128">
        <f>Boletim_de_Medição_02!G66</f>
        <v>0</v>
      </c>
      <c r="F66" s="105"/>
      <c r="G66" s="17">
        <f t="shared" si="17"/>
        <v>0</v>
      </c>
      <c r="H66" s="17">
        <f t="shared" si="18"/>
        <v>2</v>
      </c>
      <c r="I66" s="129">
        <v>28.68</v>
      </c>
      <c r="J66" s="17">
        <f t="shared" si="2"/>
        <v>57.36</v>
      </c>
      <c r="K66" s="17">
        <f t="shared" si="3"/>
        <v>0</v>
      </c>
      <c r="L66" s="17">
        <f t="shared" si="4"/>
        <v>0</v>
      </c>
      <c r="M66" s="17">
        <f t="shared" si="5"/>
        <v>0</v>
      </c>
      <c r="N66" s="17">
        <f t="shared" si="7"/>
        <v>57.36</v>
      </c>
      <c r="O66" s="54">
        <f t="shared" si="19"/>
        <v>0</v>
      </c>
    </row>
    <row r="67" spans="1:15" ht="28.5" x14ac:dyDescent="0.2">
      <c r="A67" s="53" t="s">
        <v>245</v>
      </c>
      <c r="B67" s="41" t="s">
        <v>199</v>
      </c>
      <c r="C67" s="42" t="s">
        <v>196</v>
      </c>
      <c r="D67" s="127">
        <v>58.5</v>
      </c>
      <c r="E67" s="128">
        <f>Boletim_de_Medição_02!G67</f>
        <v>0</v>
      </c>
      <c r="F67" s="105"/>
      <c r="G67" s="17">
        <f t="shared" si="17"/>
        <v>0</v>
      </c>
      <c r="H67" s="17">
        <f t="shared" si="18"/>
        <v>58.5</v>
      </c>
      <c r="I67" s="129">
        <v>0.42</v>
      </c>
      <c r="J67" s="17">
        <f t="shared" si="2"/>
        <v>24.57</v>
      </c>
      <c r="K67" s="17">
        <f t="shared" si="3"/>
        <v>0</v>
      </c>
      <c r="L67" s="17">
        <f t="shared" si="4"/>
        <v>0</v>
      </c>
      <c r="M67" s="17">
        <f t="shared" si="5"/>
        <v>0</v>
      </c>
      <c r="N67" s="17">
        <f t="shared" si="7"/>
        <v>24.57</v>
      </c>
      <c r="O67" s="54">
        <f t="shared" si="19"/>
        <v>0</v>
      </c>
    </row>
    <row r="68" spans="1:15" ht="15" x14ac:dyDescent="0.2">
      <c r="A68" s="123" t="s">
        <v>246</v>
      </c>
      <c r="B68" s="124" t="s">
        <v>247</v>
      </c>
      <c r="C68" s="124"/>
      <c r="D68" s="124"/>
      <c r="E68" s="124"/>
      <c r="F68" s="124"/>
      <c r="G68" s="124"/>
      <c r="H68" s="124"/>
      <c r="I68" s="124"/>
      <c r="J68" s="125"/>
      <c r="K68" s="125"/>
      <c r="L68" s="125"/>
      <c r="M68" s="125"/>
      <c r="N68" s="17">
        <f t="shared" si="7"/>
        <v>0</v>
      </c>
      <c r="O68" s="126"/>
    </row>
    <row r="69" spans="1:15" ht="15" x14ac:dyDescent="0.2">
      <c r="A69" s="53" t="s">
        <v>248</v>
      </c>
      <c r="B69" s="41" t="s">
        <v>249</v>
      </c>
      <c r="C69" s="42" t="s">
        <v>75</v>
      </c>
      <c r="D69" s="127">
        <v>164.7</v>
      </c>
      <c r="E69" s="128">
        <f>Boletim_de_Medição_02!G69</f>
        <v>0</v>
      </c>
      <c r="F69" s="105"/>
      <c r="G69" s="17">
        <f t="shared" si="17"/>
        <v>0</v>
      </c>
      <c r="H69" s="17">
        <f t="shared" si="18"/>
        <v>164.7</v>
      </c>
      <c r="I69" s="129">
        <v>0.87</v>
      </c>
      <c r="J69" s="17">
        <f t="shared" si="2"/>
        <v>143.29</v>
      </c>
      <c r="K69" s="17">
        <f t="shared" si="3"/>
        <v>0</v>
      </c>
      <c r="L69" s="17">
        <f t="shared" si="4"/>
        <v>0</v>
      </c>
      <c r="M69" s="17">
        <f t="shared" si="5"/>
        <v>0</v>
      </c>
      <c r="N69" s="17">
        <f t="shared" si="7"/>
        <v>143.29</v>
      </c>
      <c r="O69" s="54">
        <f t="shared" si="19"/>
        <v>0</v>
      </c>
    </row>
    <row r="70" spans="1:15" ht="15" x14ac:dyDescent="0.2">
      <c r="A70" s="123" t="s">
        <v>250</v>
      </c>
      <c r="B70" s="124" t="s">
        <v>251</v>
      </c>
      <c r="C70" s="124"/>
      <c r="D70" s="124"/>
      <c r="E70" s="124"/>
      <c r="F70" s="124"/>
      <c r="G70" s="124"/>
      <c r="H70" s="124"/>
      <c r="I70" s="124"/>
      <c r="J70" s="125"/>
      <c r="K70" s="125"/>
      <c r="L70" s="125"/>
      <c r="M70" s="125"/>
      <c r="N70" s="17">
        <f t="shared" si="7"/>
        <v>0</v>
      </c>
      <c r="O70" s="126"/>
    </row>
    <row r="71" spans="1:15" ht="28.5" x14ac:dyDescent="0.2">
      <c r="A71" s="53" t="s">
        <v>252</v>
      </c>
      <c r="B71" s="41" t="s">
        <v>253</v>
      </c>
      <c r="C71" s="42" t="s">
        <v>75</v>
      </c>
      <c r="D71" s="127">
        <v>54.6</v>
      </c>
      <c r="E71" s="128">
        <f>Boletim_de_Medição_02!G71</f>
        <v>0</v>
      </c>
      <c r="F71" s="105"/>
      <c r="G71" s="17">
        <f t="shared" si="17"/>
        <v>0</v>
      </c>
      <c r="H71" s="17">
        <f t="shared" si="18"/>
        <v>54.6</v>
      </c>
      <c r="I71" s="129">
        <v>0.59</v>
      </c>
      <c r="J71" s="17">
        <f t="shared" si="2"/>
        <v>32.21</v>
      </c>
      <c r="K71" s="17">
        <f t="shared" si="3"/>
        <v>0</v>
      </c>
      <c r="L71" s="17">
        <f t="shared" si="4"/>
        <v>0</v>
      </c>
      <c r="M71" s="17">
        <f t="shared" si="5"/>
        <v>0</v>
      </c>
      <c r="N71" s="17">
        <f t="shared" si="7"/>
        <v>32.21</v>
      </c>
      <c r="O71" s="54">
        <f t="shared" si="19"/>
        <v>0</v>
      </c>
    </row>
    <row r="72" spans="1:15" ht="15" x14ac:dyDescent="0.2">
      <c r="A72" s="123" t="s">
        <v>254</v>
      </c>
      <c r="B72" s="124" t="s">
        <v>207</v>
      </c>
      <c r="C72" s="124"/>
      <c r="D72" s="124"/>
      <c r="E72" s="124"/>
      <c r="F72" s="124"/>
      <c r="G72" s="124"/>
      <c r="H72" s="124"/>
      <c r="I72" s="124"/>
      <c r="J72" s="125"/>
      <c r="K72" s="125"/>
      <c r="L72" s="125"/>
      <c r="M72" s="125"/>
      <c r="N72" s="17">
        <f t="shared" si="7"/>
        <v>0</v>
      </c>
      <c r="O72" s="126"/>
    </row>
    <row r="73" spans="1:15" ht="42.75" x14ac:dyDescent="0.2">
      <c r="A73" s="53" t="s">
        <v>255</v>
      </c>
      <c r="B73" s="41" t="s">
        <v>209</v>
      </c>
      <c r="C73" s="42" t="s">
        <v>74</v>
      </c>
      <c r="D73" s="127">
        <v>6</v>
      </c>
      <c r="E73" s="128">
        <f>Boletim_de_Medição_02!G73</f>
        <v>0</v>
      </c>
      <c r="F73" s="105"/>
      <c r="G73" s="17">
        <f t="shared" si="17"/>
        <v>0</v>
      </c>
      <c r="H73" s="17">
        <f t="shared" si="18"/>
        <v>6</v>
      </c>
      <c r="I73" s="129">
        <v>18.850000000000001</v>
      </c>
      <c r="J73" s="17">
        <f t="shared" si="2"/>
        <v>113.1</v>
      </c>
      <c r="K73" s="17">
        <f t="shared" si="3"/>
        <v>0</v>
      </c>
      <c r="L73" s="17">
        <f t="shared" si="4"/>
        <v>0</v>
      </c>
      <c r="M73" s="17">
        <f t="shared" si="5"/>
        <v>0</v>
      </c>
      <c r="N73" s="17">
        <f t="shared" si="7"/>
        <v>113.1</v>
      </c>
      <c r="O73" s="54">
        <f t="shared" si="19"/>
        <v>0</v>
      </c>
    </row>
    <row r="74" spans="1:15" ht="42.75" x14ac:dyDescent="0.2">
      <c r="A74" s="53" t="s">
        <v>256</v>
      </c>
      <c r="B74" s="41" t="s">
        <v>211</v>
      </c>
      <c r="C74" s="42" t="s">
        <v>74</v>
      </c>
      <c r="D74" s="127">
        <v>9.1</v>
      </c>
      <c r="E74" s="128">
        <f>Boletim_de_Medição_02!G74</f>
        <v>0</v>
      </c>
      <c r="F74" s="105"/>
      <c r="G74" s="17">
        <f t="shared" si="17"/>
        <v>0</v>
      </c>
      <c r="H74" s="17">
        <f t="shared" si="18"/>
        <v>9.1</v>
      </c>
      <c r="I74" s="129">
        <v>36.18</v>
      </c>
      <c r="J74" s="17">
        <f t="shared" ref="J74:J137" si="20">D74*I74</f>
        <v>329.24</v>
      </c>
      <c r="K74" s="17">
        <f t="shared" ref="K74:K137" si="21">E74*I74</f>
        <v>0</v>
      </c>
      <c r="L74" s="17">
        <f t="shared" ref="L74:L137" si="22">F74*I74</f>
        <v>0</v>
      </c>
      <c r="M74" s="17">
        <f t="shared" ref="M74:M137" si="23">G74*I74</f>
        <v>0</v>
      </c>
      <c r="N74" s="17">
        <f t="shared" si="7"/>
        <v>329.24</v>
      </c>
      <c r="O74" s="54">
        <f t="shared" si="19"/>
        <v>0</v>
      </c>
    </row>
    <row r="75" spans="1:15" ht="28.5" x14ac:dyDescent="0.2">
      <c r="A75" s="53" t="s">
        <v>257</v>
      </c>
      <c r="B75" s="41" t="s">
        <v>213</v>
      </c>
      <c r="C75" s="42" t="s">
        <v>74</v>
      </c>
      <c r="D75" s="127">
        <v>11.9</v>
      </c>
      <c r="E75" s="128">
        <f>Boletim_de_Medição_02!G75</f>
        <v>0</v>
      </c>
      <c r="F75" s="105"/>
      <c r="G75" s="17">
        <f t="shared" si="17"/>
        <v>0</v>
      </c>
      <c r="H75" s="17">
        <f t="shared" si="18"/>
        <v>11.9</v>
      </c>
      <c r="I75" s="129">
        <v>4.37</v>
      </c>
      <c r="J75" s="17">
        <f t="shared" si="20"/>
        <v>52</v>
      </c>
      <c r="K75" s="17">
        <f t="shared" si="21"/>
        <v>0</v>
      </c>
      <c r="L75" s="17">
        <f t="shared" si="22"/>
        <v>0</v>
      </c>
      <c r="M75" s="17">
        <f t="shared" si="23"/>
        <v>0</v>
      </c>
      <c r="N75" s="17">
        <f t="shared" ref="N75:N138" si="24">J75-M75</f>
        <v>52</v>
      </c>
      <c r="O75" s="54">
        <f t="shared" si="19"/>
        <v>0</v>
      </c>
    </row>
    <row r="76" spans="1:15" ht="42.75" x14ac:dyDescent="0.2">
      <c r="A76" s="53" t="s">
        <v>258</v>
      </c>
      <c r="B76" s="41" t="s">
        <v>195</v>
      </c>
      <c r="C76" s="42" t="s">
        <v>196</v>
      </c>
      <c r="D76" s="127">
        <v>53.3</v>
      </c>
      <c r="E76" s="128">
        <f>Boletim_de_Medição_02!G76</f>
        <v>0</v>
      </c>
      <c r="F76" s="105"/>
      <c r="G76" s="17">
        <f t="shared" si="17"/>
        <v>0</v>
      </c>
      <c r="H76" s="17">
        <f t="shared" si="18"/>
        <v>53.3</v>
      </c>
      <c r="I76" s="129">
        <v>0.64</v>
      </c>
      <c r="J76" s="17">
        <f t="shared" si="20"/>
        <v>34.11</v>
      </c>
      <c r="K76" s="17">
        <f t="shared" si="21"/>
        <v>0</v>
      </c>
      <c r="L76" s="17">
        <f t="shared" si="22"/>
        <v>0</v>
      </c>
      <c r="M76" s="17">
        <f t="shared" si="23"/>
        <v>0</v>
      </c>
      <c r="N76" s="17">
        <f t="shared" si="24"/>
        <v>34.11</v>
      </c>
      <c r="O76" s="54">
        <f t="shared" si="19"/>
        <v>0</v>
      </c>
    </row>
    <row r="77" spans="1:15" ht="15" x14ac:dyDescent="0.2">
      <c r="A77" s="53" t="s">
        <v>259</v>
      </c>
      <c r="B77" s="41" t="s">
        <v>98</v>
      </c>
      <c r="C77" s="42" t="s">
        <v>6</v>
      </c>
      <c r="D77" s="127">
        <v>21.8</v>
      </c>
      <c r="E77" s="128">
        <f>Boletim_de_Medição_02!G77</f>
        <v>0</v>
      </c>
      <c r="F77" s="105"/>
      <c r="G77" s="17">
        <f t="shared" si="17"/>
        <v>0</v>
      </c>
      <c r="H77" s="17">
        <f t="shared" si="18"/>
        <v>21.8</v>
      </c>
      <c r="I77" s="129">
        <v>2.2599999999999998</v>
      </c>
      <c r="J77" s="17">
        <f t="shared" si="20"/>
        <v>49.27</v>
      </c>
      <c r="K77" s="17">
        <f t="shared" si="21"/>
        <v>0</v>
      </c>
      <c r="L77" s="17">
        <f t="shared" si="22"/>
        <v>0</v>
      </c>
      <c r="M77" s="17">
        <f t="shared" si="23"/>
        <v>0</v>
      </c>
      <c r="N77" s="17">
        <f t="shared" si="24"/>
        <v>49.27</v>
      </c>
      <c r="O77" s="54">
        <f t="shared" si="19"/>
        <v>0</v>
      </c>
    </row>
    <row r="78" spans="1:15" ht="15" x14ac:dyDescent="0.2">
      <c r="A78" s="123" t="s">
        <v>260</v>
      </c>
      <c r="B78" s="124" t="s">
        <v>261</v>
      </c>
      <c r="C78" s="124"/>
      <c r="D78" s="124"/>
      <c r="E78" s="124"/>
      <c r="F78" s="124"/>
      <c r="G78" s="124"/>
      <c r="H78" s="124"/>
      <c r="I78" s="124"/>
      <c r="J78" s="125"/>
      <c r="K78" s="125"/>
      <c r="L78" s="125"/>
      <c r="M78" s="125"/>
      <c r="N78" s="17">
        <f t="shared" si="24"/>
        <v>0</v>
      </c>
      <c r="O78" s="126"/>
    </row>
    <row r="79" spans="1:15" ht="42.75" x14ac:dyDescent="0.2">
      <c r="A79" s="53" t="s">
        <v>262</v>
      </c>
      <c r="B79" s="41" t="s">
        <v>219</v>
      </c>
      <c r="C79" s="42" t="s">
        <v>30</v>
      </c>
      <c r="D79" s="127">
        <v>60</v>
      </c>
      <c r="E79" s="128">
        <f>Boletim_de_Medição_02!G79</f>
        <v>0</v>
      </c>
      <c r="F79" s="105"/>
      <c r="G79" s="17">
        <f t="shared" si="17"/>
        <v>0</v>
      </c>
      <c r="H79" s="17">
        <f t="shared" si="18"/>
        <v>60</v>
      </c>
      <c r="I79" s="129">
        <v>15.9</v>
      </c>
      <c r="J79" s="17">
        <f t="shared" si="20"/>
        <v>954</v>
      </c>
      <c r="K79" s="17">
        <f t="shared" si="21"/>
        <v>0</v>
      </c>
      <c r="L79" s="17">
        <f t="shared" si="22"/>
        <v>0</v>
      </c>
      <c r="M79" s="17">
        <f t="shared" si="23"/>
        <v>0</v>
      </c>
      <c r="N79" s="17">
        <f t="shared" si="24"/>
        <v>954</v>
      </c>
      <c r="O79" s="54">
        <f t="shared" si="19"/>
        <v>0</v>
      </c>
    </row>
    <row r="80" spans="1:15" ht="42.75" x14ac:dyDescent="0.2">
      <c r="A80" s="53" t="s">
        <v>263</v>
      </c>
      <c r="B80" s="41" t="s">
        <v>221</v>
      </c>
      <c r="C80" s="42" t="s">
        <v>75</v>
      </c>
      <c r="D80" s="127">
        <v>60</v>
      </c>
      <c r="E80" s="128">
        <f>Boletim_de_Medição_02!G80</f>
        <v>0</v>
      </c>
      <c r="F80" s="105"/>
      <c r="G80" s="17">
        <f t="shared" si="17"/>
        <v>0</v>
      </c>
      <c r="H80" s="17">
        <f t="shared" si="18"/>
        <v>60</v>
      </c>
      <c r="I80" s="129">
        <v>1.98</v>
      </c>
      <c r="J80" s="17">
        <f t="shared" si="20"/>
        <v>118.8</v>
      </c>
      <c r="K80" s="17">
        <f t="shared" si="21"/>
        <v>0</v>
      </c>
      <c r="L80" s="17">
        <f t="shared" si="22"/>
        <v>0</v>
      </c>
      <c r="M80" s="17">
        <f t="shared" si="23"/>
        <v>0</v>
      </c>
      <c r="N80" s="17">
        <f t="shared" si="24"/>
        <v>118.8</v>
      </c>
      <c r="O80" s="54">
        <f t="shared" si="19"/>
        <v>0</v>
      </c>
    </row>
    <row r="81" spans="1:15" ht="15" x14ac:dyDescent="0.2">
      <c r="A81" s="123" t="s">
        <v>264</v>
      </c>
      <c r="B81" s="124" t="s">
        <v>227</v>
      </c>
      <c r="C81" s="124"/>
      <c r="D81" s="124"/>
      <c r="E81" s="124"/>
      <c r="F81" s="124"/>
      <c r="G81" s="124"/>
      <c r="H81" s="124"/>
      <c r="I81" s="124"/>
      <c r="J81" s="125"/>
      <c r="K81" s="125"/>
      <c r="L81" s="125"/>
      <c r="M81" s="125"/>
      <c r="N81" s="17">
        <f t="shared" si="24"/>
        <v>0</v>
      </c>
      <c r="O81" s="126"/>
    </row>
    <row r="82" spans="1:15" ht="15" x14ac:dyDescent="0.2">
      <c r="A82" s="53" t="s">
        <v>265</v>
      </c>
      <c r="B82" s="41" t="s">
        <v>266</v>
      </c>
      <c r="C82" s="42" t="s">
        <v>7</v>
      </c>
      <c r="D82" s="127">
        <v>4</v>
      </c>
      <c r="E82" s="128">
        <f>Boletim_de_Medição_02!G82</f>
        <v>0</v>
      </c>
      <c r="F82" s="105"/>
      <c r="G82" s="17">
        <f t="shared" si="17"/>
        <v>0</v>
      </c>
      <c r="H82" s="17">
        <f t="shared" si="18"/>
        <v>4</v>
      </c>
      <c r="I82" s="129">
        <v>170.68</v>
      </c>
      <c r="J82" s="17">
        <f t="shared" si="20"/>
        <v>682.72</v>
      </c>
      <c r="K82" s="17">
        <f t="shared" si="21"/>
        <v>0</v>
      </c>
      <c r="L82" s="17">
        <f t="shared" si="22"/>
        <v>0</v>
      </c>
      <c r="M82" s="17">
        <f t="shared" si="23"/>
        <v>0</v>
      </c>
      <c r="N82" s="17">
        <f t="shared" si="24"/>
        <v>682.72</v>
      </c>
      <c r="O82" s="54">
        <f t="shared" si="19"/>
        <v>0</v>
      </c>
    </row>
    <row r="83" spans="1:15" ht="15" x14ac:dyDescent="0.2">
      <c r="A83" s="53" t="s">
        <v>267</v>
      </c>
      <c r="B83" s="41" t="s">
        <v>139</v>
      </c>
      <c r="C83" s="42" t="s">
        <v>7</v>
      </c>
      <c r="D83" s="127">
        <v>5</v>
      </c>
      <c r="E83" s="128">
        <f>Boletim_de_Medição_02!G83</f>
        <v>0</v>
      </c>
      <c r="F83" s="105"/>
      <c r="G83" s="17">
        <f t="shared" si="17"/>
        <v>0</v>
      </c>
      <c r="H83" s="17">
        <f t="shared" si="18"/>
        <v>5</v>
      </c>
      <c r="I83" s="129">
        <v>284.5</v>
      </c>
      <c r="J83" s="17">
        <f t="shared" si="20"/>
        <v>1422.5</v>
      </c>
      <c r="K83" s="17">
        <f t="shared" si="21"/>
        <v>0</v>
      </c>
      <c r="L83" s="17">
        <f t="shared" si="22"/>
        <v>0</v>
      </c>
      <c r="M83" s="17">
        <f t="shared" si="23"/>
        <v>0</v>
      </c>
      <c r="N83" s="17">
        <f t="shared" si="24"/>
        <v>1422.5</v>
      </c>
      <c r="O83" s="54">
        <f t="shared" si="19"/>
        <v>0</v>
      </c>
    </row>
    <row r="84" spans="1:15" ht="15" x14ac:dyDescent="0.2">
      <c r="A84" s="53" t="s">
        <v>268</v>
      </c>
      <c r="B84" s="41" t="s">
        <v>269</v>
      </c>
      <c r="C84" s="42" t="s">
        <v>7</v>
      </c>
      <c r="D84" s="127">
        <v>1</v>
      </c>
      <c r="E84" s="128">
        <f>Boletim_de_Medição_02!G84</f>
        <v>0</v>
      </c>
      <c r="F84" s="105"/>
      <c r="G84" s="17">
        <f t="shared" si="17"/>
        <v>0</v>
      </c>
      <c r="H84" s="17">
        <f t="shared" si="18"/>
        <v>1</v>
      </c>
      <c r="I84" s="129">
        <v>332.05</v>
      </c>
      <c r="J84" s="17">
        <f t="shared" si="20"/>
        <v>332.05</v>
      </c>
      <c r="K84" s="17">
        <f t="shared" si="21"/>
        <v>0</v>
      </c>
      <c r="L84" s="17">
        <f t="shared" si="22"/>
        <v>0</v>
      </c>
      <c r="M84" s="17">
        <f t="shared" si="23"/>
        <v>0</v>
      </c>
      <c r="N84" s="17">
        <f t="shared" si="24"/>
        <v>332.05</v>
      </c>
      <c r="O84" s="54">
        <f t="shared" si="19"/>
        <v>0</v>
      </c>
    </row>
    <row r="85" spans="1:15" ht="15" x14ac:dyDescent="0.2">
      <c r="A85" s="123" t="s">
        <v>270</v>
      </c>
      <c r="B85" s="124" t="s">
        <v>241</v>
      </c>
      <c r="C85" s="124"/>
      <c r="D85" s="124"/>
      <c r="E85" s="124"/>
      <c r="F85" s="124"/>
      <c r="G85" s="124"/>
      <c r="H85" s="124"/>
      <c r="I85" s="124"/>
      <c r="J85" s="125"/>
      <c r="K85" s="125"/>
      <c r="L85" s="125"/>
      <c r="M85" s="125"/>
      <c r="N85" s="17">
        <f t="shared" si="24"/>
        <v>0</v>
      </c>
      <c r="O85" s="126"/>
    </row>
    <row r="86" spans="1:15" ht="42.75" x14ac:dyDescent="0.2">
      <c r="A86" s="53" t="s">
        <v>271</v>
      </c>
      <c r="B86" s="41" t="s">
        <v>243</v>
      </c>
      <c r="C86" s="42" t="s">
        <v>74</v>
      </c>
      <c r="D86" s="127">
        <v>14.6</v>
      </c>
      <c r="E86" s="128">
        <f>Boletim_de_Medição_02!G86</f>
        <v>0</v>
      </c>
      <c r="F86" s="105"/>
      <c r="G86" s="17">
        <f t="shared" si="17"/>
        <v>0</v>
      </c>
      <c r="H86" s="17">
        <f t="shared" si="18"/>
        <v>14.6</v>
      </c>
      <c r="I86" s="129">
        <v>22.62</v>
      </c>
      <c r="J86" s="17">
        <f t="shared" si="20"/>
        <v>330.25</v>
      </c>
      <c r="K86" s="17">
        <f t="shared" si="21"/>
        <v>0</v>
      </c>
      <c r="L86" s="17">
        <f t="shared" si="22"/>
        <v>0</v>
      </c>
      <c r="M86" s="17">
        <f t="shared" si="23"/>
        <v>0</v>
      </c>
      <c r="N86" s="17">
        <f t="shared" si="24"/>
        <v>330.25</v>
      </c>
      <c r="O86" s="54">
        <f t="shared" si="19"/>
        <v>0</v>
      </c>
    </row>
    <row r="87" spans="1:15" ht="42.75" x14ac:dyDescent="0.2">
      <c r="A87" s="53" t="s">
        <v>272</v>
      </c>
      <c r="B87" s="41" t="s">
        <v>198</v>
      </c>
      <c r="C87" s="42" t="s">
        <v>28</v>
      </c>
      <c r="D87" s="127">
        <v>8.9</v>
      </c>
      <c r="E87" s="128">
        <f>Boletim_de_Medição_02!G87</f>
        <v>0</v>
      </c>
      <c r="F87" s="105"/>
      <c r="G87" s="17">
        <f t="shared" si="17"/>
        <v>0</v>
      </c>
      <c r="H87" s="17">
        <f t="shared" si="18"/>
        <v>8.9</v>
      </c>
      <c r="I87" s="129">
        <v>28.68</v>
      </c>
      <c r="J87" s="17">
        <f t="shared" si="20"/>
        <v>255.25</v>
      </c>
      <c r="K87" s="17">
        <f t="shared" si="21"/>
        <v>0</v>
      </c>
      <c r="L87" s="17">
        <f t="shared" si="22"/>
        <v>0</v>
      </c>
      <c r="M87" s="17">
        <f t="shared" si="23"/>
        <v>0</v>
      </c>
      <c r="N87" s="17">
        <f t="shared" si="24"/>
        <v>255.25</v>
      </c>
      <c r="O87" s="54">
        <f t="shared" si="19"/>
        <v>0</v>
      </c>
    </row>
    <row r="88" spans="1:15" ht="42.75" x14ac:dyDescent="0.2">
      <c r="A88" s="53" t="s">
        <v>273</v>
      </c>
      <c r="B88" s="41" t="s">
        <v>195</v>
      </c>
      <c r="C88" s="42" t="s">
        <v>196</v>
      </c>
      <c r="D88" s="127">
        <v>259.5</v>
      </c>
      <c r="E88" s="128">
        <f>Boletim_de_Medição_02!G88</f>
        <v>0</v>
      </c>
      <c r="F88" s="105"/>
      <c r="G88" s="17">
        <f t="shared" si="17"/>
        <v>0</v>
      </c>
      <c r="H88" s="17">
        <f t="shared" si="18"/>
        <v>259.5</v>
      </c>
      <c r="I88" s="129">
        <v>0.64</v>
      </c>
      <c r="J88" s="17">
        <f t="shared" si="20"/>
        <v>166.08</v>
      </c>
      <c r="K88" s="17">
        <f t="shared" si="21"/>
        <v>0</v>
      </c>
      <c r="L88" s="17">
        <f t="shared" si="22"/>
        <v>0</v>
      </c>
      <c r="M88" s="17">
        <f t="shared" si="23"/>
        <v>0</v>
      </c>
      <c r="N88" s="17">
        <f t="shared" si="24"/>
        <v>166.08</v>
      </c>
      <c r="O88" s="54">
        <f t="shared" si="19"/>
        <v>0</v>
      </c>
    </row>
    <row r="89" spans="1:15" ht="15" x14ac:dyDescent="0.2">
      <c r="A89" s="123" t="s">
        <v>274</v>
      </c>
      <c r="B89" s="124" t="s">
        <v>247</v>
      </c>
      <c r="C89" s="124"/>
      <c r="D89" s="124"/>
      <c r="E89" s="124"/>
      <c r="F89" s="124"/>
      <c r="G89" s="124"/>
      <c r="H89" s="124"/>
      <c r="I89" s="124"/>
      <c r="J89" s="125"/>
      <c r="K89" s="125"/>
      <c r="L89" s="125"/>
      <c r="M89" s="125"/>
      <c r="N89" s="17">
        <f t="shared" si="24"/>
        <v>0</v>
      </c>
      <c r="O89" s="126"/>
    </row>
    <row r="90" spans="1:15" ht="28.5" x14ac:dyDescent="0.2">
      <c r="A90" s="53" t="s">
        <v>275</v>
      </c>
      <c r="B90" s="41" t="s">
        <v>276</v>
      </c>
      <c r="C90" s="42" t="s">
        <v>75</v>
      </c>
      <c r="D90" s="127">
        <v>54.6</v>
      </c>
      <c r="E90" s="128">
        <f>Boletim_de_Medição_02!G90</f>
        <v>0</v>
      </c>
      <c r="F90" s="105"/>
      <c r="G90" s="17">
        <f t="shared" si="17"/>
        <v>0</v>
      </c>
      <c r="H90" s="17">
        <f t="shared" si="18"/>
        <v>54.6</v>
      </c>
      <c r="I90" s="129">
        <v>1.84</v>
      </c>
      <c r="J90" s="17">
        <f t="shared" si="20"/>
        <v>100.46</v>
      </c>
      <c r="K90" s="17">
        <f t="shared" si="21"/>
        <v>0</v>
      </c>
      <c r="L90" s="17">
        <f t="shared" si="22"/>
        <v>0</v>
      </c>
      <c r="M90" s="17">
        <f t="shared" si="23"/>
        <v>0</v>
      </c>
      <c r="N90" s="17">
        <f t="shared" si="24"/>
        <v>100.46</v>
      </c>
      <c r="O90" s="54">
        <f t="shared" si="19"/>
        <v>0</v>
      </c>
    </row>
    <row r="91" spans="1:15" ht="15" x14ac:dyDescent="0.2">
      <c r="A91" s="53" t="s">
        <v>277</v>
      </c>
      <c r="B91" s="41" t="s">
        <v>278</v>
      </c>
      <c r="C91" s="42" t="s">
        <v>30</v>
      </c>
      <c r="D91" s="127">
        <v>54.6</v>
      </c>
      <c r="E91" s="128">
        <f>Boletim_de_Medição_02!G91</f>
        <v>0</v>
      </c>
      <c r="F91" s="105"/>
      <c r="G91" s="17">
        <f t="shared" si="17"/>
        <v>0</v>
      </c>
      <c r="H91" s="17">
        <f t="shared" si="18"/>
        <v>54.6</v>
      </c>
      <c r="I91" s="129">
        <v>1.27</v>
      </c>
      <c r="J91" s="17">
        <f t="shared" si="20"/>
        <v>69.34</v>
      </c>
      <c r="K91" s="17">
        <f t="shared" si="21"/>
        <v>0</v>
      </c>
      <c r="L91" s="17">
        <f t="shared" si="22"/>
        <v>0</v>
      </c>
      <c r="M91" s="17">
        <f t="shared" si="23"/>
        <v>0</v>
      </c>
      <c r="N91" s="17">
        <f t="shared" si="24"/>
        <v>69.34</v>
      </c>
      <c r="O91" s="54">
        <f t="shared" si="19"/>
        <v>0</v>
      </c>
    </row>
    <row r="92" spans="1:15" ht="15" x14ac:dyDescent="0.2">
      <c r="A92" s="123" t="s">
        <v>279</v>
      </c>
      <c r="B92" s="124" t="s">
        <v>280</v>
      </c>
      <c r="C92" s="124"/>
      <c r="D92" s="124"/>
      <c r="E92" s="124"/>
      <c r="F92" s="124"/>
      <c r="G92" s="124"/>
      <c r="H92" s="124"/>
      <c r="I92" s="124"/>
      <c r="J92" s="125"/>
      <c r="K92" s="125"/>
      <c r="L92" s="125"/>
      <c r="M92" s="125"/>
      <c r="N92" s="17">
        <f t="shared" si="24"/>
        <v>0</v>
      </c>
      <c r="O92" s="126"/>
    </row>
    <row r="93" spans="1:15" ht="15" x14ac:dyDescent="0.2">
      <c r="A93" s="123" t="s">
        <v>281</v>
      </c>
      <c r="B93" s="124" t="s">
        <v>282</v>
      </c>
      <c r="C93" s="124"/>
      <c r="D93" s="124"/>
      <c r="E93" s="124"/>
      <c r="F93" s="124"/>
      <c r="G93" s="124"/>
      <c r="H93" s="124"/>
      <c r="I93" s="124"/>
      <c r="J93" s="125"/>
      <c r="K93" s="125"/>
      <c r="L93" s="125"/>
      <c r="M93" s="125"/>
      <c r="N93" s="17">
        <f t="shared" si="24"/>
        <v>0</v>
      </c>
      <c r="O93" s="126"/>
    </row>
    <row r="94" spans="1:15" ht="42.75" x14ac:dyDescent="0.2">
      <c r="A94" s="53" t="s">
        <v>283</v>
      </c>
      <c r="B94" s="41" t="s">
        <v>284</v>
      </c>
      <c r="C94" s="42" t="s">
        <v>72</v>
      </c>
      <c r="D94" s="127">
        <v>4.05</v>
      </c>
      <c r="E94" s="128">
        <f>Boletim_de_Medição_02!G94</f>
        <v>0</v>
      </c>
      <c r="F94" s="105"/>
      <c r="G94" s="17">
        <f t="shared" si="17"/>
        <v>0</v>
      </c>
      <c r="H94" s="17">
        <f t="shared" si="18"/>
        <v>4.05</v>
      </c>
      <c r="I94" s="129">
        <v>4.7300000000000004</v>
      </c>
      <c r="J94" s="17">
        <f t="shared" si="20"/>
        <v>19.16</v>
      </c>
      <c r="K94" s="17">
        <f t="shared" si="21"/>
        <v>0</v>
      </c>
      <c r="L94" s="17">
        <f t="shared" si="22"/>
        <v>0</v>
      </c>
      <c r="M94" s="17">
        <f t="shared" si="23"/>
        <v>0</v>
      </c>
      <c r="N94" s="17">
        <f t="shared" si="24"/>
        <v>19.16</v>
      </c>
      <c r="O94" s="54">
        <f t="shared" si="19"/>
        <v>0</v>
      </c>
    </row>
    <row r="95" spans="1:15" ht="15" x14ac:dyDescent="0.2">
      <c r="A95" s="123" t="s">
        <v>285</v>
      </c>
      <c r="B95" s="124" t="s">
        <v>286</v>
      </c>
      <c r="C95" s="124"/>
      <c r="D95" s="124"/>
      <c r="E95" s="124"/>
      <c r="F95" s="124"/>
      <c r="G95" s="124"/>
      <c r="H95" s="124"/>
      <c r="I95" s="124"/>
      <c r="J95" s="125"/>
      <c r="K95" s="125"/>
      <c r="L95" s="125"/>
      <c r="M95" s="125"/>
      <c r="N95" s="17">
        <f t="shared" si="24"/>
        <v>0</v>
      </c>
      <c r="O95" s="126"/>
    </row>
    <row r="96" spans="1:15" ht="42.75" x14ac:dyDescent="0.2">
      <c r="A96" s="53" t="s">
        <v>287</v>
      </c>
      <c r="B96" s="41" t="s">
        <v>209</v>
      </c>
      <c r="C96" s="42" t="s">
        <v>74</v>
      </c>
      <c r="D96" s="127">
        <v>28.59</v>
      </c>
      <c r="E96" s="128">
        <f>Boletim_de_Medição_02!G96</f>
        <v>0</v>
      </c>
      <c r="F96" s="105"/>
      <c r="G96" s="17">
        <f t="shared" si="17"/>
        <v>0</v>
      </c>
      <c r="H96" s="17">
        <f t="shared" si="18"/>
        <v>28.59</v>
      </c>
      <c r="I96" s="129">
        <v>18.850000000000001</v>
      </c>
      <c r="J96" s="17">
        <f t="shared" si="20"/>
        <v>538.91999999999996</v>
      </c>
      <c r="K96" s="17">
        <f t="shared" si="21"/>
        <v>0</v>
      </c>
      <c r="L96" s="17">
        <f t="shared" si="22"/>
        <v>0</v>
      </c>
      <c r="M96" s="17">
        <f t="shared" si="23"/>
        <v>0</v>
      </c>
      <c r="N96" s="17">
        <f t="shared" si="24"/>
        <v>538.91999999999996</v>
      </c>
      <c r="O96" s="54">
        <f t="shared" si="19"/>
        <v>0</v>
      </c>
    </row>
    <row r="97" spans="1:15" ht="42.75" x14ac:dyDescent="0.2">
      <c r="A97" s="53" t="s">
        <v>288</v>
      </c>
      <c r="B97" s="41" t="s">
        <v>289</v>
      </c>
      <c r="C97" s="42" t="s">
        <v>74</v>
      </c>
      <c r="D97" s="127">
        <v>10.51</v>
      </c>
      <c r="E97" s="128">
        <f>Boletim_de_Medição_02!G97</f>
        <v>0</v>
      </c>
      <c r="F97" s="105"/>
      <c r="G97" s="17">
        <f t="shared" si="17"/>
        <v>0</v>
      </c>
      <c r="H97" s="17">
        <f t="shared" si="18"/>
        <v>10.51</v>
      </c>
      <c r="I97" s="129">
        <v>41.46</v>
      </c>
      <c r="J97" s="17">
        <f t="shared" si="20"/>
        <v>435.74</v>
      </c>
      <c r="K97" s="17">
        <f t="shared" si="21"/>
        <v>0</v>
      </c>
      <c r="L97" s="17">
        <f t="shared" si="22"/>
        <v>0</v>
      </c>
      <c r="M97" s="17">
        <f t="shared" si="23"/>
        <v>0</v>
      </c>
      <c r="N97" s="17">
        <f t="shared" si="24"/>
        <v>435.74</v>
      </c>
      <c r="O97" s="54">
        <f t="shared" si="19"/>
        <v>0</v>
      </c>
    </row>
    <row r="98" spans="1:15" ht="28.5" x14ac:dyDescent="0.2">
      <c r="A98" s="53" t="s">
        <v>290</v>
      </c>
      <c r="B98" s="41" t="s">
        <v>193</v>
      </c>
      <c r="C98" s="42" t="s">
        <v>74</v>
      </c>
      <c r="D98" s="127">
        <v>37.17</v>
      </c>
      <c r="E98" s="128">
        <f>Boletim_de_Medição_02!G98</f>
        <v>0</v>
      </c>
      <c r="F98" s="105"/>
      <c r="G98" s="17">
        <f t="shared" si="17"/>
        <v>0</v>
      </c>
      <c r="H98" s="17">
        <f t="shared" si="18"/>
        <v>37.17</v>
      </c>
      <c r="I98" s="129">
        <v>0.78</v>
      </c>
      <c r="J98" s="17">
        <f t="shared" si="20"/>
        <v>28.99</v>
      </c>
      <c r="K98" s="17">
        <f t="shared" si="21"/>
        <v>0</v>
      </c>
      <c r="L98" s="17">
        <f t="shared" si="22"/>
        <v>0</v>
      </c>
      <c r="M98" s="17">
        <f t="shared" si="23"/>
        <v>0</v>
      </c>
      <c r="N98" s="17">
        <f t="shared" si="24"/>
        <v>28.99</v>
      </c>
      <c r="O98" s="54">
        <f t="shared" si="19"/>
        <v>0</v>
      </c>
    </row>
    <row r="99" spans="1:15" ht="15" x14ac:dyDescent="0.2">
      <c r="A99" s="53" t="s">
        <v>291</v>
      </c>
      <c r="B99" s="41" t="s">
        <v>292</v>
      </c>
      <c r="C99" s="42" t="s">
        <v>28</v>
      </c>
      <c r="D99" s="127">
        <v>13.66</v>
      </c>
      <c r="E99" s="128">
        <f>Boletim_de_Medição_02!G99</f>
        <v>0</v>
      </c>
      <c r="F99" s="105"/>
      <c r="G99" s="17">
        <f t="shared" ref="G99:G161" si="25">E99+F99</f>
        <v>0</v>
      </c>
      <c r="H99" s="17">
        <f t="shared" ref="H99:H161" si="26">D99-G99</f>
        <v>13.66</v>
      </c>
      <c r="I99" s="129">
        <v>2.33</v>
      </c>
      <c r="J99" s="17">
        <f t="shared" si="20"/>
        <v>31.83</v>
      </c>
      <c r="K99" s="17">
        <f t="shared" si="21"/>
        <v>0</v>
      </c>
      <c r="L99" s="17">
        <f t="shared" si="22"/>
        <v>0</v>
      </c>
      <c r="M99" s="17">
        <f t="shared" si="23"/>
        <v>0</v>
      </c>
      <c r="N99" s="17">
        <f t="shared" si="24"/>
        <v>31.83</v>
      </c>
      <c r="O99" s="54">
        <f t="shared" ref="O99:O161" si="27">G99/D99*100</f>
        <v>0</v>
      </c>
    </row>
    <row r="100" spans="1:15" ht="42.75" x14ac:dyDescent="0.2">
      <c r="A100" s="53" t="s">
        <v>293</v>
      </c>
      <c r="B100" s="41" t="s">
        <v>195</v>
      </c>
      <c r="C100" s="42" t="s">
        <v>196</v>
      </c>
      <c r="D100" s="127">
        <v>305</v>
      </c>
      <c r="E100" s="128">
        <f>Boletim_de_Medição_02!G100</f>
        <v>0</v>
      </c>
      <c r="F100" s="105"/>
      <c r="G100" s="17">
        <f t="shared" si="25"/>
        <v>0</v>
      </c>
      <c r="H100" s="17">
        <f t="shared" si="26"/>
        <v>305</v>
      </c>
      <c r="I100" s="129">
        <v>0.64</v>
      </c>
      <c r="J100" s="17">
        <f t="shared" si="20"/>
        <v>195.2</v>
      </c>
      <c r="K100" s="17">
        <f t="shared" si="21"/>
        <v>0</v>
      </c>
      <c r="L100" s="17">
        <f t="shared" si="22"/>
        <v>0</v>
      </c>
      <c r="M100" s="17">
        <f t="shared" si="23"/>
        <v>0</v>
      </c>
      <c r="N100" s="17">
        <f t="shared" si="24"/>
        <v>195.2</v>
      </c>
      <c r="O100" s="54">
        <f t="shared" si="27"/>
        <v>0</v>
      </c>
    </row>
    <row r="101" spans="1:15" ht="42.75" x14ac:dyDescent="0.2">
      <c r="A101" s="53" t="s">
        <v>294</v>
      </c>
      <c r="B101" s="41" t="s">
        <v>198</v>
      </c>
      <c r="C101" s="42" t="s">
        <v>28</v>
      </c>
      <c r="D101" s="127">
        <v>33.409999999999997</v>
      </c>
      <c r="E101" s="128">
        <f>Boletim_de_Medição_02!G101</f>
        <v>0</v>
      </c>
      <c r="F101" s="105"/>
      <c r="G101" s="17">
        <f t="shared" si="25"/>
        <v>0</v>
      </c>
      <c r="H101" s="17">
        <f t="shared" si="26"/>
        <v>33.409999999999997</v>
      </c>
      <c r="I101" s="129">
        <v>28.68</v>
      </c>
      <c r="J101" s="17">
        <f t="shared" si="20"/>
        <v>958.2</v>
      </c>
      <c r="K101" s="17">
        <f t="shared" si="21"/>
        <v>0</v>
      </c>
      <c r="L101" s="17">
        <f t="shared" si="22"/>
        <v>0</v>
      </c>
      <c r="M101" s="17">
        <f t="shared" si="23"/>
        <v>0</v>
      </c>
      <c r="N101" s="17">
        <f t="shared" si="24"/>
        <v>958.2</v>
      </c>
      <c r="O101" s="54">
        <f t="shared" si="27"/>
        <v>0</v>
      </c>
    </row>
    <row r="102" spans="1:15" ht="28.5" x14ac:dyDescent="0.2">
      <c r="A102" s="53" t="s">
        <v>295</v>
      </c>
      <c r="B102" s="41" t="s">
        <v>199</v>
      </c>
      <c r="C102" s="42" t="s">
        <v>196</v>
      </c>
      <c r="D102" s="127">
        <v>1954.28</v>
      </c>
      <c r="E102" s="128">
        <f>Boletim_de_Medição_02!G102</f>
        <v>0</v>
      </c>
      <c r="F102" s="105"/>
      <c r="G102" s="17">
        <f t="shared" si="25"/>
        <v>0</v>
      </c>
      <c r="H102" s="17">
        <f t="shared" si="26"/>
        <v>1954.28</v>
      </c>
      <c r="I102" s="129">
        <v>0.42</v>
      </c>
      <c r="J102" s="17">
        <f t="shared" si="20"/>
        <v>820.8</v>
      </c>
      <c r="K102" s="17">
        <f t="shared" si="21"/>
        <v>0</v>
      </c>
      <c r="L102" s="17">
        <f t="shared" si="22"/>
        <v>0</v>
      </c>
      <c r="M102" s="17">
        <f t="shared" si="23"/>
        <v>0</v>
      </c>
      <c r="N102" s="17">
        <f t="shared" si="24"/>
        <v>820.8</v>
      </c>
      <c r="O102" s="54">
        <f t="shared" si="27"/>
        <v>0</v>
      </c>
    </row>
    <row r="103" spans="1:15" ht="42.75" x14ac:dyDescent="0.2">
      <c r="A103" s="53" t="s">
        <v>296</v>
      </c>
      <c r="B103" s="41" t="s">
        <v>243</v>
      </c>
      <c r="C103" s="42" t="s">
        <v>74</v>
      </c>
      <c r="D103" s="127">
        <v>29.05</v>
      </c>
      <c r="E103" s="128">
        <f>Boletim_de_Medição_02!G103</f>
        <v>0</v>
      </c>
      <c r="F103" s="105"/>
      <c r="G103" s="17">
        <f t="shared" si="25"/>
        <v>0</v>
      </c>
      <c r="H103" s="17">
        <f t="shared" si="26"/>
        <v>29.05</v>
      </c>
      <c r="I103" s="129">
        <v>22.62</v>
      </c>
      <c r="J103" s="17">
        <f t="shared" si="20"/>
        <v>657.11</v>
      </c>
      <c r="K103" s="17">
        <f t="shared" si="21"/>
        <v>0</v>
      </c>
      <c r="L103" s="17">
        <f t="shared" si="22"/>
        <v>0</v>
      </c>
      <c r="M103" s="17">
        <f t="shared" si="23"/>
        <v>0</v>
      </c>
      <c r="N103" s="17">
        <f t="shared" si="24"/>
        <v>657.11</v>
      </c>
      <c r="O103" s="54">
        <f t="shared" si="27"/>
        <v>0</v>
      </c>
    </row>
    <row r="104" spans="1:15" ht="15" x14ac:dyDescent="0.2">
      <c r="A104" s="123" t="s">
        <v>297</v>
      </c>
      <c r="B104" s="124" t="s">
        <v>298</v>
      </c>
      <c r="C104" s="124"/>
      <c r="D104" s="124"/>
      <c r="E104" s="124"/>
      <c r="F104" s="124"/>
      <c r="G104" s="124"/>
      <c r="H104" s="124"/>
      <c r="I104" s="124"/>
      <c r="J104" s="125"/>
      <c r="K104" s="125"/>
      <c r="L104" s="125"/>
      <c r="M104" s="125"/>
      <c r="N104" s="17">
        <f t="shared" si="24"/>
        <v>0</v>
      </c>
      <c r="O104" s="126"/>
    </row>
    <row r="105" spans="1:15" ht="28.5" x14ac:dyDescent="0.2">
      <c r="A105" s="53" t="s">
        <v>299</v>
      </c>
      <c r="B105" s="41" t="s">
        <v>300</v>
      </c>
      <c r="C105" s="42" t="s">
        <v>74</v>
      </c>
      <c r="D105" s="127">
        <v>0.44</v>
      </c>
      <c r="E105" s="128">
        <f>Boletim_de_Medição_02!G105</f>
        <v>0</v>
      </c>
      <c r="F105" s="105"/>
      <c r="G105" s="17">
        <f t="shared" si="25"/>
        <v>0</v>
      </c>
      <c r="H105" s="17">
        <f t="shared" si="26"/>
        <v>0.44</v>
      </c>
      <c r="I105" s="129">
        <v>346.61</v>
      </c>
      <c r="J105" s="17">
        <f t="shared" si="20"/>
        <v>152.51</v>
      </c>
      <c r="K105" s="17">
        <f t="shared" si="21"/>
        <v>0</v>
      </c>
      <c r="L105" s="17">
        <f t="shared" si="22"/>
        <v>0</v>
      </c>
      <c r="M105" s="17">
        <f t="shared" si="23"/>
        <v>0</v>
      </c>
      <c r="N105" s="17">
        <f t="shared" si="24"/>
        <v>152.51</v>
      </c>
      <c r="O105" s="54">
        <f t="shared" si="27"/>
        <v>0</v>
      </c>
    </row>
    <row r="106" spans="1:15" ht="28.5" x14ac:dyDescent="0.2">
      <c r="A106" s="53" t="s">
        <v>301</v>
      </c>
      <c r="B106" s="41" t="s">
        <v>302</v>
      </c>
      <c r="C106" s="42" t="s">
        <v>74</v>
      </c>
      <c r="D106" s="127">
        <v>1.24</v>
      </c>
      <c r="E106" s="128">
        <f>Boletim_de_Medição_02!G106</f>
        <v>0</v>
      </c>
      <c r="F106" s="105"/>
      <c r="G106" s="17">
        <f t="shared" si="25"/>
        <v>0</v>
      </c>
      <c r="H106" s="17">
        <f t="shared" si="26"/>
        <v>1.24</v>
      </c>
      <c r="I106" s="129">
        <v>476.04</v>
      </c>
      <c r="J106" s="17">
        <f t="shared" si="20"/>
        <v>590.29</v>
      </c>
      <c r="K106" s="17">
        <f t="shared" si="21"/>
        <v>0</v>
      </c>
      <c r="L106" s="17">
        <f t="shared" si="22"/>
        <v>0</v>
      </c>
      <c r="M106" s="17">
        <f t="shared" si="23"/>
        <v>0</v>
      </c>
      <c r="N106" s="17">
        <f t="shared" si="24"/>
        <v>590.29</v>
      </c>
      <c r="O106" s="54">
        <f t="shared" si="27"/>
        <v>0</v>
      </c>
    </row>
    <row r="107" spans="1:15" ht="28.5" x14ac:dyDescent="0.2">
      <c r="A107" s="53" t="s">
        <v>303</v>
      </c>
      <c r="B107" s="41" t="s">
        <v>304</v>
      </c>
      <c r="C107" s="42" t="s">
        <v>6</v>
      </c>
      <c r="D107" s="127">
        <v>8.85</v>
      </c>
      <c r="E107" s="128">
        <f>Boletim_de_Medição_02!G107</f>
        <v>0</v>
      </c>
      <c r="F107" s="105"/>
      <c r="G107" s="17">
        <f t="shared" si="25"/>
        <v>0</v>
      </c>
      <c r="H107" s="17">
        <f t="shared" si="26"/>
        <v>8.85</v>
      </c>
      <c r="I107" s="129">
        <v>51.3</v>
      </c>
      <c r="J107" s="17">
        <f t="shared" si="20"/>
        <v>454.01</v>
      </c>
      <c r="K107" s="17">
        <f t="shared" si="21"/>
        <v>0</v>
      </c>
      <c r="L107" s="17">
        <f t="shared" si="22"/>
        <v>0</v>
      </c>
      <c r="M107" s="17">
        <f t="shared" si="23"/>
        <v>0</v>
      </c>
      <c r="N107" s="17">
        <f t="shared" si="24"/>
        <v>454.01</v>
      </c>
      <c r="O107" s="54">
        <f t="shared" si="27"/>
        <v>0</v>
      </c>
    </row>
    <row r="108" spans="1:15" ht="57" x14ac:dyDescent="0.2">
      <c r="A108" s="53" t="s">
        <v>305</v>
      </c>
      <c r="B108" s="41" t="s">
        <v>306</v>
      </c>
      <c r="C108" s="42" t="s">
        <v>100</v>
      </c>
      <c r="D108" s="127">
        <v>54.55</v>
      </c>
      <c r="E108" s="128">
        <f>Boletim_de_Medição_02!G108</f>
        <v>0</v>
      </c>
      <c r="F108" s="105"/>
      <c r="G108" s="17">
        <f t="shared" si="25"/>
        <v>0</v>
      </c>
      <c r="H108" s="17">
        <f t="shared" si="26"/>
        <v>54.55</v>
      </c>
      <c r="I108" s="129">
        <v>5.25</v>
      </c>
      <c r="J108" s="17">
        <f t="shared" si="20"/>
        <v>286.39</v>
      </c>
      <c r="K108" s="17">
        <f t="shared" si="21"/>
        <v>0</v>
      </c>
      <c r="L108" s="17">
        <f t="shared" si="22"/>
        <v>0</v>
      </c>
      <c r="M108" s="17">
        <f t="shared" si="23"/>
        <v>0</v>
      </c>
      <c r="N108" s="17">
        <f t="shared" si="24"/>
        <v>286.39</v>
      </c>
      <c r="O108" s="54">
        <f t="shared" si="27"/>
        <v>0</v>
      </c>
    </row>
    <row r="109" spans="1:15" ht="57" x14ac:dyDescent="0.2">
      <c r="A109" s="53" t="s">
        <v>307</v>
      </c>
      <c r="B109" s="41" t="s">
        <v>308</v>
      </c>
      <c r="C109" s="42" t="s">
        <v>100</v>
      </c>
      <c r="D109" s="127">
        <v>3.05</v>
      </c>
      <c r="E109" s="128">
        <f>Boletim_de_Medição_02!G109</f>
        <v>0</v>
      </c>
      <c r="F109" s="105"/>
      <c r="G109" s="17">
        <f t="shared" si="25"/>
        <v>0</v>
      </c>
      <c r="H109" s="17">
        <f t="shared" si="26"/>
        <v>3.05</v>
      </c>
      <c r="I109" s="129">
        <v>5.28</v>
      </c>
      <c r="J109" s="17">
        <f t="shared" si="20"/>
        <v>16.100000000000001</v>
      </c>
      <c r="K109" s="17">
        <f t="shared" si="21"/>
        <v>0</v>
      </c>
      <c r="L109" s="17">
        <f t="shared" si="22"/>
        <v>0</v>
      </c>
      <c r="M109" s="17">
        <f t="shared" si="23"/>
        <v>0</v>
      </c>
      <c r="N109" s="17">
        <f t="shared" si="24"/>
        <v>16.100000000000001</v>
      </c>
      <c r="O109" s="54">
        <f t="shared" si="27"/>
        <v>0</v>
      </c>
    </row>
    <row r="110" spans="1:15" ht="42.75" x14ac:dyDescent="0.2">
      <c r="A110" s="53" t="s">
        <v>309</v>
      </c>
      <c r="B110" s="41" t="s">
        <v>310</v>
      </c>
      <c r="C110" s="42" t="s">
        <v>6</v>
      </c>
      <c r="D110" s="127">
        <v>2.95</v>
      </c>
      <c r="E110" s="128">
        <f>Boletim_de_Medição_02!G110</f>
        <v>0</v>
      </c>
      <c r="F110" s="105"/>
      <c r="G110" s="17">
        <f t="shared" si="25"/>
        <v>0</v>
      </c>
      <c r="H110" s="17">
        <f t="shared" si="26"/>
        <v>2.95</v>
      </c>
      <c r="I110" s="129">
        <v>73.319999999999993</v>
      </c>
      <c r="J110" s="17">
        <f t="shared" si="20"/>
        <v>216.29</v>
      </c>
      <c r="K110" s="17">
        <f t="shared" si="21"/>
        <v>0</v>
      </c>
      <c r="L110" s="17">
        <f t="shared" si="22"/>
        <v>0</v>
      </c>
      <c r="M110" s="17">
        <f t="shared" si="23"/>
        <v>0</v>
      </c>
      <c r="N110" s="17">
        <f t="shared" si="24"/>
        <v>216.29</v>
      </c>
      <c r="O110" s="54">
        <f t="shared" si="27"/>
        <v>0</v>
      </c>
    </row>
    <row r="111" spans="1:15" ht="15" x14ac:dyDescent="0.2">
      <c r="A111" s="123" t="s">
        <v>311</v>
      </c>
      <c r="B111" s="124" t="s">
        <v>312</v>
      </c>
      <c r="C111" s="124"/>
      <c r="D111" s="124"/>
      <c r="E111" s="124"/>
      <c r="F111" s="124"/>
      <c r="G111" s="124"/>
      <c r="H111" s="124"/>
      <c r="I111" s="124"/>
      <c r="J111" s="125"/>
      <c r="K111" s="125"/>
      <c r="L111" s="125"/>
      <c r="M111" s="125"/>
      <c r="N111" s="17">
        <f t="shared" si="24"/>
        <v>0</v>
      </c>
      <c r="O111" s="126"/>
    </row>
    <row r="112" spans="1:15" ht="71.25" x14ac:dyDescent="0.2">
      <c r="A112" s="53" t="s">
        <v>313</v>
      </c>
      <c r="B112" s="41" t="s">
        <v>314</v>
      </c>
      <c r="C112" s="42" t="s">
        <v>6</v>
      </c>
      <c r="D112" s="127">
        <v>21.22</v>
      </c>
      <c r="E112" s="128">
        <f>Boletim_de_Medição_02!G112</f>
        <v>0</v>
      </c>
      <c r="F112" s="105"/>
      <c r="G112" s="17">
        <f t="shared" si="25"/>
        <v>0</v>
      </c>
      <c r="H112" s="17">
        <f t="shared" si="26"/>
        <v>21.22</v>
      </c>
      <c r="I112" s="129">
        <v>57.63</v>
      </c>
      <c r="J112" s="17">
        <f t="shared" si="20"/>
        <v>1222.9100000000001</v>
      </c>
      <c r="K112" s="17">
        <f t="shared" si="21"/>
        <v>0</v>
      </c>
      <c r="L112" s="17">
        <f t="shared" si="22"/>
        <v>0</v>
      </c>
      <c r="M112" s="17">
        <f t="shared" si="23"/>
        <v>0</v>
      </c>
      <c r="N112" s="17">
        <f t="shared" si="24"/>
        <v>1222.9100000000001</v>
      </c>
      <c r="O112" s="54">
        <f t="shared" si="27"/>
        <v>0</v>
      </c>
    </row>
    <row r="113" spans="1:15" ht="15" x14ac:dyDescent="0.2">
      <c r="A113" s="123" t="s">
        <v>315</v>
      </c>
      <c r="B113" s="124" t="s">
        <v>316</v>
      </c>
      <c r="C113" s="124"/>
      <c r="D113" s="124"/>
      <c r="E113" s="124"/>
      <c r="F113" s="124"/>
      <c r="G113" s="124"/>
      <c r="H113" s="124"/>
      <c r="I113" s="124"/>
      <c r="J113" s="125"/>
      <c r="K113" s="125"/>
      <c r="L113" s="125"/>
      <c r="M113" s="125"/>
      <c r="N113" s="17">
        <f t="shared" si="24"/>
        <v>0</v>
      </c>
      <c r="O113" s="126"/>
    </row>
    <row r="114" spans="1:15" ht="57" x14ac:dyDescent="0.2">
      <c r="A114" s="53" t="s">
        <v>317</v>
      </c>
      <c r="B114" s="41" t="s">
        <v>318</v>
      </c>
      <c r="C114" s="42" t="s">
        <v>72</v>
      </c>
      <c r="D114" s="127">
        <v>14.44</v>
      </c>
      <c r="E114" s="128">
        <f>Boletim_de_Medição_02!G114</f>
        <v>0</v>
      </c>
      <c r="F114" s="105"/>
      <c r="G114" s="17">
        <f t="shared" si="25"/>
        <v>0</v>
      </c>
      <c r="H114" s="17">
        <f t="shared" si="26"/>
        <v>14.44</v>
      </c>
      <c r="I114" s="129">
        <v>96.54</v>
      </c>
      <c r="J114" s="17">
        <f t="shared" si="20"/>
        <v>1394.04</v>
      </c>
      <c r="K114" s="17">
        <f t="shared" si="21"/>
        <v>0</v>
      </c>
      <c r="L114" s="17">
        <f t="shared" si="22"/>
        <v>0</v>
      </c>
      <c r="M114" s="17">
        <f t="shared" si="23"/>
        <v>0</v>
      </c>
      <c r="N114" s="17">
        <f t="shared" si="24"/>
        <v>1394.04</v>
      </c>
      <c r="O114" s="54">
        <f t="shared" si="27"/>
        <v>0</v>
      </c>
    </row>
    <row r="115" spans="1:15" ht="42.75" x14ac:dyDescent="0.2">
      <c r="A115" s="53" t="s">
        <v>319</v>
      </c>
      <c r="B115" s="41" t="s">
        <v>320</v>
      </c>
      <c r="C115" s="42" t="s">
        <v>72</v>
      </c>
      <c r="D115" s="127">
        <v>1.02</v>
      </c>
      <c r="E115" s="128">
        <f>Boletim_de_Medição_02!G115</f>
        <v>0</v>
      </c>
      <c r="F115" s="105"/>
      <c r="G115" s="17">
        <f t="shared" si="25"/>
        <v>0</v>
      </c>
      <c r="H115" s="17">
        <f t="shared" si="26"/>
        <v>1.02</v>
      </c>
      <c r="I115" s="129">
        <v>59.91</v>
      </c>
      <c r="J115" s="17">
        <f t="shared" si="20"/>
        <v>61.11</v>
      </c>
      <c r="K115" s="17">
        <f t="shared" si="21"/>
        <v>0</v>
      </c>
      <c r="L115" s="17">
        <f t="shared" si="22"/>
        <v>0</v>
      </c>
      <c r="M115" s="17">
        <f t="shared" si="23"/>
        <v>0</v>
      </c>
      <c r="N115" s="17">
        <f t="shared" si="24"/>
        <v>61.11</v>
      </c>
      <c r="O115" s="54">
        <f t="shared" si="27"/>
        <v>0</v>
      </c>
    </row>
    <row r="116" spans="1:15" ht="28.5" x14ac:dyDescent="0.2">
      <c r="A116" s="53" t="s">
        <v>321</v>
      </c>
      <c r="B116" s="41" t="s">
        <v>322</v>
      </c>
      <c r="C116" s="42" t="s">
        <v>72</v>
      </c>
      <c r="D116" s="127">
        <v>16.71</v>
      </c>
      <c r="E116" s="128">
        <f>Boletim_de_Medição_02!G116</f>
        <v>0</v>
      </c>
      <c r="F116" s="105"/>
      <c r="G116" s="17">
        <f t="shared" si="25"/>
        <v>0</v>
      </c>
      <c r="H116" s="17">
        <f t="shared" si="26"/>
        <v>16.71</v>
      </c>
      <c r="I116" s="129">
        <v>3.02</v>
      </c>
      <c r="J116" s="17">
        <f t="shared" si="20"/>
        <v>50.46</v>
      </c>
      <c r="K116" s="17">
        <f t="shared" si="21"/>
        <v>0</v>
      </c>
      <c r="L116" s="17">
        <f t="shared" si="22"/>
        <v>0</v>
      </c>
      <c r="M116" s="17">
        <f t="shared" si="23"/>
        <v>0</v>
      </c>
      <c r="N116" s="17">
        <f t="shared" si="24"/>
        <v>50.46</v>
      </c>
      <c r="O116" s="54">
        <f t="shared" si="27"/>
        <v>0</v>
      </c>
    </row>
    <row r="117" spans="1:15" ht="28.5" x14ac:dyDescent="0.2">
      <c r="A117" s="53" t="s">
        <v>323</v>
      </c>
      <c r="B117" s="41" t="s">
        <v>324</v>
      </c>
      <c r="C117" s="42" t="s">
        <v>6</v>
      </c>
      <c r="D117" s="127">
        <v>16.71</v>
      </c>
      <c r="E117" s="128">
        <f>Boletim_de_Medição_02!G117</f>
        <v>0</v>
      </c>
      <c r="F117" s="105"/>
      <c r="G117" s="17">
        <f t="shared" si="25"/>
        <v>0</v>
      </c>
      <c r="H117" s="17">
        <f t="shared" si="26"/>
        <v>16.71</v>
      </c>
      <c r="I117" s="129">
        <v>20.87</v>
      </c>
      <c r="J117" s="17">
        <f t="shared" si="20"/>
        <v>348.74</v>
      </c>
      <c r="K117" s="17">
        <f t="shared" si="21"/>
        <v>0</v>
      </c>
      <c r="L117" s="17">
        <f t="shared" si="22"/>
        <v>0</v>
      </c>
      <c r="M117" s="17">
        <f t="shared" si="23"/>
        <v>0</v>
      </c>
      <c r="N117" s="17">
        <f t="shared" si="24"/>
        <v>348.74</v>
      </c>
      <c r="O117" s="54">
        <f t="shared" si="27"/>
        <v>0</v>
      </c>
    </row>
    <row r="118" spans="1:15" ht="15" x14ac:dyDescent="0.2">
      <c r="A118" s="123" t="s">
        <v>325</v>
      </c>
      <c r="B118" s="124" t="s">
        <v>326</v>
      </c>
      <c r="C118" s="124"/>
      <c r="D118" s="124"/>
      <c r="E118" s="124"/>
      <c r="F118" s="124"/>
      <c r="G118" s="124"/>
      <c r="H118" s="124"/>
      <c r="I118" s="124"/>
      <c r="J118" s="125"/>
      <c r="K118" s="125"/>
      <c r="L118" s="125"/>
      <c r="M118" s="125"/>
      <c r="N118" s="17">
        <f t="shared" si="24"/>
        <v>0</v>
      </c>
      <c r="O118" s="126"/>
    </row>
    <row r="119" spans="1:15" ht="28.5" x14ac:dyDescent="0.2">
      <c r="A119" s="53" t="s">
        <v>327</v>
      </c>
      <c r="B119" s="41" t="s">
        <v>328</v>
      </c>
      <c r="C119" s="42" t="s">
        <v>30</v>
      </c>
      <c r="D119" s="127">
        <v>2.85</v>
      </c>
      <c r="E119" s="128">
        <f>Boletim_de_Medição_02!G119</f>
        <v>0</v>
      </c>
      <c r="F119" s="105"/>
      <c r="G119" s="17">
        <f t="shared" si="25"/>
        <v>0</v>
      </c>
      <c r="H119" s="17">
        <f t="shared" si="26"/>
        <v>2.85</v>
      </c>
      <c r="I119" s="129">
        <v>19.86</v>
      </c>
      <c r="J119" s="17">
        <f t="shared" si="20"/>
        <v>56.6</v>
      </c>
      <c r="K119" s="17">
        <f t="shared" si="21"/>
        <v>0</v>
      </c>
      <c r="L119" s="17">
        <f t="shared" si="22"/>
        <v>0</v>
      </c>
      <c r="M119" s="17">
        <f t="shared" si="23"/>
        <v>0</v>
      </c>
      <c r="N119" s="17">
        <f t="shared" si="24"/>
        <v>56.6</v>
      </c>
      <c r="O119" s="54">
        <f t="shared" si="27"/>
        <v>0</v>
      </c>
    </row>
    <row r="120" spans="1:15" ht="28.5" x14ac:dyDescent="0.2">
      <c r="A120" s="53" t="s">
        <v>329</v>
      </c>
      <c r="B120" s="41" t="s">
        <v>330</v>
      </c>
      <c r="C120" s="42" t="s">
        <v>71</v>
      </c>
      <c r="D120" s="127">
        <v>2</v>
      </c>
      <c r="E120" s="128">
        <f>Boletim_de_Medição_02!G120</f>
        <v>0</v>
      </c>
      <c r="F120" s="105"/>
      <c r="G120" s="17">
        <f t="shared" si="25"/>
        <v>0</v>
      </c>
      <c r="H120" s="17">
        <f t="shared" si="26"/>
        <v>2</v>
      </c>
      <c r="I120" s="129">
        <v>29.56</v>
      </c>
      <c r="J120" s="17">
        <f t="shared" si="20"/>
        <v>59.12</v>
      </c>
      <c r="K120" s="17">
        <f t="shared" si="21"/>
        <v>0</v>
      </c>
      <c r="L120" s="17">
        <f t="shared" si="22"/>
        <v>0</v>
      </c>
      <c r="M120" s="17">
        <f t="shared" si="23"/>
        <v>0</v>
      </c>
      <c r="N120" s="17">
        <f t="shared" si="24"/>
        <v>59.12</v>
      </c>
      <c r="O120" s="54">
        <f t="shared" si="27"/>
        <v>0</v>
      </c>
    </row>
    <row r="121" spans="1:15" ht="15" x14ac:dyDescent="0.2">
      <c r="A121" s="123" t="s">
        <v>331</v>
      </c>
      <c r="B121" s="124" t="s">
        <v>332</v>
      </c>
      <c r="C121" s="124"/>
      <c r="D121" s="124"/>
      <c r="E121" s="124"/>
      <c r="F121" s="124"/>
      <c r="G121" s="124"/>
      <c r="H121" s="124"/>
      <c r="I121" s="124"/>
      <c r="J121" s="125"/>
      <c r="K121" s="125"/>
      <c r="L121" s="125"/>
      <c r="M121" s="125"/>
      <c r="N121" s="17">
        <f t="shared" si="24"/>
        <v>0</v>
      </c>
      <c r="O121" s="126"/>
    </row>
    <row r="122" spans="1:15" ht="15" x14ac:dyDescent="0.2">
      <c r="A122" s="123" t="s">
        <v>333</v>
      </c>
      <c r="B122" s="124" t="s">
        <v>282</v>
      </c>
      <c r="C122" s="124"/>
      <c r="D122" s="124"/>
      <c r="E122" s="124"/>
      <c r="F122" s="124"/>
      <c r="G122" s="124"/>
      <c r="H122" s="124"/>
      <c r="I122" s="124"/>
      <c r="J122" s="125"/>
      <c r="K122" s="125"/>
      <c r="L122" s="125"/>
      <c r="M122" s="125"/>
      <c r="N122" s="17">
        <f t="shared" si="24"/>
        <v>0</v>
      </c>
      <c r="O122" s="126"/>
    </row>
    <row r="123" spans="1:15" ht="42.75" x14ac:dyDescent="0.2">
      <c r="A123" s="53" t="s">
        <v>334</v>
      </c>
      <c r="B123" s="41" t="s">
        <v>284</v>
      </c>
      <c r="C123" s="42" t="s">
        <v>72</v>
      </c>
      <c r="D123" s="127">
        <v>4.2</v>
      </c>
      <c r="E123" s="128">
        <f>Boletim_de_Medição_02!G123</f>
        <v>0</v>
      </c>
      <c r="F123" s="105"/>
      <c r="G123" s="17">
        <f t="shared" si="25"/>
        <v>0</v>
      </c>
      <c r="H123" s="17">
        <f t="shared" si="26"/>
        <v>4.2</v>
      </c>
      <c r="I123" s="129">
        <v>4.7300000000000004</v>
      </c>
      <c r="J123" s="17">
        <f t="shared" si="20"/>
        <v>19.87</v>
      </c>
      <c r="K123" s="17">
        <f t="shared" si="21"/>
        <v>0</v>
      </c>
      <c r="L123" s="17">
        <f t="shared" si="22"/>
        <v>0</v>
      </c>
      <c r="M123" s="17">
        <f t="shared" si="23"/>
        <v>0</v>
      </c>
      <c r="N123" s="17">
        <f t="shared" si="24"/>
        <v>19.87</v>
      </c>
      <c r="O123" s="54">
        <f t="shared" si="27"/>
        <v>0</v>
      </c>
    </row>
    <row r="124" spans="1:15" ht="15" x14ac:dyDescent="0.2">
      <c r="A124" s="123" t="s">
        <v>335</v>
      </c>
      <c r="B124" s="124" t="s">
        <v>286</v>
      </c>
      <c r="C124" s="124"/>
      <c r="D124" s="124"/>
      <c r="E124" s="124"/>
      <c r="F124" s="124"/>
      <c r="G124" s="124"/>
      <c r="H124" s="124"/>
      <c r="I124" s="124"/>
      <c r="J124" s="125"/>
      <c r="K124" s="125"/>
      <c r="L124" s="125"/>
      <c r="M124" s="125"/>
      <c r="N124" s="17">
        <f t="shared" si="24"/>
        <v>0</v>
      </c>
      <c r="O124" s="126"/>
    </row>
    <row r="125" spans="1:15" ht="42.75" x14ac:dyDescent="0.2">
      <c r="A125" s="53" t="s">
        <v>336</v>
      </c>
      <c r="B125" s="41" t="s">
        <v>209</v>
      </c>
      <c r="C125" s="42" t="s">
        <v>74</v>
      </c>
      <c r="D125" s="127">
        <v>26.68</v>
      </c>
      <c r="E125" s="128">
        <f>Boletim_de_Medição_02!G125</f>
        <v>0</v>
      </c>
      <c r="F125" s="105"/>
      <c r="G125" s="17">
        <f t="shared" si="25"/>
        <v>0</v>
      </c>
      <c r="H125" s="17">
        <f t="shared" si="26"/>
        <v>26.68</v>
      </c>
      <c r="I125" s="129">
        <v>18.850000000000001</v>
      </c>
      <c r="J125" s="17">
        <f t="shared" si="20"/>
        <v>502.92</v>
      </c>
      <c r="K125" s="17">
        <f t="shared" si="21"/>
        <v>0</v>
      </c>
      <c r="L125" s="17">
        <f t="shared" si="22"/>
        <v>0</v>
      </c>
      <c r="M125" s="17">
        <f t="shared" si="23"/>
        <v>0</v>
      </c>
      <c r="N125" s="17">
        <f t="shared" si="24"/>
        <v>502.92</v>
      </c>
      <c r="O125" s="54">
        <f t="shared" si="27"/>
        <v>0</v>
      </c>
    </row>
    <row r="126" spans="1:15" ht="42.75" x14ac:dyDescent="0.2">
      <c r="A126" s="53" t="s">
        <v>337</v>
      </c>
      <c r="B126" s="41" t="s">
        <v>289</v>
      </c>
      <c r="C126" s="42" t="s">
        <v>74</v>
      </c>
      <c r="D126" s="127">
        <v>11.84</v>
      </c>
      <c r="E126" s="128">
        <f>Boletim_de_Medição_02!G126</f>
        <v>0</v>
      </c>
      <c r="F126" s="105"/>
      <c r="G126" s="17">
        <f t="shared" si="25"/>
        <v>0</v>
      </c>
      <c r="H126" s="17">
        <f t="shared" si="26"/>
        <v>11.84</v>
      </c>
      <c r="I126" s="129">
        <v>41.46</v>
      </c>
      <c r="J126" s="17">
        <f t="shared" si="20"/>
        <v>490.89</v>
      </c>
      <c r="K126" s="17">
        <f t="shared" si="21"/>
        <v>0</v>
      </c>
      <c r="L126" s="17">
        <f t="shared" si="22"/>
        <v>0</v>
      </c>
      <c r="M126" s="17">
        <f t="shared" si="23"/>
        <v>0</v>
      </c>
      <c r="N126" s="17">
        <f t="shared" si="24"/>
        <v>490.89</v>
      </c>
      <c r="O126" s="54">
        <f t="shared" si="27"/>
        <v>0</v>
      </c>
    </row>
    <row r="127" spans="1:15" ht="28.5" x14ac:dyDescent="0.2">
      <c r="A127" s="53" t="s">
        <v>338</v>
      </c>
      <c r="B127" s="41" t="s">
        <v>193</v>
      </c>
      <c r="C127" s="42" t="s">
        <v>74</v>
      </c>
      <c r="D127" s="127">
        <v>34.68</v>
      </c>
      <c r="E127" s="128">
        <f>Boletim_de_Medição_02!G127</f>
        <v>0</v>
      </c>
      <c r="F127" s="105"/>
      <c r="G127" s="17">
        <f t="shared" si="25"/>
        <v>0</v>
      </c>
      <c r="H127" s="17">
        <f t="shared" si="26"/>
        <v>34.68</v>
      </c>
      <c r="I127" s="129">
        <v>0.78</v>
      </c>
      <c r="J127" s="17">
        <f t="shared" si="20"/>
        <v>27.05</v>
      </c>
      <c r="K127" s="17">
        <f t="shared" si="21"/>
        <v>0</v>
      </c>
      <c r="L127" s="17">
        <f t="shared" si="22"/>
        <v>0</v>
      </c>
      <c r="M127" s="17">
        <f t="shared" si="23"/>
        <v>0</v>
      </c>
      <c r="N127" s="17">
        <f t="shared" si="24"/>
        <v>27.05</v>
      </c>
      <c r="O127" s="54">
        <f t="shared" si="27"/>
        <v>0</v>
      </c>
    </row>
    <row r="128" spans="1:15" ht="15" x14ac:dyDescent="0.2">
      <c r="A128" s="53" t="s">
        <v>339</v>
      </c>
      <c r="B128" s="41" t="s">
        <v>292</v>
      </c>
      <c r="C128" s="42" t="s">
        <v>28</v>
      </c>
      <c r="D128" s="127">
        <v>15.39</v>
      </c>
      <c r="E128" s="128">
        <f>Boletim_de_Medição_02!G128</f>
        <v>0</v>
      </c>
      <c r="F128" s="105"/>
      <c r="G128" s="17">
        <f t="shared" si="25"/>
        <v>0</v>
      </c>
      <c r="H128" s="17">
        <f t="shared" si="26"/>
        <v>15.39</v>
      </c>
      <c r="I128" s="129">
        <v>2.33</v>
      </c>
      <c r="J128" s="17">
        <f t="shared" si="20"/>
        <v>35.86</v>
      </c>
      <c r="K128" s="17">
        <f t="shared" si="21"/>
        <v>0</v>
      </c>
      <c r="L128" s="17">
        <f t="shared" si="22"/>
        <v>0</v>
      </c>
      <c r="M128" s="17">
        <f t="shared" si="23"/>
        <v>0</v>
      </c>
      <c r="N128" s="17">
        <f t="shared" si="24"/>
        <v>35.86</v>
      </c>
      <c r="O128" s="54">
        <f t="shared" si="27"/>
        <v>0</v>
      </c>
    </row>
    <row r="129" spans="1:15" ht="42.75" x14ac:dyDescent="0.2">
      <c r="A129" s="53" t="s">
        <v>340</v>
      </c>
      <c r="B129" s="41" t="s">
        <v>195</v>
      </c>
      <c r="C129" s="42" t="s">
        <v>196</v>
      </c>
      <c r="D129" s="127">
        <v>316.07</v>
      </c>
      <c r="E129" s="128">
        <f>Boletim_de_Medição_02!G129</f>
        <v>0</v>
      </c>
      <c r="F129" s="105"/>
      <c r="G129" s="17">
        <f t="shared" si="25"/>
        <v>0</v>
      </c>
      <c r="H129" s="17">
        <f t="shared" si="26"/>
        <v>316.07</v>
      </c>
      <c r="I129" s="129">
        <v>0.64</v>
      </c>
      <c r="J129" s="17">
        <f t="shared" si="20"/>
        <v>202.28</v>
      </c>
      <c r="K129" s="17">
        <f t="shared" si="21"/>
        <v>0</v>
      </c>
      <c r="L129" s="17">
        <f t="shared" si="22"/>
        <v>0</v>
      </c>
      <c r="M129" s="17">
        <f t="shared" si="23"/>
        <v>0</v>
      </c>
      <c r="N129" s="17">
        <f t="shared" si="24"/>
        <v>202.28</v>
      </c>
      <c r="O129" s="54">
        <f t="shared" si="27"/>
        <v>0</v>
      </c>
    </row>
    <row r="130" spans="1:15" ht="42.75" x14ac:dyDescent="0.2">
      <c r="A130" s="53" t="s">
        <v>341</v>
      </c>
      <c r="B130" s="41" t="s">
        <v>198</v>
      </c>
      <c r="C130" s="42" t="s">
        <v>28</v>
      </c>
      <c r="D130" s="127">
        <v>33.159999999999997</v>
      </c>
      <c r="E130" s="128">
        <f>Boletim_de_Medição_02!G130</f>
        <v>0</v>
      </c>
      <c r="F130" s="105"/>
      <c r="G130" s="17">
        <f t="shared" si="25"/>
        <v>0</v>
      </c>
      <c r="H130" s="17">
        <f t="shared" si="26"/>
        <v>33.159999999999997</v>
      </c>
      <c r="I130" s="129">
        <v>28.68</v>
      </c>
      <c r="J130" s="17">
        <f t="shared" si="20"/>
        <v>951.03</v>
      </c>
      <c r="K130" s="17">
        <f t="shared" si="21"/>
        <v>0</v>
      </c>
      <c r="L130" s="17">
        <f t="shared" si="22"/>
        <v>0</v>
      </c>
      <c r="M130" s="17">
        <f t="shared" si="23"/>
        <v>0</v>
      </c>
      <c r="N130" s="17">
        <f t="shared" si="24"/>
        <v>951.03</v>
      </c>
      <c r="O130" s="54">
        <f t="shared" si="27"/>
        <v>0</v>
      </c>
    </row>
    <row r="131" spans="1:15" ht="28.5" x14ac:dyDescent="0.2">
      <c r="A131" s="53" t="s">
        <v>342</v>
      </c>
      <c r="B131" s="41" t="s">
        <v>199</v>
      </c>
      <c r="C131" s="42" t="s">
        <v>196</v>
      </c>
      <c r="D131" s="127">
        <v>1939.69</v>
      </c>
      <c r="E131" s="128">
        <f>Boletim_de_Medição_02!G131</f>
        <v>0</v>
      </c>
      <c r="F131" s="105"/>
      <c r="G131" s="17">
        <f t="shared" si="25"/>
        <v>0</v>
      </c>
      <c r="H131" s="17">
        <f t="shared" si="26"/>
        <v>1939.69</v>
      </c>
      <c r="I131" s="129">
        <v>0.42</v>
      </c>
      <c r="J131" s="17">
        <f t="shared" si="20"/>
        <v>814.67</v>
      </c>
      <c r="K131" s="17">
        <f t="shared" si="21"/>
        <v>0</v>
      </c>
      <c r="L131" s="17">
        <f t="shared" si="22"/>
        <v>0</v>
      </c>
      <c r="M131" s="17">
        <f t="shared" si="23"/>
        <v>0</v>
      </c>
      <c r="N131" s="17">
        <f t="shared" si="24"/>
        <v>814.67</v>
      </c>
      <c r="O131" s="54">
        <f t="shared" si="27"/>
        <v>0</v>
      </c>
    </row>
    <row r="132" spans="1:15" ht="42.75" x14ac:dyDescent="0.2">
      <c r="A132" s="53" t="s">
        <v>343</v>
      </c>
      <c r="B132" s="41" t="s">
        <v>243</v>
      </c>
      <c r="C132" s="42" t="s">
        <v>74</v>
      </c>
      <c r="D132" s="127">
        <v>28.83</v>
      </c>
      <c r="E132" s="128">
        <f>Boletim_de_Medição_02!G132</f>
        <v>0</v>
      </c>
      <c r="F132" s="105"/>
      <c r="G132" s="17">
        <f t="shared" si="25"/>
        <v>0</v>
      </c>
      <c r="H132" s="17">
        <f t="shared" si="26"/>
        <v>28.83</v>
      </c>
      <c r="I132" s="129">
        <v>22.62</v>
      </c>
      <c r="J132" s="17">
        <f t="shared" si="20"/>
        <v>652.13</v>
      </c>
      <c r="K132" s="17">
        <f t="shared" si="21"/>
        <v>0</v>
      </c>
      <c r="L132" s="17">
        <f t="shared" si="22"/>
        <v>0</v>
      </c>
      <c r="M132" s="17">
        <f t="shared" si="23"/>
        <v>0</v>
      </c>
      <c r="N132" s="17">
        <f t="shared" si="24"/>
        <v>652.13</v>
      </c>
      <c r="O132" s="54">
        <f t="shared" si="27"/>
        <v>0</v>
      </c>
    </row>
    <row r="133" spans="1:15" ht="15" x14ac:dyDescent="0.2">
      <c r="A133" s="123" t="s">
        <v>344</v>
      </c>
      <c r="B133" s="124" t="s">
        <v>298</v>
      </c>
      <c r="C133" s="124"/>
      <c r="D133" s="124"/>
      <c r="E133" s="124"/>
      <c r="F133" s="124"/>
      <c r="G133" s="124"/>
      <c r="H133" s="124"/>
      <c r="I133" s="124"/>
      <c r="J133" s="125"/>
      <c r="K133" s="125"/>
      <c r="L133" s="125"/>
      <c r="M133" s="125"/>
      <c r="N133" s="17">
        <f t="shared" si="24"/>
        <v>0</v>
      </c>
      <c r="O133" s="126"/>
    </row>
    <row r="134" spans="1:15" ht="28.5" x14ac:dyDescent="0.2">
      <c r="A134" s="53" t="s">
        <v>345</v>
      </c>
      <c r="B134" s="41" t="s">
        <v>300</v>
      </c>
      <c r="C134" s="42" t="s">
        <v>74</v>
      </c>
      <c r="D134" s="127">
        <v>0.64</v>
      </c>
      <c r="E134" s="128">
        <f>Boletim_de_Medição_02!G134</f>
        <v>0</v>
      </c>
      <c r="F134" s="105"/>
      <c r="G134" s="17">
        <f t="shared" si="25"/>
        <v>0</v>
      </c>
      <c r="H134" s="17">
        <f t="shared" si="26"/>
        <v>0.64</v>
      </c>
      <c r="I134" s="129">
        <v>346.61</v>
      </c>
      <c r="J134" s="17">
        <f t="shared" si="20"/>
        <v>221.83</v>
      </c>
      <c r="K134" s="17">
        <f t="shared" si="21"/>
        <v>0</v>
      </c>
      <c r="L134" s="17">
        <f t="shared" si="22"/>
        <v>0</v>
      </c>
      <c r="M134" s="17">
        <f t="shared" si="23"/>
        <v>0</v>
      </c>
      <c r="N134" s="17">
        <f t="shared" si="24"/>
        <v>221.83</v>
      </c>
      <c r="O134" s="54">
        <f t="shared" si="27"/>
        <v>0</v>
      </c>
    </row>
    <row r="135" spans="1:15" ht="28.5" x14ac:dyDescent="0.2">
      <c r="A135" s="53" t="s">
        <v>346</v>
      </c>
      <c r="B135" s="41" t="s">
        <v>302</v>
      </c>
      <c r="C135" s="42" t="s">
        <v>74</v>
      </c>
      <c r="D135" s="127">
        <v>1.83</v>
      </c>
      <c r="E135" s="128">
        <f>Boletim_de_Medição_02!G135</f>
        <v>0</v>
      </c>
      <c r="F135" s="105"/>
      <c r="G135" s="17">
        <f t="shared" si="25"/>
        <v>0</v>
      </c>
      <c r="H135" s="17">
        <f t="shared" si="26"/>
        <v>1.83</v>
      </c>
      <c r="I135" s="129">
        <v>476.04</v>
      </c>
      <c r="J135" s="17">
        <f t="shared" si="20"/>
        <v>871.15</v>
      </c>
      <c r="K135" s="17">
        <f t="shared" si="21"/>
        <v>0</v>
      </c>
      <c r="L135" s="17">
        <f t="shared" si="22"/>
        <v>0</v>
      </c>
      <c r="M135" s="17">
        <f t="shared" si="23"/>
        <v>0</v>
      </c>
      <c r="N135" s="17">
        <f t="shared" si="24"/>
        <v>871.15</v>
      </c>
      <c r="O135" s="54">
        <f t="shared" si="27"/>
        <v>0</v>
      </c>
    </row>
    <row r="136" spans="1:15" ht="28.5" x14ac:dyDescent="0.2">
      <c r="A136" s="53" t="s">
        <v>347</v>
      </c>
      <c r="B136" s="41" t="s">
        <v>304</v>
      </c>
      <c r="C136" s="42" t="s">
        <v>6</v>
      </c>
      <c r="D136" s="127">
        <v>9.15</v>
      </c>
      <c r="E136" s="128">
        <f>Boletim_de_Medição_02!G136</f>
        <v>0</v>
      </c>
      <c r="F136" s="105"/>
      <c r="G136" s="17">
        <f t="shared" si="25"/>
        <v>0</v>
      </c>
      <c r="H136" s="17">
        <f t="shared" si="26"/>
        <v>9.15</v>
      </c>
      <c r="I136" s="129">
        <v>51.3</v>
      </c>
      <c r="J136" s="17">
        <f t="shared" si="20"/>
        <v>469.4</v>
      </c>
      <c r="K136" s="17">
        <f t="shared" si="21"/>
        <v>0</v>
      </c>
      <c r="L136" s="17">
        <f t="shared" si="22"/>
        <v>0</v>
      </c>
      <c r="M136" s="17">
        <f t="shared" si="23"/>
        <v>0</v>
      </c>
      <c r="N136" s="17">
        <f t="shared" si="24"/>
        <v>469.4</v>
      </c>
      <c r="O136" s="54">
        <f t="shared" si="27"/>
        <v>0</v>
      </c>
    </row>
    <row r="137" spans="1:15" ht="57" x14ac:dyDescent="0.2">
      <c r="A137" s="53" t="s">
        <v>348</v>
      </c>
      <c r="B137" s="41" t="s">
        <v>306</v>
      </c>
      <c r="C137" s="42" t="s">
        <v>100</v>
      </c>
      <c r="D137" s="127">
        <v>62.99</v>
      </c>
      <c r="E137" s="128">
        <f>Boletim_de_Medição_02!G137</f>
        <v>0</v>
      </c>
      <c r="F137" s="105"/>
      <c r="G137" s="17">
        <f t="shared" si="25"/>
        <v>0</v>
      </c>
      <c r="H137" s="17">
        <f t="shared" si="26"/>
        <v>62.99</v>
      </c>
      <c r="I137" s="129">
        <v>5.25</v>
      </c>
      <c r="J137" s="17">
        <f t="shared" si="20"/>
        <v>330.7</v>
      </c>
      <c r="K137" s="17">
        <f t="shared" si="21"/>
        <v>0</v>
      </c>
      <c r="L137" s="17">
        <f t="shared" si="22"/>
        <v>0</v>
      </c>
      <c r="M137" s="17">
        <f t="shared" si="23"/>
        <v>0</v>
      </c>
      <c r="N137" s="17">
        <f t="shared" si="24"/>
        <v>330.7</v>
      </c>
      <c r="O137" s="54">
        <f t="shared" si="27"/>
        <v>0</v>
      </c>
    </row>
    <row r="138" spans="1:15" ht="42.75" x14ac:dyDescent="0.2">
      <c r="A138" s="53" t="s">
        <v>349</v>
      </c>
      <c r="B138" s="41" t="s">
        <v>310</v>
      </c>
      <c r="C138" s="42" t="s">
        <v>6</v>
      </c>
      <c r="D138" s="127">
        <v>3.21</v>
      </c>
      <c r="E138" s="128">
        <f>Boletim_de_Medição_02!G138</f>
        <v>0</v>
      </c>
      <c r="F138" s="105"/>
      <c r="G138" s="17">
        <f t="shared" si="25"/>
        <v>0</v>
      </c>
      <c r="H138" s="17">
        <f t="shared" si="26"/>
        <v>3.21</v>
      </c>
      <c r="I138" s="129">
        <v>73.319999999999993</v>
      </c>
      <c r="J138" s="17">
        <f t="shared" ref="J138:J200" si="28">D138*I138</f>
        <v>235.36</v>
      </c>
      <c r="K138" s="17">
        <f t="shared" ref="K138:K200" si="29">E138*I138</f>
        <v>0</v>
      </c>
      <c r="L138" s="17">
        <f t="shared" ref="L138:L200" si="30">F138*I138</f>
        <v>0</v>
      </c>
      <c r="M138" s="17">
        <f t="shared" ref="M138:M200" si="31">G138*I138</f>
        <v>0</v>
      </c>
      <c r="N138" s="17">
        <f t="shared" si="24"/>
        <v>235.36</v>
      </c>
      <c r="O138" s="54">
        <f t="shared" si="27"/>
        <v>0</v>
      </c>
    </row>
    <row r="139" spans="1:15" ht="15" x14ac:dyDescent="0.2">
      <c r="A139" s="53" t="s">
        <v>350</v>
      </c>
      <c r="B139" s="41" t="s">
        <v>351</v>
      </c>
      <c r="C139" s="42" t="s">
        <v>28</v>
      </c>
      <c r="D139" s="127">
        <v>3.27</v>
      </c>
      <c r="E139" s="128">
        <f>Boletim_de_Medição_02!G139</f>
        <v>0</v>
      </c>
      <c r="F139" s="105"/>
      <c r="G139" s="17">
        <f t="shared" si="25"/>
        <v>0</v>
      </c>
      <c r="H139" s="17">
        <f t="shared" si="26"/>
        <v>3.27</v>
      </c>
      <c r="I139" s="129">
        <v>47</v>
      </c>
      <c r="J139" s="17">
        <f t="shared" si="28"/>
        <v>153.69</v>
      </c>
      <c r="K139" s="17">
        <f t="shared" si="29"/>
        <v>0</v>
      </c>
      <c r="L139" s="17">
        <f t="shared" si="30"/>
        <v>0</v>
      </c>
      <c r="M139" s="17">
        <f t="shared" si="31"/>
        <v>0</v>
      </c>
      <c r="N139" s="17">
        <f t="shared" ref="N139:N202" si="32">J139-M139</f>
        <v>153.69</v>
      </c>
      <c r="O139" s="54">
        <f t="shared" si="27"/>
        <v>0</v>
      </c>
    </row>
    <row r="140" spans="1:15" ht="15" x14ac:dyDescent="0.2">
      <c r="A140" s="123" t="s">
        <v>352</v>
      </c>
      <c r="B140" s="124" t="s">
        <v>312</v>
      </c>
      <c r="C140" s="124"/>
      <c r="D140" s="124"/>
      <c r="E140" s="124"/>
      <c r="F140" s="124"/>
      <c r="G140" s="124"/>
      <c r="H140" s="124"/>
      <c r="I140" s="124"/>
      <c r="J140" s="125"/>
      <c r="K140" s="125"/>
      <c r="L140" s="125"/>
      <c r="M140" s="125"/>
      <c r="N140" s="17">
        <f t="shared" si="32"/>
        <v>0</v>
      </c>
      <c r="O140" s="126"/>
    </row>
    <row r="141" spans="1:15" ht="71.25" x14ac:dyDescent="0.2">
      <c r="A141" s="53" t="s">
        <v>353</v>
      </c>
      <c r="B141" s="41" t="s">
        <v>314</v>
      </c>
      <c r="C141" s="42" t="s">
        <v>6</v>
      </c>
      <c r="D141" s="127">
        <v>30.15</v>
      </c>
      <c r="E141" s="128">
        <f>Boletim_de_Medição_02!G141</f>
        <v>0</v>
      </c>
      <c r="F141" s="105"/>
      <c r="G141" s="17">
        <f t="shared" si="25"/>
        <v>0</v>
      </c>
      <c r="H141" s="17">
        <f t="shared" si="26"/>
        <v>30.15</v>
      </c>
      <c r="I141" s="129">
        <v>57.63</v>
      </c>
      <c r="J141" s="17">
        <f t="shared" si="28"/>
        <v>1737.54</v>
      </c>
      <c r="K141" s="17">
        <f t="shared" si="29"/>
        <v>0</v>
      </c>
      <c r="L141" s="17">
        <f t="shared" si="30"/>
        <v>0</v>
      </c>
      <c r="M141" s="17">
        <f t="shared" si="31"/>
        <v>0</v>
      </c>
      <c r="N141" s="17">
        <f t="shared" si="32"/>
        <v>1737.54</v>
      </c>
      <c r="O141" s="54">
        <f t="shared" si="27"/>
        <v>0</v>
      </c>
    </row>
    <row r="142" spans="1:15" ht="15" x14ac:dyDescent="0.2">
      <c r="A142" s="123" t="s">
        <v>354</v>
      </c>
      <c r="B142" s="124" t="s">
        <v>316</v>
      </c>
      <c r="C142" s="124"/>
      <c r="D142" s="124"/>
      <c r="E142" s="124"/>
      <c r="F142" s="124"/>
      <c r="G142" s="124"/>
      <c r="H142" s="124"/>
      <c r="I142" s="124"/>
      <c r="J142" s="125"/>
      <c r="K142" s="125"/>
      <c r="L142" s="125"/>
      <c r="M142" s="125"/>
      <c r="N142" s="17">
        <f t="shared" si="32"/>
        <v>0</v>
      </c>
      <c r="O142" s="126"/>
    </row>
    <row r="143" spans="1:15" ht="57" x14ac:dyDescent="0.2">
      <c r="A143" s="53" t="s">
        <v>355</v>
      </c>
      <c r="B143" s="41" t="s">
        <v>318</v>
      </c>
      <c r="C143" s="42" t="s">
        <v>72</v>
      </c>
      <c r="D143" s="127">
        <v>15.17</v>
      </c>
      <c r="E143" s="128">
        <f>Boletim_de_Medição_02!G143</f>
        <v>0</v>
      </c>
      <c r="F143" s="105"/>
      <c r="G143" s="17">
        <f t="shared" si="25"/>
        <v>0</v>
      </c>
      <c r="H143" s="17">
        <f t="shared" si="26"/>
        <v>15.17</v>
      </c>
      <c r="I143" s="129">
        <v>96.54</v>
      </c>
      <c r="J143" s="17">
        <f t="shared" si="28"/>
        <v>1464.51</v>
      </c>
      <c r="K143" s="17">
        <f t="shared" si="29"/>
        <v>0</v>
      </c>
      <c r="L143" s="17">
        <f t="shared" si="30"/>
        <v>0</v>
      </c>
      <c r="M143" s="17">
        <f t="shared" si="31"/>
        <v>0</v>
      </c>
      <c r="N143" s="17">
        <f t="shared" si="32"/>
        <v>1464.51</v>
      </c>
      <c r="O143" s="54">
        <f t="shared" si="27"/>
        <v>0</v>
      </c>
    </row>
    <row r="144" spans="1:15" ht="42.75" x14ac:dyDescent="0.2">
      <c r="A144" s="53" t="s">
        <v>356</v>
      </c>
      <c r="B144" s="41" t="s">
        <v>320</v>
      </c>
      <c r="C144" s="42" t="s">
        <v>72</v>
      </c>
      <c r="D144" s="127">
        <v>4.09</v>
      </c>
      <c r="E144" s="128">
        <f>Boletim_de_Medição_02!G144</f>
        <v>0</v>
      </c>
      <c r="F144" s="105"/>
      <c r="G144" s="17">
        <f t="shared" si="25"/>
        <v>0</v>
      </c>
      <c r="H144" s="17">
        <f t="shared" si="26"/>
        <v>4.09</v>
      </c>
      <c r="I144" s="129">
        <v>59.91</v>
      </c>
      <c r="J144" s="17">
        <f t="shared" si="28"/>
        <v>245.03</v>
      </c>
      <c r="K144" s="17">
        <f t="shared" si="29"/>
        <v>0</v>
      </c>
      <c r="L144" s="17">
        <f t="shared" si="30"/>
        <v>0</v>
      </c>
      <c r="M144" s="17">
        <f t="shared" si="31"/>
        <v>0</v>
      </c>
      <c r="N144" s="17">
        <f t="shared" si="32"/>
        <v>245.03</v>
      </c>
      <c r="O144" s="54">
        <f t="shared" si="27"/>
        <v>0</v>
      </c>
    </row>
    <row r="145" spans="1:15" ht="28.5" x14ac:dyDescent="0.2">
      <c r="A145" s="53" t="s">
        <v>357</v>
      </c>
      <c r="B145" s="41" t="s">
        <v>322</v>
      </c>
      <c r="C145" s="42" t="s">
        <v>72</v>
      </c>
      <c r="D145" s="127">
        <v>20.100000000000001</v>
      </c>
      <c r="E145" s="128">
        <f>Boletim_de_Medição_02!G145</f>
        <v>0</v>
      </c>
      <c r="F145" s="105"/>
      <c r="G145" s="17">
        <f t="shared" si="25"/>
        <v>0</v>
      </c>
      <c r="H145" s="17">
        <f t="shared" si="26"/>
        <v>20.100000000000001</v>
      </c>
      <c r="I145" s="129">
        <v>3.02</v>
      </c>
      <c r="J145" s="17">
        <f t="shared" si="28"/>
        <v>60.7</v>
      </c>
      <c r="K145" s="17">
        <f t="shared" si="29"/>
        <v>0</v>
      </c>
      <c r="L145" s="17">
        <f t="shared" si="30"/>
        <v>0</v>
      </c>
      <c r="M145" s="17">
        <f t="shared" si="31"/>
        <v>0</v>
      </c>
      <c r="N145" s="17">
        <f t="shared" si="32"/>
        <v>60.7</v>
      </c>
      <c r="O145" s="54">
        <f t="shared" si="27"/>
        <v>0</v>
      </c>
    </row>
    <row r="146" spans="1:15" ht="28.5" x14ac:dyDescent="0.2">
      <c r="A146" s="53" t="s">
        <v>358</v>
      </c>
      <c r="B146" s="41" t="s">
        <v>324</v>
      </c>
      <c r="C146" s="42" t="s">
        <v>6</v>
      </c>
      <c r="D146" s="127">
        <v>20.100000000000001</v>
      </c>
      <c r="E146" s="128">
        <f>Boletim_de_Medição_02!G146</f>
        <v>0</v>
      </c>
      <c r="F146" s="105"/>
      <c r="G146" s="17">
        <f t="shared" si="25"/>
        <v>0</v>
      </c>
      <c r="H146" s="17">
        <f t="shared" si="26"/>
        <v>20.100000000000001</v>
      </c>
      <c r="I146" s="129">
        <v>20.87</v>
      </c>
      <c r="J146" s="17">
        <f t="shared" si="28"/>
        <v>419.49</v>
      </c>
      <c r="K146" s="17">
        <f t="shared" si="29"/>
        <v>0</v>
      </c>
      <c r="L146" s="17">
        <f t="shared" si="30"/>
        <v>0</v>
      </c>
      <c r="M146" s="17">
        <f t="shared" si="31"/>
        <v>0</v>
      </c>
      <c r="N146" s="17">
        <f t="shared" si="32"/>
        <v>419.49</v>
      </c>
      <c r="O146" s="54">
        <f t="shared" si="27"/>
        <v>0</v>
      </c>
    </row>
    <row r="147" spans="1:15" ht="15" x14ac:dyDescent="0.2">
      <c r="A147" s="123" t="s">
        <v>359</v>
      </c>
      <c r="B147" s="124" t="s">
        <v>326</v>
      </c>
      <c r="C147" s="124"/>
      <c r="D147" s="124"/>
      <c r="E147" s="124"/>
      <c r="F147" s="124"/>
      <c r="G147" s="124"/>
      <c r="H147" s="124"/>
      <c r="I147" s="124"/>
      <c r="J147" s="125"/>
      <c r="K147" s="125"/>
      <c r="L147" s="125"/>
      <c r="M147" s="125"/>
      <c r="N147" s="17">
        <f t="shared" si="32"/>
        <v>0</v>
      </c>
      <c r="O147" s="126"/>
    </row>
    <row r="148" spans="1:15" ht="28.5" x14ac:dyDescent="0.2">
      <c r="A148" s="53" t="s">
        <v>360</v>
      </c>
      <c r="B148" s="41" t="s">
        <v>328</v>
      </c>
      <c r="C148" s="42" t="s">
        <v>30</v>
      </c>
      <c r="D148" s="127">
        <v>2.2000000000000002</v>
      </c>
      <c r="E148" s="128">
        <f>Boletim_de_Medição_02!G148</f>
        <v>0</v>
      </c>
      <c r="F148" s="105"/>
      <c r="G148" s="17">
        <f t="shared" si="25"/>
        <v>0</v>
      </c>
      <c r="H148" s="17">
        <f t="shared" si="26"/>
        <v>2.2000000000000002</v>
      </c>
      <c r="I148" s="129">
        <v>19.86</v>
      </c>
      <c r="J148" s="17">
        <f t="shared" si="28"/>
        <v>43.69</v>
      </c>
      <c r="K148" s="17">
        <f t="shared" si="29"/>
        <v>0</v>
      </c>
      <c r="L148" s="17">
        <f t="shared" si="30"/>
        <v>0</v>
      </c>
      <c r="M148" s="17">
        <f t="shared" si="31"/>
        <v>0</v>
      </c>
      <c r="N148" s="17">
        <f t="shared" si="32"/>
        <v>43.69</v>
      </c>
      <c r="O148" s="54">
        <f t="shared" si="27"/>
        <v>0</v>
      </c>
    </row>
    <row r="149" spans="1:15" ht="28.5" x14ac:dyDescent="0.2">
      <c r="A149" s="53" t="s">
        <v>361</v>
      </c>
      <c r="B149" s="41" t="s">
        <v>362</v>
      </c>
      <c r="C149" s="42" t="s">
        <v>71</v>
      </c>
      <c r="D149" s="127">
        <v>1</v>
      </c>
      <c r="E149" s="128">
        <f>Boletim_de_Medição_02!G149</f>
        <v>0</v>
      </c>
      <c r="F149" s="105"/>
      <c r="G149" s="17">
        <f t="shared" si="25"/>
        <v>0</v>
      </c>
      <c r="H149" s="17">
        <f t="shared" si="26"/>
        <v>1</v>
      </c>
      <c r="I149" s="129">
        <v>40.229999999999997</v>
      </c>
      <c r="J149" s="17">
        <f t="shared" si="28"/>
        <v>40.229999999999997</v>
      </c>
      <c r="K149" s="17">
        <f t="shared" si="29"/>
        <v>0</v>
      </c>
      <c r="L149" s="17">
        <f t="shared" si="30"/>
        <v>0</v>
      </c>
      <c r="M149" s="17">
        <f t="shared" si="31"/>
        <v>0</v>
      </c>
      <c r="N149" s="17">
        <f t="shared" si="32"/>
        <v>40.229999999999997</v>
      </c>
      <c r="O149" s="54">
        <f t="shared" si="27"/>
        <v>0</v>
      </c>
    </row>
    <row r="150" spans="1:15" ht="28.5" x14ac:dyDescent="0.2">
      <c r="A150" s="53" t="s">
        <v>363</v>
      </c>
      <c r="B150" s="41" t="s">
        <v>330</v>
      </c>
      <c r="C150" s="42" t="s">
        <v>71</v>
      </c>
      <c r="D150" s="127">
        <v>1</v>
      </c>
      <c r="E150" s="128">
        <f>Boletim_de_Medição_02!G150</f>
        <v>0</v>
      </c>
      <c r="F150" s="105"/>
      <c r="G150" s="17">
        <f t="shared" si="25"/>
        <v>0</v>
      </c>
      <c r="H150" s="17">
        <f t="shared" si="26"/>
        <v>1</v>
      </c>
      <c r="I150" s="129">
        <v>29.56</v>
      </c>
      <c r="J150" s="17">
        <f t="shared" si="28"/>
        <v>29.56</v>
      </c>
      <c r="K150" s="17">
        <f t="shared" si="29"/>
        <v>0</v>
      </c>
      <c r="L150" s="17">
        <f t="shared" si="30"/>
        <v>0</v>
      </c>
      <c r="M150" s="17">
        <f t="shared" si="31"/>
        <v>0</v>
      </c>
      <c r="N150" s="17">
        <f t="shared" si="32"/>
        <v>29.56</v>
      </c>
      <c r="O150" s="54">
        <f t="shared" si="27"/>
        <v>0</v>
      </c>
    </row>
    <row r="151" spans="1:15" ht="42.75" x14ac:dyDescent="0.2">
      <c r="A151" s="53" t="s">
        <v>364</v>
      </c>
      <c r="B151" s="41" t="s">
        <v>365</v>
      </c>
      <c r="C151" s="42" t="s">
        <v>75</v>
      </c>
      <c r="D151" s="127">
        <v>2.1</v>
      </c>
      <c r="E151" s="128">
        <f>Boletim_de_Medição_02!G151</f>
        <v>0</v>
      </c>
      <c r="F151" s="105"/>
      <c r="G151" s="17">
        <f t="shared" si="25"/>
        <v>0</v>
      </c>
      <c r="H151" s="17">
        <f t="shared" si="26"/>
        <v>2.1</v>
      </c>
      <c r="I151" s="129">
        <v>102.18</v>
      </c>
      <c r="J151" s="17">
        <f t="shared" si="28"/>
        <v>214.58</v>
      </c>
      <c r="K151" s="17">
        <f t="shared" si="29"/>
        <v>0</v>
      </c>
      <c r="L151" s="17">
        <f t="shared" si="30"/>
        <v>0</v>
      </c>
      <c r="M151" s="17">
        <f t="shared" si="31"/>
        <v>0</v>
      </c>
      <c r="N151" s="17">
        <f t="shared" si="32"/>
        <v>214.58</v>
      </c>
      <c r="O151" s="54">
        <f t="shared" si="27"/>
        <v>0</v>
      </c>
    </row>
    <row r="152" spans="1:15" ht="42.75" x14ac:dyDescent="0.2">
      <c r="A152" s="53" t="s">
        <v>366</v>
      </c>
      <c r="B152" s="41" t="s">
        <v>367</v>
      </c>
      <c r="C152" s="42" t="s">
        <v>75</v>
      </c>
      <c r="D152" s="127">
        <v>2.1</v>
      </c>
      <c r="E152" s="128">
        <f>Boletim_de_Medição_02!G152</f>
        <v>0</v>
      </c>
      <c r="F152" s="105"/>
      <c r="G152" s="17">
        <f t="shared" si="25"/>
        <v>0</v>
      </c>
      <c r="H152" s="17">
        <f t="shared" si="26"/>
        <v>2.1</v>
      </c>
      <c r="I152" s="129">
        <v>1.7</v>
      </c>
      <c r="J152" s="17">
        <f t="shared" si="28"/>
        <v>3.57</v>
      </c>
      <c r="K152" s="17">
        <f t="shared" si="29"/>
        <v>0</v>
      </c>
      <c r="L152" s="17">
        <f t="shared" si="30"/>
        <v>0</v>
      </c>
      <c r="M152" s="17">
        <f t="shared" si="31"/>
        <v>0</v>
      </c>
      <c r="N152" s="17">
        <f t="shared" si="32"/>
        <v>3.57</v>
      </c>
      <c r="O152" s="54">
        <f t="shared" si="27"/>
        <v>0</v>
      </c>
    </row>
    <row r="153" spans="1:15" ht="15" x14ac:dyDescent="0.2">
      <c r="A153" s="123" t="s">
        <v>368</v>
      </c>
      <c r="B153" s="124" t="s">
        <v>369</v>
      </c>
      <c r="C153" s="124"/>
      <c r="D153" s="124"/>
      <c r="E153" s="124"/>
      <c r="F153" s="124"/>
      <c r="G153" s="124"/>
      <c r="H153" s="124"/>
      <c r="I153" s="124"/>
      <c r="J153" s="125"/>
      <c r="K153" s="125"/>
      <c r="L153" s="125"/>
      <c r="M153" s="125"/>
      <c r="N153" s="17">
        <f t="shared" si="32"/>
        <v>0</v>
      </c>
      <c r="O153" s="126"/>
    </row>
    <row r="154" spans="1:15" ht="15" x14ac:dyDescent="0.2">
      <c r="A154" s="123" t="s">
        <v>370</v>
      </c>
      <c r="B154" s="124" t="s">
        <v>371</v>
      </c>
      <c r="C154" s="124"/>
      <c r="D154" s="124"/>
      <c r="E154" s="124"/>
      <c r="F154" s="124"/>
      <c r="G154" s="124"/>
      <c r="H154" s="124"/>
      <c r="I154" s="124"/>
      <c r="J154" s="125"/>
      <c r="K154" s="125"/>
      <c r="L154" s="125"/>
      <c r="M154" s="125"/>
      <c r="N154" s="17">
        <f t="shared" si="32"/>
        <v>0</v>
      </c>
      <c r="O154" s="126"/>
    </row>
    <row r="155" spans="1:15" ht="42.75" x14ac:dyDescent="0.2">
      <c r="A155" s="53" t="s">
        <v>372</v>
      </c>
      <c r="B155" s="41" t="s">
        <v>373</v>
      </c>
      <c r="C155" s="42" t="s">
        <v>75</v>
      </c>
      <c r="D155" s="127">
        <v>132</v>
      </c>
      <c r="E155" s="128">
        <f>Boletim_de_Medição_02!G155</f>
        <v>0</v>
      </c>
      <c r="F155" s="105"/>
      <c r="G155" s="17">
        <f t="shared" si="25"/>
        <v>0</v>
      </c>
      <c r="H155" s="17">
        <f t="shared" si="26"/>
        <v>132</v>
      </c>
      <c r="I155" s="129">
        <v>18.38</v>
      </c>
      <c r="J155" s="17">
        <f t="shared" si="28"/>
        <v>2426.16</v>
      </c>
      <c r="K155" s="17">
        <f t="shared" si="29"/>
        <v>0</v>
      </c>
      <c r="L155" s="17">
        <f t="shared" si="30"/>
        <v>0</v>
      </c>
      <c r="M155" s="17">
        <f t="shared" si="31"/>
        <v>0</v>
      </c>
      <c r="N155" s="17">
        <f t="shared" si="32"/>
        <v>2426.16</v>
      </c>
      <c r="O155" s="54">
        <f t="shared" si="27"/>
        <v>0</v>
      </c>
    </row>
    <row r="156" spans="1:15" ht="15" x14ac:dyDescent="0.2">
      <c r="A156" s="123" t="s">
        <v>374</v>
      </c>
      <c r="B156" s="124" t="s">
        <v>375</v>
      </c>
      <c r="C156" s="124"/>
      <c r="D156" s="124"/>
      <c r="E156" s="124"/>
      <c r="F156" s="124"/>
      <c r="G156" s="124"/>
      <c r="H156" s="124"/>
      <c r="I156" s="124"/>
      <c r="J156" s="125"/>
      <c r="K156" s="125"/>
      <c r="L156" s="125"/>
      <c r="M156" s="125"/>
      <c r="N156" s="17">
        <f t="shared" si="32"/>
        <v>0</v>
      </c>
      <c r="O156" s="126"/>
    </row>
    <row r="157" spans="1:15" ht="28.5" x14ac:dyDescent="0.2">
      <c r="A157" s="53" t="s">
        <v>376</v>
      </c>
      <c r="B157" s="41" t="s">
        <v>253</v>
      </c>
      <c r="C157" s="42" t="s">
        <v>75</v>
      </c>
      <c r="D157" s="127">
        <v>130</v>
      </c>
      <c r="E157" s="128">
        <f>Boletim_de_Medição_02!G157</f>
        <v>0</v>
      </c>
      <c r="F157" s="105"/>
      <c r="G157" s="17">
        <f t="shared" si="25"/>
        <v>0</v>
      </c>
      <c r="H157" s="17">
        <f t="shared" si="26"/>
        <v>130</v>
      </c>
      <c r="I157" s="129">
        <v>0.59</v>
      </c>
      <c r="J157" s="17">
        <f t="shared" si="28"/>
        <v>76.7</v>
      </c>
      <c r="K157" s="17">
        <f t="shared" si="29"/>
        <v>0</v>
      </c>
      <c r="L157" s="17">
        <f t="shared" si="30"/>
        <v>0</v>
      </c>
      <c r="M157" s="17">
        <f t="shared" si="31"/>
        <v>0</v>
      </c>
      <c r="N157" s="17">
        <f t="shared" si="32"/>
        <v>76.7</v>
      </c>
      <c r="O157" s="54">
        <f t="shared" si="27"/>
        <v>0</v>
      </c>
    </row>
    <row r="158" spans="1:15" ht="42.75" x14ac:dyDescent="0.2">
      <c r="A158" s="53" t="s">
        <v>377</v>
      </c>
      <c r="B158" s="41" t="s">
        <v>209</v>
      </c>
      <c r="C158" s="42" t="s">
        <v>74</v>
      </c>
      <c r="D158" s="127">
        <v>36.4</v>
      </c>
      <c r="E158" s="128">
        <f>Boletim_de_Medição_02!G158</f>
        <v>0</v>
      </c>
      <c r="F158" s="105"/>
      <c r="G158" s="17">
        <f t="shared" si="25"/>
        <v>0</v>
      </c>
      <c r="H158" s="17">
        <f t="shared" si="26"/>
        <v>36.4</v>
      </c>
      <c r="I158" s="129">
        <v>18.850000000000001</v>
      </c>
      <c r="J158" s="17">
        <f t="shared" si="28"/>
        <v>686.14</v>
      </c>
      <c r="K158" s="17">
        <f t="shared" si="29"/>
        <v>0</v>
      </c>
      <c r="L158" s="17">
        <f t="shared" si="30"/>
        <v>0</v>
      </c>
      <c r="M158" s="17">
        <f t="shared" si="31"/>
        <v>0</v>
      </c>
      <c r="N158" s="17">
        <f t="shared" si="32"/>
        <v>686.14</v>
      </c>
      <c r="O158" s="54">
        <f t="shared" si="27"/>
        <v>0</v>
      </c>
    </row>
    <row r="159" spans="1:15" ht="28.5" x14ac:dyDescent="0.2">
      <c r="A159" s="53" t="s">
        <v>378</v>
      </c>
      <c r="B159" s="41" t="s">
        <v>379</v>
      </c>
      <c r="C159" s="42" t="s">
        <v>75</v>
      </c>
      <c r="D159" s="127">
        <v>132</v>
      </c>
      <c r="E159" s="128">
        <f>Boletim_de_Medição_02!G159</f>
        <v>0</v>
      </c>
      <c r="F159" s="105"/>
      <c r="G159" s="17">
        <f t="shared" si="25"/>
        <v>0</v>
      </c>
      <c r="H159" s="17">
        <f t="shared" si="26"/>
        <v>132</v>
      </c>
      <c r="I159" s="129">
        <v>1.0900000000000001</v>
      </c>
      <c r="J159" s="17">
        <f t="shared" si="28"/>
        <v>143.88</v>
      </c>
      <c r="K159" s="17">
        <f t="shared" si="29"/>
        <v>0</v>
      </c>
      <c r="L159" s="17">
        <f t="shared" si="30"/>
        <v>0</v>
      </c>
      <c r="M159" s="17">
        <f t="shared" si="31"/>
        <v>0</v>
      </c>
      <c r="N159" s="17">
        <f t="shared" si="32"/>
        <v>143.88</v>
      </c>
      <c r="O159" s="54">
        <f t="shared" si="27"/>
        <v>0</v>
      </c>
    </row>
    <row r="160" spans="1:15" s="9" customFormat="1" ht="15" x14ac:dyDescent="0.2">
      <c r="A160" s="53" t="s">
        <v>380</v>
      </c>
      <c r="B160" s="41" t="s">
        <v>98</v>
      </c>
      <c r="C160" s="42" t="s">
        <v>6</v>
      </c>
      <c r="D160" s="127">
        <v>52</v>
      </c>
      <c r="E160" s="128">
        <f>Boletim_de_Medição_02!G160</f>
        <v>0</v>
      </c>
      <c r="F160" s="105"/>
      <c r="G160" s="17">
        <f t="shared" si="25"/>
        <v>0</v>
      </c>
      <c r="H160" s="17">
        <f t="shared" si="26"/>
        <v>52</v>
      </c>
      <c r="I160" s="129">
        <v>2.2599999999999998</v>
      </c>
      <c r="J160" s="17">
        <f t="shared" si="28"/>
        <v>117.52</v>
      </c>
      <c r="K160" s="17">
        <f t="shared" si="29"/>
        <v>0</v>
      </c>
      <c r="L160" s="17">
        <f t="shared" si="30"/>
        <v>0</v>
      </c>
      <c r="M160" s="17">
        <f t="shared" si="31"/>
        <v>0</v>
      </c>
      <c r="N160" s="17">
        <f t="shared" si="32"/>
        <v>117.52</v>
      </c>
      <c r="O160" s="54">
        <f t="shared" si="27"/>
        <v>0</v>
      </c>
    </row>
    <row r="161" spans="1:15" ht="42.75" x14ac:dyDescent="0.2">
      <c r="A161" s="53" t="s">
        <v>381</v>
      </c>
      <c r="B161" s="41" t="s">
        <v>243</v>
      </c>
      <c r="C161" s="42" t="s">
        <v>74</v>
      </c>
      <c r="D161" s="127">
        <v>35.9</v>
      </c>
      <c r="E161" s="128">
        <f>Boletim_de_Medição_02!G161</f>
        <v>0</v>
      </c>
      <c r="F161" s="105"/>
      <c r="G161" s="17">
        <f t="shared" si="25"/>
        <v>0</v>
      </c>
      <c r="H161" s="17">
        <f t="shared" si="26"/>
        <v>35.9</v>
      </c>
      <c r="I161" s="129">
        <v>22.62</v>
      </c>
      <c r="J161" s="17">
        <f t="shared" si="28"/>
        <v>812.06</v>
      </c>
      <c r="K161" s="17">
        <f t="shared" si="29"/>
        <v>0</v>
      </c>
      <c r="L161" s="17">
        <f t="shared" si="30"/>
        <v>0</v>
      </c>
      <c r="M161" s="17">
        <f t="shared" si="31"/>
        <v>0</v>
      </c>
      <c r="N161" s="17">
        <f t="shared" si="32"/>
        <v>812.06</v>
      </c>
      <c r="O161" s="54">
        <f t="shared" si="27"/>
        <v>0</v>
      </c>
    </row>
    <row r="162" spans="1:15" ht="15" x14ac:dyDescent="0.2">
      <c r="A162" s="123" t="s">
        <v>382</v>
      </c>
      <c r="B162" s="124" t="s">
        <v>383</v>
      </c>
      <c r="C162" s="124"/>
      <c r="D162" s="124"/>
      <c r="E162" s="124"/>
      <c r="F162" s="124"/>
      <c r="G162" s="124"/>
      <c r="H162" s="124"/>
      <c r="I162" s="124"/>
      <c r="J162" s="125"/>
      <c r="K162" s="125"/>
      <c r="L162" s="125"/>
      <c r="M162" s="125"/>
      <c r="N162" s="17">
        <f t="shared" si="32"/>
        <v>0</v>
      </c>
      <c r="O162" s="126"/>
    </row>
    <row r="163" spans="1:15" ht="28.5" x14ac:dyDescent="0.2">
      <c r="A163" s="53" t="s">
        <v>384</v>
      </c>
      <c r="B163" s="41" t="s">
        <v>385</v>
      </c>
      <c r="C163" s="42" t="s">
        <v>75</v>
      </c>
      <c r="D163" s="127">
        <v>52</v>
      </c>
      <c r="E163" s="128">
        <f>Boletim_de_Medição_02!G163</f>
        <v>0</v>
      </c>
      <c r="F163" s="105"/>
      <c r="G163" s="17">
        <f t="shared" ref="G163" si="33">E163+F163</f>
        <v>0</v>
      </c>
      <c r="H163" s="17">
        <f t="shared" ref="H163" si="34">D163-G163</f>
        <v>52</v>
      </c>
      <c r="I163" s="129">
        <v>0.7</v>
      </c>
      <c r="J163" s="17">
        <f t="shared" si="28"/>
        <v>36.4</v>
      </c>
      <c r="K163" s="17">
        <f t="shared" si="29"/>
        <v>0</v>
      </c>
      <c r="L163" s="17">
        <f t="shared" si="30"/>
        <v>0</v>
      </c>
      <c r="M163" s="17">
        <f t="shared" si="31"/>
        <v>0</v>
      </c>
      <c r="N163" s="17">
        <f t="shared" si="32"/>
        <v>36.4</v>
      </c>
      <c r="O163" s="54">
        <f t="shared" ref="O163" si="35">G163/D163*100</f>
        <v>0</v>
      </c>
    </row>
    <row r="164" spans="1:15" ht="15" x14ac:dyDescent="0.2">
      <c r="A164" s="123" t="s">
        <v>386</v>
      </c>
      <c r="B164" s="124" t="s">
        <v>387</v>
      </c>
      <c r="C164" s="124"/>
      <c r="D164" s="124"/>
      <c r="E164" s="124"/>
      <c r="F164" s="124"/>
      <c r="G164" s="124"/>
      <c r="H164" s="124"/>
      <c r="I164" s="124"/>
      <c r="J164" s="125"/>
      <c r="K164" s="125"/>
      <c r="L164" s="125"/>
      <c r="M164" s="125"/>
      <c r="N164" s="17">
        <f t="shared" si="32"/>
        <v>0</v>
      </c>
      <c r="O164" s="126"/>
    </row>
    <row r="165" spans="1:15" ht="28.5" x14ac:dyDescent="0.2">
      <c r="A165" s="53" t="s">
        <v>388</v>
      </c>
      <c r="B165" s="41" t="s">
        <v>389</v>
      </c>
      <c r="C165" s="42" t="s">
        <v>72</v>
      </c>
      <c r="D165" s="127">
        <v>2.4</v>
      </c>
      <c r="E165" s="128">
        <f>Boletim_de_Medição_02!G165</f>
        <v>0</v>
      </c>
      <c r="F165" s="105"/>
      <c r="G165" s="17">
        <f t="shared" ref="G165:G228" si="36">E165+F165</f>
        <v>0</v>
      </c>
      <c r="H165" s="17">
        <f t="shared" ref="H165:H228" si="37">D165-G165</f>
        <v>2.4</v>
      </c>
      <c r="I165" s="129">
        <v>21.43</v>
      </c>
      <c r="J165" s="17">
        <f t="shared" si="28"/>
        <v>51.43</v>
      </c>
      <c r="K165" s="17">
        <f t="shared" si="29"/>
        <v>0</v>
      </c>
      <c r="L165" s="17">
        <f t="shared" si="30"/>
        <v>0</v>
      </c>
      <c r="M165" s="17">
        <f t="shared" si="31"/>
        <v>0</v>
      </c>
      <c r="N165" s="17">
        <f t="shared" si="32"/>
        <v>51.43</v>
      </c>
      <c r="O165" s="54">
        <f t="shared" ref="O165:O228" si="38">G165/D165*100</f>
        <v>0</v>
      </c>
    </row>
    <row r="166" spans="1:15" ht="15" x14ac:dyDescent="0.2">
      <c r="A166" s="123" t="s">
        <v>390</v>
      </c>
      <c r="B166" s="124" t="s">
        <v>207</v>
      </c>
      <c r="C166" s="124"/>
      <c r="D166" s="124"/>
      <c r="E166" s="124"/>
      <c r="F166" s="124"/>
      <c r="G166" s="124"/>
      <c r="H166" s="124"/>
      <c r="I166" s="124"/>
      <c r="J166" s="125"/>
      <c r="K166" s="125"/>
      <c r="L166" s="125"/>
      <c r="M166" s="125"/>
      <c r="N166" s="17">
        <f t="shared" si="32"/>
        <v>0</v>
      </c>
      <c r="O166" s="126"/>
    </row>
    <row r="167" spans="1:15" ht="42.75" x14ac:dyDescent="0.2">
      <c r="A167" s="53" t="s">
        <v>391</v>
      </c>
      <c r="B167" s="41" t="s">
        <v>209</v>
      </c>
      <c r="C167" s="42" t="s">
        <v>74</v>
      </c>
      <c r="D167" s="127">
        <v>8.4</v>
      </c>
      <c r="E167" s="128">
        <f>Boletim_de_Medição_02!G167</f>
        <v>0</v>
      </c>
      <c r="F167" s="105"/>
      <c r="G167" s="17">
        <f t="shared" si="36"/>
        <v>0</v>
      </c>
      <c r="H167" s="17">
        <f t="shared" si="37"/>
        <v>8.4</v>
      </c>
      <c r="I167" s="129">
        <v>18.850000000000001</v>
      </c>
      <c r="J167" s="17">
        <f t="shared" si="28"/>
        <v>158.34</v>
      </c>
      <c r="K167" s="17">
        <f t="shared" si="29"/>
        <v>0</v>
      </c>
      <c r="L167" s="17">
        <f t="shared" si="30"/>
        <v>0</v>
      </c>
      <c r="M167" s="17">
        <f t="shared" si="31"/>
        <v>0</v>
      </c>
      <c r="N167" s="17">
        <f t="shared" si="32"/>
        <v>158.34</v>
      </c>
      <c r="O167" s="54">
        <f t="shared" si="38"/>
        <v>0</v>
      </c>
    </row>
    <row r="168" spans="1:15" ht="15" x14ac:dyDescent="0.2">
      <c r="A168" s="53" t="s">
        <v>392</v>
      </c>
      <c r="B168" s="41" t="s">
        <v>98</v>
      </c>
      <c r="C168" s="42" t="s">
        <v>6</v>
      </c>
      <c r="D168" s="127">
        <v>20.8</v>
      </c>
      <c r="E168" s="128">
        <f>Boletim_de_Medição_02!G168</f>
        <v>0</v>
      </c>
      <c r="F168" s="105"/>
      <c r="G168" s="17">
        <f t="shared" si="36"/>
        <v>0</v>
      </c>
      <c r="H168" s="17">
        <f t="shared" si="37"/>
        <v>20.8</v>
      </c>
      <c r="I168" s="129">
        <v>2.2599999999999998</v>
      </c>
      <c r="J168" s="17">
        <f t="shared" si="28"/>
        <v>47.01</v>
      </c>
      <c r="K168" s="17">
        <f t="shared" si="29"/>
        <v>0</v>
      </c>
      <c r="L168" s="17">
        <f t="shared" si="30"/>
        <v>0</v>
      </c>
      <c r="M168" s="17">
        <f t="shared" si="31"/>
        <v>0</v>
      </c>
      <c r="N168" s="17">
        <f t="shared" si="32"/>
        <v>47.01</v>
      </c>
      <c r="O168" s="54">
        <f t="shared" si="38"/>
        <v>0</v>
      </c>
    </row>
    <row r="169" spans="1:15" ht="30" x14ac:dyDescent="0.2">
      <c r="A169" s="123" t="s">
        <v>393</v>
      </c>
      <c r="B169" s="124" t="s">
        <v>394</v>
      </c>
      <c r="C169" s="124"/>
      <c r="D169" s="124"/>
      <c r="E169" s="124"/>
      <c r="F169" s="124"/>
      <c r="G169" s="124"/>
      <c r="H169" s="124"/>
      <c r="I169" s="124"/>
      <c r="J169" s="125"/>
      <c r="K169" s="125"/>
      <c r="L169" s="125"/>
      <c r="M169" s="125"/>
      <c r="N169" s="17">
        <f t="shared" si="32"/>
        <v>0</v>
      </c>
      <c r="O169" s="126"/>
    </row>
    <row r="170" spans="1:15" ht="28.5" x14ac:dyDescent="0.2">
      <c r="A170" s="53" t="s">
        <v>395</v>
      </c>
      <c r="B170" s="41" t="s">
        <v>396</v>
      </c>
      <c r="C170" s="42" t="s">
        <v>75</v>
      </c>
      <c r="D170" s="127">
        <v>54</v>
      </c>
      <c r="E170" s="128">
        <f>Boletim_de_Medição_02!G170</f>
        <v>0</v>
      </c>
      <c r="F170" s="105"/>
      <c r="G170" s="17">
        <f t="shared" si="36"/>
        <v>0</v>
      </c>
      <c r="H170" s="17">
        <f t="shared" si="37"/>
        <v>54</v>
      </c>
      <c r="I170" s="129">
        <v>5.0599999999999996</v>
      </c>
      <c r="J170" s="17">
        <f t="shared" si="28"/>
        <v>273.24</v>
      </c>
      <c r="K170" s="17">
        <f t="shared" si="29"/>
        <v>0</v>
      </c>
      <c r="L170" s="17">
        <f t="shared" si="30"/>
        <v>0</v>
      </c>
      <c r="M170" s="17">
        <f t="shared" si="31"/>
        <v>0</v>
      </c>
      <c r="N170" s="17">
        <f t="shared" si="32"/>
        <v>273.24</v>
      </c>
      <c r="O170" s="54">
        <f t="shared" si="38"/>
        <v>0</v>
      </c>
    </row>
    <row r="171" spans="1:15" ht="28.5" x14ac:dyDescent="0.2">
      <c r="A171" s="53" t="s">
        <v>397</v>
      </c>
      <c r="B171" s="41" t="s">
        <v>398</v>
      </c>
      <c r="C171" s="42" t="s">
        <v>7</v>
      </c>
      <c r="D171" s="127">
        <v>3</v>
      </c>
      <c r="E171" s="128">
        <f>Boletim_de_Medição_02!G171</f>
        <v>0</v>
      </c>
      <c r="F171" s="105"/>
      <c r="G171" s="17">
        <f t="shared" si="36"/>
        <v>0</v>
      </c>
      <c r="H171" s="17">
        <f t="shared" si="37"/>
        <v>3</v>
      </c>
      <c r="I171" s="129">
        <v>5.93</v>
      </c>
      <c r="J171" s="17">
        <f t="shared" si="28"/>
        <v>17.79</v>
      </c>
      <c r="K171" s="17">
        <f t="shared" si="29"/>
        <v>0</v>
      </c>
      <c r="L171" s="17">
        <f t="shared" si="30"/>
        <v>0</v>
      </c>
      <c r="M171" s="17">
        <f t="shared" si="31"/>
        <v>0</v>
      </c>
      <c r="N171" s="17">
        <f t="shared" si="32"/>
        <v>17.79</v>
      </c>
      <c r="O171" s="54">
        <f t="shared" si="38"/>
        <v>0</v>
      </c>
    </row>
    <row r="172" spans="1:15" ht="15" x14ac:dyDescent="0.2">
      <c r="A172" s="123" t="s">
        <v>399</v>
      </c>
      <c r="B172" s="124" t="s">
        <v>241</v>
      </c>
      <c r="C172" s="124"/>
      <c r="D172" s="124"/>
      <c r="E172" s="124"/>
      <c r="F172" s="124"/>
      <c r="G172" s="124"/>
      <c r="H172" s="124"/>
      <c r="I172" s="124"/>
      <c r="J172" s="125"/>
      <c r="K172" s="125"/>
      <c r="L172" s="125"/>
      <c r="M172" s="125"/>
      <c r="N172" s="17">
        <f t="shared" si="32"/>
        <v>0</v>
      </c>
      <c r="O172" s="126"/>
    </row>
    <row r="173" spans="1:15" ht="42.75" x14ac:dyDescent="0.2">
      <c r="A173" s="53" t="s">
        <v>400</v>
      </c>
      <c r="B173" s="41" t="s">
        <v>243</v>
      </c>
      <c r="C173" s="42" t="s">
        <v>74</v>
      </c>
      <c r="D173" s="127">
        <v>8.4</v>
      </c>
      <c r="E173" s="128">
        <f>Boletim_de_Medição_02!G173</f>
        <v>0</v>
      </c>
      <c r="F173" s="105"/>
      <c r="G173" s="17">
        <f t="shared" si="36"/>
        <v>0</v>
      </c>
      <c r="H173" s="17">
        <f t="shared" si="37"/>
        <v>8.4</v>
      </c>
      <c r="I173" s="129">
        <v>22.62</v>
      </c>
      <c r="J173" s="17">
        <f t="shared" si="28"/>
        <v>190.01</v>
      </c>
      <c r="K173" s="17">
        <f t="shared" si="29"/>
        <v>0</v>
      </c>
      <c r="L173" s="17">
        <f t="shared" si="30"/>
        <v>0</v>
      </c>
      <c r="M173" s="17">
        <f t="shared" si="31"/>
        <v>0</v>
      </c>
      <c r="N173" s="17">
        <f t="shared" si="32"/>
        <v>190.01</v>
      </c>
      <c r="O173" s="54">
        <f t="shared" si="38"/>
        <v>0</v>
      </c>
    </row>
    <row r="174" spans="1:15" ht="15" x14ac:dyDescent="0.2">
      <c r="A174" s="123" t="s">
        <v>401</v>
      </c>
      <c r="B174" s="124" t="s">
        <v>247</v>
      </c>
      <c r="C174" s="124"/>
      <c r="D174" s="124"/>
      <c r="E174" s="124"/>
      <c r="F174" s="124"/>
      <c r="G174" s="124"/>
      <c r="H174" s="124"/>
      <c r="I174" s="124"/>
      <c r="J174" s="125"/>
      <c r="K174" s="125"/>
      <c r="L174" s="125"/>
      <c r="M174" s="125"/>
      <c r="N174" s="17">
        <f t="shared" si="32"/>
        <v>0</v>
      </c>
      <c r="O174" s="126"/>
    </row>
    <row r="175" spans="1:15" ht="28.5" x14ac:dyDescent="0.2">
      <c r="A175" s="53" t="s">
        <v>402</v>
      </c>
      <c r="B175" s="41" t="s">
        <v>403</v>
      </c>
      <c r="C175" s="42" t="s">
        <v>75</v>
      </c>
      <c r="D175" s="127">
        <v>52</v>
      </c>
      <c r="E175" s="128">
        <f>Boletim_de_Medição_02!G175</f>
        <v>0</v>
      </c>
      <c r="F175" s="105"/>
      <c r="G175" s="17">
        <f t="shared" si="36"/>
        <v>0</v>
      </c>
      <c r="H175" s="17">
        <f t="shared" si="37"/>
        <v>52</v>
      </c>
      <c r="I175" s="129">
        <v>1.33</v>
      </c>
      <c r="J175" s="17">
        <f t="shared" si="28"/>
        <v>69.16</v>
      </c>
      <c r="K175" s="17">
        <f t="shared" si="29"/>
        <v>0</v>
      </c>
      <c r="L175" s="17">
        <f t="shared" si="30"/>
        <v>0</v>
      </c>
      <c r="M175" s="17">
        <f t="shared" si="31"/>
        <v>0</v>
      </c>
      <c r="N175" s="17">
        <f t="shared" si="32"/>
        <v>69.16</v>
      </c>
      <c r="O175" s="54">
        <f t="shared" si="38"/>
        <v>0</v>
      </c>
    </row>
    <row r="176" spans="1:15" ht="28.5" x14ac:dyDescent="0.2">
      <c r="A176" s="53" t="s">
        <v>404</v>
      </c>
      <c r="B176" s="41" t="s">
        <v>405</v>
      </c>
      <c r="C176" s="42" t="s">
        <v>30</v>
      </c>
      <c r="D176" s="127">
        <v>52</v>
      </c>
      <c r="E176" s="128">
        <f>Boletim_de_Medição_02!G176</f>
        <v>0</v>
      </c>
      <c r="F176" s="105"/>
      <c r="G176" s="17">
        <f t="shared" si="36"/>
        <v>0</v>
      </c>
      <c r="H176" s="17">
        <f t="shared" si="37"/>
        <v>52</v>
      </c>
      <c r="I176" s="129">
        <v>1.33</v>
      </c>
      <c r="J176" s="17">
        <f t="shared" si="28"/>
        <v>69.16</v>
      </c>
      <c r="K176" s="17">
        <f t="shared" si="29"/>
        <v>0</v>
      </c>
      <c r="L176" s="17">
        <f t="shared" si="30"/>
        <v>0</v>
      </c>
      <c r="M176" s="17">
        <f t="shared" si="31"/>
        <v>0</v>
      </c>
      <c r="N176" s="17">
        <f t="shared" si="32"/>
        <v>69.16</v>
      </c>
      <c r="O176" s="54">
        <f t="shared" si="38"/>
        <v>0</v>
      </c>
    </row>
    <row r="177" spans="1:15" ht="15" x14ac:dyDescent="0.2">
      <c r="A177" s="123" t="s">
        <v>406</v>
      </c>
      <c r="B177" s="124" t="s">
        <v>407</v>
      </c>
      <c r="C177" s="124"/>
      <c r="D177" s="124"/>
      <c r="E177" s="124"/>
      <c r="F177" s="124"/>
      <c r="G177" s="124"/>
      <c r="H177" s="124"/>
      <c r="I177" s="124"/>
      <c r="J177" s="125"/>
      <c r="K177" s="125"/>
      <c r="L177" s="125"/>
      <c r="M177" s="125"/>
      <c r="N177" s="17">
        <f t="shared" si="32"/>
        <v>0</v>
      </c>
      <c r="O177" s="126"/>
    </row>
    <row r="178" spans="1:15" ht="28.5" x14ac:dyDescent="0.2">
      <c r="A178" s="53" t="s">
        <v>408</v>
      </c>
      <c r="B178" s="41" t="s">
        <v>409</v>
      </c>
      <c r="C178" s="42" t="s">
        <v>7</v>
      </c>
      <c r="D178" s="127">
        <v>1</v>
      </c>
      <c r="E178" s="128">
        <f>Boletim_de_Medição_02!G178</f>
        <v>0</v>
      </c>
      <c r="F178" s="105"/>
      <c r="G178" s="17">
        <f t="shared" si="36"/>
        <v>0</v>
      </c>
      <c r="H178" s="17">
        <f t="shared" si="37"/>
        <v>1</v>
      </c>
      <c r="I178" s="129">
        <v>243.78</v>
      </c>
      <c r="J178" s="17">
        <f t="shared" si="28"/>
        <v>243.78</v>
      </c>
      <c r="K178" s="17">
        <f t="shared" si="29"/>
        <v>0</v>
      </c>
      <c r="L178" s="17">
        <f t="shared" si="30"/>
        <v>0</v>
      </c>
      <c r="M178" s="17">
        <f t="shared" si="31"/>
        <v>0</v>
      </c>
      <c r="N178" s="17">
        <f t="shared" si="32"/>
        <v>243.78</v>
      </c>
      <c r="O178" s="54">
        <f t="shared" si="38"/>
        <v>0</v>
      </c>
    </row>
    <row r="179" spans="1:15" ht="42.75" x14ac:dyDescent="0.2">
      <c r="A179" s="53" t="s">
        <v>410</v>
      </c>
      <c r="B179" s="41" t="s">
        <v>411</v>
      </c>
      <c r="C179" s="42" t="s">
        <v>75</v>
      </c>
      <c r="D179" s="127">
        <v>9</v>
      </c>
      <c r="E179" s="128">
        <f>Boletim_de_Medição_02!G179</f>
        <v>0</v>
      </c>
      <c r="F179" s="105"/>
      <c r="G179" s="17">
        <f t="shared" si="36"/>
        <v>0</v>
      </c>
      <c r="H179" s="17">
        <f t="shared" si="37"/>
        <v>9</v>
      </c>
      <c r="I179" s="129">
        <v>4.78</v>
      </c>
      <c r="J179" s="17">
        <f t="shared" si="28"/>
        <v>43.02</v>
      </c>
      <c r="K179" s="17">
        <f t="shared" si="29"/>
        <v>0</v>
      </c>
      <c r="L179" s="17">
        <f t="shared" si="30"/>
        <v>0</v>
      </c>
      <c r="M179" s="17">
        <f t="shared" si="31"/>
        <v>0</v>
      </c>
      <c r="N179" s="17">
        <f t="shared" si="32"/>
        <v>43.02</v>
      </c>
      <c r="O179" s="54">
        <f t="shared" si="38"/>
        <v>0</v>
      </c>
    </row>
    <row r="180" spans="1:15" ht="15" x14ac:dyDescent="0.2">
      <c r="A180" s="123" t="s">
        <v>412</v>
      </c>
      <c r="B180" s="124" t="s">
        <v>413</v>
      </c>
      <c r="C180" s="124"/>
      <c r="D180" s="124"/>
      <c r="E180" s="124"/>
      <c r="F180" s="124"/>
      <c r="G180" s="124"/>
      <c r="H180" s="124"/>
      <c r="I180" s="124"/>
      <c r="J180" s="125"/>
      <c r="K180" s="125"/>
      <c r="L180" s="125"/>
      <c r="M180" s="125"/>
      <c r="N180" s="17">
        <f t="shared" si="32"/>
        <v>0</v>
      </c>
      <c r="O180" s="126"/>
    </row>
    <row r="181" spans="1:15" ht="15" x14ac:dyDescent="0.2">
      <c r="A181" s="53" t="s">
        <v>414</v>
      </c>
      <c r="B181" s="41" t="s">
        <v>415</v>
      </c>
      <c r="C181" s="42" t="s">
        <v>74</v>
      </c>
      <c r="D181" s="127">
        <v>1.2</v>
      </c>
      <c r="E181" s="128">
        <f>Boletim_de_Medição_02!G181</f>
        <v>0</v>
      </c>
      <c r="F181" s="105"/>
      <c r="G181" s="17">
        <f t="shared" si="36"/>
        <v>0</v>
      </c>
      <c r="H181" s="17">
        <f t="shared" si="37"/>
        <v>1.2</v>
      </c>
      <c r="I181" s="129">
        <v>98.34</v>
      </c>
      <c r="J181" s="17">
        <f t="shared" si="28"/>
        <v>118.01</v>
      </c>
      <c r="K181" s="17">
        <f t="shared" si="29"/>
        <v>0</v>
      </c>
      <c r="L181" s="17">
        <f t="shared" si="30"/>
        <v>0</v>
      </c>
      <c r="M181" s="17">
        <f t="shared" si="31"/>
        <v>0</v>
      </c>
      <c r="N181" s="17">
        <f t="shared" si="32"/>
        <v>118.01</v>
      </c>
      <c r="O181" s="54">
        <f t="shared" si="38"/>
        <v>0</v>
      </c>
    </row>
    <row r="182" spans="1:15" ht="42.75" x14ac:dyDescent="0.2">
      <c r="A182" s="53" t="s">
        <v>416</v>
      </c>
      <c r="B182" s="41" t="s">
        <v>417</v>
      </c>
      <c r="C182" s="42" t="s">
        <v>6</v>
      </c>
      <c r="D182" s="127">
        <v>2.4</v>
      </c>
      <c r="E182" s="128">
        <f>Boletim_de_Medição_02!G182</f>
        <v>0</v>
      </c>
      <c r="F182" s="105"/>
      <c r="G182" s="17">
        <f t="shared" si="36"/>
        <v>0</v>
      </c>
      <c r="H182" s="17">
        <f t="shared" si="37"/>
        <v>2.4</v>
      </c>
      <c r="I182" s="129">
        <v>32.1</v>
      </c>
      <c r="J182" s="17">
        <f t="shared" si="28"/>
        <v>77.040000000000006</v>
      </c>
      <c r="K182" s="17">
        <f t="shared" si="29"/>
        <v>0</v>
      </c>
      <c r="L182" s="17">
        <f t="shared" si="30"/>
        <v>0</v>
      </c>
      <c r="M182" s="17">
        <f t="shared" si="31"/>
        <v>0</v>
      </c>
      <c r="N182" s="17">
        <f t="shared" si="32"/>
        <v>77.040000000000006</v>
      </c>
      <c r="O182" s="54">
        <f t="shared" si="38"/>
        <v>0</v>
      </c>
    </row>
    <row r="183" spans="1:15" ht="15" x14ac:dyDescent="0.2">
      <c r="A183" s="123" t="s">
        <v>418</v>
      </c>
      <c r="B183" s="124" t="s">
        <v>67</v>
      </c>
      <c r="C183" s="124"/>
      <c r="D183" s="124"/>
      <c r="E183" s="124"/>
      <c r="F183" s="124"/>
      <c r="G183" s="124"/>
      <c r="H183" s="124"/>
      <c r="I183" s="124"/>
      <c r="J183" s="125"/>
      <c r="K183" s="125"/>
      <c r="L183" s="125"/>
      <c r="M183" s="125"/>
      <c r="N183" s="17">
        <f t="shared" si="32"/>
        <v>0</v>
      </c>
      <c r="O183" s="126"/>
    </row>
    <row r="184" spans="1:15" ht="15" x14ac:dyDescent="0.2">
      <c r="A184" s="123" t="s">
        <v>419</v>
      </c>
      <c r="B184" s="124" t="s">
        <v>95</v>
      </c>
      <c r="C184" s="124"/>
      <c r="D184" s="124"/>
      <c r="E184" s="124"/>
      <c r="F184" s="124"/>
      <c r="G184" s="124"/>
      <c r="H184" s="124"/>
      <c r="I184" s="124"/>
      <c r="J184" s="125"/>
      <c r="K184" s="125"/>
      <c r="L184" s="125"/>
      <c r="M184" s="125"/>
      <c r="N184" s="17">
        <f t="shared" si="32"/>
        <v>0</v>
      </c>
      <c r="O184" s="126"/>
    </row>
    <row r="185" spans="1:15" ht="71.25" x14ac:dyDescent="0.2">
      <c r="A185" s="53" t="s">
        <v>420</v>
      </c>
      <c r="B185" s="41" t="s">
        <v>421</v>
      </c>
      <c r="C185" s="42" t="s">
        <v>6</v>
      </c>
      <c r="D185" s="127">
        <v>212.18</v>
      </c>
      <c r="E185" s="128">
        <f>Boletim_de_Medição_02!G185</f>
        <v>133.13</v>
      </c>
      <c r="F185" s="105"/>
      <c r="G185" s="17">
        <f t="shared" si="36"/>
        <v>133.13</v>
      </c>
      <c r="H185" s="17">
        <f t="shared" si="37"/>
        <v>79.05</v>
      </c>
      <c r="I185" s="129">
        <v>133.72999999999999</v>
      </c>
      <c r="J185" s="17">
        <f t="shared" si="28"/>
        <v>28374.83</v>
      </c>
      <c r="K185" s="17">
        <f t="shared" si="29"/>
        <v>17803.47</v>
      </c>
      <c r="L185" s="17">
        <f t="shared" si="30"/>
        <v>0</v>
      </c>
      <c r="M185" s="17">
        <f t="shared" si="31"/>
        <v>17803.47</v>
      </c>
      <c r="N185" s="17">
        <f t="shared" si="32"/>
        <v>10571.36</v>
      </c>
      <c r="O185" s="54">
        <f t="shared" si="38"/>
        <v>62.74</v>
      </c>
    </row>
    <row r="186" spans="1:15" ht="71.25" x14ac:dyDescent="0.2">
      <c r="A186" s="53" t="s">
        <v>422</v>
      </c>
      <c r="B186" s="41" t="s">
        <v>423</v>
      </c>
      <c r="C186" s="42" t="s">
        <v>72</v>
      </c>
      <c r="D186" s="127">
        <v>18.079999999999998</v>
      </c>
      <c r="E186" s="128">
        <f>Boletim_de_Medição_02!G186</f>
        <v>0</v>
      </c>
      <c r="F186" s="105"/>
      <c r="G186" s="17">
        <f t="shared" si="36"/>
        <v>0</v>
      </c>
      <c r="H186" s="17">
        <f t="shared" si="37"/>
        <v>18.079999999999998</v>
      </c>
      <c r="I186" s="129">
        <v>341.23</v>
      </c>
      <c r="J186" s="17">
        <f t="shared" si="28"/>
        <v>6169.44</v>
      </c>
      <c r="K186" s="17">
        <f t="shared" si="29"/>
        <v>0</v>
      </c>
      <c r="L186" s="17">
        <f t="shared" si="30"/>
        <v>0</v>
      </c>
      <c r="M186" s="17">
        <f t="shared" si="31"/>
        <v>0</v>
      </c>
      <c r="N186" s="17">
        <f t="shared" si="32"/>
        <v>6169.44</v>
      </c>
      <c r="O186" s="54">
        <f t="shared" si="38"/>
        <v>0</v>
      </c>
    </row>
    <row r="187" spans="1:15" ht="42.75" x14ac:dyDescent="0.2">
      <c r="A187" s="53" t="s">
        <v>424</v>
      </c>
      <c r="B187" s="41" t="s">
        <v>425</v>
      </c>
      <c r="C187" s="42" t="s">
        <v>72</v>
      </c>
      <c r="D187" s="127">
        <v>30.37</v>
      </c>
      <c r="E187" s="128">
        <f>Boletim_de_Medição_02!G187</f>
        <v>0</v>
      </c>
      <c r="F187" s="105"/>
      <c r="G187" s="17">
        <f t="shared" si="36"/>
        <v>0</v>
      </c>
      <c r="H187" s="17">
        <f t="shared" si="37"/>
        <v>30.37</v>
      </c>
      <c r="I187" s="129">
        <v>20.81</v>
      </c>
      <c r="J187" s="17">
        <f t="shared" si="28"/>
        <v>632</v>
      </c>
      <c r="K187" s="17">
        <f t="shared" si="29"/>
        <v>0</v>
      </c>
      <c r="L187" s="17">
        <f t="shared" si="30"/>
        <v>0</v>
      </c>
      <c r="M187" s="17">
        <f t="shared" si="31"/>
        <v>0</v>
      </c>
      <c r="N187" s="17">
        <f t="shared" si="32"/>
        <v>632</v>
      </c>
      <c r="O187" s="54">
        <f t="shared" si="38"/>
        <v>0</v>
      </c>
    </row>
    <row r="188" spans="1:15" ht="42.75" x14ac:dyDescent="0.2">
      <c r="A188" s="53" t="s">
        <v>426</v>
      </c>
      <c r="B188" s="41" t="s">
        <v>427</v>
      </c>
      <c r="C188" s="42" t="s">
        <v>75</v>
      </c>
      <c r="D188" s="127">
        <v>102.17</v>
      </c>
      <c r="E188" s="128">
        <f>Boletim_de_Medição_02!G188</f>
        <v>0</v>
      </c>
      <c r="F188" s="105"/>
      <c r="G188" s="17">
        <f t="shared" si="36"/>
        <v>0</v>
      </c>
      <c r="H188" s="17">
        <f t="shared" si="37"/>
        <v>102.17</v>
      </c>
      <c r="I188" s="129">
        <v>38.340000000000003</v>
      </c>
      <c r="J188" s="17">
        <f t="shared" si="28"/>
        <v>3917.2</v>
      </c>
      <c r="K188" s="17">
        <f t="shared" si="29"/>
        <v>0</v>
      </c>
      <c r="L188" s="17">
        <f t="shared" si="30"/>
        <v>0</v>
      </c>
      <c r="M188" s="17">
        <f t="shared" si="31"/>
        <v>0</v>
      </c>
      <c r="N188" s="17">
        <f t="shared" si="32"/>
        <v>3917.2</v>
      </c>
      <c r="O188" s="54">
        <f t="shared" si="38"/>
        <v>0</v>
      </c>
    </row>
    <row r="189" spans="1:15" ht="15" x14ac:dyDescent="0.2">
      <c r="A189" s="123" t="s">
        <v>428</v>
      </c>
      <c r="B189" s="124" t="s">
        <v>97</v>
      </c>
      <c r="C189" s="124"/>
      <c r="D189" s="124"/>
      <c r="E189" s="124"/>
      <c r="F189" s="124"/>
      <c r="G189" s="124"/>
      <c r="H189" s="124"/>
      <c r="I189" s="124"/>
      <c r="J189" s="125"/>
      <c r="K189" s="125"/>
      <c r="L189" s="125"/>
      <c r="M189" s="125"/>
      <c r="N189" s="17">
        <f t="shared" si="32"/>
        <v>0</v>
      </c>
      <c r="O189" s="126"/>
    </row>
    <row r="190" spans="1:15" ht="28.5" x14ac:dyDescent="0.2">
      <c r="A190" s="53" t="s">
        <v>429</v>
      </c>
      <c r="B190" s="41" t="s">
        <v>430</v>
      </c>
      <c r="C190" s="42" t="s">
        <v>72</v>
      </c>
      <c r="D190" s="127">
        <v>223.8</v>
      </c>
      <c r="E190" s="128">
        <f>Boletim_de_Medição_02!G190</f>
        <v>0</v>
      </c>
      <c r="F190" s="105"/>
      <c r="G190" s="17">
        <f t="shared" si="36"/>
        <v>0</v>
      </c>
      <c r="H190" s="17">
        <f t="shared" si="37"/>
        <v>223.8</v>
      </c>
      <c r="I190" s="129">
        <v>1.06</v>
      </c>
      <c r="J190" s="17">
        <f t="shared" si="28"/>
        <v>237.23</v>
      </c>
      <c r="K190" s="17">
        <f t="shared" si="29"/>
        <v>0</v>
      </c>
      <c r="L190" s="17">
        <f t="shared" si="30"/>
        <v>0</v>
      </c>
      <c r="M190" s="17">
        <f t="shared" si="31"/>
        <v>0</v>
      </c>
      <c r="N190" s="17">
        <f t="shared" si="32"/>
        <v>237.23</v>
      </c>
      <c r="O190" s="54">
        <f t="shared" si="38"/>
        <v>0</v>
      </c>
    </row>
    <row r="191" spans="1:15" ht="15" x14ac:dyDescent="0.2">
      <c r="A191" s="53" t="s">
        <v>431</v>
      </c>
      <c r="B191" s="41" t="s">
        <v>36</v>
      </c>
      <c r="C191" s="42" t="s">
        <v>6</v>
      </c>
      <c r="D191" s="127">
        <v>207</v>
      </c>
      <c r="E191" s="128">
        <f>Boletim_de_Medição_02!G191</f>
        <v>0</v>
      </c>
      <c r="F191" s="105"/>
      <c r="G191" s="17">
        <f t="shared" si="36"/>
        <v>0</v>
      </c>
      <c r="H191" s="17">
        <f t="shared" si="37"/>
        <v>207</v>
      </c>
      <c r="I191" s="129">
        <v>1.1100000000000001</v>
      </c>
      <c r="J191" s="17">
        <f t="shared" si="28"/>
        <v>229.77</v>
      </c>
      <c r="K191" s="17">
        <f t="shared" si="29"/>
        <v>0</v>
      </c>
      <c r="L191" s="17">
        <f t="shared" si="30"/>
        <v>0</v>
      </c>
      <c r="M191" s="17">
        <f t="shared" si="31"/>
        <v>0</v>
      </c>
      <c r="N191" s="17">
        <f t="shared" si="32"/>
        <v>229.77</v>
      </c>
      <c r="O191" s="54">
        <f t="shared" si="38"/>
        <v>0</v>
      </c>
    </row>
    <row r="192" spans="1:15" ht="42.75" x14ac:dyDescent="0.2">
      <c r="A192" s="53" t="s">
        <v>432</v>
      </c>
      <c r="B192" s="41" t="s">
        <v>433</v>
      </c>
      <c r="C192" s="42" t="s">
        <v>75</v>
      </c>
      <c r="D192" s="127">
        <v>49.93</v>
      </c>
      <c r="E192" s="128">
        <f>Boletim_de_Medição_02!G192</f>
        <v>0</v>
      </c>
      <c r="F192" s="105"/>
      <c r="G192" s="17">
        <f t="shared" si="36"/>
        <v>0</v>
      </c>
      <c r="H192" s="17">
        <f t="shared" si="37"/>
        <v>49.93</v>
      </c>
      <c r="I192" s="129">
        <v>19.41</v>
      </c>
      <c r="J192" s="17">
        <f t="shared" si="28"/>
        <v>969.14</v>
      </c>
      <c r="K192" s="17">
        <f t="shared" si="29"/>
        <v>0</v>
      </c>
      <c r="L192" s="17">
        <f t="shared" si="30"/>
        <v>0</v>
      </c>
      <c r="M192" s="17">
        <f t="shared" si="31"/>
        <v>0</v>
      </c>
      <c r="N192" s="17">
        <f t="shared" si="32"/>
        <v>969.14</v>
      </c>
      <c r="O192" s="54">
        <f t="shared" si="38"/>
        <v>0</v>
      </c>
    </row>
    <row r="193" spans="1:15" ht="57" x14ac:dyDescent="0.2">
      <c r="A193" s="53" t="s">
        <v>434</v>
      </c>
      <c r="B193" s="41" t="s">
        <v>435</v>
      </c>
      <c r="C193" s="42" t="s">
        <v>72</v>
      </c>
      <c r="D193" s="127">
        <v>197.32</v>
      </c>
      <c r="E193" s="128">
        <f>Boletim_de_Medição_02!G193</f>
        <v>0</v>
      </c>
      <c r="F193" s="105"/>
      <c r="G193" s="17">
        <f t="shared" si="36"/>
        <v>0</v>
      </c>
      <c r="H193" s="17">
        <f t="shared" si="37"/>
        <v>197.32</v>
      </c>
      <c r="I193" s="129">
        <v>34.65</v>
      </c>
      <c r="J193" s="17">
        <f t="shared" si="28"/>
        <v>6837.14</v>
      </c>
      <c r="K193" s="17">
        <f t="shared" si="29"/>
        <v>0</v>
      </c>
      <c r="L193" s="17">
        <f t="shared" si="30"/>
        <v>0</v>
      </c>
      <c r="M193" s="17">
        <f t="shared" si="31"/>
        <v>0</v>
      </c>
      <c r="N193" s="17">
        <f t="shared" si="32"/>
        <v>6837.14</v>
      </c>
      <c r="O193" s="54">
        <f t="shared" si="38"/>
        <v>0</v>
      </c>
    </row>
    <row r="194" spans="1:15" ht="28.5" x14ac:dyDescent="0.2">
      <c r="A194" s="53" t="s">
        <v>436</v>
      </c>
      <c r="B194" s="41" t="s">
        <v>437</v>
      </c>
      <c r="C194" s="42" t="s">
        <v>6</v>
      </c>
      <c r="D194" s="127">
        <v>133.04</v>
      </c>
      <c r="E194" s="128">
        <f>Boletim_de_Medição_02!G194</f>
        <v>0</v>
      </c>
      <c r="F194" s="105"/>
      <c r="G194" s="17">
        <f t="shared" si="36"/>
        <v>0</v>
      </c>
      <c r="H194" s="17">
        <f t="shared" si="37"/>
        <v>133.04</v>
      </c>
      <c r="I194" s="129">
        <v>42.07</v>
      </c>
      <c r="J194" s="17">
        <f t="shared" si="28"/>
        <v>5596.99</v>
      </c>
      <c r="K194" s="17">
        <f t="shared" si="29"/>
        <v>0</v>
      </c>
      <c r="L194" s="17">
        <f t="shared" si="30"/>
        <v>0</v>
      </c>
      <c r="M194" s="17">
        <f t="shared" si="31"/>
        <v>0</v>
      </c>
      <c r="N194" s="17">
        <f t="shared" si="32"/>
        <v>5596.99</v>
      </c>
      <c r="O194" s="54">
        <f t="shared" si="38"/>
        <v>0</v>
      </c>
    </row>
    <row r="195" spans="1:15" s="16" customFormat="1" ht="15" x14ac:dyDescent="0.2">
      <c r="A195" s="53" t="s">
        <v>438</v>
      </c>
      <c r="B195" s="41" t="s">
        <v>439</v>
      </c>
      <c r="C195" s="42" t="s">
        <v>74</v>
      </c>
      <c r="D195" s="127">
        <v>6.36</v>
      </c>
      <c r="E195" s="128">
        <f>Boletim_de_Medição_02!G195</f>
        <v>0</v>
      </c>
      <c r="F195" s="105"/>
      <c r="G195" s="17">
        <f t="shared" si="36"/>
        <v>0</v>
      </c>
      <c r="H195" s="17">
        <f t="shared" si="37"/>
        <v>6.36</v>
      </c>
      <c r="I195" s="129">
        <v>80.03</v>
      </c>
      <c r="J195" s="17">
        <f t="shared" si="28"/>
        <v>508.99</v>
      </c>
      <c r="K195" s="17">
        <f t="shared" si="29"/>
        <v>0</v>
      </c>
      <c r="L195" s="17">
        <f t="shared" si="30"/>
        <v>0</v>
      </c>
      <c r="M195" s="17">
        <f t="shared" si="31"/>
        <v>0</v>
      </c>
      <c r="N195" s="17">
        <f t="shared" si="32"/>
        <v>508.99</v>
      </c>
      <c r="O195" s="54">
        <f t="shared" si="38"/>
        <v>0</v>
      </c>
    </row>
    <row r="196" spans="1:15" ht="28.5" x14ac:dyDescent="0.2">
      <c r="A196" s="53" t="s">
        <v>440</v>
      </c>
      <c r="B196" s="41" t="s">
        <v>441</v>
      </c>
      <c r="C196" s="42" t="s">
        <v>28</v>
      </c>
      <c r="D196" s="127">
        <v>10.039999999999999</v>
      </c>
      <c r="E196" s="128">
        <f>Boletim_de_Medição_02!G196</f>
        <v>0</v>
      </c>
      <c r="F196" s="105"/>
      <c r="G196" s="17">
        <f t="shared" si="36"/>
        <v>0</v>
      </c>
      <c r="H196" s="17">
        <f t="shared" si="37"/>
        <v>10.039999999999999</v>
      </c>
      <c r="I196" s="129">
        <v>25.28</v>
      </c>
      <c r="J196" s="17">
        <f t="shared" si="28"/>
        <v>253.81</v>
      </c>
      <c r="K196" s="17">
        <f t="shared" si="29"/>
        <v>0</v>
      </c>
      <c r="L196" s="17">
        <f t="shared" si="30"/>
        <v>0</v>
      </c>
      <c r="M196" s="17">
        <f t="shared" si="31"/>
        <v>0</v>
      </c>
      <c r="N196" s="17">
        <f t="shared" si="32"/>
        <v>253.81</v>
      </c>
      <c r="O196" s="54">
        <f t="shared" si="38"/>
        <v>0</v>
      </c>
    </row>
    <row r="197" spans="1:15" s="16" customFormat="1" ht="28.5" x14ac:dyDescent="0.2">
      <c r="A197" s="53" t="s">
        <v>442</v>
      </c>
      <c r="B197" s="41" t="s">
        <v>199</v>
      </c>
      <c r="C197" s="42" t="s">
        <v>196</v>
      </c>
      <c r="D197" s="127">
        <v>674.68</v>
      </c>
      <c r="E197" s="128">
        <f>Boletim_de_Medição_02!G197</f>
        <v>0</v>
      </c>
      <c r="F197" s="105"/>
      <c r="G197" s="17">
        <f t="shared" si="36"/>
        <v>0</v>
      </c>
      <c r="H197" s="17">
        <f t="shared" si="37"/>
        <v>674.68</v>
      </c>
      <c r="I197" s="129">
        <v>0.42</v>
      </c>
      <c r="J197" s="17">
        <f t="shared" si="28"/>
        <v>283.37</v>
      </c>
      <c r="K197" s="17">
        <f t="shared" si="29"/>
        <v>0</v>
      </c>
      <c r="L197" s="17">
        <f t="shared" si="30"/>
        <v>0</v>
      </c>
      <c r="M197" s="17">
        <f t="shared" si="31"/>
        <v>0</v>
      </c>
      <c r="N197" s="17">
        <f t="shared" si="32"/>
        <v>283.37</v>
      </c>
      <c r="O197" s="54">
        <f t="shared" si="38"/>
        <v>0</v>
      </c>
    </row>
    <row r="198" spans="1:15" ht="28.5" x14ac:dyDescent="0.2">
      <c r="A198" s="53" t="s">
        <v>443</v>
      </c>
      <c r="B198" s="41" t="s">
        <v>444</v>
      </c>
      <c r="C198" s="42" t="s">
        <v>72</v>
      </c>
      <c r="D198" s="127">
        <v>2.1</v>
      </c>
      <c r="E198" s="128">
        <f>Boletim_de_Medição_02!G198</f>
        <v>0</v>
      </c>
      <c r="F198" s="105"/>
      <c r="G198" s="17">
        <f t="shared" si="36"/>
        <v>0</v>
      </c>
      <c r="H198" s="17">
        <f t="shared" si="37"/>
        <v>2.1</v>
      </c>
      <c r="I198" s="129">
        <v>2.2999999999999998</v>
      </c>
      <c r="J198" s="17">
        <f t="shared" si="28"/>
        <v>4.83</v>
      </c>
      <c r="K198" s="17">
        <f t="shared" si="29"/>
        <v>0</v>
      </c>
      <c r="L198" s="17">
        <f t="shared" si="30"/>
        <v>0</v>
      </c>
      <c r="M198" s="17">
        <f t="shared" si="31"/>
        <v>0</v>
      </c>
      <c r="N198" s="17">
        <f t="shared" si="32"/>
        <v>4.83</v>
      </c>
      <c r="O198" s="54">
        <f t="shared" si="38"/>
        <v>0</v>
      </c>
    </row>
    <row r="199" spans="1:15" ht="57" x14ac:dyDescent="0.2">
      <c r="A199" s="53" t="s">
        <v>445</v>
      </c>
      <c r="B199" s="41" t="s">
        <v>446</v>
      </c>
      <c r="C199" s="42" t="s">
        <v>6</v>
      </c>
      <c r="D199" s="127">
        <v>3.83</v>
      </c>
      <c r="E199" s="128">
        <f>Boletim_de_Medição_02!G199</f>
        <v>0</v>
      </c>
      <c r="F199" s="105"/>
      <c r="G199" s="17">
        <f t="shared" si="36"/>
        <v>0</v>
      </c>
      <c r="H199" s="17">
        <f t="shared" si="37"/>
        <v>3.83</v>
      </c>
      <c r="I199" s="129">
        <v>81.489999999999995</v>
      </c>
      <c r="J199" s="17">
        <f t="shared" si="28"/>
        <v>312.11</v>
      </c>
      <c r="K199" s="17">
        <f t="shared" si="29"/>
        <v>0</v>
      </c>
      <c r="L199" s="17">
        <f t="shared" si="30"/>
        <v>0</v>
      </c>
      <c r="M199" s="17">
        <f t="shared" si="31"/>
        <v>0</v>
      </c>
      <c r="N199" s="17">
        <f t="shared" si="32"/>
        <v>312.11</v>
      </c>
      <c r="O199" s="54">
        <f t="shared" si="38"/>
        <v>0</v>
      </c>
    </row>
    <row r="200" spans="1:15" ht="71.25" x14ac:dyDescent="0.2">
      <c r="A200" s="53" t="s">
        <v>447</v>
      </c>
      <c r="B200" s="41" t="s">
        <v>448</v>
      </c>
      <c r="C200" s="42" t="s">
        <v>72</v>
      </c>
      <c r="D200" s="127">
        <v>2.1</v>
      </c>
      <c r="E200" s="128">
        <f>Boletim_de_Medição_02!G200</f>
        <v>0</v>
      </c>
      <c r="F200" s="105"/>
      <c r="G200" s="17">
        <f t="shared" si="36"/>
        <v>0</v>
      </c>
      <c r="H200" s="17">
        <f t="shared" si="37"/>
        <v>2.1</v>
      </c>
      <c r="I200" s="129">
        <v>14.88</v>
      </c>
      <c r="J200" s="17">
        <f t="shared" si="28"/>
        <v>31.25</v>
      </c>
      <c r="K200" s="17">
        <f t="shared" si="29"/>
        <v>0</v>
      </c>
      <c r="L200" s="17">
        <f t="shared" si="30"/>
        <v>0</v>
      </c>
      <c r="M200" s="17">
        <f t="shared" si="31"/>
        <v>0</v>
      </c>
      <c r="N200" s="17">
        <f t="shared" si="32"/>
        <v>31.25</v>
      </c>
      <c r="O200" s="54">
        <f t="shared" si="38"/>
        <v>0</v>
      </c>
    </row>
    <row r="201" spans="1:15" ht="15" x14ac:dyDescent="0.2">
      <c r="A201" s="123" t="s">
        <v>449</v>
      </c>
      <c r="B201" s="124" t="s">
        <v>450</v>
      </c>
      <c r="C201" s="124"/>
      <c r="D201" s="124"/>
      <c r="E201" s="124"/>
      <c r="F201" s="124"/>
      <c r="G201" s="124"/>
      <c r="H201" s="124"/>
      <c r="I201" s="124"/>
      <c r="J201" s="125"/>
      <c r="K201" s="125"/>
      <c r="L201" s="125"/>
      <c r="M201" s="125"/>
      <c r="N201" s="17">
        <f t="shared" si="32"/>
        <v>0</v>
      </c>
      <c r="O201" s="126"/>
    </row>
    <row r="202" spans="1:15" ht="28.5" x14ac:dyDescent="0.2">
      <c r="A202" s="53" t="s">
        <v>451</v>
      </c>
      <c r="B202" s="41" t="s">
        <v>300</v>
      </c>
      <c r="C202" s="42" t="s">
        <v>74</v>
      </c>
      <c r="D202" s="127">
        <v>0.22</v>
      </c>
      <c r="E202" s="128">
        <f>Boletim_de_Medição_02!G202</f>
        <v>0</v>
      </c>
      <c r="F202" s="105"/>
      <c r="G202" s="17">
        <f t="shared" si="36"/>
        <v>0</v>
      </c>
      <c r="H202" s="17">
        <f t="shared" si="37"/>
        <v>0.22</v>
      </c>
      <c r="I202" s="129">
        <v>346.61</v>
      </c>
      <c r="J202" s="17">
        <f t="shared" ref="J202:J263" si="39">D202*I202</f>
        <v>76.25</v>
      </c>
      <c r="K202" s="17">
        <f t="shared" ref="K202:K263" si="40">E202*I202</f>
        <v>0</v>
      </c>
      <c r="L202" s="17">
        <f t="shared" ref="L202:L263" si="41">F202*I202</f>
        <v>0</v>
      </c>
      <c r="M202" s="17">
        <f t="shared" ref="M202:M263" si="42">G202*I202</f>
        <v>0</v>
      </c>
      <c r="N202" s="17">
        <f t="shared" si="32"/>
        <v>76.25</v>
      </c>
      <c r="O202" s="54">
        <f t="shared" si="38"/>
        <v>0</v>
      </c>
    </row>
    <row r="203" spans="1:15" ht="42.75" x14ac:dyDescent="0.2">
      <c r="A203" s="53" t="s">
        <v>452</v>
      </c>
      <c r="B203" s="41" t="s">
        <v>68</v>
      </c>
      <c r="C203" s="42" t="s">
        <v>71</v>
      </c>
      <c r="D203" s="127">
        <v>1</v>
      </c>
      <c r="E203" s="128">
        <f>Boletim_de_Medição_02!G203</f>
        <v>0</v>
      </c>
      <c r="F203" s="105"/>
      <c r="G203" s="17">
        <f t="shared" si="36"/>
        <v>0</v>
      </c>
      <c r="H203" s="17">
        <f t="shared" si="37"/>
        <v>1</v>
      </c>
      <c r="I203" s="129">
        <v>219.25</v>
      </c>
      <c r="J203" s="17">
        <f t="shared" si="39"/>
        <v>219.25</v>
      </c>
      <c r="K203" s="17">
        <f t="shared" si="40"/>
        <v>0</v>
      </c>
      <c r="L203" s="17">
        <f t="shared" si="41"/>
        <v>0</v>
      </c>
      <c r="M203" s="17">
        <f t="shared" si="42"/>
        <v>0</v>
      </c>
      <c r="N203" s="17">
        <f t="shared" ref="N203:N266" si="43">J203-M203</f>
        <v>219.25</v>
      </c>
      <c r="O203" s="54">
        <f t="shared" si="38"/>
        <v>0</v>
      </c>
    </row>
    <row r="204" spans="1:15" ht="15" x14ac:dyDescent="0.2">
      <c r="A204" s="123" t="s">
        <v>453</v>
      </c>
      <c r="B204" s="124" t="s">
        <v>99</v>
      </c>
      <c r="C204" s="124"/>
      <c r="D204" s="124"/>
      <c r="E204" s="124"/>
      <c r="F204" s="124"/>
      <c r="G204" s="124"/>
      <c r="H204" s="124"/>
      <c r="I204" s="124"/>
      <c r="J204" s="125"/>
      <c r="K204" s="125"/>
      <c r="L204" s="125"/>
      <c r="M204" s="125"/>
      <c r="N204" s="17">
        <f t="shared" si="43"/>
        <v>0</v>
      </c>
      <c r="O204" s="126"/>
    </row>
    <row r="205" spans="1:15" ht="15" x14ac:dyDescent="0.2">
      <c r="A205" s="53" t="s">
        <v>454</v>
      </c>
      <c r="B205" s="41" t="s">
        <v>455</v>
      </c>
      <c r="C205" s="42" t="s">
        <v>6</v>
      </c>
      <c r="D205" s="127">
        <v>202</v>
      </c>
      <c r="E205" s="128">
        <f>Boletim_de_Medição_02!G205</f>
        <v>0</v>
      </c>
      <c r="F205" s="105"/>
      <c r="G205" s="17">
        <f t="shared" si="36"/>
        <v>0</v>
      </c>
      <c r="H205" s="17">
        <f t="shared" si="37"/>
        <v>202</v>
      </c>
      <c r="I205" s="129">
        <v>14.12</v>
      </c>
      <c r="J205" s="17">
        <f t="shared" si="39"/>
        <v>2852.24</v>
      </c>
      <c r="K205" s="17">
        <f t="shared" si="40"/>
        <v>0</v>
      </c>
      <c r="L205" s="17">
        <f t="shared" si="41"/>
        <v>0</v>
      </c>
      <c r="M205" s="17">
        <f t="shared" si="42"/>
        <v>0</v>
      </c>
      <c r="N205" s="17">
        <f t="shared" si="43"/>
        <v>2852.24</v>
      </c>
      <c r="O205" s="54">
        <f t="shared" si="38"/>
        <v>0</v>
      </c>
    </row>
    <row r="206" spans="1:15" ht="28.5" x14ac:dyDescent="0.2">
      <c r="A206" s="53" t="s">
        <v>456</v>
      </c>
      <c r="B206" s="41" t="s">
        <v>457</v>
      </c>
      <c r="C206" s="42" t="s">
        <v>7</v>
      </c>
      <c r="D206" s="127">
        <v>12</v>
      </c>
      <c r="E206" s="128">
        <f>Boletim_de_Medição_02!G206</f>
        <v>0</v>
      </c>
      <c r="F206" s="105"/>
      <c r="G206" s="17">
        <f t="shared" si="36"/>
        <v>0</v>
      </c>
      <c r="H206" s="17">
        <f t="shared" si="37"/>
        <v>12</v>
      </c>
      <c r="I206" s="129">
        <v>1.41</v>
      </c>
      <c r="J206" s="17">
        <f t="shared" si="39"/>
        <v>16.920000000000002</v>
      </c>
      <c r="K206" s="17">
        <f t="shared" si="40"/>
        <v>0</v>
      </c>
      <c r="L206" s="17">
        <f t="shared" si="41"/>
        <v>0</v>
      </c>
      <c r="M206" s="17">
        <f t="shared" si="42"/>
        <v>0</v>
      </c>
      <c r="N206" s="17">
        <f t="shared" si="43"/>
        <v>16.920000000000002</v>
      </c>
      <c r="O206" s="54">
        <f t="shared" si="38"/>
        <v>0</v>
      </c>
    </row>
    <row r="207" spans="1:15" ht="28.5" x14ac:dyDescent="0.2">
      <c r="A207" s="53" t="s">
        <v>458</v>
      </c>
      <c r="B207" s="41" t="s">
        <v>459</v>
      </c>
      <c r="C207" s="42" t="s">
        <v>7</v>
      </c>
      <c r="D207" s="127">
        <v>4</v>
      </c>
      <c r="E207" s="128">
        <f>Boletim_de_Medição_02!G207</f>
        <v>0</v>
      </c>
      <c r="F207" s="105"/>
      <c r="G207" s="17">
        <f t="shared" si="36"/>
        <v>0</v>
      </c>
      <c r="H207" s="17">
        <f t="shared" si="37"/>
        <v>4</v>
      </c>
      <c r="I207" s="129">
        <v>112.46</v>
      </c>
      <c r="J207" s="17">
        <f t="shared" si="39"/>
        <v>449.84</v>
      </c>
      <c r="K207" s="17">
        <f t="shared" si="40"/>
        <v>0</v>
      </c>
      <c r="L207" s="17">
        <f t="shared" si="41"/>
        <v>0</v>
      </c>
      <c r="M207" s="17">
        <f t="shared" si="42"/>
        <v>0</v>
      </c>
      <c r="N207" s="17">
        <f t="shared" si="43"/>
        <v>449.84</v>
      </c>
      <c r="O207" s="54">
        <f t="shared" si="38"/>
        <v>0</v>
      </c>
    </row>
    <row r="208" spans="1:15" ht="28.5" x14ac:dyDescent="0.2">
      <c r="A208" s="53" t="s">
        <v>460</v>
      </c>
      <c r="B208" s="41" t="s">
        <v>461</v>
      </c>
      <c r="C208" s="42" t="s">
        <v>71</v>
      </c>
      <c r="D208" s="127">
        <v>3</v>
      </c>
      <c r="E208" s="128">
        <f>Boletim_de_Medição_02!G208</f>
        <v>0</v>
      </c>
      <c r="F208" s="105"/>
      <c r="G208" s="17">
        <f t="shared" si="36"/>
        <v>0</v>
      </c>
      <c r="H208" s="17">
        <f t="shared" si="37"/>
        <v>3</v>
      </c>
      <c r="I208" s="129">
        <v>40</v>
      </c>
      <c r="J208" s="17">
        <f t="shared" si="39"/>
        <v>120</v>
      </c>
      <c r="K208" s="17">
        <f t="shared" si="40"/>
        <v>0</v>
      </c>
      <c r="L208" s="17">
        <f t="shared" si="41"/>
        <v>0</v>
      </c>
      <c r="M208" s="17">
        <f t="shared" si="42"/>
        <v>0</v>
      </c>
      <c r="N208" s="17">
        <f t="shared" si="43"/>
        <v>120</v>
      </c>
      <c r="O208" s="54">
        <f t="shared" si="38"/>
        <v>0</v>
      </c>
    </row>
    <row r="209" spans="1:15" ht="28.5" x14ac:dyDescent="0.2">
      <c r="A209" s="53" t="s">
        <v>462</v>
      </c>
      <c r="B209" s="41" t="s">
        <v>463</v>
      </c>
      <c r="C209" s="42" t="s">
        <v>7</v>
      </c>
      <c r="D209" s="127">
        <v>44</v>
      </c>
      <c r="E209" s="128">
        <f>Boletim_de_Medição_02!G209</f>
        <v>0</v>
      </c>
      <c r="F209" s="105"/>
      <c r="G209" s="17">
        <f t="shared" si="36"/>
        <v>0</v>
      </c>
      <c r="H209" s="17">
        <f t="shared" si="37"/>
        <v>44</v>
      </c>
      <c r="I209" s="129">
        <v>24.09</v>
      </c>
      <c r="J209" s="17">
        <f t="shared" si="39"/>
        <v>1059.96</v>
      </c>
      <c r="K209" s="17">
        <f t="shared" si="40"/>
        <v>0</v>
      </c>
      <c r="L209" s="17">
        <f t="shared" si="41"/>
        <v>0</v>
      </c>
      <c r="M209" s="17">
        <f t="shared" si="42"/>
        <v>0</v>
      </c>
      <c r="N209" s="17">
        <f t="shared" si="43"/>
        <v>1059.96</v>
      </c>
      <c r="O209" s="54">
        <f t="shared" si="38"/>
        <v>0</v>
      </c>
    </row>
    <row r="210" spans="1:15" ht="15" x14ac:dyDescent="0.2">
      <c r="A210" s="123" t="s">
        <v>464</v>
      </c>
      <c r="B210" s="124" t="s">
        <v>101</v>
      </c>
      <c r="C210" s="124"/>
      <c r="D210" s="124"/>
      <c r="E210" s="124"/>
      <c r="F210" s="124"/>
      <c r="G210" s="124"/>
      <c r="H210" s="124"/>
      <c r="I210" s="124"/>
      <c r="J210" s="125"/>
      <c r="K210" s="125"/>
      <c r="L210" s="125"/>
      <c r="M210" s="125"/>
      <c r="N210" s="17">
        <f t="shared" si="43"/>
        <v>0</v>
      </c>
      <c r="O210" s="126"/>
    </row>
    <row r="211" spans="1:15" ht="28.5" x14ac:dyDescent="0.2">
      <c r="A211" s="53" t="s">
        <v>465</v>
      </c>
      <c r="B211" s="41" t="s">
        <v>102</v>
      </c>
      <c r="C211" s="42" t="s">
        <v>7</v>
      </c>
      <c r="D211" s="127">
        <v>1</v>
      </c>
      <c r="E211" s="128">
        <f>Boletim_de_Medição_02!G211</f>
        <v>0</v>
      </c>
      <c r="F211" s="105"/>
      <c r="G211" s="17">
        <f t="shared" si="36"/>
        <v>0</v>
      </c>
      <c r="H211" s="17">
        <f t="shared" si="37"/>
        <v>1</v>
      </c>
      <c r="I211" s="129">
        <v>1118.8900000000001</v>
      </c>
      <c r="J211" s="17">
        <f t="shared" si="39"/>
        <v>1118.8900000000001</v>
      </c>
      <c r="K211" s="17">
        <f t="shared" si="40"/>
        <v>0</v>
      </c>
      <c r="L211" s="17">
        <f t="shared" si="41"/>
        <v>0</v>
      </c>
      <c r="M211" s="17">
        <f t="shared" si="42"/>
        <v>0</v>
      </c>
      <c r="N211" s="17">
        <f t="shared" si="43"/>
        <v>1118.8900000000001</v>
      </c>
      <c r="O211" s="54">
        <f t="shared" si="38"/>
        <v>0</v>
      </c>
    </row>
    <row r="212" spans="1:15" ht="15" x14ac:dyDescent="0.2">
      <c r="A212" s="123" t="s">
        <v>466</v>
      </c>
      <c r="B212" s="124" t="s">
        <v>467</v>
      </c>
      <c r="C212" s="124"/>
      <c r="D212" s="124"/>
      <c r="E212" s="124"/>
      <c r="F212" s="124"/>
      <c r="G212" s="124"/>
      <c r="H212" s="124"/>
      <c r="I212" s="124"/>
      <c r="J212" s="125"/>
      <c r="K212" s="125"/>
      <c r="L212" s="125"/>
      <c r="M212" s="125"/>
      <c r="N212" s="17">
        <f t="shared" si="43"/>
        <v>0</v>
      </c>
      <c r="O212" s="126"/>
    </row>
    <row r="213" spans="1:15" ht="42.75" x14ac:dyDescent="0.2">
      <c r="A213" s="53" t="s">
        <v>468</v>
      </c>
      <c r="B213" s="41" t="s">
        <v>469</v>
      </c>
      <c r="C213" s="42" t="s">
        <v>30</v>
      </c>
      <c r="D213" s="127">
        <v>7</v>
      </c>
      <c r="E213" s="128">
        <f>Boletim_de_Medição_02!G213</f>
        <v>0</v>
      </c>
      <c r="F213" s="105"/>
      <c r="G213" s="17">
        <f t="shared" si="36"/>
        <v>0</v>
      </c>
      <c r="H213" s="17">
        <f t="shared" si="37"/>
        <v>7</v>
      </c>
      <c r="I213" s="129">
        <v>126.53</v>
      </c>
      <c r="J213" s="17">
        <f t="shared" si="39"/>
        <v>885.71</v>
      </c>
      <c r="K213" s="17">
        <f t="shared" si="40"/>
        <v>0</v>
      </c>
      <c r="L213" s="17">
        <f t="shared" si="41"/>
        <v>0</v>
      </c>
      <c r="M213" s="17">
        <f t="shared" si="42"/>
        <v>0</v>
      </c>
      <c r="N213" s="17">
        <f t="shared" si="43"/>
        <v>885.71</v>
      </c>
      <c r="O213" s="54">
        <f t="shared" si="38"/>
        <v>0</v>
      </c>
    </row>
    <row r="214" spans="1:15" ht="28.5" x14ac:dyDescent="0.2">
      <c r="A214" s="53" t="s">
        <v>470</v>
      </c>
      <c r="B214" s="41" t="s">
        <v>471</v>
      </c>
      <c r="C214" s="42" t="s">
        <v>71</v>
      </c>
      <c r="D214" s="127">
        <v>1</v>
      </c>
      <c r="E214" s="128">
        <f>Boletim_de_Medição_02!G214</f>
        <v>0</v>
      </c>
      <c r="F214" s="105"/>
      <c r="G214" s="17">
        <f t="shared" si="36"/>
        <v>0</v>
      </c>
      <c r="H214" s="17">
        <f t="shared" si="37"/>
        <v>1</v>
      </c>
      <c r="I214" s="129">
        <v>6.71</v>
      </c>
      <c r="J214" s="17">
        <f t="shared" si="39"/>
        <v>6.71</v>
      </c>
      <c r="K214" s="17">
        <f t="shared" si="40"/>
        <v>0</v>
      </c>
      <c r="L214" s="17">
        <f t="shared" si="41"/>
        <v>0</v>
      </c>
      <c r="M214" s="17">
        <f t="shared" si="42"/>
        <v>0</v>
      </c>
      <c r="N214" s="17">
        <f t="shared" si="43"/>
        <v>6.71</v>
      </c>
      <c r="O214" s="54">
        <f t="shared" si="38"/>
        <v>0</v>
      </c>
    </row>
    <row r="215" spans="1:15" ht="28.5" x14ac:dyDescent="0.2">
      <c r="A215" s="53" t="s">
        <v>472</v>
      </c>
      <c r="B215" s="41" t="s">
        <v>63</v>
      </c>
      <c r="C215" s="42" t="s">
        <v>7</v>
      </c>
      <c r="D215" s="127">
        <v>1</v>
      </c>
      <c r="E215" s="128">
        <f>Boletim_de_Medição_02!G215</f>
        <v>0</v>
      </c>
      <c r="F215" s="105"/>
      <c r="G215" s="17">
        <f t="shared" si="36"/>
        <v>0</v>
      </c>
      <c r="H215" s="17">
        <f t="shared" si="37"/>
        <v>1</v>
      </c>
      <c r="I215" s="129">
        <v>238.4</v>
      </c>
      <c r="J215" s="17">
        <f t="shared" si="39"/>
        <v>238.4</v>
      </c>
      <c r="K215" s="17">
        <f t="shared" si="40"/>
        <v>0</v>
      </c>
      <c r="L215" s="17">
        <f t="shared" si="41"/>
        <v>0</v>
      </c>
      <c r="M215" s="17">
        <f t="shared" si="42"/>
        <v>0</v>
      </c>
      <c r="N215" s="17">
        <f t="shared" si="43"/>
        <v>238.4</v>
      </c>
      <c r="O215" s="54">
        <f t="shared" si="38"/>
        <v>0</v>
      </c>
    </row>
    <row r="216" spans="1:15" ht="28.5" x14ac:dyDescent="0.2">
      <c r="A216" s="53" t="s">
        <v>473</v>
      </c>
      <c r="B216" s="41" t="s">
        <v>474</v>
      </c>
      <c r="C216" s="42" t="s">
        <v>71</v>
      </c>
      <c r="D216" s="127">
        <v>1</v>
      </c>
      <c r="E216" s="128">
        <f>Boletim_de_Medição_02!G216</f>
        <v>0</v>
      </c>
      <c r="F216" s="105"/>
      <c r="G216" s="17">
        <f t="shared" si="36"/>
        <v>0</v>
      </c>
      <c r="H216" s="17">
        <f t="shared" si="37"/>
        <v>1</v>
      </c>
      <c r="I216" s="129">
        <v>7.67</v>
      </c>
      <c r="J216" s="17">
        <f t="shared" si="39"/>
        <v>7.67</v>
      </c>
      <c r="K216" s="17">
        <f t="shared" si="40"/>
        <v>0</v>
      </c>
      <c r="L216" s="17">
        <f t="shared" si="41"/>
        <v>0</v>
      </c>
      <c r="M216" s="17">
        <f t="shared" si="42"/>
        <v>0</v>
      </c>
      <c r="N216" s="17">
        <f t="shared" si="43"/>
        <v>7.67</v>
      </c>
      <c r="O216" s="54">
        <f t="shared" si="38"/>
        <v>0</v>
      </c>
    </row>
    <row r="217" spans="1:15" ht="28.5" x14ac:dyDescent="0.2">
      <c r="A217" s="53" t="s">
        <v>475</v>
      </c>
      <c r="B217" s="41" t="s">
        <v>476</v>
      </c>
      <c r="C217" s="42" t="s">
        <v>30</v>
      </c>
      <c r="D217" s="127">
        <v>497</v>
      </c>
      <c r="E217" s="128">
        <f>Boletim_de_Medição_02!G217</f>
        <v>0</v>
      </c>
      <c r="F217" s="105"/>
      <c r="G217" s="17">
        <f t="shared" si="36"/>
        <v>0</v>
      </c>
      <c r="H217" s="17">
        <f t="shared" si="37"/>
        <v>497</v>
      </c>
      <c r="I217" s="129">
        <v>2.21</v>
      </c>
      <c r="J217" s="17">
        <f t="shared" si="39"/>
        <v>1098.3699999999999</v>
      </c>
      <c r="K217" s="17">
        <f t="shared" si="40"/>
        <v>0</v>
      </c>
      <c r="L217" s="17">
        <f t="shared" si="41"/>
        <v>0</v>
      </c>
      <c r="M217" s="17">
        <f t="shared" si="42"/>
        <v>0</v>
      </c>
      <c r="N217" s="17">
        <f t="shared" si="43"/>
        <v>1098.3699999999999</v>
      </c>
      <c r="O217" s="54">
        <f t="shared" si="38"/>
        <v>0</v>
      </c>
    </row>
    <row r="218" spans="1:15" ht="28.5" x14ac:dyDescent="0.2">
      <c r="A218" s="53" t="s">
        <v>477</v>
      </c>
      <c r="B218" s="41" t="s">
        <v>478</v>
      </c>
      <c r="C218" s="42" t="s">
        <v>75</v>
      </c>
      <c r="D218" s="127">
        <v>142</v>
      </c>
      <c r="E218" s="128">
        <f>Boletim_de_Medição_02!G218</f>
        <v>0</v>
      </c>
      <c r="F218" s="105"/>
      <c r="G218" s="17">
        <f t="shared" si="36"/>
        <v>0</v>
      </c>
      <c r="H218" s="17">
        <f t="shared" si="37"/>
        <v>142</v>
      </c>
      <c r="I218" s="129">
        <v>17.010000000000002</v>
      </c>
      <c r="J218" s="17">
        <f t="shared" si="39"/>
        <v>2415.42</v>
      </c>
      <c r="K218" s="17">
        <f t="shared" si="40"/>
        <v>0</v>
      </c>
      <c r="L218" s="17">
        <f t="shared" si="41"/>
        <v>0</v>
      </c>
      <c r="M218" s="17">
        <f t="shared" si="42"/>
        <v>0</v>
      </c>
      <c r="N218" s="17">
        <f t="shared" si="43"/>
        <v>2415.42</v>
      </c>
      <c r="O218" s="54">
        <f t="shared" si="38"/>
        <v>0</v>
      </c>
    </row>
    <row r="219" spans="1:15" ht="15" x14ac:dyDescent="0.2">
      <c r="A219" s="53" t="s">
        <v>479</v>
      </c>
      <c r="B219" s="41" t="s">
        <v>480</v>
      </c>
      <c r="C219" s="42" t="s">
        <v>100</v>
      </c>
      <c r="D219" s="127">
        <v>8.6999999999999993</v>
      </c>
      <c r="E219" s="128">
        <f>Boletim_de_Medição_02!G219</f>
        <v>0</v>
      </c>
      <c r="F219" s="105"/>
      <c r="G219" s="17">
        <f t="shared" si="36"/>
        <v>0</v>
      </c>
      <c r="H219" s="17">
        <f t="shared" si="37"/>
        <v>8.6999999999999993</v>
      </c>
      <c r="I219" s="129">
        <v>60.45</v>
      </c>
      <c r="J219" s="17">
        <f t="shared" si="39"/>
        <v>525.91999999999996</v>
      </c>
      <c r="K219" s="17">
        <f t="shared" si="40"/>
        <v>0</v>
      </c>
      <c r="L219" s="17">
        <f t="shared" si="41"/>
        <v>0</v>
      </c>
      <c r="M219" s="17">
        <f t="shared" si="42"/>
        <v>0</v>
      </c>
      <c r="N219" s="17">
        <f t="shared" si="43"/>
        <v>525.91999999999996</v>
      </c>
      <c r="O219" s="54">
        <f t="shared" si="38"/>
        <v>0</v>
      </c>
    </row>
    <row r="220" spans="1:15" ht="28.5" x14ac:dyDescent="0.2">
      <c r="A220" s="53" t="s">
        <v>481</v>
      </c>
      <c r="B220" s="41" t="s">
        <v>132</v>
      </c>
      <c r="C220" s="42" t="s">
        <v>30</v>
      </c>
      <c r="D220" s="127">
        <v>218</v>
      </c>
      <c r="E220" s="128">
        <f>Boletim_de_Medição_02!G220</f>
        <v>0</v>
      </c>
      <c r="F220" s="105"/>
      <c r="G220" s="17">
        <f t="shared" si="36"/>
        <v>0</v>
      </c>
      <c r="H220" s="17">
        <f t="shared" si="37"/>
        <v>218</v>
      </c>
      <c r="I220" s="129">
        <v>5.64</v>
      </c>
      <c r="J220" s="17">
        <f t="shared" si="39"/>
        <v>1229.52</v>
      </c>
      <c r="K220" s="17">
        <f t="shared" si="40"/>
        <v>0</v>
      </c>
      <c r="L220" s="17">
        <f t="shared" si="41"/>
        <v>0</v>
      </c>
      <c r="M220" s="17">
        <f t="shared" si="42"/>
        <v>0</v>
      </c>
      <c r="N220" s="17">
        <f t="shared" si="43"/>
        <v>1229.52</v>
      </c>
      <c r="O220" s="54">
        <f t="shared" si="38"/>
        <v>0</v>
      </c>
    </row>
    <row r="221" spans="1:15" ht="15" x14ac:dyDescent="0.2">
      <c r="A221" s="53" t="s">
        <v>482</v>
      </c>
      <c r="B221" s="41" t="s">
        <v>483</v>
      </c>
      <c r="C221" s="42" t="s">
        <v>30</v>
      </c>
      <c r="D221" s="127">
        <v>30</v>
      </c>
      <c r="E221" s="128">
        <f>Boletim_de_Medição_02!G221</f>
        <v>0</v>
      </c>
      <c r="F221" s="105"/>
      <c r="G221" s="17">
        <f t="shared" si="36"/>
        <v>0</v>
      </c>
      <c r="H221" s="17">
        <f t="shared" si="37"/>
        <v>30</v>
      </c>
      <c r="I221" s="129">
        <v>12.88</v>
      </c>
      <c r="J221" s="17">
        <f t="shared" si="39"/>
        <v>386.4</v>
      </c>
      <c r="K221" s="17">
        <f t="shared" si="40"/>
        <v>0</v>
      </c>
      <c r="L221" s="17">
        <f t="shared" si="41"/>
        <v>0</v>
      </c>
      <c r="M221" s="17">
        <f t="shared" si="42"/>
        <v>0</v>
      </c>
      <c r="N221" s="17">
        <f t="shared" si="43"/>
        <v>386.4</v>
      </c>
      <c r="O221" s="54">
        <f t="shared" si="38"/>
        <v>0</v>
      </c>
    </row>
    <row r="222" spans="1:15" ht="15" x14ac:dyDescent="0.2">
      <c r="A222" s="53" t="s">
        <v>484</v>
      </c>
      <c r="B222" s="41" t="s">
        <v>485</v>
      </c>
      <c r="C222" s="42" t="s">
        <v>30</v>
      </c>
      <c r="D222" s="127">
        <v>6</v>
      </c>
      <c r="E222" s="128">
        <f>Boletim_de_Medição_02!G222</f>
        <v>0</v>
      </c>
      <c r="F222" s="105"/>
      <c r="G222" s="17">
        <f t="shared" si="36"/>
        <v>0</v>
      </c>
      <c r="H222" s="17">
        <f t="shared" si="37"/>
        <v>6</v>
      </c>
      <c r="I222" s="129">
        <v>39.840000000000003</v>
      </c>
      <c r="J222" s="17">
        <f t="shared" si="39"/>
        <v>239.04</v>
      </c>
      <c r="K222" s="17">
        <f t="shared" si="40"/>
        <v>0</v>
      </c>
      <c r="L222" s="17">
        <f t="shared" si="41"/>
        <v>0</v>
      </c>
      <c r="M222" s="17">
        <f t="shared" si="42"/>
        <v>0</v>
      </c>
      <c r="N222" s="17">
        <f t="shared" si="43"/>
        <v>239.04</v>
      </c>
      <c r="O222" s="54">
        <f t="shared" si="38"/>
        <v>0</v>
      </c>
    </row>
    <row r="223" spans="1:15" ht="28.5" x14ac:dyDescent="0.2">
      <c r="A223" s="53" t="s">
        <v>486</v>
      </c>
      <c r="B223" s="41" t="s">
        <v>487</v>
      </c>
      <c r="C223" s="42" t="s">
        <v>71</v>
      </c>
      <c r="D223" s="127">
        <v>3</v>
      </c>
      <c r="E223" s="128">
        <f>Boletim_de_Medição_02!G223</f>
        <v>0</v>
      </c>
      <c r="F223" s="105"/>
      <c r="G223" s="17">
        <f t="shared" si="36"/>
        <v>0</v>
      </c>
      <c r="H223" s="17">
        <f t="shared" si="37"/>
        <v>3</v>
      </c>
      <c r="I223" s="129">
        <v>30.45</v>
      </c>
      <c r="J223" s="17">
        <f t="shared" si="39"/>
        <v>91.35</v>
      </c>
      <c r="K223" s="17">
        <f t="shared" si="40"/>
        <v>0</v>
      </c>
      <c r="L223" s="17">
        <f t="shared" si="41"/>
        <v>0</v>
      </c>
      <c r="M223" s="17">
        <f t="shared" si="42"/>
        <v>0</v>
      </c>
      <c r="N223" s="17">
        <f t="shared" si="43"/>
        <v>91.35</v>
      </c>
      <c r="O223" s="54">
        <f t="shared" si="38"/>
        <v>0</v>
      </c>
    </row>
    <row r="224" spans="1:15" ht="28.5" x14ac:dyDescent="0.2">
      <c r="A224" s="53" t="s">
        <v>488</v>
      </c>
      <c r="B224" s="41" t="s">
        <v>134</v>
      </c>
      <c r="C224" s="42" t="s">
        <v>7</v>
      </c>
      <c r="D224" s="127">
        <v>2</v>
      </c>
      <c r="E224" s="128">
        <f>Boletim_de_Medição_02!G224</f>
        <v>0</v>
      </c>
      <c r="F224" s="105"/>
      <c r="G224" s="17">
        <f t="shared" si="36"/>
        <v>0</v>
      </c>
      <c r="H224" s="17">
        <f t="shared" si="37"/>
        <v>2</v>
      </c>
      <c r="I224" s="129">
        <v>96.57</v>
      </c>
      <c r="J224" s="17">
        <f t="shared" si="39"/>
        <v>193.14</v>
      </c>
      <c r="K224" s="17">
        <f t="shared" si="40"/>
        <v>0</v>
      </c>
      <c r="L224" s="17">
        <f t="shared" si="41"/>
        <v>0</v>
      </c>
      <c r="M224" s="17">
        <f t="shared" si="42"/>
        <v>0</v>
      </c>
      <c r="N224" s="17">
        <f t="shared" si="43"/>
        <v>193.14</v>
      </c>
      <c r="O224" s="54">
        <f t="shared" si="38"/>
        <v>0</v>
      </c>
    </row>
    <row r="225" spans="1:15" ht="28.5" x14ac:dyDescent="0.2">
      <c r="A225" s="53" t="s">
        <v>489</v>
      </c>
      <c r="B225" s="41" t="s">
        <v>70</v>
      </c>
      <c r="C225" s="42" t="s">
        <v>7</v>
      </c>
      <c r="D225" s="127">
        <v>3</v>
      </c>
      <c r="E225" s="128">
        <f>Boletim_de_Medição_02!G225</f>
        <v>0</v>
      </c>
      <c r="F225" s="105"/>
      <c r="G225" s="17">
        <f t="shared" si="36"/>
        <v>0</v>
      </c>
      <c r="H225" s="17">
        <f t="shared" si="37"/>
        <v>3</v>
      </c>
      <c r="I225" s="129">
        <v>17.82</v>
      </c>
      <c r="J225" s="17">
        <f t="shared" si="39"/>
        <v>53.46</v>
      </c>
      <c r="K225" s="17">
        <f t="shared" si="40"/>
        <v>0</v>
      </c>
      <c r="L225" s="17">
        <f t="shared" si="41"/>
        <v>0</v>
      </c>
      <c r="M225" s="17">
        <f t="shared" si="42"/>
        <v>0</v>
      </c>
      <c r="N225" s="17">
        <f t="shared" si="43"/>
        <v>53.46</v>
      </c>
      <c r="O225" s="54">
        <f t="shared" si="38"/>
        <v>0</v>
      </c>
    </row>
    <row r="226" spans="1:15" ht="28.5" x14ac:dyDescent="0.2">
      <c r="A226" s="53" t="s">
        <v>490</v>
      </c>
      <c r="B226" s="41" t="s">
        <v>491</v>
      </c>
      <c r="C226" s="42" t="s">
        <v>71</v>
      </c>
      <c r="D226" s="127">
        <v>17</v>
      </c>
      <c r="E226" s="128">
        <f>Boletim_de_Medição_02!G226</f>
        <v>0</v>
      </c>
      <c r="F226" s="105"/>
      <c r="G226" s="17">
        <f t="shared" si="36"/>
        <v>0</v>
      </c>
      <c r="H226" s="17">
        <f t="shared" si="37"/>
        <v>17</v>
      </c>
      <c r="I226" s="129">
        <v>4.68</v>
      </c>
      <c r="J226" s="17">
        <f t="shared" si="39"/>
        <v>79.56</v>
      </c>
      <c r="K226" s="17">
        <f t="shared" si="40"/>
        <v>0</v>
      </c>
      <c r="L226" s="17">
        <f t="shared" si="41"/>
        <v>0</v>
      </c>
      <c r="M226" s="17">
        <f t="shared" si="42"/>
        <v>0</v>
      </c>
      <c r="N226" s="17">
        <f t="shared" si="43"/>
        <v>79.56</v>
      </c>
      <c r="O226" s="54">
        <f t="shared" si="38"/>
        <v>0</v>
      </c>
    </row>
    <row r="227" spans="1:15" ht="28.5" x14ac:dyDescent="0.2">
      <c r="A227" s="53" t="s">
        <v>492</v>
      </c>
      <c r="B227" s="41" t="s">
        <v>493</v>
      </c>
      <c r="C227" s="42" t="s">
        <v>7</v>
      </c>
      <c r="D227" s="127">
        <v>17</v>
      </c>
      <c r="E227" s="128">
        <f>Boletim_de_Medição_02!G227</f>
        <v>0</v>
      </c>
      <c r="F227" s="105"/>
      <c r="G227" s="17">
        <f t="shared" si="36"/>
        <v>0</v>
      </c>
      <c r="H227" s="17">
        <f t="shared" si="37"/>
        <v>17</v>
      </c>
      <c r="I227" s="129">
        <v>95.82</v>
      </c>
      <c r="J227" s="17">
        <f t="shared" si="39"/>
        <v>1628.94</v>
      </c>
      <c r="K227" s="17">
        <f t="shared" si="40"/>
        <v>0</v>
      </c>
      <c r="L227" s="17">
        <f t="shared" si="41"/>
        <v>0</v>
      </c>
      <c r="M227" s="17">
        <f t="shared" si="42"/>
        <v>0</v>
      </c>
      <c r="N227" s="17">
        <f t="shared" si="43"/>
        <v>1628.94</v>
      </c>
      <c r="O227" s="54">
        <f t="shared" si="38"/>
        <v>0</v>
      </c>
    </row>
    <row r="228" spans="1:15" ht="57" x14ac:dyDescent="0.2">
      <c r="A228" s="53" t="s">
        <v>494</v>
      </c>
      <c r="B228" s="41" t="s">
        <v>495</v>
      </c>
      <c r="C228" s="42" t="s">
        <v>7</v>
      </c>
      <c r="D228" s="127">
        <v>3</v>
      </c>
      <c r="E228" s="128">
        <f>Boletim_de_Medição_02!G228</f>
        <v>0</v>
      </c>
      <c r="F228" s="105"/>
      <c r="G228" s="17">
        <f t="shared" si="36"/>
        <v>0</v>
      </c>
      <c r="H228" s="17">
        <f t="shared" si="37"/>
        <v>3</v>
      </c>
      <c r="I228" s="129">
        <v>609.24</v>
      </c>
      <c r="J228" s="17">
        <f t="shared" si="39"/>
        <v>1827.72</v>
      </c>
      <c r="K228" s="17">
        <f t="shared" si="40"/>
        <v>0</v>
      </c>
      <c r="L228" s="17">
        <f t="shared" si="41"/>
        <v>0</v>
      </c>
      <c r="M228" s="17">
        <f t="shared" si="42"/>
        <v>0</v>
      </c>
      <c r="N228" s="17">
        <f t="shared" si="43"/>
        <v>1827.72</v>
      </c>
      <c r="O228" s="54">
        <f t="shared" si="38"/>
        <v>0</v>
      </c>
    </row>
    <row r="229" spans="1:15" ht="71.25" x14ac:dyDescent="0.2">
      <c r="A229" s="53" t="s">
        <v>496</v>
      </c>
      <c r="B229" s="41" t="s">
        <v>421</v>
      </c>
      <c r="C229" s="42" t="s">
        <v>6</v>
      </c>
      <c r="D229" s="127">
        <v>3</v>
      </c>
      <c r="E229" s="128">
        <f>Boletim_de_Medição_02!G229</f>
        <v>0</v>
      </c>
      <c r="F229" s="105"/>
      <c r="G229" s="17">
        <f t="shared" ref="G229:G234" si="44">E229+F229</f>
        <v>0</v>
      </c>
      <c r="H229" s="17">
        <f t="shared" ref="H229:H234" si="45">D229-G229</f>
        <v>3</v>
      </c>
      <c r="I229" s="129">
        <v>133.72999999999999</v>
      </c>
      <c r="J229" s="17">
        <f t="shared" si="39"/>
        <v>401.19</v>
      </c>
      <c r="K229" s="17">
        <f t="shared" si="40"/>
        <v>0</v>
      </c>
      <c r="L229" s="17">
        <f t="shared" si="41"/>
        <v>0</v>
      </c>
      <c r="M229" s="17">
        <f t="shared" si="42"/>
        <v>0</v>
      </c>
      <c r="N229" s="17">
        <f t="shared" si="43"/>
        <v>401.19</v>
      </c>
      <c r="O229" s="54">
        <f t="shared" ref="O229:O234" si="46">G229/D229*100</f>
        <v>0</v>
      </c>
    </row>
    <row r="230" spans="1:15" ht="15" x14ac:dyDescent="0.2">
      <c r="A230" s="123" t="s">
        <v>497</v>
      </c>
      <c r="B230" s="124" t="s">
        <v>498</v>
      </c>
      <c r="C230" s="124"/>
      <c r="D230" s="124"/>
      <c r="E230" s="124"/>
      <c r="F230" s="124"/>
      <c r="G230" s="124"/>
      <c r="H230" s="124"/>
      <c r="I230" s="124"/>
      <c r="J230" s="125"/>
      <c r="K230" s="125"/>
      <c r="L230" s="125"/>
      <c r="M230" s="125"/>
      <c r="N230" s="17">
        <f t="shared" si="43"/>
        <v>0</v>
      </c>
      <c r="O230" s="126"/>
    </row>
    <row r="231" spans="1:15" ht="15" x14ac:dyDescent="0.2">
      <c r="A231" s="53" t="s">
        <v>499</v>
      </c>
      <c r="B231" s="41" t="s">
        <v>69</v>
      </c>
      <c r="C231" s="42" t="s">
        <v>30</v>
      </c>
      <c r="D231" s="127">
        <v>42</v>
      </c>
      <c r="E231" s="128">
        <f>Boletim_de_Medição_02!G231</f>
        <v>0</v>
      </c>
      <c r="F231" s="105"/>
      <c r="G231" s="17">
        <f t="shared" si="44"/>
        <v>0</v>
      </c>
      <c r="H231" s="17">
        <f t="shared" si="45"/>
        <v>42</v>
      </c>
      <c r="I231" s="129">
        <v>7.66</v>
      </c>
      <c r="J231" s="17">
        <f t="shared" si="39"/>
        <v>321.72000000000003</v>
      </c>
      <c r="K231" s="17">
        <f t="shared" si="40"/>
        <v>0</v>
      </c>
      <c r="L231" s="17">
        <f t="shared" si="41"/>
        <v>0</v>
      </c>
      <c r="M231" s="17">
        <f t="shared" si="42"/>
        <v>0</v>
      </c>
      <c r="N231" s="17">
        <f t="shared" si="43"/>
        <v>321.72000000000003</v>
      </c>
      <c r="O231" s="54">
        <f t="shared" si="46"/>
        <v>0</v>
      </c>
    </row>
    <row r="232" spans="1:15" ht="28.5" x14ac:dyDescent="0.2">
      <c r="A232" s="53" t="s">
        <v>500</v>
      </c>
      <c r="B232" s="41" t="s">
        <v>62</v>
      </c>
      <c r="C232" s="42" t="s">
        <v>7</v>
      </c>
      <c r="D232" s="127">
        <v>1</v>
      </c>
      <c r="E232" s="128">
        <f>Boletim_de_Medição_02!G232</f>
        <v>0</v>
      </c>
      <c r="F232" s="105"/>
      <c r="G232" s="17">
        <f t="shared" si="44"/>
        <v>0</v>
      </c>
      <c r="H232" s="17">
        <f t="shared" si="45"/>
        <v>1</v>
      </c>
      <c r="I232" s="129">
        <v>568.95000000000005</v>
      </c>
      <c r="J232" s="17">
        <f t="shared" si="39"/>
        <v>568.95000000000005</v>
      </c>
      <c r="K232" s="17">
        <f t="shared" si="40"/>
        <v>0</v>
      </c>
      <c r="L232" s="17">
        <f t="shared" si="41"/>
        <v>0</v>
      </c>
      <c r="M232" s="17">
        <f t="shared" si="42"/>
        <v>0</v>
      </c>
      <c r="N232" s="17">
        <f t="shared" si="43"/>
        <v>568.95000000000005</v>
      </c>
      <c r="O232" s="54">
        <f t="shared" si="46"/>
        <v>0</v>
      </c>
    </row>
    <row r="233" spans="1:15" ht="28.5" x14ac:dyDescent="0.2">
      <c r="A233" s="53" t="s">
        <v>501</v>
      </c>
      <c r="B233" s="41" t="s">
        <v>502</v>
      </c>
      <c r="C233" s="42" t="s">
        <v>7</v>
      </c>
      <c r="D233" s="127">
        <v>1</v>
      </c>
      <c r="E233" s="128">
        <f>Boletim_de_Medição_02!G233</f>
        <v>0</v>
      </c>
      <c r="F233" s="105"/>
      <c r="G233" s="17">
        <f t="shared" si="44"/>
        <v>0</v>
      </c>
      <c r="H233" s="17">
        <f t="shared" si="45"/>
        <v>1</v>
      </c>
      <c r="I233" s="129">
        <v>12.97</v>
      </c>
      <c r="J233" s="17">
        <f t="shared" si="39"/>
        <v>12.97</v>
      </c>
      <c r="K233" s="17">
        <f t="shared" si="40"/>
        <v>0</v>
      </c>
      <c r="L233" s="17">
        <f t="shared" si="41"/>
        <v>0</v>
      </c>
      <c r="M233" s="17">
        <f t="shared" si="42"/>
        <v>0</v>
      </c>
      <c r="N233" s="17">
        <f t="shared" si="43"/>
        <v>12.97</v>
      </c>
      <c r="O233" s="54">
        <f t="shared" si="46"/>
        <v>0</v>
      </c>
    </row>
    <row r="234" spans="1:15" ht="28.5" x14ac:dyDescent="0.2">
      <c r="A234" s="53" t="s">
        <v>503</v>
      </c>
      <c r="B234" s="41" t="s">
        <v>504</v>
      </c>
      <c r="C234" s="42" t="s">
        <v>7</v>
      </c>
      <c r="D234" s="127">
        <v>1</v>
      </c>
      <c r="E234" s="128">
        <f>Boletim_de_Medição_02!G234</f>
        <v>0</v>
      </c>
      <c r="F234" s="105"/>
      <c r="G234" s="17">
        <f t="shared" si="44"/>
        <v>0</v>
      </c>
      <c r="H234" s="17">
        <f t="shared" si="45"/>
        <v>1</v>
      </c>
      <c r="I234" s="129">
        <v>144.27000000000001</v>
      </c>
      <c r="J234" s="17">
        <f t="shared" si="39"/>
        <v>144.27000000000001</v>
      </c>
      <c r="K234" s="17">
        <f t="shared" si="40"/>
        <v>0</v>
      </c>
      <c r="L234" s="17">
        <f t="shared" si="41"/>
        <v>0</v>
      </c>
      <c r="M234" s="17">
        <f t="shared" si="42"/>
        <v>0</v>
      </c>
      <c r="N234" s="17">
        <f t="shared" si="43"/>
        <v>144.27000000000001</v>
      </c>
      <c r="O234" s="54">
        <f t="shared" si="46"/>
        <v>0</v>
      </c>
    </row>
    <row r="235" spans="1:15" ht="15" x14ac:dyDescent="0.2">
      <c r="A235" s="130" t="s">
        <v>81</v>
      </c>
      <c r="B235" s="131" t="s">
        <v>1150</v>
      </c>
      <c r="C235" s="132"/>
      <c r="D235" s="133"/>
      <c r="E235" s="133"/>
      <c r="F235" s="132"/>
      <c r="G235" s="134"/>
      <c r="H235" s="134"/>
      <c r="I235" s="132"/>
      <c r="J235" s="135"/>
      <c r="K235" s="135"/>
      <c r="L235" s="135"/>
      <c r="M235" s="135"/>
      <c r="N235" s="17">
        <f t="shared" si="43"/>
        <v>0</v>
      </c>
      <c r="O235" s="136"/>
    </row>
    <row r="236" spans="1:15" ht="15" x14ac:dyDescent="0.2">
      <c r="A236" s="137" t="s">
        <v>47</v>
      </c>
      <c r="B236" s="138" t="s">
        <v>8</v>
      </c>
      <c r="C236" s="139"/>
      <c r="D236" s="140"/>
      <c r="E236" s="140"/>
      <c r="F236" s="105"/>
      <c r="G236" s="17"/>
      <c r="H236" s="17"/>
      <c r="I236" s="129"/>
      <c r="J236" s="125"/>
      <c r="K236" s="125"/>
      <c r="L236" s="125"/>
      <c r="M236" s="125"/>
      <c r="N236" s="17">
        <f t="shared" si="43"/>
        <v>0</v>
      </c>
      <c r="O236" s="54"/>
    </row>
    <row r="237" spans="1:15" ht="42.75" x14ac:dyDescent="0.2">
      <c r="A237" s="53" t="s">
        <v>48</v>
      </c>
      <c r="B237" s="41" t="s">
        <v>505</v>
      </c>
      <c r="C237" s="42" t="s">
        <v>72</v>
      </c>
      <c r="D237" s="127">
        <v>402</v>
      </c>
      <c r="E237" s="128">
        <f>Boletim_de_Medição_02!G237</f>
        <v>402</v>
      </c>
      <c r="F237" s="105"/>
      <c r="G237" s="17">
        <f t="shared" ref="G237:G300" si="47">E237+F237</f>
        <v>402</v>
      </c>
      <c r="H237" s="17">
        <f t="shared" ref="H237:H300" si="48">D237-G237</f>
        <v>0</v>
      </c>
      <c r="I237" s="129">
        <v>3.45</v>
      </c>
      <c r="J237" s="17">
        <f t="shared" si="39"/>
        <v>1386.9</v>
      </c>
      <c r="K237" s="17">
        <f t="shared" si="40"/>
        <v>1386.9</v>
      </c>
      <c r="L237" s="17">
        <f t="shared" si="41"/>
        <v>0</v>
      </c>
      <c r="M237" s="17">
        <f t="shared" si="42"/>
        <v>1386.9</v>
      </c>
      <c r="N237" s="17">
        <f t="shared" si="43"/>
        <v>0</v>
      </c>
      <c r="O237" s="54">
        <f t="shared" ref="O237:O300" si="49">G237/D237*100</f>
        <v>100</v>
      </c>
    </row>
    <row r="238" spans="1:15" ht="15" x14ac:dyDescent="0.2">
      <c r="A238" s="137" t="s">
        <v>49</v>
      </c>
      <c r="B238" s="138" t="s">
        <v>506</v>
      </c>
      <c r="C238" s="139"/>
      <c r="D238" s="140"/>
      <c r="E238" s="140"/>
      <c r="F238" s="105"/>
      <c r="G238" s="17"/>
      <c r="H238" s="17"/>
      <c r="I238" s="129"/>
      <c r="J238" s="125"/>
      <c r="K238" s="125"/>
      <c r="L238" s="125"/>
      <c r="M238" s="125"/>
      <c r="N238" s="17">
        <f t="shared" si="43"/>
        <v>0</v>
      </c>
      <c r="O238" s="54"/>
    </row>
    <row r="239" spans="1:15" ht="15" x14ac:dyDescent="0.2">
      <c r="A239" s="137" t="s">
        <v>50</v>
      </c>
      <c r="B239" s="138" t="s">
        <v>104</v>
      </c>
      <c r="C239" s="139"/>
      <c r="D239" s="140"/>
      <c r="E239" s="140"/>
      <c r="F239" s="105"/>
      <c r="G239" s="17"/>
      <c r="H239" s="17"/>
      <c r="I239" s="129"/>
      <c r="J239" s="125"/>
      <c r="K239" s="125"/>
      <c r="L239" s="125"/>
      <c r="M239" s="125"/>
      <c r="N239" s="17">
        <f t="shared" si="43"/>
        <v>0</v>
      </c>
      <c r="O239" s="54"/>
    </row>
    <row r="240" spans="1:15" ht="15" x14ac:dyDescent="0.2">
      <c r="A240" s="137" t="s">
        <v>507</v>
      </c>
      <c r="B240" s="138" t="s">
        <v>286</v>
      </c>
      <c r="C240" s="139"/>
      <c r="D240" s="140"/>
      <c r="E240" s="140"/>
      <c r="F240" s="105"/>
      <c r="G240" s="17"/>
      <c r="H240" s="17"/>
      <c r="I240" s="129"/>
      <c r="J240" s="125"/>
      <c r="K240" s="125"/>
      <c r="L240" s="125"/>
      <c r="M240" s="125"/>
      <c r="N240" s="17">
        <f t="shared" si="43"/>
        <v>0</v>
      </c>
      <c r="O240" s="54"/>
    </row>
    <row r="241" spans="1:16382" ht="42.75" x14ac:dyDescent="0.2">
      <c r="A241" s="53" t="s">
        <v>508</v>
      </c>
      <c r="B241" s="41" t="s">
        <v>209</v>
      </c>
      <c r="C241" s="42" t="s">
        <v>74</v>
      </c>
      <c r="D241" s="127">
        <v>208.94</v>
      </c>
      <c r="E241" s="128">
        <f>Boletim_de_Medição_02!G241</f>
        <v>114.12</v>
      </c>
      <c r="F241" s="105">
        <v>21.52</v>
      </c>
      <c r="G241" s="17">
        <f t="shared" si="47"/>
        <v>135.63999999999999</v>
      </c>
      <c r="H241" s="17">
        <f t="shared" si="48"/>
        <v>73.3</v>
      </c>
      <c r="I241" s="129">
        <v>18.850000000000001</v>
      </c>
      <c r="J241" s="17">
        <f t="shared" si="39"/>
        <v>3938.52</v>
      </c>
      <c r="K241" s="17">
        <f t="shared" si="40"/>
        <v>2151.16</v>
      </c>
      <c r="L241" s="17">
        <f t="shared" si="41"/>
        <v>405.65</v>
      </c>
      <c r="M241" s="17">
        <f t="shared" si="42"/>
        <v>2556.81</v>
      </c>
      <c r="N241" s="17">
        <f t="shared" si="43"/>
        <v>1381.71</v>
      </c>
      <c r="O241" s="54">
        <f t="shared" si="49"/>
        <v>64.92</v>
      </c>
    </row>
    <row r="242" spans="1:16382" ht="15" x14ac:dyDescent="0.2">
      <c r="A242" s="53" t="s">
        <v>509</v>
      </c>
      <c r="B242" s="41" t="s">
        <v>98</v>
      </c>
      <c r="C242" s="42" t="s">
        <v>6</v>
      </c>
      <c r="D242" s="127">
        <v>173.48</v>
      </c>
      <c r="E242" s="128">
        <f>Boletim_de_Medição_02!G242</f>
        <v>0</v>
      </c>
      <c r="F242" s="105">
        <v>72.959999999999994</v>
      </c>
      <c r="G242" s="17">
        <f t="shared" si="47"/>
        <v>72.959999999999994</v>
      </c>
      <c r="H242" s="17">
        <f t="shared" si="48"/>
        <v>100.52</v>
      </c>
      <c r="I242" s="129">
        <v>2.2599999999999998</v>
      </c>
      <c r="J242" s="17">
        <f t="shared" si="39"/>
        <v>392.06</v>
      </c>
      <c r="K242" s="17">
        <f t="shared" si="40"/>
        <v>0</v>
      </c>
      <c r="L242" s="17">
        <f t="shared" si="41"/>
        <v>164.89</v>
      </c>
      <c r="M242" s="17">
        <f t="shared" si="42"/>
        <v>164.89</v>
      </c>
      <c r="N242" s="17">
        <f t="shared" si="43"/>
        <v>227.17</v>
      </c>
      <c r="O242" s="54">
        <f t="shared" si="49"/>
        <v>42.06</v>
      </c>
    </row>
    <row r="243" spans="1:16382" ht="28.5" x14ac:dyDescent="0.2">
      <c r="A243" s="53" t="s">
        <v>510</v>
      </c>
      <c r="B243" s="41" t="s">
        <v>511</v>
      </c>
      <c r="C243" s="42" t="s">
        <v>74</v>
      </c>
      <c r="D243" s="127">
        <v>73.5</v>
      </c>
      <c r="E243" s="128">
        <f>Boletim_de_Medição_02!G243</f>
        <v>0</v>
      </c>
      <c r="F243" s="106">
        <v>73.5</v>
      </c>
      <c r="G243" s="17">
        <f t="shared" si="47"/>
        <v>73.5</v>
      </c>
      <c r="H243" s="17">
        <f t="shared" si="48"/>
        <v>0</v>
      </c>
      <c r="I243" s="129">
        <v>4.5199999999999996</v>
      </c>
      <c r="J243" s="17">
        <f t="shared" si="39"/>
        <v>332.22</v>
      </c>
      <c r="K243" s="17">
        <f t="shared" si="40"/>
        <v>0</v>
      </c>
      <c r="L243" s="17">
        <f t="shared" si="41"/>
        <v>332.22</v>
      </c>
      <c r="M243" s="17">
        <f t="shared" si="42"/>
        <v>332.22</v>
      </c>
      <c r="N243" s="17">
        <f t="shared" si="43"/>
        <v>0</v>
      </c>
      <c r="O243" s="54">
        <f t="shared" si="49"/>
        <v>100</v>
      </c>
    </row>
    <row r="244" spans="1:16382" ht="42.75" x14ac:dyDescent="0.2">
      <c r="A244" s="53" t="s">
        <v>512</v>
      </c>
      <c r="B244" s="41" t="s">
        <v>195</v>
      </c>
      <c r="C244" s="42" t="s">
        <v>196</v>
      </c>
      <c r="D244" s="127">
        <v>330.75</v>
      </c>
      <c r="E244" s="128">
        <f>Boletim_de_Medição_02!G244</f>
        <v>0</v>
      </c>
      <c r="F244" s="105"/>
      <c r="G244" s="17">
        <f t="shared" si="47"/>
        <v>0</v>
      </c>
      <c r="H244" s="17">
        <f t="shared" si="48"/>
        <v>330.75</v>
      </c>
      <c r="I244" s="129">
        <v>0.64</v>
      </c>
      <c r="J244" s="17">
        <f t="shared" si="39"/>
        <v>211.68</v>
      </c>
      <c r="K244" s="17">
        <f t="shared" si="40"/>
        <v>0</v>
      </c>
      <c r="L244" s="17">
        <f t="shared" si="41"/>
        <v>0</v>
      </c>
      <c r="M244" s="17">
        <f t="shared" si="42"/>
        <v>0</v>
      </c>
      <c r="N244" s="17">
        <f t="shared" si="43"/>
        <v>211.68</v>
      </c>
      <c r="O244" s="54">
        <f t="shared" si="49"/>
        <v>0</v>
      </c>
    </row>
    <row r="245" spans="1:16382" ht="42.75" x14ac:dyDescent="0.2">
      <c r="A245" s="53" t="s">
        <v>513</v>
      </c>
      <c r="B245" s="41" t="s">
        <v>198</v>
      </c>
      <c r="C245" s="42" t="s">
        <v>28</v>
      </c>
      <c r="D245" s="127">
        <v>3.5</v>
      </c>
      <c r="E245" s="128">
        <f>Boletim_de_Medição_02!G245</f>
        <v>0</v>
      </c>
      <c r="F245" s="105"/>
      <c r="G245" s="17">
        <f t="shared" si="47"/>
        <v>0</v>
      </c>
      <c r="H245" s="17">
        <f t="shared" si="48"/>
        <v>3.5</v>
      </c>
      <c r="I245" s="129">
        <v>28.68</v>
      </c>
      <c r="J245" s="17">
        <f t="shared" si="39"/>
        <v>100.38</v>
      </c>
      <c r="K245" s="17">
        <f t="shared" si="40"/>
        <v>0</v>
      </c>
      <c r="L245" s="17">
        <f t="shared" si="41"/>
        <v>0</v>
      </c>
      <c r="M245" s="17">
        <f t="shared" si="42"/>
        <v>0</v>
      </c>
      <c r="N245" s="17">
        <f t="shared" si="43"/>
        <v>100.38</v>
      </c>
      <c r="O245" s="54">
        <f t="shared" si="49"/>
        <v>0</v>
      </c>
    </row>
    <row r="246" spans="1:16382" ht="28.5" x14ac:dyDescent="0.2">
      <c r="A246" s="53" t="s">
        <v>514</v>
      </c>
      <c r="B246" s="41" t="s">
        <v>199</v>
      </c>
      <c r="C246" s="42" t="s">
        <v>196</v>
      </c>
      <c r="D246" s="127">
        <v>102.4</v>
      </c>
      <c r="E246" s="128">
        <f>Boletim_de_Medição_02!G246</f>
        <v>0</v>
      </c>
      <c r="F246" s="105"/>
      <c r="G246" s="17">
        <f t="shared" si="47"/>
        <v>0</v>
      </c>
      <c r="H246" s="17">
        <f t="shared" si="48"/>
        <v>102.4</v>
      </c>
      <c r="I246" s="129">
        <v>0.42</v>
      </c>
      <c r="J246" s="17">
        <f t="shared" si="39"/>
        <v>43.01</v>
      </c>
      <c r="K246" s="17">
        <f t="shared" si="40"/>
        <v>0</v>
      </c>
      <c r="L246" s="17">
        <f t="shared" si="41"/>
        <v>0</v>
      </c>
      <c r="M246" s="17">
        <f t="shared" si="42"/>
        <v>0</v>
      </c>
      <c r="N246" s="17">
        <f t="shared" si="43"/>
        <v>43.01</v>
      </c>
      <c r="O246" s="54">
        <f t="shared" si="49"/>
        <v>0</v>
      </c>
    </row>
    <row r="247" spans="1:16382" ht="57" x14ac:dyDescent="0.2">
      <c r="A247" s="53" t="s">
        <v>515</v>
      </c>
      <c r="B247" s="41" t="s">
        <v>516</v>
      </c>
      <c r="C247" s="42" t="s">
        <v>74</v>
      </c>
      <c r="D247" s="127">
        <v>152.4</v>
      </c>
      <c r="E247" s="128">
        <f>Boletim_de_Medição_02!G247</f>
        <v>0</v>
      </c>
      <c r="F247" s="105">
        <v>112.92</v>
      </c>
      <c r="G247" s="17">
        <f t="shared" si="47"/>
        <v>112.92</v>
      </c>
      <c r="H247" s="17">
        <f t="shared" si="48"/>
        <v>39.479999999999997</v>
      </c>
      <c r="I247" s="129">
        <v>13.83</v>
      </c>
      <c r="J247" s="17">
        <f t="shared" si="39"/>
        <v>2107.69</v>
      </c>
      <c r="K247" s="17">
        <f t="shared" si="40"/>
        <v>0</v>
      </c>
      <c r="L247" s="17">
        <f t="shared" si="41"/>
        <v>1561.68</v>
      </c>
      <c r="M247" s="17">
        <f t="shared" si="42"/>
        <v>1561.68</v>
      </c>
      <c r="N247" s="17">
        <f t="shared" si="43"/>
        <v>546.01</v>
      </c>
      <c r="O247" s="54">
        <f t="shared" si="49"/>
        <v>74.09</v>
      </c>
    </row>
    <row r="248" spans="1:16382" ht="15" x14ac:dyDescent="0.2">
      <c r="A248" s="137" t="s">
        <v>517</v>
      </c>
      <c r="B248" s="138" t="s">
        <v>518</v>
      </c>
      <c r="C248" s="139"/>
      <c r="D248" s="140"/>
      <c r="E248" s="140"/>
      <c r="F248" s="105"/>
      <c r="G248" s="17"/>
      <c r="H248" s="17"/>
      <c r="I248" s="129"/>
      <c r="J248" s="125"/>
      <c r="K248" s="125"/>
      <c r="L248" s="125"/>
      <c r="M248" s="125"/>
      <c r="N248" s="17">
        <f t="shared" si="43"/>
        <v>0</v>
      </c>
      <c r="O248" s="54"/>
      <c r="P248" s="104"/>
      <c r="Q248" s="26"/>
      <c r="R248" s="20"/>
      <c r="S248" s="35"/>
      <c r="T248" s="21"/>
      <c r="U248" s="21"/>
      <c r="V248" s="27"/>
      <c r="W248" s="28"/>
      <c r="X248" s="28"/>
      <c r="Y248" s="28"/>
      <c r="Z248" s="28"/>
      <c r="AA248" s="28"/>
      <c r="AB248" s="58"/>
      <c r="AC248" s="57"/>
      <c r="AD248" s="23"/>
      <c r="AE248" s="24"/>
      <c r="AF248" s="26"/>
      <c r="AG248" s="20"/>
      <c r="AH248" s="35"/>
      <c r="AI248" s="21"/>
      <c r="AJ248" s="21"/>
      <c r="AK248" s="27"/>
      <c r="AL248" s="28"/>
      <c r="AM248" s="28"/>
      <c r="AN248" s="28"/>
      <c r="AO248" s="28"/>
      <c r="AP248" s="28"/>
      <c r="AQ248" s="58"/>
      <c r="AR248" s="57"/>
      <c r="AS248" s="23"/>
      <c r="AT248" s="24"/>
      <c r="AU248" s="26"/>
      <c r="AV248" s="20"/>
      <c r="AW248" s="35"/>
      <c r="AX248" s="21"/>
      <c r="AY248" s="21"/>
      <c r="AZ248" s="27"/>
      <c r="BA248" s="28"/>
      <c r="BB248" s="28"/>
      <c r="BC248" s="28"/>
      <c r="BD248" s="28"/>
      <c r="BE248" s="28"/>
      <c r="BF248" s="58"/>
      <c r="BG248" s="57"/>
      <c r="BH248" s="23"/>
      <c r="BI248" s="24"/>
      <c r="BJ248" s="26"/>
      <c r="BK248" s="20"/>
      <c r="BL248" s="35"/>
      <c r="BM248" s="21"/>
      <c r="BN248" s="21"/>
      <c r="BO248" s="27"/>
      <c r="BP248" s="28"/>
      <c r="BQ248" s="28"/>
      <c r="BR248" s="28"/>
      <c r="BS248" s="28"/>
      <c r="BT248" s="28"/>
      <c r="BU248" s="58"/>
      <c r="BV248" s="57"/>
      <c r="BW248" s="23"/>
      <c r="BX248" s="24"/>
      <c r="BY248" s="26"/>
      <c r="BZ248" s="20"/>
      <c r="CA248" s="35"/>
      <c r="CB248" s="21"/>
      <c r="CC248" s="21"/>
      <c r="CD248" s="27"/>
      <c r="CE248" s="28"/>
      <c r="CF248" s="28"/>
      <c r="CG248" s="28"/>
      <c r="CH248" s="28"/>
      <c r="CI248" s="28"/>
      <c r="CJ248" s="58"/>
      <c r="CK248" s="57"/>
      <c r="CL248" s="23"/>
      <c r="CM248" s="24"/>
      <c r="CN248" s="26"/>
      <c r="CO248" s="20"/>
      <c r="CP248" s="35"/>
      <c r="CQ248" s="21"/>
      <c r="CR248" s="21"/>
      <c r="CS248" s="27"/>
      <c r="CT248" s="28"/>
      <c r="CU248" s="28"/>
      <c r="CV248" s="28"/>
      <c r="CW248" s="28"/>
      <c r="CX248" s="28"/>
      <c r="CY248" s="58"/>
      <c r="CZ248" s="57"/>
      <c r="DA248" s="23"/>
      <c r="DB248" s="24"/>
      <c r="DC248" s="26"/>
      <c r="DD248" s="20"/>
      <c r="DE248" s="35"/>
      <c r="DF248" s="21"/>
      <c r="DG248" s="21"/>
      <c r="DH248" s="27"/>
      <c r="DI248" s="28"/>
      <c r="DJ248" s="28"/>
      <c r="DK248" s="28"/>
      <c r="DL248" s="28"/>
      <c r="DM248" s="28"/>
      <c r="DN248" s="58"/>
      <c r="DO248" s="57"/>
      <c r="DP248" s="23"/>
      <c r="DQ248" s="24"/>
      <c r="DR248" s="26"/>
      <c r="DS248" s="20"/>
      <c r="DT248" s="35"/>
      <c r="DU248" s="21"/>
      <c r="DV248" s="21"/>
      <c r="DW248" s="27"/>
      <c r="DX248" s="28"/>
      <c r="DY248" s="28"/>
      <c r="DZ248" s="28"/>
      <c r="EA248" s="28"/>
      <c r="EB248" s="28"/>
      <c r="EC248" s="58"/>
      <c r="ED248" s="57"/>
      <c r="EE248" s="23"/>
      <c r="EF248" s="24"/>
      <c r="EG248" s="26"/>
      <c r="EH248" s="20"/>
      <c r="EI248" s="35"/>
      <c r="EJ248" s="21"/>
      <c r="EK248" s="21"/>
      <c r="EL248" s="27"/>
      <c r="EM248" s="28"/>
      <c r="EN248" s="28"/>
      <c r="EO248" s="28"/>
      <c r="EP248" s="28"/>
      <c r="EQ248" s="28"/>
      <c r="ER248" s="58"/>
      <c r="ES248" s="57"/>
      <c r="ET248" s="23"/>
      <c r="EU248" s="24"/>
      <c r="EV248" s="26"/>
      <c r="EW248" s="20"/>
      <c r="EX248" s="35"/>
      <c r="EY248" s="21"/>
      <c r="EZ248" s="21"/>
      <c r="FA248" s="27"/>
      <c r="FB248" s="28"/>
      <c r="FC248" s="28"/>
      <c r="FD248" s="28"/>
      <c r="FE248" s="28"/>
      <c r="FF248" s="28"/>
      <c r="FG248" s="58"/>
      <c r="FH248" s="57"/>
      <c r="FI248" s="23"/>
      <c r="FJ248" s="24"/>
      <c r="FK248" s="26"/>
      <c r="FL248" s="20"/>
      <c r="FM248" s="35"/>
      <c r="FN248" s="21"/>
      <c r="FO248" s="21"/>
      <c r="FP248" s="27"/>
      <c r="FQ248" s="28"/>
      <c r="FR248" s="28"/>
      <c r="FS248" s="28"/>
      <c r="FT248" s="28"/>
      <c r="FU248" s="28"/>
      <c r="FV248" s="58"/>
      <c r="FW248" s="57"/>
      <c r="FX248" s="23"/>
      <c r="FY248" s="24"/>
      <c r="FZ248" s="26"/>
      <c r="GA248" s="20"/>
      <c r="GB248" s="35"/>
      <c r="GC248" s="21"/>
      <c r="GD248" s="21"/>
      <c r="GE248" s="27"/>
      <c r="GF248" s="28"/>
      <c r="GG248" s="28"/>
      <c r="GH248" s="28"/>
      <c r="GI248" s="28"/>
      <c r="GJ248" s="28"/>
      <c r="GK248" s="58"/>
      <c r="GL248" s="57"/>
      <c r="GM248" s="23"/>
      <c r="GN248" s="24"/>
      <c r="GO248" s="26"/>
      <c r="GP248" s="20"/>
      <c r="GQ248" s="35"/>
      <c r="GR248" s="21"/>
      <c r="GS248" s="21"/>
      <c r="GT248" s="27"/>
      <c r="GU248" s="28"/>
      <c r="GV248" s="28"/>
      <c r="GW248" s="28"/>
      <c r="GX248" s="28"/>
      <c r="GY248" s="28"/>
      <c r="GZ248" s="58"/>
      <c r="HA248" s="57"/>
      <c r="HB248" s="23"/>
      <c r="HC248" s="24"/>
      <c r="HD248" s="26"/>
      <c r="HE248" s="20"/>
      <c r="HF248" s="35"/>
      <c r="HG248" s="21"/>
      <c r="HH248" s="21"/>
      <c r="HI248" s="27"/>
      <c r="HJ248" s="28"/>
      <c r="HK248" s="28"/>
      <c r="HL248" s="28"/>
      <c r="HM248" s="28"/>
      <c r="HN248" s="28"/>
      <c r="HO248" s="58"/>
      <c r="HP248" s="57"/>
      <c r="HQ248" s="23"/>
      <c r="HR248" s="24"/>
      <c r="HS248" s="26"/>
      <c r="HT248" s="20"/>
      <c r="HU248" s="35"/>
      <c r="HV248" s="21"/>
      <c r="HW248" s="21"/>
      <c r="HX248" s="27"/>
      <c r="HY248" s="28"/>
      <c r="HZ248" s="28"/>
      <c r="IA248" s="28"/>
      <c r="IB248" s="28"/>
      <c r="IC248" s="28"/>
      <c r="ID248" s="58"/>
      <c r="IE248" s="57"/>
      <c r="IF248" s="23"/>
      <c r="IG248" s="24"/>
      <c r="IH248" s="26"/>
      <c r="II248" s="20"/>
      <c r="IJ248" s="35"/>
      <c r="IK248" s="21"/>
      <c r="IL248" s="21"/>
      <c r="IM248" s="27"/>
      <c r="IN248" s="28"/>
      <c r="IO248" s="28"/>
      <c r="IP248" s="28"/>
      <c r="IQ248" s="28"/>
      <c r="IR248" s="28"/>
      <c r="IS248" s="58"/>
      <c r="IT248" s="57"/>
      <c r="IU248" s="23"/>
      <c r="IV248" s="24"/>
      <c r="IW248" s="26"/>
      <c r="IX248" s="20"/>
      <c r="IY248" s="35"/>
      <c r="IZ248" s="21"/>
      <c r="JA248" s="21"/>
      <c r="JB248" s="27"/>
      <c r="JC248" s="28"/>
      <c r="JD248" s="28"/>
      <c r="JE248" s="28"/>
      <c r="JF248" s="28"/>
      <c r="JG248" s="28"/>
      <c r="JH248" s="58"/>
      <c r="JI248" s="57"/>
      <c r="JJ248" s="23"/>
      <c r="JK248" s="24"/>
      <c r="JL248" s="26"/>
      <c r="JM248" s="20"/>
      <c r="JN248" s="35"/>
      <c r="JO248" s="21"/>
      <c r="JP248" s="21"/>
      <c r="JQ248" s="27"/>
      <c r="JR248" s="28"/>
      <c r="JS248" s="28"/>
      <c r="JT248" s="28"/>
      <c r="JU248" s="28"/>
      <c r="JV248" s="28"/>
      <c r="JW248" s="58"/>
      <c r="JX248" s="57"/>
      <c r="JY248" s="23"/>
      <c r="JZ248" s="24"/>
      <c r="KA248" s="26"/>
      <c r="KB248" s="20"/>
      <c r="KC248" s="35"/>
      <c r="KD248" s="21"/>
      <c r="KE248" s="21"/>
      <c r="KF248" s="27"/>
      <c r="KG248" s="28"/>
      <c r="KH248" s="28"/>
      <c r="KI248" s="28"/>
      <c r="KJ248" s="28"/>
      <c r="KK248" s="28"/>
      <c r="KL248" s="58"/>
      <c r="KM248" s="57"/>
      <c r="KN248" s="23"/>
      <c r="KO248" s="24"/>
      <c r="KP248" s="26"/>
      <c r="KQ248" s="20"/>
      <c r="KR248" s="35"/>
      <c r="KS248" s="21"/>
      <c r="KT248" s="21"/>
      <c r="KU248" s="27"/>
      <c r="KV248" s="28"/>
      <c r="KW248" s="28"/>
      <c r="KX248" s="28"/>
      <c r="KY248" s="28"/>
      <c r="KZ248" s="28"/>
      <c r="LA248" s="58"/>
      <c r="LB248" s="57"/>
      <c r="LC248" s="23"/>
      <c r="LD248" s="24"/>
      <c r="LE248" s="26"/>
      <c r="LF248" s="20"/>
      <c r="LG248" s="35"/>
      <c r="LH248" s="21"/>
      <c r="LI248" s="21"/>
      <c r="LJ248" s="27"/>
      <c r="LK248" s="28"/>
      <c r="LL248" s="28"/>
      <c r="LM248" s="28"/>
      <c r="LN248" s="28"/>
      <c r="LO248" s="28"/>
      <c r="LP248" s="58"/>
      <c r="LQ248" s="57"/>
      <c r="LR248" s="23"/>
      <c r="LS248" s="24"/>
      <c r="LT248" s="26"/>
      <c r="LU248" s="20"/>
      <c r="LV248" s="35"/>
      <c r="LW248" s="21"/>
      <c r="LX248" s="21"/>
      <c r="LY248" s="27"/>
      <c r="LZ248" s="28"/>
      <c r="MA248" s="28"/>
      <c r="MB248" s="28"/>
      <c r="MC248" s="28"/>
      <c r="MD248" s="28"/>
      <c r="ME248" s="58"/>
      <c r="MF248" s="57"/>
      <c r="MG248" s="23"/>
      <c r="MH248" s="24"/>
      <c r="MI248" s="26"/>
      <c r="MJ248" s="20"/>
      <c r="MK248" s="35"/>
      <c r="ML248" s="21"/>
      <c r="MM248" s="21"/>
      <c r="MN248" s="27"/>
      <c r="MO248" s="28"/>
      <c r="MP248" s="28"/>
      <c r="MQ248" s="28"/>
      <c r="MR248" s="28"/>
      <c r="MS248" s="28"/>
      <c r="MT248" s="58"/>
      <c r="MU248" s="57"/>
      <c r="MV248" s="23"/>
      <c r="MW248" s="24"/>
      <c r="MX248" s="26"/>
      <c r="MY248" s="20"/>
      <c r="MZ248" s="35"/>
      <c r="NA248" s="21"/>
      <c r="NB248" s="21"/>
      <c r="NC248" s="27"/>
      <c r="ND248" s="28"/>
      <c r="NE248" s="28"/>
      <c r="NF248" s="28"/>
      <c r="NG248" s="28"/>
      <c r="NH248" s="28"/>
      <c r="NI248" s="58"/>
      <c r="NJ248" s="57"/>
      <c r="NK248" s="23"/>
      <c r="NL248" s="24"/>
      <c r="NM248" s="26"/>
      <c r="NN248" s="20"/>
      <c r="NO248" s="35"/>
      <c r="NP248" s="21"/>
      <c r="NQ248" s="21"/>
      <c r="NR248" s="27"/>
      <c r="NS248" s="28"/>
      <c r="NT248" s="28"/>
      <c r="NU248" s="28"/>
      <c r="NV248" s="28"/>
      <c r="NW248" s="28"/>
      <c r="NX248" s="58"/>
      <c r="NY248" s="57"/>
      <c r="NZ248" s="23"/>
      <c r="OA248" s="24"/>
      <c r="OB248" s="26"/>
      <c r="OC248" s="20"/>
      <c r="OD248" s="35"/>
      <c r="OE248" s="21"/>
      <c r="OF248" s="21"/>
      <c r="OG248" s="27"/>
      <c r="OH248" s="28"/>
      <c r="OI248" s="28"/>
      <c r="OJ248" s="28"/>
      <c r="OK248" s="28"/>
      <c r="OL248" s="28"/>
      <c r="OM248" s="58"/>
      <c r="ON248" s="57"/>
      <c r="OO248" s="23"/>
      <c r="OP248" s="24"/>
      <c r="OQ248" s="26"/>
      <c r="OR248" s="20"/>
      <c r="OS248" s="35"/>
      <c r="OT248" s="21"/>
      <c r="OU248" s="21"/>
      <c r="OV248" s="27"/>
      <c r="OW248" s="28"/>
      <c r="OX248" s="28"/>
      <c r="OY248" s="28"/>
      <c r="OZ248" s="28"/>
      <c r="PA248" s="28"/>
      <c r="PB248" s="58"/>
      <c r="PC248" s="57"/>
      <c r="PD248" s="23"/>
      <c r="PE248" s="24"/>
      <c r="PF248" s="26"/>
      <c r="PG248" s="20"/>
      <c r="PH248" s="35"/>
      <c r="PI248" s="21"/>
      <c r="PJ248" s="21"/>
      <c r="PK248" s="27"/>
      <c r="PL248" s="28"/>
      <c r="PM248" s="28"/>
      <c r="PN248" s="28"/>
      <c r="PO248" s="28"/>
      <c r="PP248" s="28"/>
      <c r="PQ248" s="58"/>
      <c r="PR248" s="57"/>
      <c r="PS248" s="23"/>
      <c r="PT248" s="24"/>
      <c r="PU248" s="26"/>
      <c r="PV248" s="20"/>
      <c r="PW248" s="35"/>
      <c r="PX248" s="21"/>
      <c r="PY248" s="21"/>
      <c r="PZ248" s="27"/>
      <c r="QA248" s="28"/>
      <c r="QB248" s="28"/>
      <c r="QC248" s="28"/>
      <c r="QD248" s="28"/>
      <c r="QE248" s="28"/>
      <c r="QF248" s="58"/>
      <c r="QG248" s="57"/>
      <c r="QH248" s="23"/>
      <c r="QI248" s="24"/>
      <c r="QJ248" s="26"/>
      <c r="QK248" s="20"/>
      <c r="QL248" s="35"/>
      <c r="QM248" s="21"/>
      <c r="QN248" s="21"/>
      <c r="QO248" s="27"/>
      <c r="QP248" s="28"/>
      <c r="QQ248" s="28"/>
      <c r="QR248" s="28"/>
      <c r="QS248" s="28"/>
      <c r="QT248" s="28"/>
      <c r="QU248" s="58"/>
      <c r="QV248" s="57"/>
      <c r="QW248" s="23"/>
      <c r="QX248" s="24"/>
      <c r="QY248" s="26"/>
      <c r="QZ248" s="20"/>
      <c r="RA248" s="35"/>
      <c r="RB248" s="21"/>
      <c r="RC248" s="21"/>
      <c r="RD248" s="27"/>
      <c r="RE248" s="28"/>
      <c r="RF248" s="28"/>
      <c r="RG248" s="28"/>
      <c r="RH248" s="28"/>
      <c r="RI248" s="28"/>
      <c r="RJ248" s="58"/>
      <c r="RK248" s="57"/>
      <c r="RL248" s="23"/>
      <c r="RM248" s="24"/>
      <c r="RN248" s="26"/>
      <c r="RO248" s="20"/>
      <c r="RP248" s="35"/>
      <c r="RQ248" s="21"/>
      <c r="RR248" s="21"/>
      <c r="RS248" s="27"/>
      <c r="RT248" s="28"/>
      <c r="RU248" s="28"/>
      <c r="RV248" s="28"/>
      <c r="RW248" s="28"/>
      <c r="RX248" s="28"/>
      <c r="RY248" s="58"/>
      <c r="RZ248" s="57"/>
      <c r="SA248" s="23"/>
      <c r="SB248" s="24"/>
      <c r="SC248" s="26"/>
      <c r="SD248" s="20"/>
      <c r="SE248" s="35"/>
      <c r="SF248" s="21"/>
      <c r="SG248" s="21"/>
      <c r="SH248" s="27"/>
      <c r="SI248" s="28"/>
      <c r="SJ248" s="28"/>
      <c r="SK248" s="28"/>
      <c r="SL248" s="28"/>
      <c r="SM248" s="28"/>
      <c r="SN248" s="58"/>
      <c r="SO248" s="57"/>
      <c r="SP248" s="23"/>
      <c r="SQ248" s="24"/>
      <c r="SR248" s="26"/>
      <c r="SS248" s="20"/>
      <c r="ST248" s="35"/>
      <c r="SU248" s="21"/>
      <c r="SV248" s="21"/>
      <c r="SW248" s="27"/>
      <c r="SX248" s="28"/>
      <c r="SY248" s="28"/>
      <c r="SZ248" s="28"/>
      <c r="TA248" s="28"/>
      <c r="TB248" s="28"/>
      <c r="TC248" s="58"/>
      <c r="TD248" s="57"/>
      <c r="TE248" s="23"/>
      <c r="TF248" s="24"/>
      <c r="TG248" s="26"/>
      <c r="TH248" s="20"/>
      <c r="TI248" s="35"/>
      <c r="TJ248" s="21"/>
      <c r="TK248" s="21"/>
      <c r="TL248" s="27"/>
      <c r="TM248" s="28"/>
      <c r="TN248" s="28"/>
      <c r="TO248" s="28"/>
      <c r="TP248" s="28"/>
      <c r="TQ248" s="28"/>
      <c r="TR248" s="58"/>
      <c r="TS248" s="57"/>
      <c r="TT248" s="23"/>
      <c r="TU248" s="24"/>
      <c r="TV248" s="26"/>
      <c r="TW248" s="20"/>
      <c r="TX248" s="35"/>
      <c r="TY248" s="21"/>
      <c r="TZ248" s="21"/>
      <c r="UA248" s="27"/>
      <c r="UB248" s="28"/>
      <c r="UC248" s="28"/>
      <c r="UD248" s="28"/>
      <c r="UE248" s="28"/>
      <c r="UF248" s="28"/>
      <c r="UG248" s="58"/>
      <c r="UH248" s="57"/>
      <c r="UI248" s="23"/>
      <c r="UJ248" s="24"/>
      <c r="UK248" s="26"/>
      <c r="UL248" s="20"/>
      <c r="UM248" s="35"/>
      <c r="UN248" s="21"/>
      <c r="UO248" s="21"/>
      <c r="UP248" s="27"/>
      <c r="UQ248" s="28"/>
      <c r="UR248" s="28"/>
      <c r="US248" s="28"/>
      <c r="UT248" s="28"/>
      <c r="UU248" s="28"/>
      <c r="UV248" s="58"/>
      <c r="UW248" s="57"/>
      <c r="UX248" s="23"/>
      <c r="UY248" s="24"/>
      <c r="UZ248" s="26"/>
      <c r="VA248" s="20"/>
      <c r="VB248" s="35"/>
      <c r="VC248" s="21"/>
      <c r="VD248" s="21"/>
      <c r="VE248" s="27"/>
      <c r="VF248" s="28"/>
      <c r="VG248" s="28"/>
      <c r="VH248" s="28"/>
      <c r="VI248" s="28"/>
      <c r="VJ248" s="28"/>
      <c r="VK248" s="58"/>
      <c r="VL248" s="57"/>
      <c r="VM248" s="23"/>
      <c r="VN248" s="24"/>
      <c r="VO248" s="26"/>
      <c r="VP248" s="20"/>
      <c r="VQ248" s="35"/>
      <c r="VR248" s="21"/>
      <c r="VS248" s="21"/>
      <c r="VT248" s="27"/>
      <c r="VU248" s="28"/>
      <c r="VV248" s="28"/>
      <c r="VW248" s="28"/>
      <c r="VX248" s="28"/>
      <c r="VY248" s="28"/>
      <c r="VZ248" s="58"/>
      <c r="WA248" s="57"/>
      <c r="WB248" s="23"/>
      <c r="WC248" s="24"/>
      <c r="WD248" s="26"/>
      <c r="WE248" s="20"/>
      <c r="WF248" s="35"/>
      <c r="WG248" s="21"/>
      <c r="WH248" s="21"/>
      <c r="WI248" s="27"/>
      <c r="WJ248" s="28"/>
      <c r="WK248" s="28"/>
      <c r="WL248" s="28"/>
      <c r="WM248" s="28"/>
      <c r="WN248" s="28"/>
      <c r="WO248" s="58"/>
      <c r="WP248" s="57"/>
      <c r="WQ248" s="23"/>
      <c r="WR248" s="24"/>
      <c r="WS248" s="26"/>
      <c r="WT248" s="20"/>
      <c r="WU248" s="35"/>
      <c r="WV248" s="21"/>
      <c r="WW248" s="21"/>
      <c r="WX248" s="27"/>
      <c r="WY248" s="28"/>
      <c r="WZ248" s="28"/>
      <c r="XA248" s="28"/>
      <c r="XB248" s="28"/>
      <c r="XC248" s="28"/>
      <c r="XD248" s="58"/>
      <c r="XE248" s="57"/>
      <c r="XF248" s="23"/>
      <c r="XG248" s="24"/>
      <c r="XH248" s="26"/>
      <c r="XI248" s="20"/>
      <c r="XJ248" s="35"/>
      <c r="XK248" s="21"/>
      <c r="XL248" s="21"/>
      <c r="XM248" s="27"/>
      <c r="XN248" s="28"/>
      <c r="XO248" s="28"/>
      <c r="XP248" s="28"/>
      <c r="XQ248" s="28"/>
      <c r="XR248" s="28"/>
      <c r="XS248" s="58"/>
      <c r="XT248" s="57"/>
      <c r="XU248" s="23"/>
      <c r="XV248" s="24"/>
      <c r="XW248" s="26"/>
      <c r="XX248" s="20"/>
      <c r="XY248" s="35"/>
      <c r="XZ248" s="21"/>
      <c r="YA248" s="21"/>
      <c r="YB248" s="27"/>
      <c r="YC248" s="28"/>
      <c r="YD248" s="28"/>
      <c r="YE248" s="28"/>
      <c r="YF248" s="28"/>
      <c r="YG248" s="28"/>
      <c r="YH248" s="58"/>
      <c r="YI248" s="57"/>
      <c r="YJ248" s="23"/>
      <c r="YK248" s="24"/>
      <c r="YL248" s="26"/>
      <c r="YM248" s="20"/>
      <c r="YN248" s="35"/>
      <c r="YO248" s="21"/>
      <c r="YP248" s="21"/>
      <c r="YQ248" s="27"/>
      <c r="YR248" s="28"/>
      <c r="YS248" s="28"/>
      <c r="YT248" s="28"/>
      <c r="YU248" s="28"/>
      <c r="YV248" s="28"/>
      <c r="YW248" s="58"/>
      <c r="YX248" s="57"/>
      <c r="YY248" s="23"/>
      <c r="YZ248" s="24"/>
      <c r="ZA248" s="26"/>
      <c r="ZB248" s="20"/>
      <c r="ZC248" s="35"/>
      <c r="ZD248" s="21"/>
      <c r="ZE248" s="21"/>
      <c r="ZF248" s="27"/>
      <c r="ZG248" s="28"/>
      <c r="ZH248" s="28"/>
      <c r="ZI248" s="28"/>
      <c r="ZJ248" s="28"/>
      <c r="ZK248" s="28"/>
      <c r="ZL248" s="58"/>
      <c r="ZM248" s="57"/>
      <c r="ZN248" s="23"/>
      <c r="ZO248" s="24"/>
      <c r="ZP248" s="26"/>
      <c r="ZQ248" s="20"/>
      <c r="ZR248" s="35"/>
      <c r="ZS248" s="21"/>
      <c r="ZT248" s="21"/>
      <c r="ZU248" s="27"/>
      <c r="ZV248" s="28"/>
      <c r="ZW248" s="28"/>
      <c r="ZX248" s="28"/>
      <c r="ZY248" s="28"/>
      <c r="ZZ248" s="28"/>
      <c r="AAA248" s="58"/>
      <c r="AAB248" s="57"/>
      <c r="AAC248" s="23"/>
      <c r="AAD248" s="24"/>
      <c r="AAE248" s="26"/>
      <c r="AAF248" s="20"/>
      <c r="AAG248" s="35"/>
      <c r="AAH248" s="21"/>
      <c r="AAI248" s="21"/>
      <c r="AAJ248" s="27"/>
      <c r="AAK248" s="28"/>
      <c r="AAL248" s="28"/>
      <c r="AAM248" s="28"/>
      <c r="AAN248" s="28"/>
      <c r="AAO248" s="28"/>
      <c r="AAP248" s="58"/>
      <c r="AAQ248" s="57"/>
      <c r="AAR248" s="23"/>
      <c r="AAS248" s="24"/>
      <c r="AAT248" s="26"/>
      <c r="AAU248" s="20"/>
      <c r="AAV248" s="35"/>
      <c r="AAW248" s="21"/>
      <c r="AAX248" s="21"/>
      <c r="AAY248" s="27"/>
      <c r="AAZ248" s="28"/>
      <c r="ABA248" s="28"/>
      <c r="ABB248" s="28"/>
      <c r="ABC248" s="28"/>
      <c r="ABD248" s="28"/>
      <c r="ABE248" s="58"/>
      <c r="ABF248" s="57"/>
      <c r="ABG248" s="23"/>
      <c r="ABH248" s="24"/>
      <c r="ABI248" s="26"/>
      <c r="ABJ248" s="20"/>
      <c r="ABK248" s="35"/>
      <c r="ABL248" s="21"/>
      <c r="ABM248" s="21"/>
      <c r="ABN248" s="27"/>
      <c r="ABO248" s="28"/>
      <c r="ABP248" s="28"/>
      <c r="ABQ248" s="28"/>
      <c r="ABR248" s="28"/>
      <c r="ABS248" s="28"/>
      <c r="ABT248" s="58"/>
      <c r="ABU248" s="57"/>
      <c r="ABV248" s="23"/>
      <c r="ABW248" s="24"/>
      <c r="ABX248" s="26"/>
      <c r="ABY248" s="20"/>
      <c r="ABZ248" s="35"/>
      <c r="ACA248" s="21"/>
      <c r="ACB248" s="21"/>
      <c r="ACC248" s="27"/>
      <c r="ACD248" s="28"/>
      <c r="ACE248" s="28"/>
      <c r="ACF248" s="28"/>
      <c r="ACG248" s="28"/>
      <c r="ACH248" s="28"/>
      <c r="ACI248" s="58"/>
      <c r="ACJ248" s="57"/>
      <c r="ACK248" s="23"/>
      <c r="ACL248" s="24"/>
      <c r="ACM248" s="26"/>
      <c r="ACN248" s="20"/>
      <c r="ACO248" s="35"/>
      <c r="ACP248" s="21"/>
      <c r="ACQ248" s="21"/>
      <c r="ACR248" s="27"/>
      <c r="ACS248" s="28"/>
      <c r="ACT248" s="28"/>
      <c r="ACU248" s="28"/>
      <c r="ACV248" s="28"/>
      <c r="ACW248" s="28"/>
      <c r="ACX248" s="58"/>
      <c r="ACY248" s="57"/>
      <c r="ACZ248" s="23"/>
      <c r="ADA248" s="24"/>
      <c r="ADB248" s="26"/>
      <c r="ADC248" s="20"/>
      <c r="ADD248" s="35"/>
      <c r="ADE248" s="21"/>
      <c r="ADF248" s="21"/>
      <c r="ADG248" s="27"/>
      <c r="ADH248" s="28"/>
      <c r="ADI248" s="28"/>
      <c r="ADJ248" s="28"/>
      <c r="ADK248" s="28"/>
      <c r="ADL248" s="28"/>
      <c r="ADM248" s="58"/>
      <c r="ADN248" s="57"/>
      <c r="ADO248" s="23"/>
      <c r="ADP248" s="24"/>
      <c r="ADQ248" s="26"/>
      <c r="ADR248" s="20"/>
      <c r="ADS248" s="35"/>
      <c r="ADT248" s="21"/>
      <c r="ADU248" s="21"/>
      <c r="ADV248" s="27"/>
      <c r="ADW248" s="28"/>
      <c r="ADX248" s="28"/>
      <c r="ADY248" s="28"/>
      <c r="ADZ248" s="28"/>
      <c r="AEA248" s="28"/>
      <c r="AEB248" s="58"/>
      <c r="AEC248" s="57"/>
      <c r="AED248" s="23"/>
      <c r="AEE248" s="24"/>
      <c r="AEF248" s="26"/>
      <c r="AEG248" s="20"/>
      <c r="AEH248" s="35"/>
      <c r="AEI248" s="21"/>
      <c r="AEJ248" s="21"/>
      <c r="AEK248" s="27"/>
      <c r="AEL248" s="28"/>
      <c r="AEM248" s="28"/>
      <c r="AEN248" s="28"/>
      <c r="AEO248" s="28"/>
      <c r="AEP248" s="28"/>
      <c r="AEQ248" s="58"/>
      <c r="AER248" s="57"/>
      <c r="AES248" s="23"/>
      <c r="AET248" s="24"/>
      <c r="AEU248" s="26"/>
      <c r="AEV248" s="20"/>
      <c r="AEW248" s="35"/>
      <c r="AEX248" s="21"/>
      <c r="AEY248" s="21"/>
      <c r="AEZ248" s="27"/>
      <c r="AFA248" s="28"/>
      <c r="AFB248" s="28"/>
      <c r="AFC248" s="28"/>
      <c r="AFD248" s="28"/>
      <c r="AFE248" s="28"/>
      <c r="AFF248" s="58"/>
      <c r="AFG248" s="57"/>
      <c r="AFH248" s="23"/>
      <c r="AFI248" s="24"/>
      <c r="AFJ248" s="26"/>
      <c r="AFK248" s="20"/>
      <c r="AFL248" s="35"/>
      <c r="AFM248" s="21"/>
      <c r="AFN248" s="21"/>
      <c r="AFO248" s="27"/>
      <c r="AFP248" s="28"/>
      <c r="AFQ248" s="28"/>
      <c r="AFR248" s="28"/>
      <c r="AFS248" s="28"/>
      <c r="AFT248" s="28"/>
      <c r="AFU248" s="58"/>
      <c r="AFV248" s="57"/>
      <c r="AFW248" s="23"/>
      <c r="AFX248" s="24"/>
      <c r="AFY248" s="26"/>
      <c r="AFZ248" s="20"/>
      <c r="AGA248" s="35"/>
      <c r="AGB248" s="21"/>
      <c r="AGC248" s="21"/>
      <c r="AGD248" s="27"/>
      <c r="AGE248" s="28"/>
      <c r="AGF248" s="28"/>
      <c r="AGG248" s="28"/>
      <c r="AGH248" s="28"/>
      <c r="AGI248" s="28"/>
      <c r="AGJ248" s="58"/>
      <c r="AGK248" s="57"/>
      <c r="AGL248" s="23"/>
      <c r="AGM248" s="24"/>
      <c r="AGN248" s="26"/>
      <c r="AGO248" s="20"/>
      <c r="AGP248" s="35"/>
      <c r="AGQ248" s="21"/>
      <c r="AGR248" s="21"/>
      <c r="AGS248" s="27"/>
      <c r="AGT248" s="28"/>
      <c r="AGU248" s="28"/>
      <c r="AGV248" s="28"/>
      <c r="AGW248" s="28"/>
      <c r="AGX248" s="28"/>
      <c r="AGY248" s="58"/>
      <c r="AGZ248" s="57"/>
      <c r="AHA248" s="23"/>
      <c r="AHB248" s="24"/>
      <c r="AHC248" s="26"/>
      <c r="AHD248" s="20"/>
      <c r="AHE248" s="35"/>
      <c r="AHF248" s="21"/>
      <c r="AHG248" s="21"/>
      <c r="AHH248" s="27"/>
      <c r="AHI248" s="28"/>
      <c r="AHJ248" s="28"/>
      <c r="AHK248" s="28"/>
      <c r="AHL248" s="28"/>
      <c r="AHM248" s="28"/>
      <c r="AHN248" s="58"/>
      <c r="AHO248" s="57"/>
      <c r="AHP248" s="23"/>
      <c r="AHQ248" s="24"/>
      <c r="AHR248" s="26"/>
      <c r="AHS248" s="20"/>
      <c r="AHT248" s="35"/>
      <c r="AHU248" s="21"/>
      <c r="AHV248" s="21"/>
      <c r="AHW248" s="27"/>
      <c r="AHX248" s="28"/>
      <c r="AHY248" s="28"/>
      <c r="AHZ248" s="28"/>
      <c r="AIA248" s="28"/>
      <c r="AIB248" s="28"/>
      <c r="AIC248" s="58"/>
      <c r="AID248" s="57"/>
      <c r="AIE248" s="23"/>
      <c r="AIF248" s="24"/>
      <c r="AIG248" s="26"/>
      <c r="AIH248" s="20"/>
      <c r="AII248" s="35"/>
      <c r="AIJ248" s="21"/>
      <c r="AIK248" s="21"/>
      <c r="AIL248" s="27"/>
      <c r="AIM248" s="28"/>
      <c r="AIN248" s="28"/>
      <c r="AIO248" s="28"/>
      <c r="AIP248" s="28"/>
      <c r="AIQ248" s="28"/>
      <c r="AIR248" s="58"/>
      <c r="AIS248" s="57"/>
      <c r="AIT248" s="23"/>
      <c r="AIU248" s="24"/>
      <c r="AIV248" s="26"/>
      <c r="AIW248" s="20"/>
      <c r="AIX248" s="35"/>
      <c r="AIY248" s="21"/>
      <c r="AIZ248" s="21"/>
      <c r="AJA248" s="27"/>
      <c r="AJB248" s="28"/>
      <c r="AJC248" s="28"/>
      <c r="AJD248" s="28"/>
      <c r="AJE248" s="28"/>
      <c r="AJF248" s="28"/>
      <c r="AJG248" s="58"/>
      <c r="AJH248" s="57"/>
      <c r="AJI248" s="23"/>
      <c r="AJJ248" s="24"/>
      <c r="AJK248" s="26"/>
      <c r="AJL248" s="20"/>
      <c r="AJM248" s="35"/>
      <c r="AJN248" s="21"/>
      <c r="AJO248" s="21"/>
      <c r="AJP248" s="27"/>
      <c r="AJQ248" s="28"/>
      <c r="AJR248" s="28"/>
      <c r="AJS248" s="28"/>
      <c r="AJT248" s="28"/>
      <c r="AJU248" s="28"/>
      <c r="AJV248" s="58"/>
      <c r="AJW248" s="57"/>
      <c r="AJX248" s="23"/>
      <c r="AJY248" s="24"/>
      <c r="AJZ248" s="26"/>
      <c r="AKA248" s="20"/>
      <c r="AKB248" s="35"/>
      <c r="AKC248" s="21"/>
      <c r="AKD248" s="21"/>
      <c r="AKE248" s="27"/>
      <c r="AKF248" s="28"/>
      <c r="AKG248" s="28"/>
      <c r="AKH248" s="28"/>
      <c r="AKI248" s="28"/>
      <c r="AKJ248" s="28"/>
      <c r="AKK248" s="58"/>
      <c r="AKL248" s="57"/>
      <c r="AKM248" s="23"/>
      <c r="AKN248" s="24"/>
      <c r="AKO248" s="26"/>
      <c r="AKP248" s="20"/>
      <c r="AKQ248" s="35"/>
      <c r="AKR248" s="21"/>
      <c r="AKS248" s="21"/>
      <c r="AKT248" s="27"/>
      <c r="AKU248" s="28"/>
      <c r="AKV248" s="28"/>
      <c r="AKW248" s="28"/>
      <c r="AKX248" s="28"/>
      <c r="AKY248" s="28"/>
      <c r="AKZ248" s="58"/>
      <c r="ALA248" s="57"/>
      <c r="ALB248" s="23"/>
      <c r="ALC248" s="24"/>
      <c r="ALD248" s="26"/>
      <c r="ALE248" s="20"/>
      <c r="ALF248" s="35"/>
      <c r="ALG248" s="21"/>
      <c r="ALH248" s="21"/>
      <c r="ALI248" s="27"/>
      <c r="ALJ248" s="28"/>
      <c r="ALK248" s="28"/>
      <c r="ALL248" s="28"/>
      <c r="ALM248" s="28"/>
      <c r="ALN248" s="28"/>
      <c r="ALO248" s="58"/>
      <c r="ALP248" s="57"/>
      <c r="ALQ248" s="23"/>
      <c r="ALR248" s="24"/>
      <c r="ALS248" s="26"/>
      <c r="ALT248" s="20"/>
      <c r="ALU248" s="35"/>
      <c r="ALV248" s="21"/>
      <c r="ALW248" s="21"/>
      <c r="ALX248" s="27"/>
      <c r="ALY248" s="28"/>
      <c r="ALZ248" s="28"/>
      <c r="AMA248" s="28"/>
      <c r="AMB248" s="28"/>
      <c r="AMC248" s="28"/>
      <c r="AMD248" s="58"/>
      <c r="AME248" s="57"/>
      <c r="AMF248" s="23"/>
      <c r="AMG248" s="24"/>
      <c r="AMH248" s="26"/>
      <c r="AMI248" s="20"/>
      <c r="AMJ248" s="35"/>
      <c r="AMK248" s="21"/>
      <c r="AML248" s="21"/>
      <c r="AMM248" s="27"/>
      <c r="AMN248" s="28"/>
      <c r="AMO248" s="28"/>
      <c r="AMP248" s="28"/>
      <c r="AMQ248" s="28"/>
      <c r="AMR248" s="28"/>
      <c r="AMS248" s="58"/>
      <c r="AMT248" s="57"/>
      <c r="AMU248" s="23"/>
      <c r="AMV248" s="24"/>
      <c r="AMW248" s="26"/>
      <c r="AMX248" s="20"/>
      <c r="AMY248" s="35"/>
      <c r="AMZ248" s="21"/>
      <c r="ANA248" s="21"/>
      <c r="ANB248" s="27"/>
      <c r="ANC248" s="28"/>
      <c r="AND248" s="28"/>
      <c r="ANE248" s="28"/>
      <c r="ANF248" s="28"/>
      <c r="ANG248" s="28"/>
      <c r="ANH248" s="58"/>
      <c r="ANI248" s="57"/>
      <c r="ANJ248" s="23"/>
      <c r="ANK248" s="24"/>
      <c r="ANL248" s="26"/>
      <c r="ANM248" s="20"/>
      <c r="ANN248" s="35"/>
      <c r="ANO248" s="21"/>
      <c r="ANP248" s="21"/>
      <c r="ANQ248" s="27"/>
      <c r="ANR248" s="28"/>
      <c r="ANS248" s="28"/>
      <c r="ANT248" s="28"/>
      <c r="ANU248" s="28"/>
      <c r="ANV248" s="28"/>
      <c r="ANW248" s="58"/>
      <c r="ANX248" s="57"/>
      <c r="ANY248" s="23"/>
      <c r="ANZ248" s="24"/>
      <c r="AOA248" s="26"/>
      <c r="AOB248" s="20"/>
      <c r="AOC248" s="35"/>
      <c r="AOD248" s="21"/>
      <c r="AOE248" s="21"/>
      <c r="AOF248" s="27"/>
      <c r="AOG248" s="28"/>
      <c r="AOH248" s="28"/>
      <c r="AOI248" s="28"/>
      <c r="AOJ248" s="28"/>
      <c r="AOK248" s="28"/>
      <c r="AOL248" s="58"/>
      <c r="AOM248" s="57"/>
      <c r="AON248" s="23"/>
      <c r="AOO248" s="24"/>
      <c r="AOP248" s="26"/>
      <c r="AOQ248" s="20"/>
      <c r="AOR248" s="35"/>
      <c r="AOS248" s="21"/>
      <c r="AOT248" s="21"/>
      <c r="AOU248" s="27"/>
      <c r="AOV248" s="28"/>
      <c r="AOW248" s="28"/>
      <c r="AOX248" s="28"/>
      <c r="AOY248" s="28"/>
      <c r="AOZ248" s="28"/>
      <c r="APA248" s="58"/>
      <c r="APB248" s="57"/>
      <c r="APC248" s="23"/>
      <c r="APD248" s="24"/>
      <c r="APE248" s="26"/>
      <c r="APF248" s="20"/>
      <c r="APG248" s="35"/>
      <c r="APH248" s="21"/>
      <c r="API248" s="21"/>
      <c r="APJ248" s="27"/>
      <c r="APK248" s="28"/>
      <c r="APL248" s="28"/>
      <c r="APM248" s="28"/>
      <c r="APN248" s="28"/>
      <c r="APO248" s="28"/>
      <c r="APP248" s="58"/>
      <c r="APQ248" s="57"/>
      <c r="APR248" s="23"/>
      <c r="APS248" s="24"/>
      <c r="APT248" s="26"/>
      <c r="APU248" s="20"/>
      <c r="APV248" s="35"/>
      <c r="APW248" s="21"/>
      <c r="APX248" s="21"/>
      <c r="APY248" s="27"/>
      <c r="APZ248" s="28"/>
      <c r="AQA248" s="28"/>
      <c r="AQB248" s="28"/>
      <c r="AQC248" s="28"/>
      <c r="AQD248" s="28"/>
      <c r="AQE248" s="58"/>
      <c r="AQF248" s="57"/>
      <c r="AQG248" s="23"/>
      <c r="AQH248" s="24"/>
      <c r="AQI248" s="26"/>
      <c r="AQJ248" s="20"/>
      <c r="AQK248" s="35"/>
      <c r="AQL248" s="21"/>
      <c r="AQM248" s="21"/>
      <c r="AQN248" s="27"/>
      <c r="AQO248" s="28"/>
      <c r="AQP248" s="28"/>
      <c r="AQQ248" s="28"/>
      <c r="AQR248" s="28"/>
      <c r="AQS248" s="28"/>
      <c r="AQT248" s="58"/>
      <c r="AQU248" s="57"/>
      <c r="AQV248" s="23"/>
      <c r="AQW248" s="24"/>
      <c r="AQX248" s="26"/>
      <c r="AQY248" s="20"/>
      <c r="AQZ248" s="35"/>
      <c r="ARA248" s="21"/>
      <c r="ARB248" s="21"/>
      <c r="ARC248" s="27"/>
      <c r="ARD248" s="28"/>
      <c r="ARE248" s="28"/>
      <c r="ARF248" s="28"/>
      <c r="ARG248" s="28"/>
      <c r="ARH248" s="28"/>
      <c r="ARI248" s="58"/>
      <c r="ARJ248" s="57"/>
      <c r="ARK248" s="23"/>
      <c r="ARL248" s="24"/>
      <c r="ARM248" s="26"/>
      <c r="ARN248" s="20"/>
      <c r="ARO248" s="35"/>
      <c r="ARP248" s="21"/>
      <c r="ARQ248" s="21"/>
      <c r="ARR248" s="27"/>
      <c r="ARS248" s="28"/>
      <c r="ART248" s="28"/>
      <c r="ARU248" s="28"/>
      <c r="ARV248" s="28"/>
      <c r="ARW248" s="28"/>
      <c r="ARX248" s="58"/>
      <c r="ARY248" s="57"/>
      <c r="ARZ248" s="23"/>
      <c r="ASA248" s="24"/>
      <c r="ASB248" s="26"/>
      <c r="ASC248" s="20"/>
      <c r="ASD248" s="35"/>
      <c r="ASE248" s="21"/>
      <c r="ASF248" s="21"/>
      <c r="ASG248" s="27"/>
      <c r="ASH248" s="28"/>
      <c r="ASI248" s="28"/>
      <c r="ASJ248" s="28"/>
      <c r="ASK248" s="28"/>
      <c r="ASL248" s="28"/>
      <c r="ASM248" s="58"/>
      <c r="ASN248" s="57"/>
      <c r="ASO248" s="23"/>
      <c r="ASP248" s="24"/>
      <c r="ASQ248" s="26"/>
      <c r="ASR248" s="20"/>
      <c r="ASS248" s="35"/>
      <c r="AST248" s="21"/>
      <c r="ASU248" s="21"/>
      <c r="ASV248" s="27"/>
      <c r="ASW248" s="28"/>
      <c r="ASX248" s="28"/>
      <c r="ASY248" s="28"/>
      <c r="ASZ248" s="28"/>
      <c r="ATA248" s="28"/>
      <c r="ATB248" s="58"/>
      <c r="ATC248" s="57"/>
      <c r="ATD248" s="23"/>
      <c r="ATE248" s="24"/>
      <c r="ATF248" s="26"/>
      <c r="ATG248" s="20"/>
      <c r="ATH248" s="35"/>
      <c r="ATI248" s="21"/>
      <c r="ATJ248" s="21"/>
      <c r="ATK248" s="27"/>
      <c r="ATL248" s="28"/>
      <c r="ATM248" s="28"/>
      <c r="ATN248" s="28"/>
      <c r="ATO248" s="28"/>
      <c r="ATP248" s="28"/>
      <c r="ATQ248" s="58"/>
      <c r="ATR248" s="57"/>
      <c r="ATS248" s="23"/>
      <c r="ATT248" s="24"/>
      <c r="ATU248" s="26"/>
      <c r="ATV248" s="20"/>
      <c r="ATW248" s="35"/>
      <c r="ATX248" s="21"/>
      <c r="ATY248" s="21"/>
      <c r="ATZ248" s="27"/>
      <c r="AUA248" s="28"/>
      <c r="AUB248" s="28"/>
      <c r="AUC248" s="28"/>
      <c r="AUD248" s="28"/>
      <c r="AUE248" s="28"/>
      <c r="AUF248" s="58"/>
      <c r="AUG248" s="57"/>
      <c r="AUH248" s="23"/>
      <c r="AUI248" s="24"/>
      <c r="AUJ248" s="26"/>
      <c r="AUK248" s="20"/>
      <c r="AUL248" s="35"/>
      <c r="AUM248" s="21"/>
      <c r="AUN248" s="21"/>
      <c r="AUO248" s="27"/>
      <c r="AUP248" s="28"/>
      <c r="AUQ248" s="28"/>
      <c r="AUR248" s="28"/>
      <c r="AUS248" s="28"/>
      <c r="AUT248" s="28"/>
      <c r="AUU248" s="58"/>
      <c r="AUV248" s="57"/>
      <c r="AUW248" s="23"/>
      <c r="AUX248" s="24"/>
      <c r="AUY248" s="26"/>
      <c r="AUZ248" s="20"/>
      <c r="AVA248" s="35"/>
      <c r="AVB248" s="21"/>
      <c r="AVC248" s="21"/>
      <c r="AVD248" s="27"/>
      <c r="AVE248" s="28"/>
      <c r="AVF248" s="28"/>
      <c r="AVG248" s="28"/>
      <c r="AVH248" s="28"/>
      <c r="AVI248" s="28"/>
      <c r="AVJ248" s="58"/>
      <c r="AVK248" s="57"/>
      <c r="AVL248" s="23"/>
      <c r="AVM248" s="24"/>
      <c r="AVN248" s="26"/>
      <c r="AVO248" s="20"/>
      <c r="AVP248" s="35"/>
      <c r="AVQ248" s="21"/>
      <c r="AVR248" s="21"/>
      <c r="AVS248" s="27"/>
      <c r="AVT248" s="28"/>
      <c r="AVU248" s="28"/>
      <c r="AVV248" s="28"/>
      <c r="AVW248" s="28"/>
      <c r="AVX248" s="28"/>
      <c r="AVY248" s="58"/>
      <c r="AVZ248" s="57"/>
      <c r="AWA248" s="23"/>
      <c r="AWB248" s="24"/>
      <c r="AWC248" s="26"/>
      <c r="AWD248" s="20"/>
      <c r="AWE248" s="35"/>
      <c r="AWF248" s="21"/>
      <c r="AWG248" s="21"/>
      <c r="AWH248" s="27"/>
      <c r="AWI248" s="28"/>
      <c r="AWJ248" s="28"/>
      <c r="AWK248" s="28"/>
      <c r="AWL248" s="28"/>
      <c r="AWM248" s="28"/>
      <c r="AWN248" s="58"/>
      <c r="AWO248" s="57"/>
      <c r="AWP248" s="23"/>
      <c r="AWQ248" s="24"/>
      <c r="AWR248" s="26"/>
      <c r="AWS248" s="20"/>
      <c r="AWT248" s="35"/>
      <c r="AWU248" s="21"/>
      <c r="AWV248" s="21"/>
      <c r="AWW248" s="27"/>
      <c r="AWX248" s="28"/>
      <c r="AWY248" s="28"/>
      <c r="AWZ248" s="28"/>
      <c r="AXA248" s="28"/>
      <c r="AXB248" s="28"/>
      <c r="AXC248" s="58"/>
      <c r="AXD248" s="57"/>
      <c r="AXE248" s="23"/>
      <c r="AXF248" s="24"/>
      <c r="AXG248" s="26"/>
      <c r="AXH248" s="20"/>
      <c r="AXI248" s="35"/>
      <c r="AXJ248" s="21"/>
      <c r="AXK248" s="21"/>
      <c r="AXL248" s="27"/>
      <c r="AXM248" s="28"/>
      <c r="AXN248" s="28"/>
      <c r="AXO248" s="28"/>
      <c r="AXP248" s="28"/>
      <c r="AXQ248" s="28"/>
      <c r="AXR248" s="58"/>
      <c r="AXS248" s="57"/>
      <c r="AXT248" s="23"/>
      <c r="AXU248" s="24"/>
      <c r="AXV248" s="26"/>
      <c r="AXW248" s="20"/>
      <c r="AXX248" s="35"/>
      <c r="AXY248" s="21"/>
      <c r="AXZ248" s="21"/>
      <c r="AYA248" s="27"/>
      <c r="AYB248" s="28"/>
      <c r="AYC248" s="28"/>
      <c r="AYD248" s="28"/>
      <c r="AYE248" s="28"/>
      <c r="AYF248" s="28"/>
      <c r="AYG248" s="58"/>
      <c r="AYH248" s="57"/>
      <c r="AYI248" s="23"/>
      <c r="AYJ248" s="24"/>
      <c r="AYK248" s="26"/>
      <c r="AYL248" s="20"/>
      <c r="AYM248" s="35"/>
      <c r="AYN248" s="21"/>
      <c r="AYO248" s="21"/>
      <c r="AYP248" s="27"/>
      <c r="AYQ248" s="28"/>
      <c r="AYR248" s="28"/>
      <c r="AYS248" s="28"/>
      <c r="AYT248" s="28"/>
      <c r="AYU248" s="28"/>
      <c r="AYV248" s="58"/>
      <c r="AYW248" s="57"/>
      <c r="AYX248" s="23"/>
      <c r="AYY248" s="24"/>
      <c r="AYZ248" s="26"/>
      <c r="AZA248" s="20"/>
      <c r="AZB248" s="35"/>
      <c r="AZC248" s="21"/>
      <c r="AZD248" s="21"/>
      <c r="AZE248" s="27"/>
      <c r="AZF248" s="28"/>
      <c r="AZG248" s="28"/>
      <c r="AZH248" s="28"/>
      <c r="AZI248" s="28"/>
      <c r="AZJ248" s="28"/>
      <c r="AZK248" s="58"/>
      <c r="AZL248" s="57"/>
      <c r="AZM248" s="23"/>
      <c r="AZN248" s="24"/>
      <c r="AZO248" s="26"/>
      <c r="AZP248" s="20"/>
      <c r="AZQ248" s="35"/>
      <c r="AZR248" s="21"/>
      <c r="AZS248" s="21"/>
      <c r="AZT248" s="27"/>
      <c r="AZU248" s="28"/>
      <c r="AZV248" s="28"/>
      <c r="AZW248" s="28"/>
      <c r="AZX248" s="28"/>
      <c r="AZY248" s="28"/>
      <c r="AZZ248" s="58"/>
      <c r="BAA248" s="57"/>
      <c r="BAB248" s="23"/>
      <c r="BAC248" s="24"/>
      <c r="BAD248" s="26"/>
      <c r="BAE248" s="20"/>
      <c r="BAF248" s="35"/>
      <c r="BAG248" s="21"/>
      <c r="BAH248" s="21"/>
      <c r="BAI248" s="27"/>
      <c r="BAJ248" s="28"/>
      <c r="BAK248" s="28"/>
      <c r="BAL248" s="28"/>
      <c r="BAM248" s="28"/>
      <c r="BAN248" s="28"/>
      <c r="BAO248" s="58"/>
      <c r="BAP248" s="57"/>
      <c r="BAQ248" s="23"/>
      <c r="BAR248" s="24"/>
      <c r="BAS248" s="26"/>
      <c r="BAT248" s="20"/>
      <c r="BAU248" s="35"/>
      <c r="BAV248" s="21"/>
      <c r="BAW248" s="21"/>
      <c r="BAX248" s="27"/>
      <c r="BAY248" s="28"/>
      <c r="BAZ248" s="28"/>
      <c r="BBA248" s="28"/>
      <c r="BBB248" s="28"/>
      <c r="BBC248" s="28"/>
      <c r="BBD248" s="58"/>
      <c r="BBE248" s="57"/>
      <c r="BBF248" s="23"/>
      <c r="BBG248" s="24"/>
      <c r="BBH248" s="26"/>
      <c r="BBI248" s="20"/>
      <c r="BBJ248" s="35"/>
      <c r="BBK248" s="21"/>
      <c r="BBL248" s="21"/>
      <c r="BBM248" s="27"/>
      <c r="BBN248" s="28"/>
      <c r="BBO248" s="28"/>
      <c r="BBP248" s="28"/>
      <c r="BBQ248" s="28"/>
      <c r="BBR248" s="28"/>
      <c r="BBS248" s="58"/>
      <c r="BBT248" s="57"/>
      <c r="BBU248" s="23"/>
      <c r="BBV248" s="24"/>
      <c r="BBW248" s="26"/>
      <c r="BBX248" s="20"/>
      <c r="BBY248" s="35"/>
      <c r="BBZ248" s="21"/>
      <c r="BCA248" s="21"/>
      <c r="BCB248" s="27"/>
      <c r="BCC248" s="28"/>
      <c r="BCD248" s="28"/>
      <c r="BCE248" s="28"/>
      <c r="BCF248" s="28"/>
      <c r="BCG248" s="28"/>
      <c r="BCH248" s="58"/>
      <c r="BCI248" s="57"/>
      <c r="BCJ248" s="23"/>
      <c r="BCK248" s="24"/>
      <c r="BCL248" s="26"/>
      <c r="BCM248" s="20"/>
      <c r="BCN248" s="35"/>
      <c r="BCO248" s="21"/>
      <c r="BCP248" s="21"/>
      <c r="BCQ248" s="27"/>
      <c r="BCR248" s="28"/>
      <c r="BCS248" s="28"/>
      <c r="BCT248" s="28"/>
      <c r="BCU248" s="28"/>
      <c r="BCV248" s="28"/>
      <c r="BCW248" s="58"/>
      <c r="BCX248" s="57"/>
      <c r="BCY248" s="23"/>
      <c r="BCZ248" s="24"/>
      <c r="BDA248" s="26"/>
      <c r="BDB248" s="20"/>
      <c r="BDC248" s="35"/>
      <c r="BDD248" s="21"/>
      <c r="BDE248" s="21"/>
      <c r="BDF248" s="27"/>
      <c r="BDG248" s="28"/>
      <c r="BDH248" s="28"/>
      <c r="BDI248" s="28"/>
      <c r="BDJ248" s="28"/>
      <c r="BDK248" s="28"/>
      <c r="BDL248" s="58"/>
      <c r="BDM248" s="57"/>
      <c r="BDN248" s="23"/>
      <c r="BDO248" s="24"/>
      <c r="BDP248" s="26"/>
      <c r="BDQ248" s="20"/>
      <c r="BDR248" s="35"/>
      <c r="BDS248" s="21"/>
      <c r="BDT248" s="21"/>
      <c r="BDU248" s="27"/>
      <c r="BDV248" s="28"/>
      <c r="BDW248" s="28"/>
      <c r="BDX248" s="28"/>
      <c r="BDY248" s="28"/>
      <c r="BDZ248" s="28"/>
      <c r="BEA248" s="58"/>
      <c r="BEB248" s="57"/>
      <c r="BEC248" s="23"/>
      <c r="BED248" s="24"/>
      <c r="BEE248" s="26"/>
      <c r="BEF248" s="20"/>
      <c r="BEG248" s="35"/>
      <c r="BEH248" s="21"/>
      <c r="BEI248" s="21"/>
      <c r="BEJ248" s="27"/>
      <c r="BEK248" s="28"/>
      <c r="BEL248" s="28"/>
      <c r="BEM248" s="28"/>
      <c r="BEN248" s="28"/>
      <c r="BEO248" s="28"/>
      <c r="BEP248" s="58"/>
      <c r="BEQ248" s="57"/>
      <c r="BER248" s="23"/>
      <c r="BES248" s="24"/>
      <c r="BET248" s="26"/>
      <c r="BEU248" s="20"/>
      <c r="BEV248" s="35"/>
      <c r="BEW248" s="21"/>
      <c r="BEX248" s="21"/>
      <c r="BEY248" s="27"/>
      <c r="BEZ248" s="28"/>
      <c r="BFA248" s="28"/>
      <c r="BFB248" s="28"/>
      <c r="BFC248" s="28"/>
      <c r="BFD248" s="28"/>
      <c r="BFE248" s="58"/>
      <c r="BFF248" s="57"/>
      <c r="BFG248" s="23"/>
      <c r="BFH248" s="24"/>
      <c r="BFI248" s="26"/>
      <c r="BFJ248" s="20"/>
      <c r="BFK248" s="35"/>
      <c r="BFL248" s="21"/>
      <c r="BFM248" s="21"/>
      <c r="BFN248" s="27"/>
      <c r="BFO248" s="28"/>
      <c r="BFP248" s="28"/>
      <c r="BFQ248" s="28"/>
      <c r="BFR248" s="28"/>
      <c r="BFS248" s="28"/>
      <c r="BFT248" s="58"/>
      <c r="BFU248" s="57"/>
      <c r="BFV248" s="23"/>
      <c r="BFW248" s="24"/>
      <c r="BFX248" s="26"/>
      <c r="BFY248" s="20"/>
      <c r="BFZ248" s="35"/>
      <c r="BGA248" s="21"/>
      <c r="BGB248" s="21"/>
      <c r="BGC248" s="27"/>
      <c r="BGD248" s="28"/>
      <c r="BGE248" s="28"/>
      <c r="BGF248" s="28"/>
      <c r="BGG248" s="28"/>
      <c r="BGH248" s="28"/>
      <c r="BGI248" s="58"/>
      <c r="BGJ248" s="57"/>
      <c r="BGK248" s="23"/>
      <c r="BGL248" s="24"/>
      <c r="BGM248" s="26"/>
      <c r="BGN248" s="20"/>
      <c r="BGO248" s="35"/>
      <c r="BGP248" s="21"/>
      <c r="BGQ248" s="21"/>
      <c r="BGR248" s="27"/>
      <c r="BGS248" s="28"/>
      <c r="BGT248" s="28"/>
      <c r="BGU248" s="28"/>
      <c r="BGV248" s="28"/>
      <c r="BGW248" s="28"/>
      <c r="BGX248" s="58"/>
      <c r="BGY248" s="57"/>
      <c r="BGZ248" s="23"/>
      <c r="BHA248" s="24"/>
      <c r="BHB248" s="26"/>
      <c r="BHC248" s="20"/>
      <c r="BHD248" s="35"/>
      <c r="BHE248" s="21"/>
      <c r="BHF248" s="21"/>
      <c r="BHG248" s="27"/>
      <c r="BHH248" s="28"/>
      <c r="BHI248" s="28"/>
      <c r="BHJ248" s="28"/>
      <c r="BHK248" s="28"/>
      <c r="BHL248" s="28"/>
      <c r="BHM248" s="58"/>
      <c r="BHN248" s="57"/>
      <c r="BHO248" s="23"/>
      <c r="BHP248" s="24"/>
      <c r="BHQ248" s="26"/>
      <c r="BHR248" s="20"/>
      <c r="BHS248" s="35"/>
      <c r="BHT248" s="21"/>
      <c r="BHU248" s="21"/>
      <c r="BHV248" s="27"/>
      <c r="BHW248" s="28"/>
      <c r="BHX248" s="28"/>
      <c r="BHY248" s="28"/>
      <c r="BHZ248" s="28"/>
      <c r="BIA248" s="28"/>
      <c r="BIB248" s="58"/>
      <c r="BIC248" s="57"/>
      <c r="BID248" s="23"/>
      <c r="BIE248" s="24"/>
      <c r="BIF248" s="26"/>
      <c r="BIG248" s="20"/>
      <c r="BIH248" s="35"/>
      <c r="BII248" s="21"/>
      <c r="BIJ248" s="21"/>
      <c r="BIK248" s="27"/>
      <c r="BIL248" s="28"/>
      <c r="BIM248" s="28"/>
      <c r="BIN248" s="28"/>
      <c r="BIO248" s="28"/>
      <c r="BIP248" s="28"/>
      <c r="BIQ248" s="58"/>
      <c r="BIR248" s="57"/>
      <c r="BIS248" s="23"/>
      <c r="BIT248" s="24"/>
      <c r="BIU248" s="26"/>
      <c r="BIV248" s="20"/>
      <c r="BIW248" s="35"/>
      <c r="BIX248" s="21"/>
      <c r="BIY248" s="21"/>
      <c r="BIZ248" s="27"/>
      <c r="BJA248" s="28"/>
      <c r="BJB248" s="28"/>
      <c r="BJC248" s="28"/>
      <c r="BJD248" s="28"/>
      <c r="BJE248" s="28"/>
      <c r="BJF248" s="58"/>
      <c r="BJG248" s="57"/>
      <c r="BJH248" s="23"/>
      <c r="BJI248" s="24"/>
      <c r="BJJ248" s="26"/>
      <c r="BJK248" s="20"/>
      <c r="BJL248" s="35"/>
      <c r="BJM248" s="21"/>
      <c r="BJN248" s="21"/>
      <c r="BJO248" s="27"/>
      <c r="BJP248" s="28"/>
      <c r="BJQ248" s="28"/>
      <c r="BJR248" s="28"/>
      <c r="BJS248" s="28"/>
      <c r="BJT248" s="28"/>
      <c r="BJU248" s="58"/>
      <c r="BJV248" s="57"/>
      <c r="BJW248" s="23"/>
      <c r="BJX248" s="24"/>
      <c r="BJY248" s="26"/>
      <c r="BJZ248" s="20"/>
      <c r="BKA248" s="35"/>
      <c r="BKB248" s="21"/>
      <c r="BKC248" s="21"/>
      <c r="BKD248" s="27"/>
      <c r="BKE248" s="28"/>
      <c r="BKF248" s="28"/>
      <c r="BKG248" s="28"/>
      <c r="BKH248" s="28"/>
      <c r="BKI248" s="28"/>
      <c r="BKJ248" s="58"/>
      <c r="BKK248" s="57"/>
      <c r="BKL248" s="23"/>
      <c r="BKM248" s="24"/>
      <c r="BKN248" s="26"/>
      <c r="BKO248" s="20"/>
      <c r="BKP248" s="35"/>
      <c r="BKQ248" s="21"/>
      <c r="BKR248" s="21"/>
      <c r="BKS248" s="27"/>
      <c r="BKT248" s="28"/>
      <c r="BKU248" s="28"/>
      <c r="BKV248" s="28"/>
      <c r="BKW248" s="28"/>
      <c r="BKX248" s="28"/>
      <c r="BKY248" s="58"/>
      <c r="BKZ248" s="57"/>
      <c r="BLA248" s="23"/>
      <c r="BLB248" s="24"/>
      <c r="BLC248" s="26"/>
      <c r="BLD248" s="20"/>
      <c r="BLE248" s="35"/>
      <c r="BLF248" s="21"/>
      <c r="BLG248" s="21"/>
      <c r="BLH248" s="27"/>
      <c r="BLI248" s="28"/>
      <c r="BLJ248" s="28"/>
      <c r="BLK248" s="28"/>
      <c r="BLL248" s="28"/>
      <c r="BLM248" s="28"/>
      <c r="BLN248" s="58"/>
      <c r="BLO248" s="57"/>
      <c r="BLP248" s="23"/>
      <c r="BLQ248" s="24"/>
      <c r="BLR248" s="26"/>
      <c r="BLS248" s="20"/>
      <c r="BLT248" s="35"/>
      <c r="BLU248" s="21"/>
      <c r="BLV248" s="21"/>
      <c r="BLW248" s="27"/>
      <c r="BLX248" s="28"/>
      <c r="BLY248" s="28"/>
      <c r="BLZ248" s="28"/>
      <c r="BMA248" s="28"/>
      <c r="BMB248" s="28"/>
      <c r="BMC248" s="58"/>
      <c r="BMD248" s="57"/>
      <c r="BME248" s="23"/>
      <c r="BMF248" s="24"/>
      <c r="BMG248" s="26"/>
      <c r="BMH248" s="20"/>
      <c r="BMI248" s="35"/>
      <c r="BMJ248" s="21"/>
      <c r="BMK248" s="21"/>
      <c r="BML248" s="27"/>
      <c r="BMM248" s="28"/>
      <c r="BMN248" s="28"/>
      <c r="BMO248" s="28"/>
      <c r="BMP248" s="28"/>
      <c r="BMQ248" s="28"/>
      <c r="BMR248" s="58"/>
      <c r="BMS248" s="57"/>
      <c r="BMT248" s="23"/>
      <c r="BMU248" s="24"/>
      <c r="BMV248" s="26"/>
      <c r="BMW248" s="20"/>
      <c r="BMX248" s="35"/>
      <c r="BMY248" s="21"/>
      <c r="BMZ248" s="21"/>
      <c r="BNA248" s="27"/>
      <c r="BNB248" s="28"/>
      <c r="BNC248" s="28"/>
      <c r="BND248" s="28"/>
      <c r="BNE248" s="28"/>
      <c r="BNF248" s="28"/>
      <c r="BNG248" s="58"/>
      <c r="BNH248" s="57"/>
      <c r="BNI248" s="23"/>
      <c r="BNJ248" s="24"/>
      <c r="BNK248" s="26"/>
      <c r="BNL248" s="20"/>
      <c r="BNM248" s="35"/>
      <c r="BNN248" s="21"/>
      <c r="BNO248" s="21"/>
      <c r="BNP248" s="27"/>
      <c r="BNQ248" s="28"/>
      <c r="BNR248" s="28"/>
      <c r="BNS248" s="28"/>
      <c r="BNT248" s="28"/>
      <c r="BNU248" s="28"/>
      <c r="BNV248" s="58"/>
      <c r="BNW248" s="57"/>
      <c r="BNX248" s="23"/>
      <c r="BNY248" s="24"/>
      <c r="BNZ248" s="26"/>
      <c r="BOA248" s="20"/>
      <c r="BOB248" s="35"/>
      <c r="BOC248" s="21"/>
      <c r="BOD248" s="21"/>
      <c r="BOE248" s="27"/>
      <c r="BOF248" s="28"/>
      <c r="BOG248" s="28"/>
      <c r="BOH248" s="28"/>
      <c r="BOI248" s="28"/>
      <c r="BOJ248" s="28"/>
      <c r="BOK248" s="58"/>
      <c r="BOL248" s="57"/>
      <c r="BOM248" s="23"/>
      <c r="BON248" s="24"/>
      <c r="BOO248" s="26"/>
      <c r="BOP248" s="20"/>
      <c r="BOQ248" s="35"/>
      <c r="BOR248" s="21"/>
      <c r="BOS248" s="21"/>
      <c r="BOT248" s="27"/>
      <c r="BOU248" s="28"/>
      <c r="BOV248" s="28"/>
      <c r="BOW248" s="28"/>
      <c r="BOX248" s="28"/>
      <c r="BOY248" s="28"/>
      <c r="BOZ248" s="58"/>
      <c r="BPA248" s="57"/>
      <c r="BPB248" s="23"/>
      <c r="BPC248" s="24"/>
      <c r="BPD248" s="26"/>
      <c r="BPE248" s="20"/>
      <c r="BPF248" s="35"/>
      <c r="BPG248" s="21"/>
      <c r="BPH248" s="21"/>
      <c r="BPI248" s="27"/>
      <c r="BPJ248" s="28"/>
      <c r="BPK248" s="28"/>
      <c r="BPL248" s="28"/>
      <c r="BPM248" s="28"/>
      <c r="BPN248" s="28"/>
      <c r="BPO248" s="58"/>
      <c r="BPP248" s="57"/>
      <c r="BPQ248" s="23"/>
      <c r="BPR248" s="24"/>
      <c r="BPS248" s="26"/>
      <c r="BPT248" s="20"/>
      <c r="BPU248" s="35"/>
      <c r="BPV248" s="21"/>
      <c r="BPW248" s="21"/>
      <c r="BPX248" s="27"/>
      <c r="BPY248" s="28"/>
      <c r="BPZ248" s="28"/>
      <c r="BQA248" s="28"/>
      <c r="BQB248" s="28"/>
      <c r="BQC248" s="28"/>
      <c r="BQD248" s="58"/>
      <c r="BQE248" s="57"/>
      <c r="BQF248" s="23"/>
      <c r="BQG248" s="24"/>
      <c r="BQH248" s="26"/>
      <c r="BQI248" s="20"/>
      <c r="BQJ248" s="35"/>
      <c r="BQK248" s="21"/>
      <c r="BQL248" s="21"/>
      <c r="BQM248" s="27"/>
      <c r="BQN248" s="28"/>
      <c r="BQO248" s="28"/>
      <c r="BQP248" s="28"/>
      <c r="BQQ248" s="28"/>
      <c r="BQR248" s="28"/>
      <c r="BQS248" s="58"/>
      <c r="BQT248" s="57"/>
      <c r="BQU248" s="23"/>
      <c r="BQV248" s="24"/>
      <c r="BQW248" s="26"/>
      <c r="BQX248" s="20"/>
      <c r="BQY248" s="35"/>
      <c r="BQZ248" s="21"/>
      <c r="BRA248" s="21"/>
      <c r="BRB248" s="27"/>
      <c r="BRC248" s="28"/>
      <c r="BRD248" s="28"/>
      <c r="BRE248" s="28"/>
      <c r="BRF248" s="28"/>
      <c r="BRG248" s="28"/>
      <c r="BRH248" s="58"/>
      <c r="BRI248" s="57"/>
      <c r="BRJ248" s="23"/>
      <c r="BRK248" s="24"/>
      <c r="BRL248" s="26"/>
      <c r="BRM248" s="20"/>
      <c r="BRN248" s="35"/>
      <c r="BRO248" s="21"/>
      <c r="BRP248" s="21"/>
      <c r="BRQ248" s="27"/>
      <c r="BRR248" s="28"/>
      <c r="BRS248" s="28"/>
      <c r="BRT248" s="28"/>
      <c r="BRU248" s="28"/>
      <c r="BRV248" s="28"/>
      <c r="BRW248" s="58"/>
      <c r="BRX248" s="57"/>
      <c r="BRY248" s="23"/>
      <c r="BRZ248" s="24"/>
      <c r="BSA248" s="26"/>
      <c r="BSB248" s="20"/>
      <c r="BSC248" s="35"/>
      <c r="BSD248" s="21"/>
      <c r="BSE248" s="21"/>
      <c r="BSF248" s="27"/>
      <c r="BSG248" s="28"/>
      <c r="BSH248" s="28"/>
      <c r="BSI248" s="28"/>
      <c r="BSJ248" s="28"/>
      <c r="BSK248" s="28"/>
      <c r="BSL248" s="58"/>
      <c r="BSM248" s="57"/>
      <c r="BSN248" s="23"/>
      <c r="BSO248" s="24"/>
      <c r="BSP248" s="26"/>
      <c r="BSQ248" s="20"/>
      <c r="BSR248" s="35"/>
      <c r="BSS248" s="21"/>
      <c r="BST248" s="21"/>
      <c r="BSU248" s="27"/>
      <c r="BSV248" s="28"/>
      <c r="BSW248" s="28"/>
      <c r="BSX248" s="28"/>
      <c r="BSY248" s="28"/>
      <c r="BSZ248" s="28"/>
      <c r="BTA248" s="58"/>
      <c r="BTB248" s="57"/>
      <c r="BTC248" s="23"/>
      <c r="BTD248" s="24"/>
      <c r="BTE248" s="26"/>
      <c r="BTF248" s="20"/>
      <c r="BTG248" s="35"/>
      <c r="BTH248" s="21"/>
      <c r="BTI248" s="21"/>
      <c r="BTJ248" s="27"/>
      <c r="BTK248" s="28"/>
      <c r="BTL248" s="28"/>
      <c r="BTM248" s="28"/>
      <c r="BTN248" s="28"/>
      <c r="BTO248" s="28"/>
      <c r="BTP248" s="58"/>
      <c r="BTQ248" s="57"/>
      <c r="BTR248" s="23"/>
      <c r="BTS248" s="24"/>
      <c r="BTT248" s="26"/>
      <c r="BTU248" s="20"/>
      <c r="BTV248" s="35"/>
      <c r="BTW248" s="21"/>
      <c r="BTX248" s="21"/>
      <c r="BTY248" s="27"/>
      <c r="BTZ248" s="28"/>
      <c r="BUA248" s="28"/>
      <c r="BUB248" s="28"/>
      <c r="BUC248" s="28"/>
      <c r="BUD248" s="28"/>
      <c r="BUE248" s="58"/>
      <c r="BUF248" s="57"/>
      <c r="BUG248" s="23"/>
      <c r="BUH248" s="24"/>
      <c r="BUI248" s="26"/>
      <c r="BUJ248" s="20"/>
      <c r="BUK248" s="35"/>
      <c r="BUL248" s="21"/>
      <c r="BUM248" s="21"/>
      <c r="BUN248" s="27"/>
      <c r="BUO248" s="28"/>
      <c r="BUP248" s="28"/>
      <c r="BUQ248" s="28"/>
      <c r="BUR248" s="28"/>
      <c r="BUS248" s="28"/>
      <c r="BUT248" s="58"/>
      <c r="BUU248" s="57"/>
      <c r="BUV248" s="23"/>
      <c r="BUW248" s="24"/>
      <c r="BUX248" s="26"/>
      <c r="BUY248" s="20"/>
      <c r="BUZ248" s="35"/>
      <c r="BVA248" s="21"/>
      <c r="BVB248" s="21"/>
      <c r="BVC248" s="27"/>
      <c r="BVD248" s="28"/>
      <c r="BVE248" s="28"/>
      <c r="BVF248" s="28"/>
      <c r="BVG248" s="28"/>
      <c r="BVH248" s="28"/>
      <c r="BVI248" s="58"/>
      <c r="BVJ248" s="57"/>
      <c r="BVK248" s="23"/>
      <c r="BVL248" s="24"/>
      <c r="BVM248" s="26"/>
      <c r="BVN248" s="20"/>
      <c r="BVO248" s="35"/>
      <c r="BVP248" s="21"/>
      <c r="BVQ248" s="21"/>
      <c r="BVR248" s="27"/>
      <c r="BVS248" s="28"/>
      <c r="BVT248" s="28"/>
      <c r="BVU248" s="28"/>
      <c r="BVV248" s="28"/>
      <c r="BVW248" s="28"/>
      <c r="BVX248" s="58"/>
      <c r="BVY248" s="57"/>
      <c r="BVZ248" s="23"/>
      <c r="BWA248" s="24"/>
      <c r="BWB248" s="26"/>
      <c r="BWC248" s="20"/>
      <c r="BWD248" s="35"/>
      <c r="BWE248" s="21"/>
      <c r="BWF248" s="21"/>
      <c r="BWG248" s="27"/>
      <c r="BWH248" s="28"/>
      <c r="BWI248" s="28"/>
      <c r="BWJ248" s="28"/>
      <c r="BWK248" s="28"/>
      <c r="BWL248" s="28"/>
      <c r="BWM248" s="58"/>
      <c r="BWN248" s="57"/>
      <c r="BWO248" s="23"/>
      <c r="BWP248" s="24"/>
      <c r="BWQ248" s="26"/>
      <c r="BWR248" s="20"/>
      <c r="BWS248" s="35"/>
      <c r="BWT248" s="21"/>
      <c r="BWU248" s="21"/>
      <c r="BWV248" s="27"/>
      <c r="BWW248" s="28"/>
      <c r="BWX248" s="28"/>
      <c r="BWY248" s="28"/>
      <c r="BWZ248" s="28"/>
      <c r="BXA248" s="28"/>
      <c r="BXB248" s="58"/>
      <c r="BXC248" s="57"/>
      <c r="BXD248" s="23"/>
      <c r="BXE248" s="24"/>
      <c r="BXF248" s="26"/>
      <c r="BXG248" s="20"/>
      <c r="BXH248" s="35"/>
      <c r="BXI248" s="21"/>
      <c r="BXJ248" s="21"/>
      <c r="BXK248" s="27"/>
      <c r="BXL248" s="28"/>
      <c r="BXM248" s="28"/>
      <c r="BXN248" s="28"/>
      <c r="BXO248" s="28"/>
      <c r="BXP248" s="28"/>
      <c r="BXQ248" s="58"/>
      <c r="BXR248" s="57"/>
      <c r="BXS248" s="23"/>
      <c r="BXT248" s="24"/>
      <c r="BXU248" s="26"/>
      <c r="BXV248" s="20"/>
      <c r="BXW248" s="35"/>
      <c r="BXX248" s="21"/>
      <c r="BXY248" s="21"/>
      <c r="BXZ248" s="27"/>
      <c r="BYA248" s="28"/>
      <c r="BYB248" s="28"/>
      <c r="BYC248" s="28"/>
      <c r="BYD248" s="28"/>
      <c r="BYE248" s="28"/>
      <c r="BYF248" s="58"/>
      <c r="BYG248" s="57"/>
      <c r="BYH248" s="23"/>
      <c r="BYI248" s="24"/>
      <c r="BYJ248" s="26"/>
      <c r="BYK248" s="20"/>
      <c r="BYL248" s="35"/>
      <c r="BYM248" s="21"/>
      <c r="BYN248" s="21"/>
      <c r="BYO248" s="27"/>
      <c r="BYP248" s="28"/>
      <c r="BYQ248" s="28"/>
      <c r="BYR248" s="28"/>
      <c r="BYS248" s="28"/>
      <c r="BYT248" s="28"/>
      <c r="BYU248" s="58"/>
      <c r="BYV248" s="57"/>
      <c r="BYW248" s="23"/>
      <c r="BYX248" s="24"/>
      <c r="BYY248" s="26"/>
      <c r="BYZ248" s="20"/>
      <c r="BZA248" s="35"/>
      <c r="BZB248" s="21"/>
      <c r="BZC248" s="21"/>
      <c r="BZD248" s="27"/>
      <c r="BZE248" s="28"/>
      <c r="BZF248" s="28"/>
      <c r="BZG248" s="28"/>
      <c r="BZH248" s="28"/>
      <c r="BZI248" s="28"/>
      <c r="BZJ248" s="58"/>
      <c r="BZK248" s="57"/>
      <c r="BZL248" s="23"/>
      <c r="BZM248" s="24"/>
      <c r="BZN248" s="26"/>
      <c r="BZO248" s="20"/>
      <c r="BZP248" s="35"/>
      <c r="BZQ248" s="21"/>
      <c r="BZR248" s="21"/>
      <c r="BZS248" s="27"/>
      <c r="BZT248" s="28"/>
      <c r="BZU248" s="28"/>
      <c r="BZV248" s="28"/>
      <c r="BZW248" s="28"/>
      <c r="BZX248" s="28"/>
      <c r="BZY248" s="58"/>
      <c r="BZZ248" s="57"/>
      <c r="CAA248" s="23"/>
      <c r="CAB248" s="24"/>
      <c r="CAC248" s="26"/>
      <c r="CAD248" s="20"/>
      <c r="CAE248" s="35"/>
      <c r="CAF248" s="21"/>
      <c r="CAG248" s="21"/>
      <c r="CAH248" s="27"/>
      <c r="CAI248" s="28"/>
      <c r="CAJ248" s="28"/>
      <c r="CAK248" s="28"/>
      <c r="CAL248" s="28"/>
      <c r="CAM248" s="28"/>
      <c r="CAN248" s="58"/>
      <c r="CAO248" s="57"/>
      <c r="CAP248" s="23"/>
      <c r="CAQ248" s="24"/>
      <c r="CAR248" s="26"/>
      <c r="CAS248" s="20"/>
      <c r="CAT248" s="35"/>
      <c r="CAU248" s="21"/>
      <c r="CAV248" s="21"/>
      <c r="CAW248" s="27"/>
      <c r="CAX248" s="28"/>
      <c r="CAY248" s="28"/>
      <c r="CAZ248" s="28"/>
      <c r="CBA248" s="28"/>
      <c r="CBB248" s="28"/>
      <c r="CBC248" s="58"/>
      <c r="CBD248" s="57"/>
      <c r="CBE248" s="23"/>
      <c r="CBF248" s="24"/>
      <c r="CBG248" s="26"/>
      <c r="CBH248" s="20"/>
      <c r="CBI248" s="35"/>
      <c r="CBJ248" s="21"/>
      <c r="CBK248" s="21"/>
      <c r="CBL248" s="27"/>
      <c r="CBM248" s="28"/>
      <c r="CBN248" s="28"/>
      <c r="CBO248" s="28"/>
      <c r="CBP248" s="28"/>
      <c r="CBQ248" s="28"/>
      <c r="CBR248" s="58"/>
      <c r="CBS248" s="57"/>
      <c r="CBT248" s="23"/>
      <c r="CBU248" s="24"/>
      <c r="CBV248" s="26"/>
      <c r="CBW248" s="20"/>
      <c r="CBX248" s="35"/>
      <c r="CBY248" s="21"/>
      <c r="CBZ248" s="21"/>
      <c r="CCA248" s="27"/>
      <c r="CCB248" s="28"/>
      <c r="CCC248" s="28"/>
      <c r="CCD248" s="28"/>
      <c r="CCE248" s="28"/>
      <c r="CCF248" s="28"/>
      <c r="CCG248" s="58"/>
      <c r="CCH248" s="57"/>
      <c r="CCI248" s="23"/>
      <c r="CCJ248" s="24"/>
      <c r="CCK248" s="26"/>
      <c r="CCL248" s="20"/>
      <c r="CCM248" s="35"/>
      <c r="CCN248" s="21"/>
      <c r="CCO248" s="21"/>
      <c r="CCP248" s="27"/>
      <c r="CCQ248" s="28"/>
      <c r="CCR248" s="28"/>
      <c r="CCS248" s="28"/>
      <c r="CCT248" s="28"/>
      <c r="CCU248" s="28"/>
      <c r="CCV248" s="58"/>
      <c r="CCW248" s="57"/>
      <c r="CCX248" s="23"/>
      <c r="CCY248" s="24"/>
      <c r="CCZ248" s="26"/>
      <c r="CDA248" s="20"/>
      <c r="CDB248" s="35"/>
      <c r="CDC248" s="21"/>
      <c r="CDD248" s="21"/>
      <c r="CDE248" s="27"/>
      <c r="CDF248" s="28"/>
      <c r="CDG248" s="28"/>
      <c r="CDH248" s="28"/>
      <c r="CDI248" s="28"/>
      <c r="CDJ248" s="28"/>
      <c r="CDK248" s="58"/>
      <c r="CDL248" s="57"/>
      <c r="CDM248" s="23"/>
      <c r="CDN248" s="24"/>
      <c r="CDO248" s="26"/>
      <c r="CDP248" s="20"/>
      <c r="CDQ248" s="35"/>
      <c r="CDR248" s="21"/>
      <c r="CDS248" s="21"/>
      <c r="CDT248" s="27"/>
      <c r="CDU248" s="28"/>
      <c r="CDV248" s="28"/>
      <c r="CDW248" s="28"/>
      <c r="CDX248" s="28"/>
      <c r="CDY248" s="28"/>
      <c r="CDZ248" s="58"/>
      <c r="CEA248" s="57"/>
      <c r="CEB248" s="23"/>
      <c r="CEC248" s="24"/>
      <c r="CED248" s="26"/>
      <c r="CEE248" s="20"/>
      <c r="CEF248" s="35"/>
      <c r="CEG248" s="21"/>
      <c r="CEH248" s="21"/>
      <c r="CEI248" s="27"/>
      <c r="CEJ248" s="28"/>
      <c r="CEK248" s="28"/>
      <c r="CEL248" s="28"/>
      <c r="CEM248" s="28"/>
      <c r="CEN248" s="28"/>
      <c r="CEO248" s="58"/>
      <c r="CEP248" s="57"/>
      <c r="CEQ248" s="23"/>
      <c r="CER248" s="24"/>
      <c r="CES248" s="26"/>
      <c r="CET248" s="20"/>
      <c r="CEU248" s="35"/>
      <c r="CEV248" s="21"/>
      <c r="CEW248" s="21"/>
      <c r="CEX248" s="27"/>
      <c r="CEY248" s="28"/>
      <c r="CEZ248" s="28"/>
      <c r="CFA248" s="28"/>
      <c r="CFB248" s="28"/>
      <c r="CFC248" s="28"/>
      <c r="CFD248" s="58"/>
      <c r="CFE248" s="57"/>
      <c r="CFF248" s="23"/>
      <c r="CFG248" s="24"/>
      <c r="CFH248" s="26"/>
      <c r="CFI248" s="20"/>
      <c r="CFJ248" s="35"/>
      <c r="CFK248" s="21"/>
      <c r="CFL248" s="21"/>
      <c r="CFM248" s="27"/>
      <c r="CFN248" s="28"/>
      <c r="CFO248" s="28"/>
      <c r="CFP248" s="28"/>
      <c r="CFQ248" s="28"/>
      <c r="CFR248" s="28"/>
      <c r="CFS248" s="58"/>
      <c r="CFT248" s="57"/>
      <c r="CFU248" s="23"/>
      <c r="CFV248" s="24"/>
      <c r="CFW248" s="26"/>
      <c r="CFX248" s="20"/>
      <c r="CFY248" s="35"/>
      <c r="CFZ248" s="21"/>
      <c r="CGA248" s="21"/>
      <c r="CGB248" s="27"/>
      <c r="CGC248" s="28"/>
      <c r="CGD248" s="28"/>
      <c r="CGE248" s="28"/>
      <c r="CGF248" s="28"/>
      <c r="CGG248" s="28"/>
      <c r="CGH248" s="58"/>
      <c r="CGI248" s="57"/>
      <c r="CGJ248" s="23"/>
      <c r="CGK248" s="24"/>
      <c r="CGL248" s="26"/>
      <c r="CGM248" s="20"/>
      <c r="CGN248" s="35"/>
      <c r="CGO248" s="21"/>
      <c r="CGP248" s="21"/>
      <c r="CGQ248" s="27"/>
      <c r="CGR248" s="28"/>
      <c r="CGS248" s="28"/>
      <c r="CGT248" s="28"/>
      <c r="CGU248" s="28"/>
      <c r="CGV248" s="28"/>
      <c r="CGW248" s="58"/>
      <c r="CGX248" s="57"/>
      <c r="CGY248" s="23"/>
      <c r="CGZ248" s="24"/>
      <c r="CHA248" s="26"/>
      <c r="CHB248" s="20"/>
      <c r="CHC248" s="35"/>
      <c r="CHD248" s="21"/>
      <c r="CHE248" s="21"/>
      <c r="CHF248" s="27"/>
      <c r="CHG248" s="28"/>
      <c r="CHH248" s="28"/>
      <c r="CHI248" s="28"/>
      <c r="CHJ248" s="28"/>
      <c r="CHK248" s="28"/>
      <c r="CHL248" s="58"/>
      <c r="CHM248" s="57"/>
      <c r="CHN248" s="23"/>
      <c r="CHO248" s="24"/>
      <c r="CHP248" s="26"/>
      <c r="CHQ248" s="20"/>
      <c r="CHR248" s="35"/>
      <c r="CHS248" s="21"/>
      <c r="CHT248" s="21"/>
      <c r="CHU248" s="27"/>
      <c r="CHV248" s="28"/>
      <c r="CHW248" s="28"/>
      <c r="CHX248" s="28"/>
      <c r="CHY248" s="28"/>
      <c r="CHZ248" s="28"/>
      <c r="CIA248" s="58"/>
      <c r="CIB248" s="57"/>
      <c r="CIC248" s="23"/>
      <c r="CID248" s="24"/>
      <c r="CIE248" s="26"/>
      <c r="CIF248" s="20"/>
      <c r="CIG248" s="35"/>
      <c r="CIH248" s="21"/>
      <c r="CII248" s="21"/>
      <c r="CIJ248" s="27"/>
      <c r="CIK248" s="28"/>
      <c r="CIL248" s="28"/>
      <c r="CIM248" s="28"/>
      <c r="CIN248" s="28"/>
      <c r="CIO248" s="28"/>
      <c r="CIP248" s="58"/>
      <c r="CIQ248" s="57"/>
      <c r="CIR248" s="23"/>
      <c r="CIS248" s="24"/>
      <c r="CIT248" s="26"/>
      <c r="CIU248" s="20"/>
      <c r="CIV248" s="35"/>
      <c r="CIW248" s="21"/>
      <c r="CIX248" s="21"/>
      <c r="CIY248" s="27"/>
      <c r="CIZ248" s="28"/>
      <c r="CJA248" s="28"/>
      <c r="CJB248" s="28"/>
      <c r="CJC248" s="28"/>
      <c r="CJD248" s="28"/>
      <c r="CJE248" s="58"/>
      <c r="CJF248" s="57"/>
      <c r="CJG248" s="23"/>
      <c r="CJH248" s="24"/>
      <c r="CJI248" s="26"/>
      <c r="CJJ248" s="20"/>
      <c r="CJK248" s="35"/>
      <c r="CJL248" s="21"/>
      <c r="CJM248" s="21"/>
      <c r="CJN248" s="27"/>
      <c r="CJO248" s="28"/>
      <c r="CJP248" s="28"/>
      <c r="CJQ248" s="28"/>
      <c r="CJR248" s="28"/>
      <c r="CJS248" s="28"/>
      <c r="CJT248" s="58"/>
      <c r="CJU248" s="57"/>
      <c r="CJV248" s="23"/>
      <c r="CJW248" s="24"/>
      <c r="CJX248" s="26"/>
      <c r="CJY248" s="20"/>
      <c r="CJZ248" s="35"/>
      <c r="CKA248" s="21"/>
      <c r="CKB248" s="21"/>
      <c r="CKC248" s="27"/>
      <c r="CKD248" s="28"/>
      <c r="CKE248" s="28"/>
      <c r="CKF248" s="28"/>
      <c r="CKG248" s="28"/>
      <c r="CKH248" s="28"/>
      <c r="CKI248" s="58"/>
      <c r="CKJ248" s="57"/>
      <c r="CKK248" s="23"/>
      <c r="CKL248" s="24"/>
      <c r="CKM248" s="26"/>
      <c r="CKN248" s="20"/>
      <c r="CKO248" s="35"/>
      <c r="CKP248" s="21"/>
      <c r="CKQ248" s="21"/>
      <c r="CKR248" s="27"/>
      <c r="CKS248" s="28"/>
      <c r="CKT248" s="28"/>
      <c r="CKU248" s="28"/>
      <c r="CKV248" s="28"/>
      <c r="CKW248" s="28"/>
      <c r="CKX248" s="58"/>
      <c r="CKY248" s="57"/>
      <c r="CKZ248" s="23"/>
      <c r="CLA248" s="24"/>
      <c r="CLB248" s="26"/>
      <c r="CLC248" s="20"/>
      <c r="CLD248" s="35"/>
      <c r="CLE248" s="21"/>
      <c r="CLF248" s="21"/>
      <c r="CLG248" s="27"/>
      <c r="CLH248" s="28"/>
      <c r="CLI248" s="28"/>
      <c r="CLJ248" s="28"/>
      <c r="CLK248" s="28"/>
      <c r="CLL248" s="28"/>
      <c r="CLM248" s="58"/>
      <c r="CLN248" s="57"/>
      <c r="CLO248" s="23"/>
      <c r="CLP248" s="24"/>
      <c r="CLQ248" s="26"/>
      <c r="CLR248" s="20"/>
      <c r="CLS248" s="35"/>
      <c r="CLT248" s="21"/>
      <c r="CLU248" s="21"/>
      <c r="CLV248" s="27"/>
      <c r="CLW248" s="28"/>
      <c r="CLX248" s="28"/>
      <c r="CLY248" s="28"/>
      <c r="CLZ248" s="28"/>
      <c r="CMA248" s="28"/>
      <c r="CMB248" s="58"/>
      <c r="CMC248" s="57"/>
      <c r="CMD248" s="23"/>
      <c r="CME248" s="24"/>
      <c r="CMF248" s="26"/>
      <c r="CMG248" s="20"/>
      <c r="CMH248" s="35"/>
      <c r="CMI248" s="21"/>
      <c r="CMJ248" s="21"/>
      <c r="CMK248" s="27"/>
      <c r="CML248" s="28"/>
      <c r="CMM248" s="28"/>
      <c r="CMN248" s="28"/>
      <c r="CMO248" s="28"/>
      <c r="CMP248" s="28"/>
      <c r="CMQ248" s="58"/>
      <c r="CMR248" s="57"/>
      <c r="CMS248" s="23"/>
      <c r="CMT248" s="24"/>
      <c r="CMU248" s="26"/>
      <c r="CMV248" s="20"/>
      <c r="CMW248" s="35"/>
      <c r="CMX248" s="21"/>
      <c r="CMY248" s="21"/>
      <c r="CMZ248" s="27"/>
      <c r="CNA248" s="28"/>
      <c r="CNB248" s="28"/>
      <c r="CNC248" s="28"/>
      <c r="CND248" s="28"/>
      <c r="CNE248" s="28"/>
      <c r="CNF248" s="58"/>
      <c r="CNG248" s="57"/>
      <c r="CNH248" s="23"/>
      <c r="CNI248" s="24"/>
      <c r="CNJ248" s="26"/>
      <c r="CNK248" s="20"/>
      <c r="CNL248" s="35"/>
      <c r="CNM248" s="21"/>
      <c r="CNN248" s="21"/>
      <c r="CNO248" s="27"/>
      <c r="CNP248" s="28"/>
      <c r="CNQ248" s="28"/>
      <c r="CNR248" s="28"/>
      <c r="CNS248" s="28"/>
      <c r="CNT248" s="28"/>
      <c r="CNU248" s="58"/>
      <c r="CNV248" s="57"/>
      <c r="CNW248" s="23"/>
      <c r="CNX248" s="24"/>
      <c r="CNY248" s="26"/>
      <c r="CNZ248" s="20"/>
      <c r="COA248" s="35"/>
      <c r="COB248" s="21"/>
      <c r="COC248" s="21"/>
      <c r="COD248" s="27"/>
      <c r="COE248" s="28"/>
      <c r="COF248" s="28"/>
      <c r="COG248" s="28"/>
      <c r="COH248" s="28"/>
      <c r="COI248" s="28"/>
      <c r="COJ248" s="58"/>
      <c r="COK248" s="57"/>
      <c r="COL248" s="23"/>
      <c r="COM248" s="24"/>
      <c r="CON248" s="26"/>
      <c r="COO248" s="20"/>
      <c r="COP248" s="35"/>
      <c r="COQ248" s="21"/>
      <c r="COR248" s="21"/>
      <c r="COS248" s="27"/>
      <c r="COT248" s="28"/>
      <c r="COU248" s="28"/>
      <c r="COV248" s="28"/>
      <c r="COW248" s="28"/>
      <c r="COX248" s="28"/>
      <c r="COY248" s="58"/>
      <c r="COZ248" s="57"/>
      <c r="CPA248" s="23"/>
      <c r="CPB248" s="24"/>
      <c r="CPC248" s="26"/>
      <c r="CPD248" s="20"/>
      <c r="CPE248" s="35"/>
      <c r="CPF248" s="21"/>
      <c r="CPG248" s="21"/>
      <c r="CPH248" s="27"/>
      <c r="CPI248" s="28"/>
      <c r="CPJ248" s="28"/>
      <c r="CPK248" s="28"/>
      <c r="CPL248" s="28"/>
      <c r="CPM248" s="28"/>
      <c r="CPN248" s="58"/>
      <c r="CPO248" s="57"/>
      <c r="CPP248" s="23"/>
      <c r="CPQ248" s="24"/>
      <c r="CPR248" s="26"/>
      <c r="CPS248" s="20"/>
      <c r="CPT248" s="35"/>
      <c r="CPU248" s="21"/>
      <c r="CPV248" s="21"/>
      <c r="CPW248" s="27"/>
      <c r="CPX248" s="28"/>
      <c r="CPY248" s="28"/>
      <c r="CPZ248" s="28"/>
      <c r="CQA248" s="28"/>
      <c r="CQB248" s="28"/>
      <c r="CQC248" s="58"/>
      <c r="CQD248" s="57"/>
      <c r="CQE248" s="23"/>
      <c r="CQF248" s="24"/>
      <c r="CQG248" s="26"/>
      <c r="CQH248" s="20"/>
      <c r="CQI248" s="35"/>
      <c r="CQJ248" s="21"/>
      <c r="CQK248" s="21"/>
      <c r="CQL248" s="27"/>
      <c r="CQM248" s="28"/>
      <c r="CQN248" s="28"/>
      <c r="CQO248" s="28"/>
      <c r="CQP248" s="28"/>
      <c r="CQQ248" s="28"/>
      <c r="CQR248" s="58"/>
      <c r="CQS248" s="57"/>
      <c r="CQT248" s="23"/>
      <c r="CQU248" s="24"/>
      <c r="CQV248" s="26"/>
      <c r="CQW248" s="20"/>
      <c r="CQX248" s="35"/>
      <c r="CQY248" s="21"/>
      <c r="CQZ248" s="21"/>
      <c r="CRA248" s="27"/>
      <c r="CRB248" s="28"/>
      <c r="CRC248" s="28"/>
      <c r="CRD248" s="28"/>
      <c r="CRE248" s="28"/>
      <c r="CRF248" s="28"/>
      <c r="CRG248" s="58"/>
      <c r="CRH248" s="57"/>
      <c r="CRI248" s="23"/>
      <c r="CRJ248" s="24"/>
      <c r="CRK248" s="26"/>
      <c r="CRL248" s="20"/>
      <c r="CRM248" s="35"/>
      <c r="CRN248" s="21"/>
      <c r="CRO248" s="21"/>
      <c r="CRP248" s="27"/>
      <c r="CRQ248" s="28"/>
      <c r="CRR248" s="28"/>
      <c r="CRS248" s="28"/>
      <c r="CRT248" s="28"/>
      <c r="CRU248" s="28"/>
      <c r="CRV248" s="58"/>
      <c r="CRW248" s="57"/>
      <c r="CRX248" s="23"/>
      <c r="CRY248" s="24"/>
      <c r="CRZ248" s="26"/>
      <c r="CSA248" s="20"/>
      <c r="CSB248" s="35"/>
      <c r="CSC248" s="21"/>
      <c r="CSD248" s="21"/>
      <c r="CSE248" s="27"/>
      <c r="CSF248" s="28"/>
      <c r="CSG248" s="28"/>
      <c r="CSH248" s="28"/>
      <c r="CSI248" s="28"/>
      <c r="CSJ248" s="28"/>
      <c r="CSK248" s="58"/>
      <c r="CSL248" s="57"/>
      <c r="CSM248" s="23"/>
      <c r="CSN248" s="24"/>
      <c r="CSO248" s="26"/>
      <c r="CSP248" s="20"/>
      <c r="CSQ248" s="35"/>
      <c r="CSR248" s="21"/>
      <c r="CSS248" s="21"/>
      <c r="CST248" s="27"/>
      <c r="CSU248" s="28"/>
      <c r="CSV248" s="28"/>
      <c r="CSW248" s="28"/>
      <c r="CSX248" s="28"/>
      <c r="CSY248" s="28"/>
      <c r="CSZ248" s="58"/>
      <c r="CTA248" s="57"/>
      <c r="CTB248" s="23"/>
      <c r="CTC248" s="24"/>
      <c r="CTD248" s="26"/>
      <c r="CTE248" s="20"/>
      <c r="CTF248" s="35"/>
      <c r="CTG248" s="21"/>
      <c r="CTH248" s="21"/>
      <c r="CTI248" s="27"/>
      <c r="CTJ248" s="28"/>
      <c r="CTK248" s="28"/>
      <c r="CTL248" s="28"/>
      <c r="CTM248" s="28"/>
      <c r="CTN248" s="28"/>
      <c r="CTO248" s="58"/>
      <c r="CTP248" s="57"/>
      <c r="CTQ248" s="23"/>
      <c r="CTR248" s="24"/>
      <c r="CTS248" s="26"/>
      <c r="CTT248" s="20"/>
      <c r="CTU248" s="35"/>
      <c r="CTV248" s="21"/>
      <c r="CTW248" s="21"/>
      <c r="CTX248" s="27"/>
      <c r="CTY248" s="28"/>
      <c r="CTZ248" s="28"/>
      <c r="CUA248" s="28"/>
      <c r="CUB248" s="28"/>
      <c r="CUC248" s="28"/>
      <c r="CUD248" s="58"/>
      <c r="CUE248" s="57"/>
      <c r="CUF248" s="23"/>
      <c r="CUG248" s="24"/>
      <c r="CUH248" s="26"/>
      <c r="CUI248" s="20"/>
      <c r="CUJ248" s="35"/>
      <c r="CUK248" s="21"/>
      <c r="CUL248" s="21"/>
      <c r="CUM248" s="27"/>
      <c r="CUN248" s="28"/>
      <c r="CUO248" s="28"/>
      <c r="CUP248" s="28"/>
      <c r="CUQ248" s="28"/>
      <c r="CUR248" s="28"/>
      <c r="CUS248" s="58"/>
      <c r="CUT248" s="57"/>
      <c r="CUU248" s="23"/>
      <c r="CUV248" s="24"/>
      <c r="CUW248" s="26"/>
      <c r="CUX248" s="20"/>
      <c r="CUY248" s="35"/>
      <c r="CUZ248" s="21"/>
      <c r="CVA248" s="21"/>
      <c r="CVB248" s="27"/>
      <c r="CVC248" s="28"/>
      <c r="CVD248" s="28"/>
      <c r="CVE248" s="28"/>
      <c r="CVF248" s="28"/>
      <c r="CVG248" s="28"/>
      <c r="CVH248" s="58"/>
      <c r="CVI248" s="57"/>
      <c r="CVJ248" s="23"/>
      <c r="CVK248" s="24"/>
      <c r="CVL248" s="26"/>
      <c r="CVM248" s="20"/>
      <c r="CVN248" s="35"/>
      <c r="CVO248" s="21"/>
      <c r="CVP248" s="21"/>
      <c r="CVQ248" s="27"/>
      <c r="CVR248" s="28"/>
      <c r="CVS248" s="28"/>
      <c r="CVT248" s="28"/>
      <c r="CVU248" s="28"/>
      <c r="CVV248" s="28"/>
      <c r="CVW248" s="58"/>
      <c r="CVX248" s="57"/>
      <c r="CVY248" s="23"/>
      <c r="CVZ248" s="24"/>
      <c r="CWA248" s="26"/>
      <c r="CWB248" s="20"/>
      <c r="CWC248" s="35"/>
      <c r="CWD248" s="21"/>
      <c r="CWE248" s="21"/>
      <c r="CWF248" s="27"/>
      <c r="CWG248" s="28"/>
      <c r="CWH248" s="28"/>
      <c r="CWI248" s="28"/>
      <c r="CWJ248" s="28"/>
      <c r="CWK248" s="28"/>
      <c r="CWL248" s="58"/>
      <c r="CWM248" s="57"/>
      <c r="CWN248" s="23"/>
      <c r="CWO248" s="24"/>
      <c r="CWP248" s="26"/>
      <c r="CWQ248" s="20"/>
      <c r="CWR248" s="35"/>
      <c r="CWS248" s="21"/>
      <c r="CWT248" s="21"/>
      <c r="CWU248" s="27"/>
      <c r="CWV248" s="28"/>
      <c r="CWW248" s="28"/>
      <c r="CWX248" s="28"/>
      <c r="CWY248" s="28"/>
      <c r="CWZ248" s="28"/>
      <c r="CXA248" s="58"/>
      <c r="CXB248" s="57"/>
      <c r="CXC248" s="23"/>
      <c r="CXD248" s="24"/>
      <c r="CXE248" s="26"/>
      <c r="CXF248" s="20"/>
      <c r="CXG248" s="35"/>
      <c r="CXH248" s="21"/>
      <c r="CXI248" s="21"/>
      <c r="CXJ248" s="27"/>
      <c r="CXK248" s="28"/>
      <c r="CXL248" s="28"/>
      <c r="CXM248" s="28"/>
      <c r="CXN248" s="28"/>
      <c r="CXO248" s="28"/>
      <c r="CXP248" s="58"/>
      <c r="CXQ248" s="57"/>
      <c r="CXR248" s="23"/>
      <c r="CXS248" s="24"/>
      <c r="CXT248" s="26"/>
      <c r="CXU248" s="20"/>
      <c r="CXV248" s="35"/>
      <c r="CXW248" s="21"/>
      <c r="CXX248" s="21"/>
      <c r="CXY248" s="27"/>
      <c r="CXZ248" s="28"/>
      <c r="CYA248" s="28"/>
      <c r="CYB248" s="28"/>
      <c r="CYC248" s="28"/>
      <c r="CYD248" s="28"/>
      <c r="CYE248" s="58"/>
      <c r="CYF248" s="57"/>
      <c r="CYG248" s="23"/>
      <c r="CYH248" s="24"/>
      <c r="CYI248" s="26"/>
      <c r="CYJ248" s="20"/>
      <c r="CYK248" s="35"/>
      <c r="CYL248" s="21"/>
      <c r="CYM248" s="21"/>
      <c r="CYN248" s="27"/>
      <c r="CYO248" s="28"/>
      <c r="CYP248" s="28"/>
      <c r="CYQ248" s="28"/>
      <c r="CYR248" s="28"/>
      <c r="CYS248" s="28"/>
      <c r="CYT248" s="58"/>
      <c r="CYU248" s="57"/>
      <c r="CYV248" s="23"/>
      <c r="CYW248" s="24"/>
      <c r="CYX248" s="26"/>
      <c r="CYY248" s="20"/>
      <c r="CYZ248" s="35"/>
      <c r="CZA248" s="21"/>
      <c r="CZB248" s="21"/>
      <c r="CZC248" s="27"/>
      <c r="CZD248" s="28"/>
      <c r="CZE248" s="28"/>
      <c r="CZF248" s="28"/>
      <c r="CZG248" s="28"/>
      <c r="CZH248" s="28"/>
      <c r="CZI248" s="58"/>
      <c r="CZJ248" s="57"/>
      <c r="CZK248" s="23"/>
      <c r="CZL248" s="24"/>
      <c r="CZM248" s="26"/>
      <c r="CZN248" s="20"/>
      <c r="CZO248" s="35"/>
      <c r="CZP248" s="21"/>
      <c r="CZQ248" s="21"/>
      <c r="CZR248" s="27"/>
      <c r="CZS248" s="28"/>
      <c r="CZT248" s="28"/>
      <c r="CZU248" s="28"/>
      <c r="CZV248" s="28"/>
      <c r="CZW248" s="28"/>
      <c r="CZX248" s="58"/>
      <c r="CZY248" s="57"/>
      <c r="CZZ248" s="23"/>
      <c r="DAA248" s="24"/>
      <c r="DAB248" s="26"/>
      <c r="DAC248" s="20"/>
      <c r="DAD248" s="35"/>
      <c r="DAE248" s="21"/>
      <c r="DAF248" s="21"/>
      <c r="DAG248" s="27"/>
      <c r="DAH248" s="28"/>
      <c r="DAI248" s="28"/>
      <c r="DAJ248" s="28"/>
      <c r="DAK248" s="28"/>
      <c r="DAL248" s="28"/>
      <c r="DAM248" s="58"/>
      <c r="DAN248" s="57"/>
      <c r="DAO248" s="23"/>
      <c r="DAP248" s="24"/>
      <c r="DAQ248" s="26"/>
      <c r="DAR248" s="20"/>
      <c r="DAS248" s="35"/>
      <c r="DAT248" s="21"/>
      <c r="DAU248" s="21"/>
      <c r="DAV248" s="27"/>
      <c r="DAW248" s="28"/>
      <c r="DAX248" s="28"/>
      <c r="DAY248" s="28"/>
      <c r="DAZ248" s="28"/>
      <c r="DBA248" s="28"/>
      <c r="DBB248" s="58"/>
      <c r="DBC248" s="57"/>
      <c r="DBD248" s="23"/>
      <c r="DBE248" s="24"/>
      <c r="DBF248" s="26"/>
      <c r="DBG248" s="20"/>
      <c r="DBH248" s="35"/>
      <c r="DBI248" s="21"/>
      <c r="DBJ248" s="21"/>
      <c r="DBK248" s="27"/>
      <c r="DBL248" s="28"/>
      <c r="DBM248" s="28"/>
      <c r="DBN248" s="28"/>
      <c r="DBO248" s="28"/>
      <c r="DBP248" s="28"/>
      <c r="DBQ248" s="58"/>
      <c r="DBR248" s="57"/>
      <c r="DBS248" s="23"/>
      <c r="DBT248" s="24"/>
      <c r="DBU248" s="26"/>
      <c r="DBV248" s="20"/>
      <c r="DBW248" s="35"/>
      <c r="DBX248" s="21"/>
      <c r="DBY248" s="21"/>
      <c r="DBZ248" s="27"/>
      <c r="DCA248" s="28"/>
      <c r="DCB248" s="28"/>
      <c r="DCC248" s="28"/>
      <c r="DCD248" s="28"/>
      <c r="DCE248" s="28"/>
      <c r="DCF248" s="58"/>
      <c r="DCG248" s="57"/>
      <c r="DCH248" s="23"/>
      <c r="DCI248" s="24"/>
      <c r="DCJ248" s="26"/>
      <c r="DCK248" s="20"/>
      <c r="DCL248" s="35"/>
      <c r="DCM248" s="21"/>
      <c r="DCN248" s="21"/>
      <c r="DCO248" s="27"/>
      <c r="DCP248" s="28"/>
      <c r="DCQ248" s="28"/>
      <c r="DCR248" s="28"/>
      <c r="DCS248" s="28"/>
      <c r="DCT248" s="28"/>
      <c r="DCU248" s="58"/>
      <c r="DCV248" s="57"/>
      <c r="DCW248" s="23"/>
      <c r="DCX248" s="24"/>
      <c r="DCY248" s="26"/>
      <c r="DCZ248" s="20"/>
      <c r="DDA248" s="35"/>
      <c r="DDB248" s="21"/>
      <c r="DDC248" s="21"/>
      <c r="DDD248" s="27"/>
      <c r="DDE248" s="28"/>
      <c r="DDF248" s="28"/>
      <c r="DDG248" s="28"/>
      <c r="DDH248" s="28"/>
      <c r="DDI248" s="28"/>
      <c r="DDJ248" s="58"/>
      <c r="DDK248" s="57"/>
      <c r="DDL248" s="23"/>
      <c r="DDM248" s="24"/>
      <c r="DDN248" s="26"/>
      <c r="DDO248" s="20"/>
      <c r="DDP248" s="35"/>
      <c r="DDQ248" s="21"/>
      <c r="DDR248" s="21"/>
      <c r="DDS248" s="27"/>
      <c r="DDT248" s="28"/>
      <c r="DDU248" s="28"/>
      <c r="DDV248" s="28"/>
      <c r="DDW248" s="28"/>
      <c r="DDX248" s="28"/>
      <c r="DDY248" s="58"/>
      <c r="DDZ248" s="57"/>
      <c r="DEA248" s="23"/>
      <c r="DEB248" s="24"/>
      <c r="DEC248" s="26"/>
      <c r="DED248" s="20"/>
      <c r="DEE248" s="35"/>
      <c r="DEF248" s="21"/>
      <c r="DEG248" s="21"/>
      <c r="DEH248" s="27"/>
      <c r="DEI248" s="28"/>
      <c r="DEJ248" s="28"/>
      <c r="DEK248" s="28"/>
      <c r="DEL248" s="28"/>
      <c r="DEM248" s="28"/>
      <c r="DEN248" s="58"/>
      <c r="DEO248" s="57"/>
      <c r="DEP248" s="23"/>
      <c r="DEQ248" s="24"/>
      <c r="DER248" s="26"/>
      <c r="DES248" s="20"/>
      <c r="DET248" s="35"/>
      <c r="DEU248" s="21"/>
      <c r="DEV248" s="21"/>
      <c r="DEW248" s="27"/>
      <c r="DEX248" s="28"/>
      <c r="DEY248" s="28"/>
      <c r="DEZ248" s="28"/>
      <c r="DFA248" s="28"/>
      <c r="DFB248" s="28"/>
      <c r="DFC248" s="58"/>
      <c r="DFD248" s="57"/>
      <c r="DFE248" s="23"/>
      <c r="DFF248" s="24"/>
      <c r="DFG248" s="26"/>
      <c r="DFH248" s="20"/>
      <c r="DFI248" s="35"/>
      <c r="DFJ248" s="21"/>
      <c r="DFK248" s="21"/>
      <c r="DFL248" s="27"/>
      <c r="DFM248" s="28"/>
      <c r="DFN248" s="28"/>
      <c r="DFO248" s="28"/>
      <c r="DFP248" s="28"/>
      <c r="DFQ248" s="28"/>
      <c r="DFR248" s="58"/>
      <c r="DFS248" s="57"/>
      <c r="DFT248" s="23"/>
      <c r="DFU248" s="24"/>
      <c r="DFV248" s="26"/>
      <c r="DFW248" s="20"/>
      <c r="DFX248" s="35"/>
      <c r="DFY248" s="21"/>
      <c r="DFZ248" s="21"/>
      <c r="DGA248" s="27"/>
      <c r="DGB248" s="28"/>
      <c r="DGC248" s="28"/>
      <c r="DGD248" s="28"/>
      <c r="DGE248" s="28"/>
      <c r="DGF248" s="28"/>
      <c r="DGG248" s="58"/>
      <c r="DGH248" s="57"/>
      <c r="DGI248" s="23"/>
      <c r="DGJ248" s="24"/>
      <c r="DGK248" s="26"/>
      <c r="DGL248" s="20"/>
      <c r="DGM248" s="35"/>
      <c r="DGN248" s="21"/>
      <c r="DGO248" s="21"/>
      <c r="DGP248" s="27"/>
      <c r="DGQ248" s="28"/>
      <c r="DGR248" s="28"/>
      <c r="DGS248" s="28"/>
      <c r="DGT248" s="28"/>
      <c r="DGU248" s="28"/>
      <c r="DGV248" s="58"/>
      <c r="DGW248" s="57"/>
      <c r="DGX248" s="23"/>
      <c r="DGY248" s="24"/>
      <c r="DGZ248" s="26"/>
      <c r="DHA248" s="20"/>
      <c r="DHB248" s="35"/>
      <c r="DHC248" s="21"/>
      <c r="DHD248" s="21"/>
      <c r="DHE248" s="27"/>
      <c r="DHF248" s="28"/>
      <c r="DHG248" s="28"/>
      <c r="DHH248" s="28"/>
      <c r="DHI248" s="28"/>
      <c r="DHJ248" s="28"/>
      <c r="DHK248" s="58"/>
      <c r="DHL248" s="57"/>
      <c r="DHM248" s="23"/>
      <c r="DHN248" s="24"/>
      <c r="DHO248" s="26"/>
      <c r="DHP248" s="20"/>
      <c r="DHQ248" s="35"/>
      <c r="DHR248" s="21"/>
      <c r="DHS248" s="21"/>
      <c r="DHT248" s="27"/>
      <c r="DHU248" s="28"/>
      <c r="DHV248" s="28"/>
      <c r="DHW248" s="28"/>
      <c r="DHX248" s="28"/>
      <c r="DHY248" s="28"/>
      <c r="DHZ248" s="58"/>
      <c r="DIA248" s="57"/>
      <c r="DIB248" s="23"/>
      <c r="DIC248" s="24"/>
      <c r="DID248" s="26"/>
      <c r="DIE248" s="20"/>
      <c r="DIF248" s="35"/>
      <c r="DIG248" s="21"/>
      <c r="DIH248" s="21"/>
      <c r="DII248" s="27"/>
      <c r="DIJ248" s="28"/>
      <c r="DIK248" s="28"/>
      <c r="DIL248" s="28"/>
      <c r="DIM248" s="28"/>
      <c r="DIN248" s="28"/>
      <c r="DIO248" s="58"/>
      <c r="DIP248" s="57"/>
      <c r="DIQ248" s="23"/>
      <c r="DIR248" s="24"/>
      <c r="DIS248" s="26"/>
      <c r="DIT248" s="20"/>
      <c r="DIU248" s="35"/>
      <c r="DIV248" s="21"/>
      <c r="DIW248" s="21"/>
      <c r="DIX248" s="27"/>
      <c r="DIY248" s="28"/>
      <c r="DIZ248" s="28"/>
      <c r="DJA248" s="28"/>
      <c r="DJB248" s="28"/>
      <c r="DJC248" s="28"/>
      <c r="DJD248" s="58"/>
      <c r="DJE248" s="57"/>
      <c r="DJF248" s="23"/>
      <c r="DJG248" s="24"/>
      <c r="DJH248" s="26"/>
      <c r="DJI248" s="20"/>
      <c r="DJJ248" s="35"/>
      <c r="DJK248" s="21"/>
      <c r="DJL248" s="21"/>
      <c r="DJM248" s="27"/>
      <c r="DJN248" s="28"/>
      <c r="DJO248" s="28"/>
      <c r="DJP248" s="28"/>
      <c r="DJQ248" s="28"/>
      <c r="DJR248" s="28"/>
      <c r="DJS248" s="58"/>
      <c r="DJT248" s="57"/>
      <c r="DJU248" s="23"/>
      <c r="DJV248" s="24"/>
      <c r="DJW248" s="26"/>
      <c r="DJX248" s="20"/>
      <c r="DJY248" s="35"/>
      <c r="DJZ248" s="21"/>
      <c r="DKA248" s="21"/>
      <c r="DKB248" s="27"/>
      <c r="DKC248" s="28"/>
      <c r="DKD248" s="28"/>
      <c r="DKE248" s="28"/>
      <c r="DKF248" s="28"/>
      <c r="DKG248" s="28"/>
      <c r="DKH248" s="58"/>
      <c r="DKI248" s="57"/>
      <c r="DKJ248" s="23"/>
      <c r="DKK248" s="24"/>
      <c r="DKL248" s="26"/>
      <c r="DKM248" s="20"/>
      <c r="DKN248" s="35"/>
      <c r="DKO248" s="21"/>
      <c r="DKP248" s="21"/>
      <c r="DKQ248" s="27"/>
      <c r="DKR248" s="28"/>
      <c r="DKS248" s="28"/>
      <c r="DKT248" s="28"/>
      <c r="DKU248" s="28"/>
      <c r="DKV248" s="28"/>
      <c r="DKW248" s="58"/>
      <c r="DKX248" s="57"/>
      <c r="DKY248" s="23"/>
      <c r="DKZ248" s="24"/>
      <c r="DLA248" s="26"/>
      <c r="DLB248" s="20"/>
      <c r="DLC248" s="35"/>
      <c r="DLD248" s="21"/>
      <c r="DLE248" s="21"/>
      <c r="DLF248" s="27"/>
      <c r="DLG248" s="28"/>
      <c r="DLH248" s="28"/>
      <c r="DLI248" s="28"/>
      <c r="DLJ248" s="28"/>
      <c r="DLK248" s="28"/>
      <c r="DLL248" s="58"/>
      <c r="DLM248" s="57"/>
      <c r="DLN248" s="23"/>
      <c r="DLO248" s="24"/>
      <c r="DLP248" s="26"/>
      <c r="DLQ248" s="20"/>
      <c r="DLR248" s="35"/>
      <c r="DLS248" s="21"/>
      <c r="DLT248" s="21"/>
      <c r="DLU248" s="27"/>
      <c r="DLV248" s="28"/>
      <c r="DLW248" s="28"/>
      <c r="DLX248" s="28"/>
      <c r="DLY248" s="28"/>
      <c r="DLZ248" s="28"/>
      <c r="DMA248" s="58"/>
      <c r="DMB248" s="57"/>
      <c r="DMC248" s="23"/>
      <c r="DMD248" s="24"/>
      <c r="DME248" s="26"/>
      <c r="DMF248" s="20"/>
      <c r="DMG248" s="35"/>
      <c r="DMH248" s="21"/>
      <c r="DMI248" s="21"/>
      <c r="DMJ248" s="27"/>
      <c r="DMK248" s="28"/>
      <c r="DML248" s="28"/>
      <c r="DMM248" s="28"/>
      <c r="DMN248" s="28"/>
      <c r="DMO248" s="28"/>
      <c r="DMP248" s="58"/>
      <c r="DMQ248" s="57"/>
      <c r="DMR248" s="23"/>
      <c r="DMS248" s="24"/>
      <c r="DMT248" s="26"/>
      <c r="DMU248" s="20"/>
      <c r="DMV248" s="35"/>
      <c r="DMW248" s="21"/>
      <c r="DMX248" s="21"/>
      <c r="DMY248" s="27"/>
      <c r="DMZ248" s="28"/>
      <c r="DNA248" s="28"/>
      <c r="DNB248" s="28"/>
      <c r="DNC248" s="28"/>
      <c r="DND248" s="28"/>
      <c r="DNE248" s="58"/>
      <c r="DNF248" s="57"/>
      <c r="DNG248" s="23"/>
      <c r="DNH248" s="24"/>
      <c r="DNI248" s="26"/>
      <c r="DNJ248" s="20"/>
      <c r="DNK248" s="35"/>
      <c r="DNL248" s="21"/>
      <c r="DNM248" s="21"/>
      <c r="DNN248" s="27"/>
      <c r="DNO248" s="28"/>
      <c r="DNP248" s="28"/>
      <c r="DNQ248" s="28"/>
      <c r="DNR248" s="28"/>
      <c r="DNS248" s="28"/>
      <c r="DNT248" s="58"/>
      <c r="DNU248" s="57"/>
      <c r="DNV248" s="23"/>
      <c r="DNW248" s="24"/>
      <c r="DNX248" s="26"/>
      <c r="DNY248" s="20"/>
      <c r="DNZ248" s="35"/>
      <c r="DOA248" s="21"/>
      <c r="DOB248" s="21"/>
      <c r="DOC248" s="27"/>
      <c r="DOD248" s="28"/>
      <c r="DOE248" s="28"/>
      <c r="DOF248" s="28"/>
      <c r="DOG248" s="28"/>
      <c r="DOH248" s="28"/>
      <c r="DOI248" s="58"/>
      <c r="DOJ248" s="57"/>
      <c r="DOK248" s="23"/>
      <c r="DOL248" s="24"/>
      <c r="DOM248" s="26"/>
      <c r="DON248" s="20"/>
      <c r="DOO248" s="35"/>
      <c r="DOP248" s="21"/>
      <c r="DOQ248" s="21"/>
      <c r="DOR248" s="27"/>
      <c r="DOS248" s="28"/>
      <c r="DOT248" s="28"/>
      <c r="DOU248" s="28"/>
      <c r="DOV248" s="28"/>
      <c r="DOW248" s="28"/>
      <c r="DOX248" s="58"/>
      <c r="DOY248" s="57"/>
      <c r="DOZ248" s="23"/>
      <c r="DPA248" s="24"/>
      <c r="DPB248" s="26"/>
      <c r="DPC248" s="20"/>
      <c r="DPD248" s="35"/>
      <c r="DPE248" s="21"/>
      <c r="DPF248" s="21"/>
      <c r="DPG248" s="27"/>
      <c r="DPH248" s="28"/>
      <c r="DPI248" s="28"/>
      <c r="DPJ248" s="28"/>
      <c r="DPK248" s="28"/>
      <c r="DPL248" s="28"/>
      <c r="DPM248" s="58"/>
      <c r="DPN248" s="57"/>
      <c r="DPO248" s="23"/>
      <c r="DPP248" s="24"/>
      <c r="DPQ248" s="26"/>
      <c r="DPR248" s="20"/>
      <c r="DPS248" s="35"/>
      <c r="DPT248" s="21"/>
      <c r="DPU248" s="21"/>
      <c r="DPV248" s="27"/>
      <c r="DPW248" s="28"/>
      <c r="DPX248" s="28"/>
      <c r="DPY248" s="28"/>
      <c r="DPZ248" s="28"/>
      <c r="DQA248" s="28"/>
      <c r="DQB248" s="58"/>
      <c r="DQC248" s="57"/>
      <c r="DQD248" s="23"/>
      <c r="DQE248" s="24"/>
      <c r="DQF248" s="26"/>
      <c r="DQG248" s="20"/>
      <c r="DQH248" s="35"/>
      <c r="DQI248" s="21"/>
      <c r="DQJ248" s="21"/>
      <c r="DQK248" s="27"/>
      <c r="DQL248" s="28"/>
      <c r="DQM248" s="28"/>
      <c r="DQN248" s="28"/>
      <c r="DQO248" s="28"/>
      <c r="DQP248" s="28"/>
      <c r="DQQ248" s="58"/>
      <c r="DQR248" s="57"/>
      <c r="DQS248" s="23"/>
      <c r="DQT248" s="24"/>
      <c r="DQU248" s="26"/>
      <c r="DQV248" s="20"/>
      <c r="DQW248" s="35"/>
      <c r="DQX248" s="21"/>
      <c r="DQY248" s="21"/>
      <c r="DQZ248" s="27"/>
      <c r="DRA248" s="28"/>
      <c r="DRB248" s="28"/>
      <c r="DRC248" s="28"/>
      <c r="DRD248" s="28"/>
      <c r="DRE248" s="28"/>
      <c r="DRF248" s="58"/>
      <c r="DRG248" s="57"/>
      <c r="DRH248" s="23"/>
      <c r="DRI248" s="24"/>
      <c r="DRJ248" s="26"/>
      <c r="DRK248" s="20"/>
      <c r="DRL248" s="35"/>
      <c r="DRM248" s="21"/>
      <c r="DRN248" s="21"/>
      <c r="DRO248" s="27"/>
      <c r="DRP248" s="28"/>
      <c r="DRQ248" s="28"/>
      <c r="DRR248" s="28"/>
      <c r="DRS248" s="28"/>
      <c r="DRT248" s="28"/>
      <c r="DRU248" s="58"/>
      <c r="DRV248" s="57"/>
      <c r="DRW248" s="23"/>
      <c r="DRX248" s="24"/>
      <c r="DRY248" s="26"/>
      <c r="DRZ248" s="20"/>
      <c r="DSA248" s="35"/>
      <c r="DSB248" s="21"/>
      <c r="DSC248" s="21"/>
      <c r="DSD248" s="27"/>
      <c r="DSE248" s="28"/>
      <c r="DSF248" s="28"/>
      <c r="DSG248" s="28"/>
      <c r="DSH248" s="28"/>
      <c r="DSI248" s="28"/>
      <c r="DSJ248" s="58"/>
      <c r="DSK248" s="57"/>
      <c r="DSL248" s="23"/>
      <c r="DSM248" s="24"/>
      <c r="DSN248" s="26"/>
      <c r="DSO248" s="20"/>
      <c r="DSP248" s="35"/>
      <c r="DSQ248" s="21"/>
      <c r="DSR248" s="21"/>
      <c r="DSS248" s="27"/>
      <c r="DST248" s="28"/>
      <c r="DSU248" s="28"/>
      <c r="DSV248" s="28"/>
      <c r="DSW248" s="28"/>
      <c r="DSX248" s="28"/>
      <c r="DSY248" s="58"/>
      <c r="DSZ248" s="57"/>
      <c r="DTA248" s="23"/>
      <c r="DTB248" s="24"/>
      <c r="DTC248" s="26"/>
      <c r="DTD248" s="20"/>
      <c r="DTE248" s="35"/>
      <c r="DTF248" s="21"/>
      <c r="DTG248" s="21"/>
      <c r="DTH248" s="27"/>
      <c r="DTI248" s="28"/>
      <c r="DTJ248" s="28"/>
      <c r="DTK248" s="28"/>
      <c r="DTL248" s="28"/>
      <c r="DTM248" s="28"/>
      <c r="DTN248" s="58"/>
      <c r="DTO248" s="57"/>
      <c r="DTP248" s="23"/>
      <c r="DTQ248" s="24"/>
      <c r="DTR248" s="26"/>
      <c r="DTS248" s="20"/>
      <c r="DTT248" s="35"/>
      <c r="DTU248" s="21"/>
      <c r="DTV248" s="21"/>
      <c r="DTW248" s="27"/>
      <c r="DTX248" s="28"/>
      <c r="DTY248" s="28"/>
      <c r="DTZ248" s="28"/>
      <c r="DUA248" s="28"/>
      <c r="DUB248" s="28"/>
      <c r="DUC248" s="58"/>
      <c r="DUD248" s="57"/>
      <c r="DUE248" s="23"/>
      <c r="DUF248" s="24"/>
      <c r="DUG248" s="26"/>
      <c r="DUH248" s="20"/>
      <c r="DUI248" s="35"/>
      <c r="DUJ248" s="21"/>
      <c r="DUK248" s="21"/>
      <c r="DUL248" s="27"/>
      <c r="DUM248" s="28"/>
      <c r="DUN248" s="28"/>
      <c r="DUO248" s="28"/>
      <c r="DUP248" s="28"/>
      <c r="DUQ248" s="28"/>
      <c r="DUR248" s="58"/>
      <c r="DUS248" s="57"/>
      <c r="DUT248" s="23"/>
      <c r="DUU248" s="24"/>
      <c r="DUV248" s="26"/>
      <c r="DUW248" s="20"/>
      <c r="DUX248" s="35"/>
      <c r="DUY248" s="21"/>
      <c r="DUZ248" s="21"/>
      <c r="DVA248" s="27"/>
      <c r="DVB248" s="28"/>
      <c r="DVC248" s="28"/>
      <c r="DVD248" s="28"/>
      <c r="DVE248" s="28"/>
      <c r="DVF248" s="28"/>
      <c r="DVG248" s="58"/>
      <c r="DVH248" s="57"/>
      <c r="DVI248" s="23"/>
      <c r="DVJ248" s="24"/>
      <c r="DVK248" s="26"/>
      <c r="DVL248" s="20"/>
      <c r="DVM248" s="35"/>
      <c r="DVN248" s="21"/>
      <c r="DVO248" s="21"/>
      <c r="DVP248" s="27"/>
      <c r="DVQ248" s="28"/>
      <c r="DVR248" s="28"/>
      <c r="DVS248" s="28"/>
      <c r="DVT248" s="28"/>
      <c r="DVU248" s="28"/>
      <c r="DVV248" s="58"/>
      <c r="DVW248" s="57"/>
      <c r="DVX248" s="23"/>
      <c r="DVY248" s="24"/>
      <c r="DVZ248" s="26"/>
      <c r="DWA248" s="20"/>
      <c r="DWB248" s="35"/>
      <c r="DWC248" s="21"/>
      <c r="DWD248" s="21"/>
      <c r="DWE248" s="27"/>
      <c r="DWF248" s="28"/>
      <c r="DWG248" s="28"/>
      <c r="DWH248" s="28"/>
      <c r="DWI248" s="28"/>
      <c r="DWJ248" s="28"/>
      <c r="DWK248" s="58"/>
      <c r="DWL248" s="57"/>
      <c r="DWM248" s="23"/>
      <c r="DWN248" s="24"/>
      <c r="DWO248" s="26"/>
      <c r="DWP248" s="20"/>
      <c r="DWQ248" s="35"/>
      <c r="DWR248" s="21"/>
      <c r="DWS248" s="21"/>
      <c r="DWT248" s="27"/>
      <c r="DWU248" s="28"/>
      <c r="DWV248" s="28"/>
      <c r="DWW248" s="28"/>
      <c r="DWX248" s="28"/>
      <c r="DWY248" s="28"/>
      <c r="DWZ248" s="58"/>
      <c r="DXA248" s="57"/>
      <c r="DXB248" s="23"/>
      <c r="DXC248" s="24"/>
      <c r="DXD248" s="26"/>
      <c r="DXE248" s="20"/>
      <c r="DXF248" s="35"/>
      <c r="DXG248" s="21"/>
      <c r="DXH248" s="21"/>
      <c r="DXI248" s="27"/>
      <c r="DXJ248" s="28"/>
      <c r="DXK248" s="28"/>
      <c r="DXL248" s="28"/>
      <c r="DXM248" s="28"/>
      <c r="DXN248" s="28"/>
      <c r="DXO248" s="58"/>
      <c r="DXP248" s="57"/>
      <c r="DXQ248" s="23"/>
      <c r="DXR248" s="24"/>
      <c r="DXS248" s="26"/>
      <c r="DXT248" s="20"/>
      <c r="DXU248" s="35"/>
      <c r="DXV248" s="21"/>
      <c r="DXW248" s="21"/>
      <c r="DXX248" s="27"/>
      <c r="DXY248" s="28"/>
      <c r="DXZ248" s="28"/>
      <c r="DYA248" s="28"/>
      <c r="DYB248" s="28"/>
      <c r="DYC248" s="28"/>
      <c r="DYD248" s="58"/>
      <c r="DYE248" s="57"/>
      <c r="DYF248" s="23"/>
      <c r="DYG248" s="24"/>
      <c r="DYH248" s="26"/>
      <c r="DYI248" s="20"/>
      <c r="DYJ248" s="35"/>
      <c r="DYK248" s="21"/>
      <c r="DYL248" s="21"/>
      <c r="DYM248" s="27"/>
      <c r="DYN248" s="28"/>
      <c r="DYO248" s="28"/>
      <c r="DYP248" s="28"/>
      <c r="DYQ248" s="28"/>
      <c r="DYR248" s="28"/>
      <c r="DYS248" s="58"/>
      <c r="DYT248" s="57"/>
      <c r="DYU248" s="23"/>
      <c r="DYV248" s="24"/>
      <c r="DYW248" s="26"/>
      <c r="DYX248" s="20"/>
      <c r="DYY248" s="35"/>
      <c r="DYZ248" s="21"/>
      <c r="DZA248" s="21"/>
      <c r="DZB248" s="27"/>
      <c r="DZC248" s="28"/>
      <c r="DZD248" s="28"/>
      <c r="DZE248" s="28"/>
      <c r="DZF248" s="28"/>
      <c r="DZG248" s="28"/>
      <c r="DZH248" s="58"/>
      <c r="DZI248" s="57"/>
      <c r="DZJ248" s="23"/>
      <c r="DZK248" s="24"/>
      <c r="DZL248" s="26"/>
      <c r="DZM248" s="20"/>
      <c r="DZN248" s="35"/>
      <c r="DZO248" s="21"/>
      <c r="DZP248" s="21"/>
      <c r="DZQ248" s="27"/>
      <c r="DZR248" s="28"/>
      <c r="DZS248" s="28"/>
      <c r="DZT248" s="28"/>
      <c r="DZU248" s="28"/>
      <c r="DZV248" s="28"/>
      <c r="DZW248" s="58"/>
      <c r="DZX248" s="57"/>
      <c r="DZY248" s="23"/>
      <c r="DZZ248" s="24"/>
      <c r="EAA248" s="26"/>
      <c r="EAB248" s="20"/>
      <c r="EAC248" s="35"/>
      <c r="EAD248" s="21"/>
      <c r="EAE248" s="21"/>
      <c r="EAF248" s="27"/>
      <c r="EAG248" s="28"/>
      <c r="EAH248" s="28"/>
      <c r="EAI248" s="28"/>
      <c r="EAJ248" s="28"/>
      <c r="EAK248" s="28"/>
      <c r="EAL248" s="58"/>
      <c r="EAM248" s="57"/>
      <c r="EAN248" s="23"/>
      <c r="EAO248" s="24"/>
      <c r="EAP248" s="26"/>
      <c r="EAQ248" s="20"/>
      <c r="EAR248" s="35"/>
      <c r="EAS248" s="21"/>
      <c r="EAT248" s="21"/>
      <c r="EAU248" s="27"/>
      <c r="EAV248" s="28"/>
      <c r="EAW248" s="28"/>
      <c r="EAX248" s="28"/>
      <c r="EAY248" s="28"/>
      <c r="EAZ248" s="28"/>
      <c r="EBA248" s="58"/>
      <c r="EBB248" s="57"/>
      <c r="EBC248" s="23"/>
      <c r="EBD248" s="24"/>
      <c r="EBE248" s="26"/>
      <c r="EBF248" s="20"/>
      <c r="EBG248" s="35"/>
      <c r="EBH248" s="21"/>
      <c r="EBI248" s="21"/>
      <c r="EBJ248" s="27"/>
      <c r="EBK248" s="28"/>
      <c r="EBL248" s="28"/>
      <c r="EBM248" s="28"/>
      <c r="EBN248" s="28"/>
      <c r="EBO248" s="28"/>
      <c r="EBP248" s="58"/>
      <c r="EBQ248" s="57"/>
      <c r="EBR248" s="23"/>
      <c r="EBS248" s="24"/>
      <c r="EBT248" s="26"/>
      <c r="EBU248" s="20"/>
      <c r="EBV248" s="35"/>
      <c r="EBW248" s="21"/>
      <c r="EBX248" s="21"/>
      <c r="EBY248" s="27"/>
      <c r="EBZ248" s="28"/>
      <c r="ECA248" s="28"/>
      <c r="ECB248" s="28"/>
      <c r="ECC248" s="28"/>
      <c r="ECD248" s="28"/>
      <c r="ECE248" s="58"/>
      <c r="ECF248" s="57"/>
      <c r="ECG248" s="23"/>
      <c r="ECH248" s="24"/>
      <c r="ECI248" s="26"/>
      <c r="ECJ248" s="20"/>
      <c r="ECK248" s="35"/>
      <c r="ECL248" s="21"/>
      <c r="ECM248" s="21"/>
      <c r="ECN248" s="27"/>
      <c r="ECO248" s="28"/>
      <c r="ECP248" s="28"/>
      <c r="ECQ248" s="28"/>
      <c r="ECR248" s="28"/>
      <c r="ECS248" s="28"/>
      <c r="ECT248" s="58"/>
      <c r="ECU248" s="57"/>
      <c r="ECV248" s="23"/>
      <c r="ECW248" s="24"/>
      <c r="ECX248" s="26"/>
      <c r="ECY248" s="20"/>
      <c r="ECZ248" s="35"/>
      <c r="EDA248" s="21"/>
      <c r="EDB248" s="21"/>
      <c r="EDC248" s="27"/>
      <c r="EDD248" s="28"/>
      <c r="EDE248" s="28"/>
      <c r="EDF248" s="28"/>
      <c r="EDG248" s="28"/>
      <c r="EDH248" s="28"/>
      <c r="EDI248" s="58"/>
      <c r="EDJ248" s="57"/>
      <c r="EDK248" s="23"/>
      <c r="EDL248" s="24"/>
      <c r="EDM248" s="26"/>
      <c r="EDN248" s="20"/>
      <c r="EDO248" s="35"/>
      <c r="EDP248" s="21"/>
      <c r="EDQ248" s="21"/>
      <c r="EDR248" s="27"/>
      <c r="EDS248" s="28"/>
      <c r="EDT248" s="28"/>
      <c r="EDU248" s="28"/>
      <c r="EDV248" s="28"/>
      <c r="EDW248" s="28"/>
      <c r="EDX248" s="58"/>
      <c r="EDY248" s="57"/>
      <c r="EDZ248" s="23"/>
      <c r="EEA248" s="24"/>
      <c r="EEB248" s="26"/>
      <c r="EEC248" s="20"/>
      <c r="EED248" s="35"/>
      <c r="EEE248" s="21"/>
      <c r="EEF248" s="21"/>
      <c r="EEG248" s="27"/>
      <c r="EEH248" s="28"/>
      <c r="EEI248" s="28"/>
      <c r="EEJ248" s="28"/>
      <c r="EEK248" s="28"/>
      <c r="EEL248" s="28"/>
      <c r="EEM248" s="58"/>
      <c r="EEN248" s="57"/>
      <c r="EEO248" s="23"/>
      <c r="EEP248" s="24"/>
      <c r="EEQ248" s="26"/>
      <c r="EER248" s="20"/>
      <c r="EES248" s="35"/>
      <c r="EET248" s="21"/>
      <c r="EEU248" s="21"/>
      <c r="EEV248" s="27"/>
      <c r="EEW248" s="28"/>
      <c r="EEX248" s="28"/>
      <c r="EEY248" s="28"/>
      <c r="EEZ248" s="28"/>
      <c r="EFA248" s="28"/>
      <c r="EFB248" s="58"/>
      <c r="EFC248" s="57"/>
      <c r="EFD248" s="23"/>
      <c r="EFE248" s="24"/>
      <c r="EFF248" s="26"/>
      <c r="EFG248" s="20"/>
      <c r="EFH248" s="35"/>
      <c r="EFI248" s="21"/>
      <c r="EFJ248" s="21"/>
      <c r="EFK248" s="27"/>
      <c r="EFL248" s="28"/>
      <c r="EFM248" s="28"/>
      <c r="EFN248" s="28"/>
      <c r="EFO248" s="28"/>
      <c r="EFP248" s="28"/>
      <c r="EFQ248" s="58"/>
      <c r="EFR248" s="57"/>
      <c r="EFS248" s="23"/>
      <c r="EFT248" s="24"/>
      <c r="EFU248" s="26"/>
      <c r="EFV248" s="20"/>
      <c r="EFW248" s="35"/>
      <c r="EFX248" s="21"/>
      <c r="EFY248" s="21"/>
      <c r="EFZ248" s="27"/>
      <c r="EGA248" s="28"/>
      <c r="EGB248" s="28"/>
      <c r="EGC248" s="28"/>
      <c r="EGD248" s="28"/>
      <c r="EGE248" s="28"/>
      <c r="EGF248" s="58"/>
      <c r="EGG248" s="57"/>
      <c r="EGH248" s="23"/>
      <c r="EGI248" s="24"/>
      <c r="EGJ248" s="26"/>
      <c r="EGK248" s="20"/>
      <c r="EGL248" s="35"/>
      <c r="EGM248" s="21"/>
      <c r="EGN248" s="21"/>
      <c r="EGO248" s="27"/>
      <c r="EGP248" s="28"/>
      <c r="EGQ248" s="28"/>
      <c r="EGR248" s="28"/>
      <c r="EGS248" s="28"/>
      <c r="EGT248" s="28"/>
      <c r="EGU248" s="58"/>
      <c r="EGV248" s="57"/>
      <c r="EGW248" s="23"/>
      <c r="EGX248" s="24"/>
      <c r="EGY248" s="26"/>
      <c r="EGZ248" s="20"/>
      <c r="EHA248" s="35"/>
      <c r="EHB248" s="21"/>
      <c r="EHC248" s="21"/>
      <c r="EHD248" s="27"/>
      <c r="EHE248" s="28"/>
      <c r="EHF248" s="28"/>
      <c r="EHG248" s="28"/>
      <c r="EHH248" s="28"/>
      <c r="EHI248" s="28"/>
      <c r="EHJ248" s="58"/>
      <c r="EHK248" s="57"/>
      <c r="EHL248" s="23"/>
      <c r="EHM248" s="24"/>
      <c r="EHN248" s="26"/>
      <c r="EHO248" s="20"/>
      <c r="EHP248" s="35"/>
      <c r="EHQ248" s="21"/>
      <c r="EHR248" s="21"/>
      <c r="EHS248" s="27"/>
      <c r="EHT248" s="28"/>
      <c r="EHU248" s="28"/>
      <c r="EHV248" s="28"/>
      <c r="EHW248" s="28"/>
      <c r="EHX248" s="28"/>
      <c r="EHY248" s="58"/>
      <c r="EHZ248" s="57"/>
      <c r="EIA248" s="23"/>
      <c r="EIB248" s="24"/>
      <c r="EIC248" s="26"/>
      <c r="EID248" s="20"/>
      <c r="EIE248" s="35"/>
      <c r="EIF248" s="21"/>
      <c r="EIG248" s="21"/>
      <c r="EIH248" s="27"/>
      <c r="EII248" s="28"/>
      <c r="EIJ248" s="28"/>
      <c r="EIK248" s="28"/>
      <c r="EIL248" s="28"/>
      <c r="EIM248" s="28"/>
      <c r="EIN248" s="58"/>
      <c r="EIO248" s="57"/>
      <c r="EIP248" s="23"/>
      <c r="EIQ248" s="24"/>
      <c r="EIR248" s="26"/>
      <c r="EIS248" s="20"/>
      <c r="EIT248" s="35"/>
      <c r="EIU248" s="21"/>
      <c r="EIV248" s="21"/>
      <c r="EIW248" s="27"/>
      <c r="EIX248" s="28"/>
      <c r="EIY248" s="28"/>
      <c r="EIZ248" s="28"/>
      <c r="EJA248" s="28"/>
      <c r="EJB248" s="28"/>
      <c r="EJC248" s="58"/>
      <c r="EJD248" s="57"/>
      <c r="EJE248" s="23"/>
      <c r="EJF248" s="24"/>
      <c r="EJG248" s="26"/>
      <c r="EJH248" s="20"/>
      <c r="EJI248" s="35"/>
      <c r="EJJ248" s="21"/>
      <c r="EJK248" s="21"/>
      <c r="EJL248" s="27"/>
      <c r="EJM248" s="28"/>
      <c r="EJN248" s="28"/>
      <c r="EJO248" s="28"/>
      <c r="EJP248" s="28"/>
      <c r="EJQ248" s="28"/>
      <c r="EJR248" s="58"/>
      <c r="EJS248" s="57"/>
      <c r="EJT248" s="23"/>
      <c r="EJU248" s="24"/>
      <c r="EJV248" s="26"/>
      <c r="EJW248" s="20"/>
      <c r="EJX248" s="35"/>
      <c r="EJY248" s="21"/>
      <c r="EJZ248" s="21"/>
      <c r="EKA248" s="27"/>
      <c r="EKB248" s="28"/>
      <c r="EKC248" s="28"/>
      <c r="EKD248" s="28"/>
      <c r="EKE248" s="28"/>
      <c r="EKF248" s="28"/>
      <c r="EKG248" s="58"/>
      <c r="EKH248" s="57"/>
      <c r="EKI248" s="23"/>
      <c r="EKJ248" s="24"/>
      <c r="EKK248" s="26"/>
      <c r="EKL248" s="20"/>
      <c r="EKM248" s="35"/>
      <c r="EKN248" s="21"/>
      <c r="EKO248" s="21"/>
      <c r="EKP248" s="27"/>
      <c r="EKQ248" s="28"/>
      <c r="EKR248" s="28"/>
      <c r="EKS248" s="28"/>
      <c r="EKT248" s="28"/>
      <c r="EKU248" s="28"/>
      <c r="EKV248" s="58"/>
      <c r="EKW248" s="57"/>
      <c r="EKX248" s="23"/>
      <c r="EKY248" s="24"/>
      <c r="EKZ248" s="26"/>
      <c r="ELA248" s="20"/>
      <c r="ELB248" s="35"/>
      <c r="ELC248" s="21"/>
      <c r="ELD248" s="21"/>
      <c r="ELE248" s="27"/>
      <c r="ELF248" s="28"/>
      <c r="ELG248" s="28"/>
      <c r="ELH248" s="28"/>
      <c r="ELI248" s="28"/>
      <c r="ELJ248" s="28"/>
      <c r="ELK248" s="58"/>
      <c r="ELL248" s="57"/>
      <c r="ELM248" s="23"/>
      <c r="ELN248" s="24"/>
      <c r="ELO248" s="26"/>
      <c r="ELP248" s="20"/>
      <c r="ELQ248" s="35"/>
      <c r="ELR248" s="21"/>
      <c r="ELS248" s="21"/>
      <c r="ELT248" s="27"/>
      <c r="ELU248" s="28"/>
      <c r="ELV248" s="28"/>
      <c r="ELW248" s="28"/>
      <c r="ELX248" s="28"/>
      <c r="ELY248" s="28"/>
      <c r="ELZ248" s="58"/>
      <c r="EMA248" s="57"/>
      <c r="EMB248" s="23"/>
      <c r="EMC248" s="24"/>
      <c r="EMD248" s="26"/>
      <c r="EME248" s="20"/>
      <c r="EMF248" s="35"/>
      <c r="EMG248" s="21"/>
      <c r="EMH248" s="21"/>
      <c r="EMI248" s="27"/>
      <c r="EMJ248" s="28"/>
      <c r="EMK248" s="28"/>
      <c r="EML248" s="28"/>
      <c r="EMM248" s="28"/>
      <c r="EMN248" s="28"/>
      <c r="EMO248" s="58"/>
      <c r="EMP248" s="57"/>
      <c r="EMQ248" s="23"/>
      <c r="EMR248" s="24"/>
      <c r="EMS248" s="26"/>
      <c r="EMT248" s="20"/>
      <c r="EMU248" s="35"/>
      <c r="EMV248" s="21"/>
      <c r="EMW248" s="21"/>
      <c r="EMX248" s="27"/>
      <c r="EMY248" s="28"/>
      <c r="EMZ248" s="28"/>
      <c r="ENA248" s="28"/>
      <c r="ENB248" s="28"/>
      <c r="ENC248" s="28"/>
      <c r="END248" s="58"/>
      <c r="ENE248" s="57"/>
      <c r="ENF248" s="23"/>
      <c r="ENG248" s="24"/>
      <c r="ENH248" s="26"/>
      <c r="ENI248" s="20"/>
      <c r="ENJ248" s="35"/>
      <c r="ENK248" s="21"/>
      <c r="ENL248" s="21"/>
      <c r="ENM248" s="27"/>
      <c r="ENN248" s="28"/>
      <c r="ENO248" s="28"/>
      <c r="ENP248" s="28"/>
      <c r="ENQ248" s="28"/>
      <c r="ENR248" s="28"/>
      <c r="ENS248" s="58"/>
      <c r="ENT248" s="57"/>
      <c r="ENU248" s="23"/>
      <c r="ENV248" s="24"/>
      <c r="ENW248" s="26"/>
      <c r="ENX248" s="20"/>
      <c r="ENY248" s="35"/>
      <c r="ENZ248" s="21"/>
      <c r="EOA248" s="21"/>
      <c r="EOB248" s="27"/>
      <c r="EOC248" s="28"/>
      <c r="EOD248" s="28"/>
      <c r="EOE248" s="28"/>
      <c r="EOF248" s="28"/>
      <c r="EOG248" s="28"/>
      <c r="EOH248" s="58"/>
      <c r="EOI248" s="57"/>
      <c r="EOJ248" s="23"/>
      <c r="EOK248" s="24"/>
      <c r="EOL248" s="26"/>
      <c r="EOM248" s="20"/>
      <c r="EON248" s="35"/>
      <c r="EOO248" s="21"/>
      <c r="EOP248" s="21"/>
      <c r="EOQ248" s="27"/>
      <c r="EOR248" s="28"/>
      <c r="EOS248" s="28"/>
      <c r="EOT248" s="28"/>
      <c r="EOU248" s="28"/>
      <c r="EOV248" s="28"/>
      <c r="EOW248" s="58"/>
      <c r="EOX248" s="57"/>
      <c r="EOY248" s="23"/>
      <c r="EOZ248" s="24"/>
      <c r="EPA248" s="26"/>
      <c r="EPB248" s="20"/>
      <c r="EPC248" s="35"/>
      <c r="EPD248" s="21"/>
      <c r="EPE248" s="21"/>
      <c r="EPF248" s="27"/>
      <c r="EPG248" s="28"/>
      <c r="EPH248" s="28"/>
      <c r="EPI248" s="28"/>
      <c r="EPJ248" s="28"/>
      <c r="EPK248" s="28"/>
      <c r="EPL248" s="58"/>
      <c r="EPM248" s="57"/>
      <c r="EPN248" s="23"/>
      <c r="EPO248" s="24"/>
      <c r="EPP248" s="26"/>
      <c r="EPQ248" s="20"/>
      <c r="EPR248" s="35"/>
      <c r="EPS248" s="21"/>
      <c r="EPT248" s="21"/>
      <c r="EPU248" s="27"/>
      <c r="EPV248" s="28"/>
      <c r="EPW248" s="28"/>
      <c r="EPX248" s="28"/>
      <c r="EPY248" s="28"/>
      <c r="EPZ248" s="28"/>
      <c r="EQA248" s="58"/>
      <c r="EQB248" s="57"/>
      <c r="EQC248" s="23"/>
      <c r="EQD248" s="24"/>
      <c r="EQE248" s="26"/>
      <c r="EQF248" s="20"/>
      <c r="EQG248" s="35"/>
      <c r="EQH248" s="21"/>
      <c r="EQI248" s="21"/>
      <c r="EQJ248" s="27"/>
      <c r="EQK248" s="28"/>
      <c r="EQL248" s="28"/>
      <c r="EQM248" s="28"/>
      <c r="EQN248" s="28"/>
      <c r="EQO248" s="28"/>
      <c r="EQP248" s="58"/>
      <c r="EQQ248" s="57"/>
      <c r="EQR248" s="23"/>
      <c r="EQS248" s="24"/>
      <c r="EQT248" s="26"/>
      <c r="EQU248" s="20"/>
      <c r="EQV248" s="35"/>
      <c r="EQW248" s="21"/>
      <c r="EQX248" s="21"/>
      <c r="EQY248" s="27"/>
      <c r="EQZ248" s="28"/>
      <c r="ERA248" s="28"/>
      <c r="ERB248" s="28"/>
      <c r="ERC248" s="28"/>
      <c r="ERD248" s="28"/>
      <c r="ERE248" s="58"/>
      <c r="ERF248" s="57"/>
      <c r="ERG248" s="23"/>
      <c r="ERH248" s="24"/>
      <c r="ERI248" s="26"/>
      <c r="ERJ248" s="20"/>
      <c r="ERK248" s="35"/>
      <c r="ERL248" s="21"/>
      <c r="ERM248" s="21"/>
      <c r="ERN248" s="27"/>
      <c r="ERO248" s="28"/>
      <c r="ERP248" s="28"/>
      <c r="ERQ248" s="28"/>
      <c r="ERR248" s="28"/>
      <c r="ERS248" s="28"/>
      <c r="ERT248" s="58"/>
      <c r="ERU248" s="57"/>
      <c r="ERV248" s="23"/>
      <c r="ERW248" s="24"/>
      <c r="ERX248" s="26"/>
      <c r="ERY248" s="20"/>
      <c r="ERZ248" s="35"/>
      <c r="ESA248" s="21"/>
      <c r="ESB248" s="21"/>
      <c r="ESC248" s="27"/>
      <c r="ESD248" s="28"/>
      <c r="ESE248" s="28"/>
      <c r="ESF248" s="28"/>
      <c r="ESG248" s="28"/>
      <c r="ESH248" s="28"/>
      <c r="ESI248" s="58"/>
      <c r="ESJ248" s="57"/>
      <c r="ESK248" s="23"/>
      <c r="ESL248" s="24"/>
      <c r="ESM248" s="26"/>
      <c r="ESN248" s="20"/>
      <c r="ESO248" s="35"/>
      <c r="ESP248" s="21"/>
      <c r="ESQ248" s="21"/>
      <c r="ESR248" s="27"/>
      <c r="ESS248" s="28"/>
      <c r="EST248" s="28"/>
      <c r="ESU248" s="28"/>
      <c r="ESV248" s="28"/>
      <c r="ESW248" s="28"/>
      <c r="ESX248" s="58"/>
      <c r="ESY248" s="57"/>
      <c r="ESZ248" s="23"/>
      <c r="ETA248" s="24"/>
      <c r="ETB248" s="26"/>
      <c r="ETC248" s="20"/>
      <c r="ETD248" s="35"/>
      <c r="ETE248" s="21"/>
      <c r="ETF248" s="21"/>
      <c r="ETG248" s="27"/>
      <c r="ETH248" s="28"/>
      <c r="ETI248" s="28"/>
      <c r="ETJ248" s="28"/>
      <c r="ETK248" s="28"/>
      <c r="ETL248" s="28"/>
      <c r="ETM248" s="58"/>
      <c r="ETN248" s="57"/>
      <c r="ETO248" s="23"/>
      <c r="ETP248" s="24"/>
      <c r="ETQ248" s="26"/>
      <c r="ETR248" s="20"/>
      <c r="ETS248" s="35"/>
      <c r="ETT248" s="21"/>
      <c r="ETU248" s="21"/>
      <c r="ETV248" s="27"/>
      <c r="ETW248" s="28"/>
      <c r="ETX248" s="28"/>
      <c r="ETY248" s="28"/>
      <c r="ETZ248" s="28"/>
      <c r="EUA248" s="28"/>
      <c r="EUB248" s="58"/>
      <c r="EUC248" s="57"/>
      <c r="EUD248" s="23"/>
      <c r="EUE248" s="24"/>
      <c r="EUF248" s="26"/>
      <c r="EUG248" s="20"/>
      <c r="EUH248" s="35"/>
      <c r="EUI248" s="21"/>
      <c r="EUJ248" s="21"/>
      <c r="EUK248" s="27"/>
      <c r="EUL248" s="28"/>
      <c r="EUM248" s="28"/>
      <c r="EUN248" s="28"/>
      <c r="EUO248" s="28"/>
      <c r="EUP248" s="28"/>
      <c r="EUQ248" s="58"/>
      <c r="EUR248" s="57"/>
      <c r="EUS248" s="23"/>
      <c r="EUT248" s="24"/>
      <c r="EUU248" s="26"/>
      <c r="EUV248" s="20"/>
      <c r="EUW248" s="35"/>
      <c r="EUX248" s="21"/>
      <c r="EUY248" s="21"/>
      <c r="EUZ248" s="27"/>
      <c r="EVA248" s="28"/>
      <c r="EVB248" s="28"/>
      <c r="EVC248" s="28"/>
      <c r="EVD248" s="28"/>
      <c r="EVE248" s="28"/>
      <c r="EVF248" s="58"/>
      <c r="EVG248" s="57"/>
      <c r="EVH248" s="23"/>
      <c r="EVI248" s="24"/>
      <c r="EVJ248" s="26"/>
      <c r="EVK248" s="20"/>
      <c r="EVL248" s="35"/>
      <c r="EVM248" s="21"/>
      <c r="EVN248" s="21"/>
      <c r="EVO248" s="27"/>
      <c r="EVP248" s="28"/>
      <c r="EVQ248" s="28"/>
      <c r="EVR248" s="28"/>
      <c r="EVS248" s="28"/>
      <c r="EVT248" s="28"/>
      <c r="EVU248" s="58"/>
      <c r="EVV248" s="57"/>
      <c r="EVW248" s="23"/>
      <c r="EVX248" s="24"/>
      <c r="EVY248" s="26"/>
      <c r="EVZ248" s="20"/>
      <c r="EWA248" s="35"/>
      <c r="EWB248" s="21"/>
      <c r="EWC248" s="21"/>
      <c r="EWD248" s="27"/>
      <c r="EWE248" s="28"/>
      <c r="EWF248" s="28"/>
      <c r="EWG248" s="28"/>
      <c r="EWH248" s="28"/>
      <c r="EWI248" s="28"/>
      <c r="EWJ248" s="58"/>
      <c r="EWK248" s="57"/>
      <c r="EWL248" s="23"/>
      <c r="EWM248" s="24"/>
      <c r="EWN248" s="26"/>
      <c r="EWO248" s="20"/>
      <c r="EWP248" s="35"/>
      <c r="EWQ248" s="21"/>
      <c r="EWR248" s="21"/>
      <c r="EWS248" s="27"/>
      <c r="EWT248" s="28"/>
      <c r="EWU248" s="28"/>
      <c r="EWV248" s="28"/>
      <c r="EWW248" s="28"/>
      <c r="EWX248" s="28"/>
      <c r="EWY248" s="58"/>
      <c r="EWZ248" s="57"/>
      <c r="EXA248" s="23"/>
      <c r="EXB248" s="24"/>
      <c r="EXC248" s="26"/>
      <c r="EXD248" s="20"/>
      <c r="EXE248" s="35"/>
      <c r="EXF248" s="21"/>
      <c r="EXG248" s="21"/>
      <c r="EXH248" s="27"/>
      <c r="EXI248" s="28"/>
      <c r="EXJ248" s="28"/>
      <c r="EXK248" s="28"/>
      <c r="EXL248" s="28"/>
      <c r="EXM248" s="28"/>
      <c r="EXN248" s="58"/>
      <c r="EXO248" s="57"/>
      <c r="EXP248" s="23"/>
      <c r="EXQ248" s="24"/>
      <c r="EXR248" s="26"/>
      <c r="EXS248" s="20"/>
      <c r="EXT248" s="35"/>
      <c r="EXU248" s="21"/>
      <c r="EXV248" s="21"/>
      <c r="EXW248" s="27"/>
      <c r="EXX248" s="28"/>
      <c r="EXY248" s="28"/>
      <c r="EXZ248" s="28"/>
      <c r="EYA248" s="28"/>
      <c r="EYB248" s="28"/>
      <c r="EYC248" s="58"/>
      <c r="EYD248" s="57"/>
      <c r="EYE248" s="23"/>
      <c r="EYF248" s="24"/>
      <c r="EYG248" s="26"/>
      <c r="EYH248" s="20"/>
      <c r="EYI248" s="35"/>
      <c r="EYJ248" s="21"/>
      <c r="EYK248" s="21"/>
      <c r="EYL248" s="27"/>
      <c r="EYM248" s="28"/>
      <c r="EYN248" s="28"/>
      <c r="EYO248" s="28"/>
      <c r="EYP248" s="28"/>
      <c r="EYQ248" s="28"/>
      <c r="EYR248" s="58"/>
      <c r="EYS248" s="57"/>
      <c r="EYT248" s="23"/>
      <c r="EYU248" s="24"/>
      <c r="EYV248" s="26"/>
      <c r="EYW248" s="20"/>
      <c r="EYX248" s="35"/>
      <c r="EYY248" s="21"/>
      <c r="EYZ248" s="21"/>
      <c r="EZA248" s="27"/>
      <c r="EZB248" s="28"/>
      <c r="EZC248" s="28"/>
      <c r="EZD248" s="28"/>
      <c r="EZE248" s="28"/>
      <c r="EZF248" s="28"/>
      <c r="EZG248" s="58"/>
      <c r="EZH248" s="57"/>
      <c r="EZI248" s="23"/>
      <c r="EZJ248" s="24"/>
      <c r="EZK248" s="26"/>
      <c r="EZL248" s="20"/>
      <c r="EZM248" s="35"/>
      <c r="EZN248" s="21"/>
      <c r="EZO248" s="21"/>
      <c r="EZP248" s="27"/>
      <c r="EZQ248" s="28"/>
      <c r="EZR248" s="28"/>
      <c r="EZS248" s="28"/>
      <c r="EZT248" s="28"/>
      <c r="EZU248" s="28"/>
      <c r="EZV248" s="58"/>
      <c r="EZW248" s="57"/>
      <c r="EZX248" s="23"/>
      <c r="EZY248" s="24"/>
      <c r="EZZ248" s="26"/>
      <c r="FAA248" s="20"/>
      <c r="FAB248" s="35"/>
      <c r="FAC248" s="21"/>
      <c r="FAD248" s="21"/>
      <c r="FAE248" s="27"/>
      <c r="FAF248" s="28"/>
      <c r="FAG248" s="28"/>
      <c r="FAH248" s="28"/>
      <c r="FAI248" s="28"/>
      <c r="FAJ248" s="28"/>
      <c r="FAK248" s="58"/>
      <c r="FAL248" s="57"/>
      <c r="FAM248" s="23"/>
      <c r="FAN248" s="24"/>
      <c r="FAO248" s="26"/>
      <c r="FAP248" s="20"/>
      <c r="FAQ248" s="35"/>
      <c r="FAR248" s="21"/>
      <c r="FAS248" s="21"/>
      <c r="FAT248" s="27"/>
      <c r="FAU248" s="28"/>
      <c r="FAV248" s="28"/>
      <c r="FAW248" s="28"/>
      <c r="FAX248" s="28"/>
      <c r="FAY248" s="28"/>
      <c r="FAZ248" s="58"/>
      <c r="FBA248" s="57"/>
      <c r="FBB248" s="23"/>
      <c r="FBC248" s="24"/>
      <c r="FBD248" s="26"/>
      <c r="FBE248" s="20"/>
      <c r="FBF248" s="35"/>
      <c r="FBG248" s="21"/>
      <c r="FBH248" s="21"/>
      <c r="FBI248" s="27"/>
      <c r="FBJ248" s="28"/>
      <c r="FBK248" s="28"/>
      <c r="FBL248" s="28"/>
      <c r="FBM248" s="28"/>
      <c r="FBN248" s="28"/>
      <c r="FBO248" s="58"/>
      <c r="FBP248" s="57"/>
      <c r="FBQ248" s="23"/>
      <c r="FBR248" s="24"/>
      <c r="FBS248" s="26"/>
      <c r="FBT248" s="20"/>
      <c r="FBU248" s="35"/>
      <c r="FBV248" s="21"/>
      <c r="FBW248" s="21"/>
      <c r="FBX248" s="27"/>
      <c r="FBY248" s="28"/>
      <c r="FBZ248" s="28"/>
      <c r="FCA248" s="28"/>
      <c r="FCB248" s="28"/>
      <c r="FCC248" s="28"/>
      <c r="FCD248" s="58"/>
      <c r="FCE248" s="57"/>
      <c r="FCF248" s="23"/>
      <c r="FCG248" s="24"/>
      <c r="FCH248" s="26"/>
      <c r="FCI248" s="20"/>
      <c r="FCJ248" s="35"/>
      <c r="FCK248" s="21"/>
      <c r="FCL248" s="21"/>
      <c r="FCM248" s="27"/>
      <c r="FCN248" s="28"/>
      <c r="FCO248" s="28"/>
      <c r="FCP248" s="28"/>
      <c r="FCQ248" s="28"/>
      <c r="FCR248" s="28"/>
      <c r="FCS248" s="58"/>
      <c r="FCT248" s="57"/>
      <c r="FCU248" s="23"/>
      <c r="FCV248" s="24"/>
      <c r="FCW248" s="26"/>
      <c r="FCX248" s="20"/>
      <c r="FCY248" s="35"/>
      <c r="FCZ248" s="21"/>
      <c r="FDA248" s="21"/>
      <c r="FDB248" s="27"/>
      <c r="FDC248" s="28"/>
      <c r="FDD248" s="28"/>
      <c r="FDE248" s="28"/>
      <c r="FDF248" s="28"/>
      <c r="FDG248" s="28"/>
      <c r="FDH248" s="58"/>
      <c r="FDI248" s="57"/>
      <c r="FDJ248" s="23"/>
      <c r="FDK248" s="24"/>
      <c r="FDL248" s="26"/>
      <c r="FDM248" s="20"/>
      <c r="FDN248" s="35"/>
      <c r="FDO248" s="21"/>
      <c r="FDP248" s="21"/>
      <c r="FDQ248" s="27"/>
      <c r="FDR248" s="28"/>
      <c r="FDS248" s="28"/>
      <c r="FDT248" s="28"/>
      <c r="FDU248" s="28"/>
      <c r="FDV248" s="28"/>
      <c r="FDW248" s="58"/>
      <c r="FDX248" s="57"/>
      <c r="FDY248" s="23"/>
      <c r="FDZ248" s="24"/>
      <c r="FEA248" s="26"/>
      <c r="FEB248" s="20"/>
      <c r="FEC248" s="35"/>
      <c r="FED248" s="21"/>
      <c r="FEE248" s="21"/>
      <c r="FEF248" s="27"/>
      <c r="FEG248" s="28"/>
      <c r="FEH248" s="28"/>
      <c r="FEI248" s="28"/>
      <c r="FEJ248" s="28"/>
      <c r="FEK248" s="28"/>
      <c r="FEL248" s="58"/>
      <c r="FEM248" s="57"/>
      <c r="FEN248" s="23"/>
      <c r="FEO248" s="24"/>
      <c r="FEP248" s="26"/>
      <c r="FEQ248" s="20"/>
      <c r="FER248" s="35"/>
      <c r="FES248" s="21"/>
      <c r="FET248" s="21"/>
      <c r="FEU248" s="27"/>
      <c r="FEV248" s="28"/>
      <c r="FEW248" s="28"/>
      <c r="FEX248" s="28"/>
      <c r="FEY248" s="28"/>
      <c r="FEZ248" s="28"/>
      <c r="FFA248" s="58"/>
      <c r="FFB248" s="57"/>
      <c r="FFC248" s="23"/>
      <c r="FFD248" s="24"/>
      <c r="FFE248" s="26"/>
      <c r="FFF248" s="20"/>
      <c r="FFG248" s="35"/>
      <c r="FFH248" s="21"/>
      <c r="FFI248" s="21"/>
      <c r="FFJ248" s="27"/>
      <c r="FFK248" s="28"/>
      <c r="FFL248" s="28"/>
      <c r="FFM248" s="28"/>
      <c r="FFN248" s="28"/>
      <c r="FFO248" s="28"/>
      <c r="FFP248" s="58"/>
      <c r="FFQ248" s="57"/>
      <c r="FFR248" s="23"/>
      <c r="FFS248" s="24"/>
      <c r="FFT248" s="26"/>
      <c r="FFU248" s="20"/>
      <c r="FFV248" s="35"/>
      <c r="FFW248" s="21"/>
      <c r="FFX248" s="21"/>
      <c r="FFY248" s="27"/>
      <c r="FFZ248" s="28"/>
      <c r="FGA248" s="28"/>
      <c r="FGB248" s="28"/>
      <c r="FGC248" s="28"/>
      <c r="FGD248" s="28"/>
      <c r="FGE248" s="58"/>
      <c r="FGF248" s="57"/>
      <c r="FGG248" s="23"/>
      <c r="FGH248" s="24"/>
      <c r="FGI248" s="26"/>
      <c r="FGJ248" s="20"/>
      <c r="FGK248" s="35"/>
      <c r="FGL248" s="21"/>
      <c r="FGM248" s="21"/>
      <c r="FGN248" s="27"/>
      <c r="FGO248" s="28"/>
      <c r="FGP248" s="28"/>
      <c r="FGQ248" s="28"/>
      <c r="FGR248" s="28"/>
      <c r="FGS248" s="28"/>
      <c r="FGT248" s="58"/>
      <c r="FGU248" s="57"/>
      <c r="FGV248" s="23"/>
      <c r="FGW248" s="24"/>
      <c r="FGX248" s="26"/>
      <c r="FGY248" s="20"/>
      <c r="FGZ248" s="35"/>
      <c r="FHA248" s="21"/>
      <c r="FHB248" s="21"/>
      <c r="FHC248" s="27"/>
      <c r="FHD248" s="28"/>
      <c r="FHE248" s="28"/>
      <c r="FHF248" s="28"/>
      <c r="FHG248" s="28"/>
      <c r="FHH248" s="28"/>
      <c r="FHI248" s="58"/>
      <c r="FHJ248" s="57"/>
      <c r="FHK248" s="23"/>
      <c r="FHL248" s="24"/>
      <c r="FHM248" s="26"/>
      <c r="FHN248" s="20"/>
      <c r="FHO248" s="35"/>
      <c r="FHP248" s="21"/>
      <c r="FHQ248" s="21"/>
      <c r="FHR248" s="27"/>
      <c r="FHS248" s="28"/>
      <c r="FHT248" s="28"/>
      <c r="FHU248" s="28"/>
      <c r="FHV248" s="28"/>
      <c r="FHW248" s="28"/>
      <c r="FHX248" s="58"/>
      <c r="FHY248" s="57"/>
      <c r="FHZ248" s="23"/>
      <c r="FIA248" s="24"/>
      <c r="FIB248" s="26"/>
      <c r="FIC248" s="20"/>
      <c r="FID248" s="35"/>
      <c r="FIE248" s="21"/>
      <c r="FIF248" s="21"/>
      <c r="FIG248" s="27"/>
      <c r="FIH248" s="28"/>
      <c r="FII248" s="28"/>
      <c r="FIJ248" s="28"/>
      <c r="FIK248" s="28"/>
      <c r="FIL248" s="28"/>
      <c r="FIM248" s="58"/>
      <c r="FIN248" s="57"/>
      <c r="FIO248" s="23"/>
      <c r="FIP248" s="24"/>
      <c r="FIQ248" s="26"/>
      <c r="FIR248" s="20"/>
      <c r="FIS248" s="35"/>
      <c r="FIT248" s="21"/>
      <c r="FIU248" s="21"/>
      <c r="FIV248" s="27"/>
      <c r="FIW248" s="28"/>
      <c r="FIX248" s="28"/>
      <c r="FIY248" s="28"/>
      <c r="FIZ248" s="28"/>
      <c r="FJA248" s="28"/>
      <c r="FJB248" s="58"/>
      <c r="FJC248" s="57"/>
      <c r="FJD248" s="23"/>
      <c r="FJE248" s="24"/>
      <c r="FJF248" s="26"/>
      <c r="FJG248" s="20"/>
      <c r="FJH248" s="35"/>
      <c r="FJI248" s="21"/>
      <c r="FJJ248" s="21"/>
      <c r="FJK248" s="27"/>
      <c r="FJL248" s="28"/>
      <c r="FJM248" s="28"/>
      <c r="FJN248" s="28"/>
      <c r="FJO248" s="28"/>
      <c r="FJP248" s="28"/>
      <c r="FJQ248" s="58"/>
      <c r="FJR248" s="57"/>
      <c r="FJS248" s="23"/>
      <c r="FJT248" s="24"/>
      <c r="FJU248" s="26"/>
      <c r="FJV248" s="20"/>
      <c r="FJW248" s="35"/>
      <c r="FJX248" s="21"/>
      <c r="FJY248" s="21"/>
      <c r="FJZ248" s="27"/>
      <c r="FKA248" s="28"/>
      <c r="FKB248" s="28"/>
      <c r="FKC248" s="28"/>
      <c r="FKD248" s="28"/>
      <c r="FKE248" s="28"/>
      <c r="FKF248" s="58"/>
      <c r="FKG248" s="57"/>
      <c r="FKH248" s="23"/>
      <c r="FKI248" s="24"/>
      <c r="FKJ248" s="26"/>
      <c r="FKK248" s="20"/>
      <c r="FKL248" s="35"/>
      <c r="FKM248" s="21"/>
      <c r="FKN248" s="21"/>
      <c r="FKO248" s="27"/>
      <c r="FKP248" s="28"/>
      <c r="FKQ248" s="28"/>
      <c r="FKR248" s="28"/>
      <c r="FKS248" s="28"/>
      <c r="FKT248" s="28"/>
      <c r="FKU248" s="58"/>
      <c r="FKV248" s="57"/>
      <c r="FKW248" s="23"/>
      <c r="FKX248" s="24"/>
      <c r="FKY248" s="26"/>
      <c r="FKZ248" s="20"/>
      <c r="FLA248" s="35"/>
      <c r="FLB248" s="21"/>
      <c r="FLC248" s="21"/>
      <c r="FLD248" s="27"/>
      <c r="FLE248" s="28"/>
      <c r="FLF248" s="28"/>
      <c r="FLG248" s="28"/>
      <c r="FLH248" s="28"/>
      <c r="FLI248" s="28"/>
      <c r="FLJ248" s="58"/>
      <c r="FLK248" s="57"/>
      <c r="FLL248" s="23"/>
      <c r="FLM248" s="24"/>
      <c r="FLN248" s="26"/>
      <c r="FLO248" s="20"/>
      <c r="FLP248" s="35"/>
      <c r="FLQ248" s="21"/>
      <c r="FLR248" s="21"/>
      <c r="FLS248" s="27"/>
      <c r="FLT248" s="28"/>
      <c r="FLU248" s="28"/>
      <c r="FLV248" s="28"/>
      <c r="FLW248" s="28"/>
      <c r="FLX248" s="28"/>
      <c r="FLY248" s="58"/>
      <c r="FLZ248" s="57"/>
      <c r="FMA248" s="23"/>
      <c r="FMB248" s="24"/>
      <c r="FMC248" s="26"/>
      <c r="FMD248" s="20"/>
      <c r="FME248" s="35"/>
      <c r="FMF248" s="21"/>
      <c r="FMG248" s="21"/>
      <c r="FMH248" s="27"/>
      <c r="FMI248" s="28"/>
      <c r="FMJ248" s="28"/>
      <c r="FMK248" s="28"/>
      <c r="FML248" s="28"/>
      <c r="FMM248" s="28"/>
      <c r="FMN248" s="58"/>
      <c r="FMO248" s="57"/>
      <c r="FMP248" s="23"/>
      <c r="FMQ248" s="24"/>
      <c r="FMR248" s="26"/>
      <c r="FMS248" s="20"/>
      <c r="FMT248" s="35"/>
      <c r="FMU248" s="21"/>
      <c r="FMV248" s="21"/>
      <c r="FMW248" s="27"/>
      <c r="FMX248" s="28"/>
      <c r="FMY248" s="28"/>
      <c r="FMZ248" s="28"/>
      <c r="FNA248" s="28"/>
      <c r="FNB248" s="28"/>
      <c r="FNC248" s="58"/>
      <c r="FND248" s="57"/>
      <c r="FNE248" s="23"/>
      <c r="FNF248" s="24"/>
      <c r="FNG248" s="26"/>
      <c r="FNH248" s="20"/>
      <c r="FNI248" s="35"/>
      <c r="FNJ248" s="21"/>
      <c r="FNK248" s="21"/>
      <c r="FNL248" s="27"/>
      <c r="FNM248" s="28"/>
      <c r="FNN248" s="28"/>
      <c r="FNO248" s="28"/>
      <c r="FNP248" s="28"/>
      <c r="FNQ248" s="28"/>
      <c r="FNR248" s="58"/>
      <c r="FNS248" s="57"/>
      <c r="FNT248" s="23"/>
      <c r="FNU248" s="24"/>
      <c r="FNV248" s="26"/>
      <c r="FNW248" s="20"/>
      <c r="FNX248" s="35"/>
      <c r="FNY248" s="21"/>
      <c r="FNZ248" s="21"/>
      <c r="FOA248" s="27"/>
      <c r="FOB248" s="28"/>
      <c r="FOC248" s="28"/>
      <c r="FOD248" s="28"/>
      <c r="FOE248" s="28"/>
      <c r="FOF248" s="28"/>
      <c r="FOG248" s="58"/>
      <c r="FOH248" s="57"/>
      <c r="FOI248" s="23"/>
      <c r="FOJ248" s="24"/>
      <c r="FOK248" s="26"/>
      <c r="FOL248" s="20"/>
      <c r="FOM248" s="35"/>
      <c r="FON248" s="21"/>
      <c r="FOO248" s="21"/>
      <c r="FOP248" s="27"/>
      <c r="FOQ248" s="28"/>
      <c r="FOR248" s="28"/>
      <c r="FOS248" s="28"/>
      <c r="FOT248" s="28"/>
      <c r="FOU248" s="28"/>
      <c r="FOV248" s="58"/>
      <c r="FOW248" s="57"/>
      <c r="FOX248" s="23"/>
      <c r="FOY248" s="24"/>
      <c r="FOZ248" s="26"/>
      <c r="FPA248" s="20"/>
      <c r="FPB248" s="35"/>
      <c r="FPC248" s="21"/>
      <c r="FPD248" s="21"/>
      <c r="FPE248" s="27"/>
      <c r="FPF248" s="28"/>
      <c r="FPG248" s="28"/>
      <c r="FPH248" s="28"/>
      <c r="FPI248" s="28"/>
      <c r="FPJ248" s="28"/>
      <c r="FPK248" s="58"/>
      <c r="FPL248" s="57"/>
      <c r="FPM248" s="23"/>
      <c r="FPN248" s="24"/>
      <c r="FPO248" s="26"/>
      <c r="FPP248" s="20"/>
      <c r="FPQ248" s="35"/>
      <c r="FPR248" s="21"/>
      <c r="FPS248" s="21"/>
      <c r="FPT248" s="27"/>
      <c r="FPU248" s="28"/>
      <c r="FPV248" s="28"/>
      <c r="FPW248" s="28"/>
      <c r="FPX248" s="28"/>
      <c r="FPY248" s="28"/>
      <c r="FPZ248" s="58"/>
      <c r="FQA248" s="57"/>
      <c r="FQB248" s="23"/>
      <c r="FQC248" s="24"/>
      <c r="FQD248" s="26"/>
      <c r="FQE248" s="20"/>
      <c r="FQF248" s="35"/>
      <c r="FQG248" s="21"/>
      <c r="FQH248" s="21"/>
      <c r="FQI248" s="27"/>
      <c r="FQJ248" s="28"/>
      <c r="FQK248" s="28"/>
      <c r="FQL248" s="28"/>
      <c r="FQM248" s="28"/>
      <c r="FQN248" s="28"/>
      <c r="FQO248" s="58"/>
      <c r="FQP248" s="57"/>
      <c r="FQQ248" s="23"/>
      <c r="FQR248" s="24"/>
      <c r="FQS248" s="26"/>
      <c r="FQT248" s="20"/>
      <c r="FQU248" s="35"/>
      <c r="FQV248" s="21"/>
      <c r="FQW248" s="21"/>
      <c r="FQX248" s="27"/>
      <c r="FQY248" s="28"/>
      <c r="FQZ248" s="28"/>
      <c r="FRA248" s="28"/>
      <c r="FRB248" s="28"/>
      <c r="FRC248" s="28"/>
      <c r="FRD248" s="58"/>
      <c r="FRE248" s="57"/>
      <c r="FRF248" s="23"/>
      <c r="FRG248" s="24"/>
      <c r="FRH248" s="26"/>
      <c r="FRI248" s="20"/>
      <c r="FRJ248" s="35"/>
      <c r="FRK248" s="21"/>
      <c r="FRL248" s="21"/>
      <c r="FRM248" s="27"/>
      <c r="FRN248" s="28"/>
      <c r="FRO248" s="28"/>
      <c r="FRP248" s="28"/>
      <c r="FRQ248" s="28"/>
      <c r="FRR248" s="28"/>
      <c r="FRS248" s="58"/>
      <c r="FRT248" s="57"/>
      <c r="FRU248" s="23"/>
      <c r="FRV248" s="24"/>
      <c r="FRW248" s="26"/>
      <c r="FRX248" s="20"/>
      <c r="FRY248" s="35"/>
      <c r="FRZ248" s="21"/>
      <c r="FSA248" s="21"/>
      <c r="FSB248" s="27"/>
      <c r="FSC248" s="28"/>
      <c r="FSD248" s="28"/>
      <c r="FSE248" s="28"/>
      <c r="FSF248" s="28"/>
      <c r="FSG248" s="28"/>
      <c r="FSH248" s="58"/>
      <c r="FSI248" s="57"/>
      <c r="FSJ248" s="23"/>
      <c r="FSK248" s="24"/>
      <c r="FSL248" s="26"/>
      <c r="FSM248" s="20"/>
      <c r="FSN248" s="35"/>
      <c r="FSO248" s="21"/>
      <c r="FSP248" s="21"/>
      <c r="FSQ248" s="27"/>
      <c r="FSR248" s="28"/>
      <c r="FSS248" s="28"/>
      <c r="FST248" s="28"/>
      <c r="FSU248" s="28"/>
      <c r="FSV248" s="28"/>
      <c r="FSW248" s="58"/>
      <c r="FSX248" s="57"/>
      <c r="FSY248" s="23"/>
      <c r="FSZ248" s="24"/>
      <c r="FTA248" s="26"/>
      <c r="FTB248" s="20"/>
      <c r="FTC248" s="35"/>
      <c r="FTD248" s="21"/>
      <c r="FTE248" s="21"/>
      <c r="FTF248" s="27"/>
      <c r="FTG248" s="28"/>
      <c r="FTH248" s="28"/>
      <c r="FTI248" s="28"/>
      <c r="FTJ248" s="28"/>
      <c r="FTK248" s="28"/>
      <c r="FTL248" s="58"/>
      <c r="FTM248" s="57"/>
      <c r="FTN248" s="23"/>
      <c r="FTO248" s="24"/>
      <c r="FTP248" s="26"/>
      <c r="FTQ248" s="20"/>
      <c r="FTR248" s="35"/>
      <c r="FTS248" s="21"/>
      <c r="FTT248" s="21"/>
      <c r="FTU248" s="27"/>
      <c r="FTV248" s="28"/>
      <c r="FTW248" s="28"/>
      <c r="FTX248" s="28"/>
      <c r="FTY248" s="28"/>
      <c r="FTZ248" s="28"/>
      <c r="FUA248" s="58"/>
      <c r="FUB248" s="57"/>
      <c r="FUC248" s="23"/>
      <c r="FUD248" s="24"/>
      <c r="FUE248" s="26"/>
      <c r="FUF248" s="20"/>
      <c r="FUG248" s="35"/>
      <c r="FUH248" s="21"/>
      <c r="FUI248" s="21"/>
      <c r="FUJ248" s="27"/>
      <c r="FUK248" s="28"/>
      <c r="FUL248" s="28"/>
      <c r="FUM248" s="28"/>
      <c r="FUN248" s="28"/>
      <c r="FUO248" s="28"/>
      <c r="FUP248" s="58"/>
      <c r="FUQ248" s="57"/>
      <c r="FUR248" s="23"/>
      <c r="FUS248" s="24"/>
      <c r="FUT248" s="26"/>
      <c r="FUU248" s="20"/>
      <c r="FUV248" s="35"/>
      <c r="FUW248" s="21"/>
      <c r="FUX248" s="21"/>
      <c r="FUY248" s="27"/>
      <c r="FUZ248" s="28"/>
      <c r="FVA248" s="28"/>
      <c r="FVB248" s="28"/>
      <c r="FVC248" s="28"/>
      <c r="FVD248" s="28"/>
      <c r="FVE248" s="58"/>
      <c r="FVF248" s="57"/>
      <c r="FVG248" s="23"/>
      <c r="FVH248" s="24"/>
      <c r="FVI248" s="26"/>
      <c r="FVJ248" s="20"/>
      <c r="FVK248" s="35"/>
      <c r="FVL248" s="21"/>
      <c r="FVM248" s="21"/>
      <c r="FVN248" s="27"/>
      <c r="FVO248" s="28"/>
      <c r="FVP248" s="28"/>
      <c r="FVQ248" s="28"/>
      <c r="FVR248" s="28"/>
      <c r="FVS248" s="28"/>
      <c r="FVT248" s="58"/>
      <c r="FVU248" s="57"/>
      <c r="FVV248" s="23"/>
      <c r="FVW248" s="24"/>
      <c r="FVX248" s="26"/>
      <c r="FVY248" s="20"/>
      <c r="FVZ248" s="35"/>
      <c r="FWA248" s="21"/>
      <c r="FWB248" s="21"/>
      <c r="FWC248" s="27"/>
      <c r="FWD248" s="28"/>
      <c r="FWE248" s="28"/>
      <c r="FWF248" s="28"/>
      <c r="FWG248" s="28"/>
      <c r="FWH248" s="28"/>
      <c r="FWI248" s="58"/>
      <c r="FWJ248" s="57"/>
      <c r="FWK248" s="23"/>
      <c r="FWL248" s="24"/>
      <c r="FWM248" s="26"/>
      <c r="FWN248" s="20"/>
      <c r="FWO248" s="35"/>
      <c r="FWP248" s="21"/>
      <c r="FWQ248" s="21"/>
      <c r="FWR248" s="27"/>
      <c r="FWS248" s="28"/>
      <c r="FWT248" s="28"/>
      <c r="FWU248" s="28"/>
      <c r="FWV248" s="28"/>
      <c r="FWW248" s="28"/>
      <c r="FWX248" s="58"/>
      <c r="FWY248" s="57"/>
      <c r="FWZ248" s="23"/>
      <c r="FXA248" s="24"/>
      <c r="FXB248" s="26"/>
      <c r="FXC248" s="20"/>
      <c r="FXD248" s="35"/>
      <c r="FXE248" s="21"/>
      <c r="FXF248" s="21"/>
      <c r="FXG248" s="27"/>
      <c r="FXH248" s="28"/>
      <c r="FXI248" s="28"/>
      <c r="FXJ248" s="28"/>
      <c r="FXK248" s="28"/>
      <c r="FXL248" s="28"/>
      <c r="FXM248" s="58"/>
      <c r="FXN248" s="57"/>
      <c r="FXO248" s="23"/>
      <c r="FXP248" s="24"/>
      <c r="FXQ248" s="26"/>
      <c r="FXR248" s="20"/>
      <c r="FXS248" s="35"/>
      <c r="FXT248" s="21"/>
      <c r="FXU248" s="21"/>
      <c r="FXV248" s="27"/>
      <c r="FXW248" s="28"/>
      <c r="FXX248" s="28"/>
      <c r="FXY248" s="28"/>
      <c r="FXZ248" s="28"/>
      <c r="FYA248" s="28"/>
      <c r="FYB248" s="58"/>
      <c r="FYC248" s="57"/>
      <c r="FYD248" s="23"/>
      <c r="FYE248" s="24"/>
      <c r="FYF248" s="26"/>
      <c r="FYG248" s="20"/>
      <c r="FYH248" s="35"/>
      <c r="FYI248" s="21"/>
      <c r="FYJ248" s="21"/>
      <c r="FYK248" s="27"/>
      <c r="FYL248" s="28"/>
      <c r="FYM248" s="28"/>
      <c r="FYN248" s="28"/>
      <c r="FYO248" s="28"/>
      <c r="FYP248" s="28"/>
      <c r="FYQ248" s="58"/>
      <c r="FYR248" s="57"/>
      <c r="FYS248" s="23"/>
      <c r="FYT248" s="24"/>
      <c r="FYU248" s="26"/>
      <c r="FYV248" s="20"/>
      <c r="FYW248" s="35"/>
      <c r="FYX248" s="21"/>
      <c r="FYY248" s="21"/>
      <c r="FYZ248" s="27"/>
      <c r="FZA248" s="28"/>
      <c r="FZB248" s="28"/>
      <c r="FZC248" s="28"/>
      <c r="FZD248" s="28"/>
      <c r="FZE248" s="28"/>
      <c r="FZF248" s="58"/>
      <c r="FZG248" s="57"/>
      <c r="FZH248" s="23"/>
      <c r="FZI248" s="24"/>
      <c r="FZJ248" s="26"/>
      <c r="FZK248" s="20"/>
      <c r="FZL248" s="35"/>
      <c r="FZM248" s="21"/>
      <c r="FZN248" s="21"/>
      <c r="FZO248" s="27"/>
      <c r="FZP248" s="28"/>
      <c r="FZQ248" s="28"/>
      <c r="FZR248" s="28"/>
      <c r="FZS248" s="28"/>
      <c r="FZT248" s="28"/>
      <c r="FZU248" s="58"/>
      <c r="FZV248" s="57"/>
      <c r="FZW248" s="23"/>
      <c r="FZX248" s="24"/>
      <c r="FZY248" s="26"/>
      <c r="FZZ248" s="20"/>
      <c r="GAA248" s="35"/>
      <c r="GAB248" s="21"/>
      <c r="GAC248" s="21"/>
      <c r="GAD248" s="27"/>
      <c r="GAE248" s="28"/>
      <c r="GAF248" s="28"/>
      <c r="GAG248" s="28"/>
      <c r="GAH248" s="28"/>
      <c r="GAI248" s="28"/>
      <c r="GAJ248" s="58"/>
      <c r="GAK248" s="57"/>
      <c r="GAL248" s="23"/>
      <c r="GAM248" s="24"/>
      <c r="GAN248" s="26"/>
      <c r="GAO248" s="20"/>
      <c r="GAP248" s="35"/>
      <c r="GAQ248" s="21"/>
      <c r="GAR248" s="21"/>
      <c r="GAS248" s="27"/>
      <c r="GAT248" s="28"/>
      <c r="GAU248" s="28"/>
      <c r="GAV248" s="28"/>
      <c r="GAW248" s="28"/>
      <c r="GAX248" s="28"/>
      <c r="GAY248" s="58"/>
      <c r="GAZ248" s="57"/>
      <c r="GBA248" s="23"/>
      <c r="GBB248" s="24"/>
      <c r="GBC248" s="26"/>
      <c r="GBD248" s="20"/>
      <c r="GBE248" s="35"/>
      <c r="GBF248" s="21"/>
      <c r="GBG248" s="21"/>
      <c r="GBH248" s="27"/>
      <c r="GBI248" s="28"/>
      <c r="GBJ248" s="28"/>
      <c r="GBK248" s="28"/>
      <c r="GBL248" s="28"/>
      <c r="GBM248" s="28"/>
      <c r="GBN248" s="58"/>
      <c r="GBO248" s="57"/>
      <c r="GBP248" s="23"/>
      <c r="GBQ248" s="24"/>
      <c r="GBR248" s="26"/>
      <c r="GBS248" s="20"/>
      <c r="GBT248" s="35"/>
      <c r="GBU248" s="21"/>
      <c r="GBV248" s="21"/>
      <c r="GBW248" s="27"/>
      <c r="GBX248" s="28"/>
      <c r="GBY248" s="28"/>
      <c r="GBZ248" s="28"/>
      <c r="GCA248" s="28"/>
      <c r="GCB248" s="28"/>
      <c r="GCC248" s="58"/>
      <c r="GCD248" s="57"/>
      <c r="GCE248" s="23"/>
      <c r="GCF248" s="24"/>
      <c r="GCG248" s="26"/>
      <c r="GCH248" s="20"/>
      <c r="GCI248" s="35"/>
      <c r="GCJ248" s="21"/>
      <c r="GCK248" s="21"/>
      <c r="GCL248" s="27"/>
      <c r="GCM248" s="28"/>
      <c r="GCN248" s="28"/>
      <c r="GCO248" s="28"/>
      <c r="GCP248" s="28"/>
      <c r="GCQ248" s="28"/>
      <c r="GCR248" s="58"/>
      <c r="GCS248" s="57"/>
      <c r="GCT248" s="23"/>
      <c r="GCU248" s="24"/>
      <c r="GCV248" s="26"/>
      <c r="GCW248" s="20"/>
      <c r="GCX248" s="35"/>
      <c r="GCY248" s="21"/>
      <c r="GCZ248" s="21"/>
      <c r="GDA248" s="27"/>
      <c r="GDB248" s="28"/>
      <c r="GDC248" s="28"/>
      <c r="GDD248" s="28"/>
      <c r="GDE248" s="28"/>
      <c r="GDF248" s="28"/>
      <c r="GDG248" s="58"/>
      <c r="GDH248" s="57"/>
      <c r="GDI248" s="23"/>
      <c r="GDJ248" s="24"/>
      <c r="GDK248" s="26"/>
      <c r="GDL248" s="20"/>
      <c r="GDM248" s="35"/>
      <c r="GDN248" s="21"/>
      <c r="GDO248" s="21"/>
      <c r="GDP248" s="27"/>
      <c r="GDQ248" s="28"/>
      <c r="GDR248" s="28"/>
      <c r="GDS248" s="28"/>
      <c r="GDT248" s="28"/>
      <c r="GDU248" s="28"/>
      <c r="GDV248" s="58"/>
      <c r="GDW248" s="57"/>
      <c r="GDX248" s="23"/>
      <c r="GDY248" s="24"/>
      <c r="GDZ248" s="26"/>
      <c r="GEA248" s="20"/>
      <c r="GEB248" s="35"/>
      <c r="GEC248" s="21"/>
      <c r="GED248" s="21"/>
      <c r="GEE248" s="27"/>
      <c r="GEF248" s="28"/>
      <c r="GEG248" s="28"/>
      <c r="GEH248" s="28"/>
      <c r="GEI248" s="28"/>
      <c r="GEJ248" s="28"/>
      <c r="GEK248" s="58"/>
      <c r="GEL248" s="57"/>
      <c r="GEM248" s="23"/>
      <c r="GEN248" s="24"/>
      <c r="GEO248" s="26"/>
      <c r="GEP248" s="20"/>
      <c r="GEQ248" s="35"/>
      <c r="GER248" s="21"/>
      <c r="GES248" s="21"/>
      <c r="GET248" s="27"/>
      <c r="GEU248" s="28"/>
      <c r="GEV248" s="28"/>
      <c r="GEW248" s="28"/>
      <c r="GEX248" s="28"/>
      <c r="GEY248" s="28"/>
      <c r="GEZ248" s="58"/>
      <c r="GFA248" s="57"/>
      <c r="GFB248" s="23"/>
      <c r="GFC248" s="24"/>
      <c r="GFD248" s="26"/>
      <c r="GFE248" s="20"/>
      <c r="GFF248" s="35"/>
      <c r="GFG248" s="21"/>
      <c r="GFH248" s="21"/>
      <c r="GFI248" s="27"/>
      <c r="GFJ248" s="28"/>
      <c r="GFK248" s="28"/>
      <c r="GFL248" s="28"/>
      <c r="GFM248" s="28"/>
      <c r="GFN248" s="28"/>
      <c r="GFO248" s="58"/>
      <c r="GFP248" s="57"/>
      <c r="GFQ248" s="23"/>
      <c r="GFR248" s="24"/>
      <c r="GFS248" s="26"/>
      <c r="GFT248" s="20"/>
      <c r="GFU248" s="35"/>
      <c r="GFV248" s="21"/>
      <c r="GFW248" s="21"/>
      <c r="GFX248" s="27"/>
      <c r="GFY248" s="28"/>
      <c r="GFZ248" s="28"/>
      <c r="GGA248" s="28"/>
      <c r="GGB248" s="28"/>
      <c r="GGC248" s="28"/>
      <c r="GGD248" s="58"/>
      <c r="GGE248" s="57"/>
      <c r="GGF248" s="23"/>
      <c r="GGG248" s="24"/>
      <c r="GGH248" s="26"/>
      <c r="GGI248" s="20"/>
      <c r="GGJ248" s="35"/>
      <c r="GGK248" s="21"/>
      <c r="GGL248" s="21"/>
      <c r="GGM248" s="27"/>
      <c r="GGN248" s="28"/>
      <c r="GGO248" s="28"/>
      <c r="GGP248" s="28"/>
      <c r="GGQ248" s="28"/>
      <c r="GGR248" s="28"/>
      <c r="GGS248" s="58"/>
      <c r="GGT248" s="57"/>
      <c r="GGU248" s="23"/>
      <c r="GGV248" s="24"/>
      <c r="GGW248" s="26"/>
      <c r="GGX248" s="20"/>
      <c r="GGY248" s="35"/>
      <c r="GGZ248" s="21"/>
      <c r="GHA248" s="21"/>
      <c r="GHB248" s="27"/>
      <c r="GHC248" s="28"/>
      <c r="GHD248" s="28"/>
      <c r="GHE248" s="28"/>
      <c r="GHF248" s="28"/>
      <c r="GHG248" s="28"/>
      <c r="GHH248" s="58"/>
      <c r="GHI248" s="57"/>
      <c r="GHJ248" s="23"/>
      <c r="GHK248" s="24"/>
      <c r="GHL248" s="26"/>
      <c r="GHM248" s="20"/>
      <c r="GHN248" s="35"/>
      <c r="GHO248" s="21"/>
      <c r="GHP248" s="21"/>
      <c r="GHQ248" s="27"/>
      <c r="GHR248" s="28"/>
      <c r="GHS248" s="28"/>
      <c r="GHT248" s="28"/>
      <c r="GHU248" s="28"/>
      <c r="GHV248" s="28"/>
      <c r="GHW248" s="58"/>
      <c r="GHX248" s="57"/>
      <c r="GHY248" s="23"/>
      <c r="GHZ248" s="24"/>
      <c r="GIA248" s="26"/>
      <c r="GIB248" s="20"/>
      <c r="GIC248" s="35"/>
      <c r="GID248" s="21"/>
      <c r="GIE248" s="21"/>
      <c r="GIF248" s="27"/>
      <c r="GIG248" s="28"/>
      <c r="GIH248" s="28"/>
      <c r="GII248" s="28"/>
      <c r="GIJ248" s="28"/>
      <c r="GIK248" s="28"/>
      <c r="GIL248" s="58"/>
      <c r="GIM248" s="57"/>
      <c r="GIN248" s="23"/>
      <c r="GIO248" s="24"/>
      <c r="GIP248" s="26"/>
      <c r="GIQ248" s="20"/>
      <c r="GIR248" s="35"/>
      <c r="GIS248" s="21"/>
      <c r="GIT248" s="21"/>
      <c r="GIU248" s="27"/>
      <c r="GIV248" s="28"/>
      <c r="GIW248" s="28"/>
      <c r="GIX248" s="28"/>
      <c r="GIY248" s="28"/>
      <c r="GIZ248" s="28"/>
      <c r="GJA248" s="58"/>
      <c r="GJB248" s="57"/>
      <c r="GJC248" s="23"/>
      <c r="GJD248" s="24"/>
      <c r="GJE248" s="26"/>
      <c r="GJF248" s="20"/>
      <c r="GJG248" s="35"/>
      <c r="GJH248" s="21"/>
      <c r="GJI248" s="21"/>
      <c r="GJJ248" s="27"/>
      <c r="GJK248" s="28"/>
      <c r="GJL248" s="28"/>
      <c r="GJM248" s="28"/>
      <c r="GJN248" s="28"/>
      <c r="GJO248" s="28"/>
      <c r="GJP248" s="58"/>
      <c r="GJQ248" s="57"/>
      <c r="GJR248" s="23"/>
      <c r="GJS248" s="24"/>
      <c r="GJT248" s="26"/>
      <c r="GJU248" s="20"/>
      <c r="GJV248" s="35"/>
      <c r="GJW248" s="21"/>
      <c r="GJX248" s="21"/>
      <c r="GJY248" s="27"/>
      <c r="GJZ248" s="28"/>
      <c r="GKA248" s="28"/>
      <c r="GKB248" s="28"/>
      <c r="GKC248" s="28"/>
      <c r="GKD248" s="28"/>
      <c r="GKE248" s="58"/>
      <c r="GKF248" s="57"/>
      <c r="GKG248" s="23"/>
      <c r="GKH248" s="24"/>
      <c r="GKI248" s="26"/>
      <c r="GKJ248" s="20"/>
      <c r="GKK248" s="35"/>
      <c r="GKL248" s="21"/>
      <c r="GKM248" s="21"/>
      <c r="GKN248" s="27"/>
      <c r="GKO248" s="28"/>
      <c r="GKP248" s="28"/>
      <c r="GKQ248" s="28"/>
      <c r="GKR248" s="28"/>
      <c r="GKS248" s="28"/>
      <c r="GKT248" s="58"/>
      <c r="GKU248" s="57"/>
      <c r="GKV248" s="23"/>
      <c r="GKW248" s="24"/>
      <c r="GKX248" s="26"/>
      <c r="GKY248" s="20"/>
      <c r="GKZ248" s="35"/>
      <c r="GLA248" s="21"/>
      <c r="GLB248" s="21"/>
      <c r="GLC248" s="27"/>
      <c r="GLD248" s="28"/>
      <c r="GLE248" s="28"/>
      <c r="GLF248" s="28"/>
      <c r="GLG248" s="28"/>
      <c r="GLH248" s="28"/>
      <c r="GLI248" s="58"/>
      <c r="GLJ248" s="57"/>
      <c r="GLK248" s="23"/>
      <c r="GLL248" s="24"/>
      <c r="GLM248" s="26"/>
      <c r="GLN248" s="20"/>
      <c r="GLO248" s="35"/>
      <c r="GLP248" s="21"/>
      <c r="GLQ248" s="21"/>
      <c r="GLR248" s="27"/>
      <c r="GLS248" s="28"/>
      <c r="GLT248" s="28"/>
      <c r="GLU248" s="28"/>
      <c r="GLV248" s="28"/>
      <c r="GLW248" s="28"/>
      <c r="GLX248" s="58"/>
      <c r="GLY248" s="57"/>
      <c r="GLZ248" s="23"/>
      <c r="GMA248" s="24"/>
      <c r="GMB248" s="26"/>
      <c r="GMC248" s="20"/>
      <c r="GMD248" s="35"/>
      <c r="GME248" s="21"/>
      <c r="GMF248" s="21"/>
      <c r="GMG248" s="27"/>
      <c r="GMH248" s="28"/>
      <c r="GMI248" s="28"/>
      <c r="GMJ248" s="28"/>
      <c r="GMK248" s="28"/>
      <c r="GML248" s="28"/>
      <c r="GMM248" s="58"/>
      <c r="GMN248" s="57"/>
      <c r="GMO248" s="23"/>
      <c r="GMP248" s="24"/>
      <c r="GMQ248" s="26"/>
      <c r="GMR248" s="20"/>
      <c r="GMS248" s="35"/>
      <c r="GMT248" s="21"/>
      <c r="GMU248" s="21"/>
      <c r="GMV248" s="27"/>
      <c r="GMW248" s="28"/>
      <c r="GMX248" s="28"/>
      <c r="GMY248" s="28"/>
      <c r="GMZ248" s="28"/>
      <c r="GNA248" s="28"/>
      <c r="GNB248" s="58"/>
      <c r="GNC248" s="57"/>
      <c r="GND248" s="23"/>
      <c r="GNE248" s="24"/>
      <c r="GNF248" s="26"/>
      <c r="GNG248" s="20"/>
      <c r="GNH248" s="35"/>
      <c r="GNI248" s="21"/>
      <c r="GNJ248" s="21"/>
      <c r="GNK248" s="27"/>
      <c r="GNL248" s="28"/>
      <c r="GNM248" s="28"/>
      <c r="GNN248" s="28"/>
      <c r="GNO248" s="28"/>
      <c r="GNP248" s="28"/>
      <c r="GNQ248" s="58"/>
      <c r="GNR248" s="57"/>
      <c r="GNS248" s="23"/>
      <c r="GNT248" s="24"/>
      <c r="GNU248" s="26"/>
      <c r="GNV248" s="20"/>
      <c r="GNW248" s="35"/>
      <c r="GNX248" s="21"/>
      <c r="GNY248" s="21"/>
      <c r="GNZ248" s="27"/>
      <c r="GOA248" s="28"/>
      <c r="GOB248" s="28"/>
      <c r="GOC248" s="28"/>
      <c r="GOD248" s="28"/>
      <c r="GOE248" s="28"/>
      <c r="GOF248" s="58"/>
      <c r="GOG248" s="57"/>
      <c r="GOH248" s="23"/>
      <c r="GOI248" s="24"/>
      <c r="GOJ248" s="26"/>
      <c r="GOK248" s="20"/>
      <c r="GOL248" s="35"/>
      <c r="GOM248" s="21"/>
      <c r="GON248" s="21"/>
      <c r="GOO248" s="27"/>
      <c r="GOP248" s="28"/>
      <c r="GOQ248" s="28"/>
      <c r="GOR248" s="28"/>
      <c r="GOS248" s="28"/>
      <c r="GOT248" s="28"/>
      <c r="GOU248" s="58"/>
      <c r="GOV248" s="57"/>
      <c r="GOW248" s="23"/>
      <c r="GOX248" s="24"/>
      <c r="GOY248" s="26"/>
      <c r="GOZ248" s="20"/>
      <c r="GPA248" s="35"/>
      <c r="GPB248" s="21"/>
      <c r="GPC248" s="21"/>
      <c r="GPD248" s="27"/>
      <c r="GPE248" s="28"/>
      <c r="GPF248" s="28"/>
      <c r="GPG248" s="28"/>
      <c r="GPH248" s="28"/>
      <c r="GPI248" s="28"/>
      <c r="GPJ248" s="58"/>
      <c r="GPK248" s="57"/>
      <c r="GPL248" s="23"/>
      <c r="GPM248" s="24"/>
      <c r="GPN248" s="26"/>
      <c r="GPO248" s="20"/>
      <c r="GPP248" s="35"/>
      <c r="GPQ248" s="21"/>
      <c r="GPR248" s="21"/>
      <c r="GPS248" s="27"/>
      <c r="GPT248" s="28"/>
      <c r="GPU248" s="28"/>
      <c r="GPV248" s="28"/>
      <c r="GPW248" s="28"/>
      <c r="GPX248" s="28"/>
      <c r="GPY248" s="58"/>
      <c r="GPZ248" s="57"/>
      <c r="GQA248" s="23"/>
      <c r="GQB248" s="24"/>
      <c r="GQC248" s="26"/>
      <c r="GQD248" s="20"/>
      <c r="GQE248" s="35"/>
      <c r="GQF248" s="21"/>
      <c r="GQG248" s="21"/>
      <c r="GQH248" s="27"/>
      <c r="GQI248" s="28"/>
      <c r="GQJ248" s="28"/>
      <c r="GQK248" s="28"/>
      <c r="GQL248" s="28"/>
      <c r="GQM248" s="28"/>
      <c r="GQN248" s="58"/>
      <c r="GQO248" s="57"/>
      <c r="GQP248" s="23"/>
      <c r="GQQ248" s="24"/>
      <c r="GQR248" s="26"/>
      <c r="GQS248" s="20"/>
      <c r="GQT248" s="35"/>
      <c r="GQU248" s="21"/>
      <c r="GQV248" s="21"/>
      <c r="GQW248" s="27"/>
      <c r="GQX248" s="28"/>
      <c r="GQY248" s="28"/>
      <c r="GQZ248" s="28"/>
      <c r="GRA248" s="28"/>
      <c r="GRB248" s="28"/>
      <c r="GRC248" s="58"/>
      <c r="GRD248" s="57"/>
      <c r="GRE248" s="23"/>
      <c r="GRF248" s="24"/>
      <c r="GRG248" s="26"/>
      <c r="GRH248" s="20"/>
      <c r="GRI248" s="35"/>
      <c r="GRJ248" s="21"/>
      <c r="GRK248" s="21"/>
      <c r="GRL248" s="27"/>
      <c r="GRM248" s="28"/>
      <c r="GRN248" s="28"/>
      <c r="GRO248" s="28"/>
      <c r="GRP248" s="28"/>
      <c r="GRQ248" s="28"/>
      <c r="GRR248" s="58"/>
      <c r="GRS248" s="57"/>
      <c r="GRT248" s="23"/>
      <c r="GRU248" s="24"/>
      <c r="GRV248" s="26"/>
      <c r="GRW248" s="20"/>
      <c r="GRX248" s="35"/>
      <c r="GRY248" s="21"/>
      <c r="GRZ248" s="21"/>
      <c r="GSA248" s="27"/>
      <c r="GSB248" s="28"/>
      <c r="GSC248" s="28"/>
      <c r="GSD248" s="28"/>
      <c r="GSE248" s="28"/>
      <c r="GSF248" s="28"/>
      <c r="GSG248" s="58"/>
      <c r="GSH248" s="57"/>
      <c r="GSI248" s="23"/>
      <c r="GSJ248" s="24"/>
      <c r="GSK248" s="26"/>
      <c r="GSL248" s="20"/>
      <c r="GSM248" s="35"/>
      <c r="GSN248" s="21"/>
      <c r="GSO248" s="21"/>
      <c r="GSP248" s="27"/>
      <c r="GSQ248" s="28"/>
      <c r="GSR248" s="28"/>
      <c r="GSS248" s="28"/>
      <c r="GST248" s="28"/>
      <c r="GSU248" s="28"/>
      <c r="GSV248" s="58"/>
      <c r="GSW248" s="57"/>
      <c r="GSX248" s="23"/>
      <c r="GSY248" s="24"/>
      <c r="GSZ248" s="26"/>
      <c r="GTA248" s="20"/>
      <c r="GTB248" s="35"/>
      <c r="GTC248" s="21"/>
      <c r="GTD248" s="21"/>
      <c r="GTE248" s="27"/>
      <c r="GTF248" s="28"/>
      <c r="GTG248" s="28"/>
      <c r="GTH248" s="28"/>
      <c r="GTI248" s="28"/>
      <c r="GTJ248" s="28"/>
      <c r="GTK248" s="58"/>
      <c r="GTL248" s="57"/>
      <c r="GTM248" s="23"/>
      <c r="GTN248" s="24"/>
      <c r="GTO248" s="26"/>
      <c r="GTP248" s="20"/>
      <c r="GTQ248" s="35"/>
      <c r="GTR248" s="21"/>
      <c r="GTS248" s="21"/>
      <c r="GTT248" s="27"/>
      <c r="GTU248" s="28"/>
      <c r="GTV248" s="28"/>
      <c r="GTW248" s="28"/>
      <c r="GTX248" s="28"/>
      <c r="GTY248" s="28"/>
      <c r="GTZ248" s="58"/>
      <c r="GUA248" s="57"/>
      <c r="GUB248" s="23"/>
      <c r="GUC248" s="24"/>
      <c r="GUD248" s="26"/>
      <c r="GUE248" s="20"/>
      <c r="GUF248" s="35"/>
      <c r="GUG248" s="21"/>
      <c r="GUH248" s="21"/>
      <c r="GUI248" s="27"/>
      <c r="GUJ248" s="28"/>
      <c r="GUK248" s="28"/>
      <c r="GUL248" s="28"/>
      <c r="GUM248" s="28"/>
      <c r="GUN248" s="28"/>
      <c r="GUO248" s="58"/>
      <c r="GUP248" s="57"/>
      <c r="GUQ248" s="23"/>
      <c r="GUR248" s="24"/>
      <c r="GUS248" s="26"/>
      <c r="GUT248" s="20"/>
      <c r="GUU248" s="35"/>
      <c r="GUV248" s="21"/>
      <c r="GUW248" s="21"/>
      <c r="GUX248" s="27"/>
      <c r="GUY248" s="28"/>
      <c r="GUZ248" s="28"/>
      <c r="GVA248" s="28"/>
      <c r="GVB248" s="28"/>
      <c r="GVC248" s="28"/>
      <c r="GVD248" s="58"/>
      <c r="GVE248" s="57"/>
      <c r="GVF248" s="23"/>
      <c r="GVG248" s="24"/>
      <c r="GVH248" s="26"/>
      <c r="GVI248" s="20"/>
      <c r="GVJ248" s="35"/>
      <c r="GVK248" s="21"/>
      <c r="GVL248" s="21"/>
      <c r="GVM248" s="27"/>
      <c r="GVN248" s="28"/>
      <c r="GVO248" s="28"/>
      <c r="GVP248" s="28"/>
      <c r="GVQ248" s="28"/>
      <c r="GVR248" s="28"/>
      <c r="GVS248" s="58"/>
      <c r="GVT248" s="57"/>
      <c r="GVU248" s="23"/>
      <c r="GVV248" s="24"/>
      <c r="GVW248" s="26"/>
      <c r="GVX248" s="20"/>
      <c r="GVY248" s="35"/>
      <c r="GVZ248" s="21"/>
      <c r="GWA248" s="21"/>
      <c r="GWB248" s="27"/>
      <c r="GWC248" s="28"/>
      <c r="GWD248" s="28"/>
      <c r="GWE248" s="28"/>
      <c r="GWF248" s="28"/>
      <c r="GWG248" s="28"/>
      <c r="GWH248" s="58"/>
      <c r="GWI248" s="57"/>
      <c r="GWJ248" s="23"/>
      <c r="GWK248" s="24"/>
      <c r="GWL248" s="26"/>
      <c r="GWM248" s="20"/>
      <c r="GWN248" s="35"/>
      <c r="GWO248" s="21"/>
      <c r="GWP248" s="21"/>
      <c r="GWQ248" s="27"/>
      <c r="GWR248" s="28"/>
      <c r="GWS248" s="28"/>
      <c r="GWT248" s="28"/>
      <c r="GWU248" s="28"/>
      <c r="GWV248" s="28"/>
      <c r="GWW248" s="58"/>
      <c r="GWX248" s="57"/>
      <c r="GWY248" s="23"/>
      <c r="GWZ248" s="24"/>
      <c r="GXA248" s="26"/>
      <c r="GXB248" s="20"/>
      <c r="GXC248" s="35"/>
      <c r="GXD248" s="21"/>
      <c r="GXE248" s="21"/>
      <c r="GXF248" s="27"/>
      <c r="GXG248" s="28"/>
      <c r="GXH248" s="28"/>
      <c r="GXI248" s="28"/>
      <c r="GXJ248" s="28"/>
      <c r="GXK248" s="28"/>
      <c r="GXL248" s="58"/>
      <c r="GXM248" s="57"/>
      <c r="GXN248" s="23"/>
      <c r="GXO248" s="24"/>
      <c r="GXP248" s="26"/>
      <c r="GXQ248" s="20"/>
      <c r="GXR248" s="35"/>
      <c r="GXS248" s="21"/>
      <c r="GXT248" s="21"/>
      <c r="GXU248" s="27"/>
      <c r="GXV248" s="28"/>
      <c r="GXW248" s="28"/>
      <c r="GXX248" s="28"/>
      <c r="GXY248" s="28"/>
      <c r="GXZ248" s="28"/>
      <c r="GYA248" s="58"/>
      <c r="GYB248" s="57"/>
      <c r="GYC248" s="23"/>
      <c r="GYD248" s="24"/>
      <c r="GYE248" s="26"/>
      <c r="GYF248" s="20"/>
      <c r="GYG248" s="35"/>
      <c r="GYH248" s="21"/>
      <c r="GYI248" s="21"/>
      <c r="GYJ248" s="27"/>
      <c r="GYK248" s="28"/>
      <c r="GYL248" s="28"/>
      <c r="GYM248" s="28"/>
      <c r="GYN248" s="28"/>
      <c r="GYO248" s="28"/>
      <c r="GYP248" s="58"/>
      <c r="GYQ248" s="57"/>
      <c r="GYR248" s="23"/>
      <c r="GYS248" s="24"/>
      <c r="GYT248" s="26"/>
      <c r="GYU248" s="20"/>
      <c r="GYV248" s="35"/>
      <c r="GYW248" s="21"/>
      <c r="GYX248" s="21"/>
      <c r="GYY248" s="27"/>
      <c r="GYZ248" s="28"/>
      <c r="GZA248" s="28"/>
      <c r="GZB248" s="28"/>
      <c r="GZC248" s="28"/>
      <c r="GZD248" s="28"/>
      <c r="GZE248" s="58"/>
      <c r="GZF248" s="57"/>
      <c r="GZG248" s="23"/>
      <c r="GZH248" s="24"/>
      <c r="GZI248" s="26"/>
      <c r="GZJ248" s="20"/>
      <c r="GZK248" s="35"/>
      <c r="GZL248" s="21"/>
      <c r="GZM248" s="21"/>
      <c r="GZN248" s="27"/>
      <c r="GZO248" s="28"/>
      <c r="GZP248" s="28"/>
      <c r="GZQ248" s="28"/>
      <c r="GZR248" s="28"/>
      <c r="GZS248" s="28"/>
      <c r="GZT248" s="58"/>
      <c r="GZU248" s="57"/>
      <c r="GZV248" s="23"/>
      <c r="GZW248" s="24"/>
      <c r="GZX248" s="26"/>
      <c r="GZY248" s="20"/>
      <c r="GZZ248" s="35"/>
      <c r="HAA248" s="21"/>
      <c r="HAB248" s="21"/>
      <c r="HAC248" s="27"/>
      <c r="HAD248" s="28"/>
      <c r="HAE248" s="28"/>
      <c r="HAF248" s="28"/>
      <c r="HAG248" s="28"/>
      <c r="HAH248" s="28"/>
      <c r="HAI248" s="58"/>
      <c r="HAJ248" s="57"/>
      <c r="HAK248" s="23"/>
      <c r="HAL248" s="24"/>
      <c r="HAM248" s="26"/>
      <c r="HAN248" s="20"/>
      <c r="HAO248" s="35"/>
      <c r="HAP248" s="21"/>
      <c r="HAQ248" s="21"/>
      <c r="HAR248" s="27"/>
      <c r="HAS248" s="28"/>
      <c r="HAT248" s="28"/>
      <c r="HAU248" s="28"/>
      <c r="HAV248" s="28"/>
      <c r="HAW248" s="28"/>
      <c r="HAX248" s="58"/>
      <c r="HAY248" s="57"/>
      <c r="HAZ248" s="23"/>
      <c r="HBA248" s="24"/>
      <c r="HBB248" s="26"/>
      <c r="HBC248" s="20"/>
      <c r="HBD248" s="35"/>
      <c r="HBE248" s="21"/>
      <c r="HBF248" s="21"/>
      <c r="HBG248" s="27"/>
      <c r="HBH248" s="28"/>
      <c r="HBI248" s="28"/>
      <c r="HBJ248" s="28"/>
      <c r="HBK248" s="28"/>
      <c r="HBL248" s="28"/>
      <c r="HBM248" s="58"/>
      <c r="HBN248" s="57"/>
      <c r="HBO248" s="23"/>
      <c r="HBP248" s="24"/>
      <c r="HBQ248" s="26"/>
      <c r="HBR248" s="20"/>
      <c r="HBS248" s="35"/>
      <c r="HBT248" s="21"/>
      <c r="HBU248" s="21"/>
      <c r="HBV248" s="27"/>
      <c r="HBW248" s="28"/>
      <c r="HBX248" s="28"/>
      <c r="HBY248" s="28"/>
      <c r="HBZ248" s="28"/>
      <c r="HCA248" s="28"/>
      <c r="HCB248" s="58"/>
      <c r="HCC248" s="57"/>
      <c r="HCD248" s="23"/>
      <c r="HCE248" s="24"/>
      <c r="HCF248" s="26"/>
      <c r="HCG248" s="20"/>
      <c r="HCH248" s="35"/>
      <c r="HCI248" s="21"/>
      <c r="HCJ248" s="21"/>
      <c r="HCK248" s="27"/>
      <c r="HCL248" s="28"/>
      <c r="HCM248" s="28"/>
      <c r="HCN248" s="28"/>
      <c r="HCO248" s="28"/>
      <c r="HCP248" s="28"/>
      <c r="HCQ248" s="58"/>
      <c r="HCR248" s="57"/>
      <c r="HCS248" s="23"/>
      <c r="HCT248" s="24"/>
      <c r="HCU248" s="26"/>
      <c r="HCV248" s="20"/>
      <c r="HCW248" s="35"/>
      <c r="HCX248" s="21"/>
      <c r="HCY248" s="21"/>
      <c r="HCZ248" s="27"/>
      <c r="HDA248" s="28"/>
      <c r="HDB248" s="28"/>
      <c r="HDC248" s="28"/>
      <c r="HDD248" s="28"/>
      <c r="HDE248" s="28"/>
      <c r="HDF248" s="58"/>
      <c r="HDG248" s="57"/>
      <c r="HDH248" s="23"/>
      <c r="HDI248" s="24"/>
      <c r="HDJ248" s="26"/>
      <c r="HDK248" s="20"/>
      <c r="HDL248" s="35"/>
      <c r="HDM248" s="21"/>
      <c r="HDN248" s="21"/>
      <c r="HDO248" s="27"/>
      <c r="HDP248" s="28"/>
      <c r="HDQ248" s="28"/>
      <c r="HDR248" s="28"/>
      <c r="HDS248" s="28"/>
      <c r="HDT248" s="28"/>
      <c r="HDU248" s="58"/>
      <c r="HDV248" s="57"/>
      <c r="HDW248" s="23"/>
      <c r="HDX248" s="24"/>
      <c r="HDY248" s="26"/>
      <c r="HDZ248" s="20"/>
      <c r="HEA248" s="35"/>
      <c r="HEB248" s="21"/>
      <c r="HEC248" s="21"/>
      <c r="HED248" s="27"/>
      <c r="HEE248" s="28"/>
      <c r="HEF248" s="28"/>
      <c r="HEG248" s="28"/>
      <c r="HEH248" s="28"/>
      <c r="HEI248" s="28"/>
      <c r="HEJ248" s="58"/>
      <c r="HEK248" s="57"/>
      <c r="HEL248" s="23"/>
      <c r="HEM248" s="24"/>
      <c r="HEN248" s="26"/>
      <c r="HEO248" s="20"/>
      <c r="HEP248" s="35"/>
      <c r="HEQ248" s="21"/>
      <c r="HER248" s="21"/>
      <c r="HES248" s="27"/>
      <c r="HET248" s="28"/>
      <c r="HEU248" s="28"/>
      <c r="HEV248" s="28"/>
      <c r="HEW248" s="28"/>
      <c r="HEX248" s="28"/>
      <c r="HEY248" s="58"/>
      <c r="HEZ248" s="57"/>
      <c r="HFA248" s="23"/>
      <c r="HFB248" s="24"/>
      <c r="HFC248" s="26"/>
      <c r="HFD248" s="20"/>
      <c r="HFE248" s="35"/>
      <c r="HFF248" s="21"/>
      <c r="HFG248" s="21"/>
      <c r="HFH248" s="27"/>
      <c r="HFI248" s="28"/>
      <c r="HFJ248" s="28"/>
      <c r="HFK248" s="28"/>
      <c r="HFL248" s="28"/>
      <c r="HFM248" s="28"/>
      <c r="HFN248" s="58"/>
      <c r="HFO248" s="57"/>
      <c r="HFP248" s="23"/>
      <c r="HFQ248" s="24"/>
      <c r="HFR248" s="26"/>
      <c r="HFS248" s="20"/>
      <c r="HFT248" s="35"/>
      <c r="HFU248" s="21"/>
      <c r="HFV248" s="21"/>
      <c r="HFW248" s="27"/>
      <c r="HFX248" s="28"/>
      <c r="HFY248" s="28"/>
      <c r="HFZ248" s="28"/>
      <c r="HGA248" s="28"/>
      <c r="HGB248" s="28"/>
      <c r="HGC248" s="58"/>
      <c r="HGD248" s="57"/>
      <c r="HGE248" s="23"/>
      <c r="HGF248" s="24"/>
      <c r="HGG248" s="26"/>
      <c r="HGH248" s="20"/>
      <c r="HGI248" s="35"/>
      <c r="HGJ248" s="21"/>
      <c r="HGK248" s="21"/>
      <c r="HGL248" s="27"/>
      <c r="HGM248" s="28"/>
      <c r="HGN248" s="28"/>
      <c r="HGO248" s="28"/>
      <c r="HGP248" s="28"/>
      <c r="HGQ248" s="28"/>
      <c r="HGR248" s="58"/>
      <c r="HGS248" s="57"/>
      <c r="HGT248" s="23"/>
      <c r="HGU248" s="24"/>
      <c r="HGV248" s="26"/>
      <c r="HGW248" s="20"/>
      <c r="HGX248" s="35"/>
      <c r="HGY248" s="21"/>
      <c r="HGZ248" s="21"/>
      <c r="HHA248" s="27"/>
      <c r="HHB248" s="28"/>
      <c r="HHC248" s="28"/>
      <c r="HHD248" s="28"/>
      <c r="HHE248" s="28"/>
      <c r="HHF248" s="28"/>
      <c r="HHG248" s="58"/>
      <c r="HHH248" s="57"/>
      <c r="HHI248" s="23"/>
      <c r="HHJ248" s="24"/>
      <c r="HHK248" s="26"/>
      <c r="HHL248" s="20"/>
      <c r="HHM248" s="35"/>
      <c r="HHN248" s="21"/>
      <c r="HHO248" s="21"/>
      <c r="HHP248" s="27"/>
      <c r="HHQ248" s="28"/>
      <c r="HHR248" s="28"/>
      <c r="HHS248" s="28"/>
      <c r="HHT248" s="28"/>
      <c r="HHU248" s="28"/>
      <c r="HHV248" s="58"/>
      <c r="HHW248" s="57"/>
      <c r="HHX248" s="23"/>
      <c r="HHY248" s="24"/>
      <c r="HHZ248" s="26"/>
      <c r="HIA248" s="20"/>
      <c r="HIB248" s="35"/>
      <c r="HIC248" s="21"/>
      <c r="HID248" s="21"/>
      <c r="HIE248" s="27"/>
      <c r="HIF248" s="28"/>
      <c r="HIG248" s="28"/>
      <c r="HIH248" s="28"/>
      <c r="HII248" s="28"/>
      <c r="HIJ248" s="28"/>
      <c r="HIK248" s="58"/>
      <c r="HIL248" s="57"/>
      <c r="HIM248" s="23"/>
      <c r="HIN248" s="24"/>
      <c r="HIO248" s="26"/>
      <c r="HIP248" s="20"/>
      <c r="HIQ248" s="35"/>
      <c r="HIR248" s="21"/>
      <c r="HIS248" s="21"/>
      <c r="HIT248" s="27"/>
      <c r="HIU248" s="28"/>
      <c r="HIV248" s="28"/>
      <c r="HIW248" s="28"/>
      <c r="HIX248" s="28"/>
      <c r="HIY248" s="28"/>
      <c r="HIZ248" s="58"/>
      <c r="HJA248" s="57"/>
      <c r="HJB248" s="23"/>
      <c r="HJC248" s="24"/>
      <c r="HJD248" s="26"/>
      <c r="HJE248" s="20"/>
      <c r="HJF248" s="35"/>
      <c r="HJG248" s="21"/>
      <c r="HJH248" s="21"/>
      <c r="HJI248" s="27"/>
      <c r="HJJ248" s="28"/>
      <c r="HJK248" s="28"/>
      <c r="HJL248" s="28"/>
      <c r="HJM248" s="28"/>
      <c r="HJN248" s="28"/>
      <c r="HJO248" s="58"/>
      <c r="HJP248" s="57"/>
      <c r="HJQ248" s="23"/>
      <c r="HJR248" s="24"/>
      <c r="HJS248" s="26"/>
      <c r="HJT248" s="20"/>
      <c r="HJU248" s="35"/>
      <c r="HJV248" s="21"/>
      <c r="HJW248" s="21"/>
      <c r="HJX248" s="27"/>
      <c r="HJY248" s="28"/>
      <c r="HJZ248" s="28"/>
      <c r="HKA248" s="28"/>
      <c r="HKB248" s="28"/>
      <c r="HKC248" s="28"/>
      <c r="HKD248" s="58"/>
      <c r="HKE248" s="57"/>
      <c r="HKF248" s="23"/>
      <c r="HKG248" s="24"/>
      <c r="HKH248" s="26"/>
      <c r="HKI248" s="20"/>
      <c r="HKJ248" s="35"/>
      <c r="HKK248" s="21"/>
      <c r="HKL248" s="21"/>
      <c r="HKM248" s="27"/>
      <c r="HKN248" s="28"/>
      <c r="HKO248" s="28"/>
      <c r="HKP248" s="28"/>
      <c r="HKQ248" s="28"/>
      <c r="HKR248" s="28"/>
      <c r="HKS248" s="58"/>
      <c r="HKT248" s="57"/>
      <c r="HKU248" s="23"/>
      <c r="HKV248" s="24"/>
      <c r="HKW248" s="26"/>
      <c r="HKX248" s="20"/>
      <c r="HKY248" s="35"/>
      <c r="HKZ248" s="21"/>
      <c r="HLA248" s="21"/>
      <c r="HLB248" s="27"/>
      <c r="HLC248" s="28"/>
      <c r="HLD248" s="28"/>
      <c r="HLE248" s="28"/>
      <c r="HLF248" s="28"/>
      <c r="HLG248" s="28"/>
      <c r="HLH248" s="58"/>
      <c r="HLI248" s="57"/>
      <c r="HLJ248" s="23"/>
      <c r="HLK248" s="24"/>
      <c r="HLL248" s="26"/>
      <c r="HLM248" s="20"/>
      <c r="HLN248" s="35"/>
      <c r="HLO248" s="21"/>
      <c r="HLP248" s="21"/>
      <c r="HLQ248" s="27"/>
      <c r="HLR248" s="28"/>
      <c r="HLS248" s="28"/>
      <c r="HLT248" s="28"/>
      <c r="HLU248" s="28"/>
      <c r="HLV248" s="28"/>
      <c r="HLW248" s="58"/>
      <c r="HLX248" s="57"/>
      <c r="HLY248" s="23"/>
      <c r="HLZ248" s="24"/>
      <c r="HMA248" s="26"/>
      <c r="HMB248" s="20"/>
      <c r="HMC248" s="35"/>
      <c r="HMD248" s="21"/>
      <c r="HME248" s="21"/>
      <c r="HMF248" s="27"/>
      <c r="HMG248" s="28"/>
      <c r="HMH248" s="28"/>
      <c r="HMI248" s="28"/>
      <c r="HMJ248" s="28"/>
      <c r="HMK248" s="28"/>
      <c r="HML248" s="58"/>
      <c r="HMM248" s="57"/>
      <c r="HMN248" s="23"/>
      <c r="HMO248" s="24"/>
      <c r="HMP248" s="26"/>
      <c r="HMQ248" s="20"/>
      <c r="HMR248" s="35"/>
      <c r="HMS248" s="21"/>
      <c r="HMT248" s="21"/>
      <c r="HMU248" s="27"/>
      <c r="HMV248" s="28"/>
      <c r="HMW248" s="28"/>
      <c r="HMX248" s="28"/>
      <c r="HMY248" s="28"/>
      <c r="HMZ248" s="28"/>
      <c r="HNA248" s="58"/>
      <c r="HNB248" s="57"/>
      <c r="HNC248" s="23"/>
      <c r="HND248" s="24"/>
      <c r="HNE248" s="26"/>
      <c r="HNF248" s="20"/>
      <c r="HNG248" s="35"/>
      <c r="HNH248" s="21"/>
      <c r="HNI248" s="21"/>
      <c r="HNJ248" s="27"/>
      <c r="HNK248" s="28"/>
      <c r="HNL248" s="28"/>
      <c r="HNM248" s="28"/>
      <c r="HNN248" s="28"/>
      <c r="HNO248" s="28"/>
      <c r="HNP248" s="58"/>
      <c r="HNQ248" s="57"/>
      <c r="HNR248" s="23"/>
      <c r="HNS248" s="24"/>
      <c r="HNT248" s="26"/>
      <c r="HNU248" s="20"/>
      <c r="HNV248" s="35"/>
      <c r="HNW248" s="21"/>
      <c r="HNX248" s="21"/>
      <c r="HNY248" s="27"/>
      <c r="HNZ248" s="28"/>
      <c r="HOA248" s="28"/>
      <c r="HOB248" s="28"/>
      <c r="HOC248" s="28"/>
      <c r="HOD248" s="28"/>
      <c r="HOE248" s="58"/>
      <c r="HOF248" s="57"/>
      <c r="HOG248" s="23"/>
      <c r="HOH248" s="24"/>
      <c r="HOI248" s="26"/>
      <c r="HOJ248" s="20"/>
      <c r="HOK248" s="35"/>
      <c r="HOL248" s="21"/>
      <c r="HOM248" s="21"/>
      <c r="HON248" s="27"/>
      <c r="HOO248" s="28"/>
      <c r="HOP248" s="28"/>
      <c r="HOQ248" s="28"/>
      <c r="HOR248" s="28"/>
      <c r="HOS248" s="28"/>
      <c r="HOT248" s="58"/>
      <c r="HOU248" s="57"/>
      <c r="HOV248" s="23"/>
      <c r="HOW248" s="24"/>
      <c r="HOX248" s="26"/>
      <c r="HOY248" s="20"/>
      <c r="HOZ248" s="35"/>
      <c r="HPA248" s="21"/>
      <c r="HPB248" s="21"/>
      <c r="HPC248" s="27"/>
      <c r="HPD248" s="28"/>
      <c r="HPE248" s="28"/>
      <c r="HPF248" s="28"/>
      <c r="HPG248" s="28"/>
      <c r="HPH248" s="28"/>
      <c r="HPI248" s="58"/>
      <c r="HPJ248" s="57"/>
      <c r="HPK248" s="23"/>
      <c r="HPL248" s="24"/>
      <c r="HPM248" s="26"/>
      <c r="HPN248" s="20"/>
      <c r="HPO248" s="35"/>
      <c r="HPP248" s="21"/>
      <c r="HPQ248" s="21"/>
      <c r="HPR248" s="27"/>
      <c r="HPS248" s="28"/>
      <c r="HPT248" s="28"/>
      <c r="HPU248" s="28"/>
      <c r="HPV248" s="28"/>
      <c r="HPW248" s="28"/>
      <c r="HPX248" s="58"/>
      <c r="HPY248" s="57"/>
      <c r="HPZ248" s="23"/>
      <c r="HQA248" s="24"/>
      <c r="HQB248" s="26"/>
      <c r="HQC248" s="20"/>
      <c r="HQD248" s="35"/>
      <c r="HQE248" s="21"/>
      <c r="HQF248" s="21"/>
      <c r="HQG248" s="27"/>
      <c r="HQH248" s="28"/>
      <c r="HQI248" s="28"/>
      <c r="HQJ248" s="28"/>
      <c r="HQK248" s="28"/>
      <c r="HQL248" s="28"/>
      <c r="HQM248" s="58"/>
      <c r="HQN248" s="57"/>
      <c r="HQO248" s="23"/>
      <c r="HQP248" s="24"/>
      <c r="HQQ248" s="26"/>
      <c r="HQR248" s="20"/>
      <c r="HQS248" s="35"/>
      <c r="HQT248" s="21"/>
      <c r="HQU248" s="21"/>
      <c r="HQV248" s="27"/>
      <c r="HQW248" s="28"/>
      <c r="HQX248" s="28"/>
      <c r="HQY248" s="28"/>
      <c r="HQZ248" s="28"/>
      <c r="HRA248" s="28"/>
      <c r="HRB248" s="58"/>
      <c r="HRC248" s="57"/>
      <c r="HRD248" s="23"/>
      <c r="HRE248" s="24"/>
      <c r="HRF248" s="26"/>
      <c r="HRG248" s="20"/>
      <c r="HRH248" s="35"/>
      <c r="HRI248" s="21"/>
      <c r="HRJ248" s="21"/>
      <c r="HRK248" s="27"/>
      <c r="HRL248" s="28"/>
      <c r="HRM248" s="28"/>
      <c r="HRN248" s="28"/>
      <c r="HRO248" s="28"/>
      <c r="HRP248" s="28"/>
      <c r="HRQ248" s="58"/>
      <c r="HRR248" s="57"/>
      <c r="HRS248" s="23"/>
      <c r="HRT248" s="24"/>
      <c r="HRU248" s="26"/>
      <c r="HRV248" s="20"/>
      <c r="HRW248" s="35"/>
      <c r="HRX248" s="21"/>
      <c r="HRY248" s="21"/>
      <c r="HRZ248" s="27"/>
      <c r="HSA248" s="28"/>
      <c r="HSB248" s="28"/>
      <c r="HSC248" s="28"/>
      <c r="HSD248" s="28"/>
      <c r="HSE248" s="28"/>
      <c r="HSF248" s="58"/>
      <c r="HSG248" s="57"/>
      <c r="HSH248" s="23"/>
      <c r="HSI248" s="24"/>
      <c r="HSJ248" s="26"/>
      <c r="HSK248" s="20"/>
      <c r="HSL248" s="35"/>
      <c r="HSM248" s="21"/>
      <c r="HSN248" s="21"/>
      <c r="HSO248" s="27"/>
      <c r="HSP248" s="28"/>
      <c r="HSQ248" s="28"/>
      <c r="HSR248" s="28"/>
      <c r="HSS248" s="28"/>
      <c r="HST248" s="28"/>
      <c r="HSU248" s="58"/>
      <c r="HSV248" s="57"/>
      <c r="HSW248" s="23"/>
      <c r="HSX248" s="24"/>
      <c r="HSY248" s="26"/>
      <c r="HSZ248" s="20"/>
      <c r="HTA248" s="35"/>
      <c r="HTB248" s="21"/>
      <c r="HTC248" s="21"/>
      <c r="HTD248" s="27"/>
      <c r="HTE248" s="28"/>
      <c r="HTF248" s="28"/>
      <c r="HTG248" s="28"/>
      <c r="HTH248" s="28"/>
      <c r="HTI248" s="28"/>
      <c r="HTJ248" s="58"/>
      <c r="HTK248" s="57"/>
      <c r="HTL248" s="23"/>
      <c r="HTM248" s="24"/>
      <c r="HTN248" s="26"/>
      <c r="HTO248" s="20"/>
      <c r="HTP248" s="35"/>
      <c r="HTQ248" s="21"/>
      <c r="HTR248" s="21"/>
      <c r="HTS248" s="27"/>
      <c r="HTT248" s="28"/>
      <c r="HTU248" s="28"/>
      <c r="HTV248" s="28"/>
      <c r="HTW248" s="28"/>
      <c r="HTX248" s="28"/>
      <c r="HTY248" s="58"/>
      <c r="HTZ248" s="57"/>
      <c r="HUA248" s="23"/>
      <c r="HUB248" s="24"/>
      <c r="HUC248" s="26"/>
      <c r="HUD248" s="20"/>
      <c r="HUE248" s="35"/>
      <c r="HUF248" s="21"/>
      <c r="HUG248" s="21"/>
      <c r="HUH248" s="27"/>
      <c r="HUI248" s="28"/>
      <c r="HUJ248" s="28"/>
      <c r="HUK248" s="28"/>
      <c r="HUL248" s="28"/>
      <c r="HUM248" s="28"/>
      <c r="HUN248" s="58"/>
      <c r="HUO248" s="57"/>
      <c r="HUP248" s="23"/>
      <c r="HUQ248" s="24"/>
      <c r="HUR248" s="26"/>
      <c r="HUS248" s="20"/>
      <c r="HUT248" s="35"/>
      <c r="HUU248" s="21"/>
      <c r="HUV248" s="21"/>
      <c r="HUW248" s="27"/>
      <c r="HUX248" s="28"/>
      <c r="HUY248" s="28"/>
      <c r="HUZ248" s="28"/>
      <c r="HVA248" s="28"/>
      <c r="HVB248" s="28"/>
      <c r="HVC248" s="58"/>
      <c r="HVD248" s="57"/>
      <c r="HVE248" s="23"/>
      <c r="HVF248" s="24"/>
      <c r="HVG248" s="26"/>
      <c r="HVH248" s="20"/>
      <c r="HVI248" s="35"/>
      <c r="HVJ248" s="21"/>
      <c r="HVK248" s="21"/>
      <c r="HVL248" s="27"/>
      <c r="HVM248" s="28"/>
      <c r="HVN248" s="28"/>
      <c r="HVO248" s="28"/>
      <c r="HVP248" s="28"/>
      <c r="HVQ248" s="28"/>
      <c r="HVR248" s="58"/>
      <c r="HVS248" s="57"/>
      <c r="HVT248" s="23"/>
      <c r="HVU248" s="24"/>
      <c r="HVV248" s="26"/>
      <c r="HVW248" s="20"/>
      <c r="HVX248" s="35"/>
      <c r="HVY248" s="21"/>
      <c r="HVZ248" s="21"/>
      <c r="HWA248" s="27"/>
      <c r="HWB248" s="28"/>
      <c r="HWC248" s="28"/>
      <c r="HWD248" s="28"/>
      <c r="HWE248" s="28"/>
      <c r="HWF248" s="28"/>
      <c r="HWG248" s="58"/>
      <c r="HWH248" s="57"/>
      <c r="HWI248" s="23"/>
      <c r="HWJ248" s="24"/>
      <c r="HWK248" s="26"/>
      <c r="HWL248" s="20"/>
      <c r="HWM248" s="35"/>
      <c r="HWN248" s="21"/>
      <c r="HWO248" s="21"/>
      <c r="HWP248" s="27"/>
      <c r="HWQ248" s="28"/>
      <c r="HWR248" s="28"/>
      <c r="HWS248" s="28"/>
      <c r="HWT248" s="28"/>
      <c r="HWU248" s="28"/>
      <c r="HWV248" s="58"/>
      <c r="HWW248" s="57"/>
      <c r="HWX248" s="23"/>
      <c r="HWY248" s="24"/>
      <c r="HWZ248" s="26"/>
      <c r="HXA248" s="20"/>
      <c r="HXB248" s="35"/>
      <c r="HXC248" s="21"/>
      <c r="HXD248" s="21"/>
      <c r="HXE248" s="27"/>
      <c r="HXF248" s="28"/>
      <c r="HXG248" s="28"/>
      <c r="HXH248" s="28"/>
      <c r="HXI248" s="28"/>
      <c r="HXJ248" s="28"/>
      <c r="HXK248" s="58"/>
      <c r="HXL248" s="57"/>
      <c r="HXM248" s="23"/>
      <c r="HXN248" s="24"/>
      <c r="HXO248" s="26"/>
      <c r="HXP248" s="20"/>
      <c r="HXQ248" s="35"/>
      <c r="HXR248" s="21"/>
      <c r="HXS248" s="21"/>
      <c r="HXT248" s="27"/>
      <c r="HXU248" s="28"/>
      <c r="HXV248" s="28"/>
      <c r="HXW248" s="28"/>
      <c r="HXX248" s="28"/>
      <c r="HXY248" s="28"/>
      <c r="HXZ248" s="58"/>
      <c r="HYA248" s="57"/>
      <c r="HYB248" s="23"/>
      <c r="HYC248" s="24"/>
      <c r="HYD248" s="26"/>
      <c r="HYE248" s="20"/>
      <c r="HYF248" s="35"/>
      <c r="HYG248" s="21"/>
      <c r="HYH248" s="21"/>
      <c r="HYI248" s="27"/>
      <c r="HYJ248" s="28"/>
      <c r="HYK248" s="28"/>
      <c r="HYL248" s="28"/>
      <c r="HYM248" s="28"/>
      <c r="HYN248" s="28"/>
      <c r="HYO248" s="58"/>
      <c r="HYP248" s="57"/>
      <c r="HYQ248" s="23"/>
      <c r="HYR248" s="24"/>
      <c r="HYS248" s="26"/>
      <c r="HYT248" s="20"/>
      <c r="HYU248" s="35"/>
      <c r="HYV248" s="21"/>
      <c r="HYW248" s="21"/>
      <c r="HYX248" s="27"/>
      <c r="HYY248" s="28"/>
      <c r="HYZ248" s="28"/>
      <c r="HZA248" s="28"/>
      <c r="HZB248" s="28"/>
      <c r="HZC248" s="28"/>
      <c r="HZD248" s="58"/>
      <c r="HZE248" s="57"/>
      <c r="HZF248" s="23"/>
      <c r="HZG248" s="24"/>
      <c r="HZH248" s="26"/>
      <c r="HZI248" s="20"/>
      <c r="HZJ248" s="35"/>
      <c r="HZK248" s="21"/>
      <c r="HZL248" s="21"/>
      <c r="HZM248" s="27"/>
      <c r="HZN248" s="28"/>
      <c r="HZO248" s="28"/>
      <c r="HZP248" s="28"/>
      <c r="HZQ248" s="28"/>
      <c r="HZR248" s="28"/>
      <c r="HZS248" s="58"/>
      <c r="HZT248" s="57"/>
      <c r="HZU248" s="23"/>
      <c r="HZV248" s="24"/>
      <c r="HZW248" s="26"/>
      <c r="HZX248" s="20"/>
      <c r="HZY248" s="35"/>
      <c r="HZZ248" s="21"/>
      <c r="IAA248" s="21"/>
      <c r="IAB248" s="27"/>
      <c r="IAC248" s="28"/>
      <c r="IAD248" s="28"/>
      <c r="IAE248" s="28"/>
      <c r="IAF248" s="28"/>
      <c r="IAG248" s="28"/>
      <c r="IAH248" s="58"/>
      <c r="IAI248" s="57"/>
      <c r="IAJ248" s="23"/>
      <c r="IAK248" s="24"/>
      <c r="IAL248" s="26"/>
      <c r="IAM248" s="20"/>
      <c r="IAN248" s="35"/>
      <c r="IAO248" s="21"/>
      <c r="IAP248" s="21"/>
      <c r="IAQ248" s="27"/>
      <c r="IAR248" s="28"/>
      <c r="IAS248" s="28"/>
      <c r="IAT248" s="28"/>
      <c r="IAU248" s="28"/>
      <c r="IAV248" s="28"/>
      <c r="IAW248" s="58"/>
      <c r="IAX248" s="57"/>
      <c r="IAY248" s="23"/>
      <c r="IAZ248" s="24"/>
      <c r="IBA248" s="26"/>
      <c r="IBB248" s="20"/>
      <c r="IBC248" s="35"/>
      <c r="IBD248" s="21"/>
      <c r="IBE248" s="21"/>
      <c r="IBF248" s="27"/>
      <c r="IBG248" s="28"/>
      <c r="IBH248" s="28"/>
      <c r="IBI248" s="28"/>
      <c r="IBJ248" s="28"/>
      <c r="IBK248" s="28"/>
      <c r="IBL248" s="58"/>
      <c r="IBM248" s="57"/>
      <c r="IBN248" s="23"/>
      <c r="IBO248" s="24"/>
      <c r="IBP248" s="26"/>
      <c r="IBQ248" s="20"/>
      <c r="IBR248" s="35"/>
      <c r="IBS248" s="21"/>
      <c r="IBT248" s="21"/>
      <c r="IBU248" s="27"/>
      <c r="IBV248" s="28"/>
      <c r="IBW248" s="28"/>
      <c r="IBX248" s="28"/>
      <c r="IBY248" s="28"/>
      <c r="IBZ248" s="28"/>
      <c r="ICA248" s="58"/>
      <c r="ICB248" s="57"/>
      <c r="ICC248" s="23"/>
      <c r="ICD248" s="24"/>
      <c r="ICE248" s="26"/>
      <c r="ICF248" s="20"/>
      <c r="ICG248" s="35"/>
      <c r="ICH248" s="21"/>
      <c r="ICI248" s="21"/>
      <c r="ICJ248" s="27"/>
      <c r="ICK248" s="28"/>
      <c r="ICL248" s="28"/>
      <c r="ICM248" s="28"/>
      <c r="ICN248" s="28"/>
      <c r="ICO248" s="28"/>
      <c r="ICP248" s="58"/>
      <c r="ICQ248" s="57"/>
      <c r="ICR248" s="23"/>
      <c r="ICS248" s="24"/>
      <c r="ICT248" s="26"/>
      <c r="ICU248" s="20"/>
      <c r="ICV248" s="35"/>
      <c r="ICW248" s="21"/>
      <c r="ICX248" s="21"/>
      <c r="ICY248" s="27"/>
      <c r="ICZ248" s="28"/>
      <c r="IDA248" s="28"/>
      <c r="IDB248" s="28"/>
      <c r="IDC248" s="28"/>
      <c r="IDD248" s="28"/>
      <c r="IDE248" s="58"/>
      <c r="IDF248" s="57"/>
      <c r="IDG248" s="23"/>
      <c r="IDH248" s="24"/>
      <c r="IDI248" s="26"/>
      <c r="IDJ248" s="20"/>
      <c r="IDK248" s="35"/>
      <c r="IDL248" s="21"/>
      <c r="IDM248" s="21"/>
      <c r="IDN248" s="27"/>
      <c r="IDO248" s="28"/>
      <c r="IDP248" s="28"/>
      <c r="IDQ248" s="28"/>
      <c r="IDR248" s="28"/>
      <c r="IDS248" s="28"/>
      <c r="IDT248" s="58"/>
      <c r="IDU248" s="57"/>
      <c r="IDV248" s="23"/>
      <c r="IDW248" s="24"/>
      <c r="IDX248" s="26"/>
      <c r="IDY248" s="20"/>
      <c r="IDZ248" s="35"/>
      <c r="IEA248" s="21"/>
      <c r="IEB248" s="21"/>
      <c r="IEC248" s="27"/>
      <c r="IED248" s="28"/>
      <c r="IEE248" s="28"/>
      <c r="IEF248" s="28"/>
      <c r="IEG248" s="28"/>
      <c r="IEH248" s="28"/>
      <c r="IEI248" s="58"/>
      <c r="IEJ248" s="57"/>
      <c r="IEK248" s="23"/>
      <c r="IEL248" s="24"/>
      <c r="IEM248" s="26"/>
      <c r="IEN248" s="20"/>
      <c r="IEO248" s="35"/>
      <c r="IEP248" s="21"/>
      <c r="IEQ248" s="21"/>
      <c r="IER248" s="27"/>
      <c r="IES248" s="28"/>
      <c r="IET248" s="28"/>
      <c r="IEU248" s="28"/>
      <c r="IEV248" s="28"/>
      <c r="IEW248" s="28"/>
      <c r="IEX248" s="58"/>
      <c r="IEY248" s="57"/>
      <c r="IEZ248" s="23"/>
      <c r="IFA248" s="24"/>
      <c r="IFB248" s="26"/>
      <c r="IFC248" s="20"/>
      <c r="IFD248" s="35"/>
      <c r="IFE248" s="21"/>
      <c r="IFF248" s="21"/>
      <c r="IFG248" s="27"/>
      <c r="IFH248" s="28"/>
      <c r="IFI248" s="28"/>
      <c r="IFJ248" s="28"/>
      <c r="IFK248" s="28"/>
      <c r="IFL248" s="28"/>
      <c r="IFM248" s="58"/>
      <c r="IFN248" s="57"/>
      <c r="IFO248" s="23"/>
      <c r="IFP248" s="24"/>
      <c r="IFQ248" s="26"/>
      <c r="IFR248" s="20"/>
      <c r="IFS248" s="35"/>
      <c r="IFT248" s="21"/>
      <c r="IFU248" s="21"/>
      <c r="IFV248" s="27"/>
      <c r="IFW248" s="28"/>
      <c r="IFX248" s="28"/>
      <c r="IFY248" s="28"/>
      <c r="IFZ248" s="28"/>
      <c r="IGA248" s="28"/>
      <c r="IGB248" s="58"/>
      <c r="IGC248" s="57"/>
      <c r="IGD248" s="23"/>
      <c r="IGE248" s="24"/>
      <c r="IGF248" s="26"/>
      <c r="IGG248" s="20"/>
      <c r="IGH248" s="35"/>
      <c r="IGI248" s="21"/>
      <c r="IGJ248" s="21"/>
      <c r="IGK248" s="27"/>
      <c r="IGL248" s="28"/>
      <c r="IGM248" s="28"/>
      <c r="IGN248" s="28"/>
      <c r="IGO248" s="28"/>
      <c r="IGP248" s="28"/>
      <c r="IGQ248" s="58"/>
      <c r="IGR248" s="57"/>
      <c r="IGS248" s="23"/>
      <c r="IGT248" s="24"/>
      <c r="IGU248" s="26"/>
      <c r="IGV248" s="20"/>
      <c r="IGW248" s="35"/>
      <c r="IGX248" s="21"/>
      <c r="IGY248" s="21"/>
      <c r="IGZ248" s="27"/>
      <c r="IHA248" s="28"/>
      <c r="IHB248" s="28"/>
      <c r="IHC248" s="28"/>
      <c r="IHD248" s="28"/>
      <c r="IHE248" s="28"/>
      <c r="IHF248" s="58"/>
      <c r="IHG248" s="57"/>
      <c r="IHH248" s="23"/>
      <c r="IHI248" s="24"/>
      <c r="IHJ248" s="26"/>
      <c r="IHK248" s="20"/>
      <c r="IHL248" s="35"/>
      <c r="IHM248" s="21"/>
      <c r="IHN248" s="21"/>
      <c r="IHO248" s="27"/>
      <c r="IHP248" s="28"/>
      <c r="IHQ248" s="28"/>
      <c r="IHR248" s="28"/>
      <c r="IHS248" s="28"/>
      <c r="IHT248" s="28"/>
      <c r="IHU248" s="58"/>
      <c r="IHV248" s="57"/>
      <c r="IHW248" s="23"/>
      <c r="IHX248" s="24"/>
      <c r="IHY248" s="26"/>
      <c r="IHZ248" s="20"/>
      <c r="IIA248" s="35"/>
      <c r="IIB248" s="21"/>
      <c r="IIC248" s="21"/>
      <c r="IID248" s="27"/>
      <c r="IIE248" s="28"/>
      <c r="IIF248" s="28"/>
      <c r="IIG248" s="28"/>
      <c r="IIH248" s="28"/>
      <c r="III248" s="28"/>
      <c r="IIJ248" s="58"/>
      <c r="IIK248" s="57"/>
      <c r="IIL248" s="23"/>
      <c r="IIM248" s="24"/>
      <c r="IIN248" s="26"/>
      <c r="IIO248" s="20"/>
      <c r="IIP248" s="35"/>
      <c r="IIQ248" s="21"/>
      <c r="IIR248" s="21"/>
      <c r="IIS248" s="27"/>
      <c r="IIT248" s="28"/>
      <c r="IIU248" s="28"/>
      <c r="IIV248" s="28"/>
      <c r="IIW248" s="28"/>
      <c r="IIX248" s="28"/>
      <c r="IIY248" s="58"/>
      <c r="IIZ248" s="57"/>
      <c r="IJA248" s="23"/>
      <c r="IJB248" s="24"/>
      <c r="IJC248" s="26"/>
      <c r="IJD248" s="20"/>
      <c r="IJE248" s="35"/>
      <c r="IJF248" s="21"/>
      <c r="IJG248" s="21"/>
      <c r="IJH248" s="27"/>
      <c r="IJI248" s="28"/>
      <c r="IJJ248" s="28"/>
      <c r="IJK248" s="28"/>
      <c r="IJL248" s="28"/>
      <c r="IJM248" s="28"/>
      <c r="IJN248" s="58"/>
      <c r="IJO248" s="57"/>
      <c r="IJP248" s="23"/>
      <c r="IJQ248" s="24"/>
      <c r="IJR248" s="26"/>
      <c r="IJS248" s="20"/>
      <c r="IJT248" s="35"/>
      <c r="IJU248" s="21"/>
      <c r="IJV248" s="21"/>
      <c r="IJW248" s="27"/>
      <c r="IJX248" s="28"/>
      <c r="IJY248" s="28"/>
      <c r="IJZ248" s="28"/>
      <c r="IKA248" s="28"/>
      <c r="IKB248" s="28"/>
      <c r="IKC248" s="58"/>
      <c r="IKD248" s="57"/>
      <c r="IKE248" s="23"/>
      <c r="IKF248" s="24"/>
      <c r="IKG248" s="26"/>
      <c r="IKH248" s="20"/>
      <c r="IKI248" s="35"/>
      <c r="IKJ248" s="21"/>
      <c r="IKK248" s="21"/>
      <c r="IKL248" s="27"/>
      <c r="IKM248" s="28"/>
      <c r="IKN248" s="28"/>
      <c r="IKO248" s="28"/>
      <c r="IKP248" s="28"/>
      <c r="IKQ248" s="28"/>
      <c r="IKR248" s="58"/>
      <c r="IKS248" s="57"/>
      <c r="IKT248" s="23"/>
      <c r="IKU248" s="24"/>
      <c r="IKV248" s="26"/>
      <c r="IKW248" s="20"/>
      <c r="IKX248" s="35"/>
      <c r="IKY248" s="21"/>
      <c r="IKZ248" s="21"/>
      <c r="ILA248" s="27"/>
      <c r="ILB248" s="28"/>
      <c r="ILC248" s="28"/>
      <c r="ILD248" s="28"/>
      <c r="ILE248" s="28"/>
      <c r="ILF248" s="28"/>
      <c r="ILG248" s="58"/>
      <c r="ILH248" s="57"/>
      <c r="ILI248" s="23"/>
      <c r="ILJ248" s="24"/>
      <c r="ILK248" s="26"/>
      <c r="ILL248" s="20"/>
      <c r="ILM248" s="35"/>
      <c r="ILN248" s="21"/>
      <c r="ILO248" s="21"/>
      <c r="ILP248" s="27"/>
      <c r="ILQ248" s="28"/>
      <c r="ILR248" s="28"/>
      <c r="ILS248" s="28"/>
      <c r="ILT248" s="28"/>
      <c r="ILU248" s="28"/>
      <c r="ILV248" s="58"/>
      <c r="ILW248" s="57"/>
      <c r="ILX248" s="23"/>
      <c r="ILY248" s="24"/>
      <c r="ILZ248" s="26"/>
      <c r="IMA248" s="20"/>
      <c r="IMB248" s="35"/>
      <c r="IMC248" s="21"/>
      <c r="IMD248" s="21"/>
      <c r="IME248" s="27"/>
      <c r="IMF248" s="28"/>
      <c r="IMG248" s="28"/>
      <c r="IMH248" s="28"/>
      <c r="IMI248" s="28"/>
      <c r="IMJ248" s="28"/>
      <c r="IMK248" s="58"/>
      <c r="IML248" s="57"/>
      <c r="IMM248" s="23"/>
      <c r="IMN248" s="24"/>
      <c r="IMO248" s="26"/>
      <c r="IMP248" s="20"/>
      <c r="IMQ248" s="35"/>
      <c r="IMR248" s="21"/>
      <c r="IMS248" s="21"/>
      <c r="IMT248" s="27"/>
      <c r="IMU248" s="28"/>
      <c r="IMV248" s="28"/>
      <c r="IMW248" s="28"/>
      <c r="IMX248" s="28"/>
      <c r="IMY248" s="28"/>
      <c r="IMZ248" s="58"/>
      <c r="INA248" s="57"/>
      <c r="INB248" s="23"/>
      <c r="INC248" s="24"/>
      <c r="IND248" s="26"/>
      <c r="INE248" s="20"/>
      <c r="INF248" s="35"/>
      <c r="ING248" s="21"/>
      <c r="INH248" s="21"/>
      <c r="INI248" s="27"/>
      <c r="INJ248" s="28"/>
      <c r="INK248" s="28"/>
      <c r="INL248" s="28"/>
      <c r="INM248" s="28"/>
      <c r="INN248" s="28"/>
      <c r="INO248" s="58"/>
      <c r="INP248" s="57"/>
      <c r="INQ248" s="23"/>
      <c r="INR248" s="24"/>
      <c r="INS248" s="26"/>
      <c r="INT248" s="20"/>
      <c r="INU248" s="35"/>
      <c r="INV248" s="21"/>
      <c r="INW248" s="21"/>
      <c r="INX248" s="27"/>
      <c r="INY248" s="28"/>
      <c r="INZ248" s="28"/>
      <c r="IOA248" s="28"/>
      <c r="IOB248" s="28"/>
      <c r="IOC248" s="28"/>
      <c r="IOD248" s="58"/>
      <c r="IOE248" s="57"/>
      <c r="IOF248" s="23"/>
      <c r="IOG248" s="24"/>
      <c r="IOH248" s="26"/>
      <c r="IOI248" s="20"/>
      <c r="IOJ248" s="35"/>
      <c r="IOK248" s="21"/>
      <c r="IOL248" s="21"/>
      <c r="IOM248" s="27"/>
      <c r="ION248" s="28"/>
      <c r="IOO248" s="28"/>
      <c r="IOP248" s="28"/>
      <c r="IOQ248" s="28"/>
      <c r="IOR248" s="28"/>
      <c r="IOS248" s="58"/>
      <c r="IOT248" s="57"/>
      <c r="IOU248" s="23"/>
      <c r="IOV248" s="24"/>
      <c r="IOW248" s="26"/>
      <c r="IOX248" s="20"/>
      <c r="IOY248" s="35"/>
      <c r="IOZ248" s="21"/>
      <c r="IPA248" s="21"/>
      <c r="IPB248" s="27"/>
      <c r="IPC248" s="28"/>
      <c r="IPD248" s="28"/>
      <c r="IPE248" s="28"/>
      <c r="IPF248" s="28"/>
      <c r="IPG248" s="28"/>
      <c r="IPH248" s="58"/>
      <c r="IPI248" s="57"/>
      <c r="IPJ248" s="23"/>
      <c r="IPK248" s="24"/>
      <c r="IPL248" s="26"/>
      <c r="IPM248" s="20"/>
      <c r="IPN248" s="35"/>
      <c r="IPO248" s="21"/>
      <c r="IPP248" s="21"/>
      <c r="IPQ248" s="27"/>
      <c r="IPR248" s="28"/>
      <c r="IPS248" s="28"/>
      <c r="IPT248" s="28"/>
      <c r="IPU248" s="28"/>
      <c r="IPV248" s="28"/>
      <c r="IPW248" s="58"/>
      <c r="IPX248" s="57"/>
      <c r="IPY248" s="23"/>
      <c r="IPZ248" s="24"/>
      <c r="IQA248" s="26"/>
      <c r="IQB248" s="20"/>
      <c r="IQC248" s="35"/>
      <c r="IQD248" s="21"/>
      <c r="IQE248" s="21"/>
      <c r="IQF248" s="27"/>
      <c r="IQG248" s="28"/>
      <c r="IQH248" s="28"/>
      <c r="IQI248" s="28"/>
      <c r="IQJ248" s="28"/>
      <c r="IQK248" s="28"/>
      <c r="IQL248" s="58"/>
      <c r="IQM248" s="57"/>
      <c r="IQN248" s="23"/>
      <c r="IQO248" s="24"/>
      <c r="IQP248" s="26"/>
      <c r="IQQ248" s="20"/>
      <c r="IQR248" s="35"/>
      <c r="IQS248" s="21"/>
      <c r="IQT248" s="21"/>
      <c r="IQU248" s="27"/>
      <c r="IQV248" s="28"/>
      <c r="IQW248" s="28"/>
      <c r="IQX248" s="28"/>
      <c r="IQY248" s="28"/>
      <c r="IQZ248" s="28"/>
      <c r="IRA248" s="58"/>
      <c r="IRB248" s="57"/>
      <c r="IRC248" s="23"/>
      <c r="IRD248" s="24"/>
      <c r="IRE248" s="26"/>
      <c r="IRF248" s="20"/>
      <c r="IRG248" s="35"/>
      <c r="IRH248" s="21"/>
      <c r="IRI248" s="21"/>
      <c r="IRJ248" s="27"/>
      <c r="IRK248" s="28"/>
      <c r="IRL248" s="28"/>
      <c r="IRM248" s="28"/>
      <c r="IRN248" s="28"/>
      <c r="IRO248" s="28"/>
      <c r="IRP248" s="58"/>
      <c r="IRQ248" s="57"/>
      <c r="IRR248" s="23"/>
      <c r="IRS248" s="24"/>
      <c r="IRT248" s="26"/>
      <c r="IRU248" s="20"/>
      <c r="IRV248" s="35"/>
      <c r="IRW248" s="21"/>
      <c r="IRX248" s="21"/>
      <c r="IRY248" s="27"/>
      <c r="IRZ248" s="28"/>
      <c r="ISA248" s="28"/>
      <c r="ISB248" s="28"/>
      <c r="ISC248" s="28"/>
      <c r="ISD248" s="28"/>
      <c r="ISE248" s="58"/>
      <c r="ISF248" s="57"/>
      <c r="ISG248" s="23"/>
      <c r="ISH248" s="24"/>
      <c r="ISI248" s="26"/>
      <c r="ISJ248" s="20"/>
      <c r="ISK248" s="35"/>
      <c r="ISL248" s="21"/>
      <c r="ISM248" s="21"/>
      <c r="ISN248" s="27"/>
      <c r="ISO248" s="28"/>
      <c r="ISP248" s="28"/>
      <c r="ISQ248" s="28"/>
      <c r="ISR248" s="28"/>
      <c r="ISS248" s="28"/>
      <c r="IST248" s="58"/>
      <c r="ISU248" s="57"/>
      <c r="ISV248" s="23"/>
      <c r="ISW248" s="24"/>
      <c r="ISX248" s="26"/>
      <c r="ISY248" s="20"/>
      <c r="ISZ248" s="35"/>
      <c r="ITA248" s="21"/>
      <c r="ITB248" s="21"/>
      <c r="ITC248" s="27"/>
      <c r="ITD248" s="28"/>
      <c r="ITE248" s="28"/>
      <c r="ITF248" s="28"/>
      <c r="ITG248" s="28"/>
      <c r="ITH248" s="28"/>
      <c r="ITI248" s="58"/>
      <c r="ITJ248" s="57"/>
      <c r="ITK248" s="23"/>
      <c r="ITL248" s="24"/>
      <c r="ITM248" s="26"/>
      <c r="ITN248" s="20"/>
      <c r="ITO248" s="35"/>
      <c r="ITP248" s="21"/>
      <c r="ITQ248" s="21"/>
      <c r="ITR248" s="27"/>
      <c r="ITS248" s="28"/>
      <c r="ITT248" s="28"/>
      <c r="ITU248" s="28"/>
      <c r="ITV248" s="28"/>
      <c r="ITW248" s="28"/>
      <c r="ITX248" s="58"/>
      <c r="ITY248" s="57"/>
      <c r="ITZ248" s="23"/>
      <c r="IUA248" s="24"/>
      <c r="IUB248" s="26"/>
      <c r="IUC248" s="20"/>
      <c r="IUD248" s="35"/>
      <c r="IUE248" s="21"/>
      <c r="IUF248" s="21"/>
      <c r="IUG248" s="27"/>
      <c r="IUH248" s="28"/>
      <c r="IUI248" s="28"/>
      <c r="IUJ248" s="28"/>
      <c r="IUK248" s="28"/>
      <c r="IUL248" s="28"/>
      <c r="IUM248" s="58"/>
      <c r="IUN248" s="57"/>
      <c r="IUO248" s="23"/>
      <c r="IUP248" s="24"/>
      <c r="IUQ248" s="26"/>
      <c r="IUR248" s="20"/>
      <c r="IUS248" s="35"/>
      <c r="IUT248" s="21"/>
      <c r="IUU248" s="21"/>
      <c r="IUV248" s="27"/>
      <c r="IUW248" s="28"/>
      <c r="IUX248" s="28"/>
      <c r="IUY248" s="28"/>
      <c r="IUZ248" s="28"/>
      <c r="IVA248" s="28"/>
      <c r="IVB248" s="58"/>
      <c r="IVC248" s="57"/>
      <c r="IVD248" s="23"/>
      <c r="IVE248" s="24"/>
      <c r="IVF248" s="26"/>
      <c r="IVG248" s="20"/>
      <c r="IVH248" s="35"/>
      <c r="IVI248" s="21"/>
      <c r="IVJ248" s="21"/>
      <c r="IVK248" s="27"/>
      <c r="IVL248" s="28"/>
      <c r="IVM248" s="28"/>
      <c r="IVN248" s="28"/>
      <c r="IVO248" s="28"/>
      <c r="IVP248" s="28"/>
      <c r="IVQ248" s="58"/>
      <c r="IVR248" s="57"/>
      <c r="IVS248" s="23"/>
      <c r="IVT248" s="24"/>
      <c r="IVU248" s="26"/>
      <c r="IVV248" s="20"/>
      <c r="IVW248" s="35"/>
      <c r="IVX248" s="21"/>
      <c r="IVY248" s="21"/>
      <c r="IVZ248" s="27"/>
      <c r="IWA248" s="28"/>
      <c r="IWB248" s="28"/>
      <c r="IWC248" s="28"/>
      <c r="IWD248" s="28"/>
      <c r="IWE248" s="28"/>
      <c r="IWF248" s="58"/>
      <c r="IWG248" s="57"/>
      <c r="IWH248" s="23"/>
      <c r="IWI248" s="24"/>
      <c r="IWJ248" s="26"/>
      <c r="IWK248" s="20"/>
      <c r="IWL248" s="35"/>
      <c r="IWM248" s="21"/>
      <c r="IWN248" s="21"/>
      <c r="IWO248" s="27"/>
      <c r="IWP248" s="28"/>
      <c r="IWQ248" s="28"/>
      <c r="IWR248" s="28"/>
      <c r="IWS248" s="28"/>
      <c r="IWT248" s="28"/>
      <c r="IWU248" s="58"/>
      <c r="IWV248" s="57"/>
      <c r="IWW248" s="23"/>
      <c r="IWX248" s="24"/>
      <c r="IWY248" s="26"/>
      <c r="IWZ248" s="20"/>
      <c r="IXA248" s="35"/>
      <c r="IXB248" s="21"/>
      <c r="IXC248" s="21"/>
      <c r="IXD248" s="27"/>
      <c r="IXE248" s="28"/>
      <c r="IXF248" s="28"/>
      <c r="IXG248" s="28"/>
      <c r="IXH248" s="28"/>
      <c r="IXI248" s="28"/>
      <c r="IXJ248" s="58"/>
      <c r="IXK248" s="57"/>
      <c r="IXL248" s="23"/>
      <c r="IXM248" s="24"/>
      <c r="IXN248" s="26"/>
      <c r="IXO248" s="20"/>
      <c r="IXP248" s="35"/>
      <c r="IXQ248" s="21"/>
      <c r="IXR248" s="21"/>
      <c r="IXS248" s="27"/>
      <c r="IXT248" s="28"/>
      <c r="IXU248" s="28"/>
      <c r="IXV248" s="28"/>
      <c r="IXW248" s="28"/>
      <c r="IXX248" s="28"/>
      <c r="IXY248" s="58"/>
      <c r="IXZ248" s="57"/>
      <c r="IYA248" s="23"/>
      <c r="IYB248" s="24"/>
      <c r="IYC248" s="26"/>
      <c r="IYD248" s="20"/>
      <c r="IYE248" s="35"/>
      <c r="IYF248" s="21"/>
      <c r="IYG248" s="21"/>
      <c r="IYH248" s="27"/>
      <c r="IYI248" s="28"/>
      <c r="IYJ248" s="28"/>
      <c r="IYK248" s="28"/>
      <c r="IYL248" s="28"/>
      <c r="IYM248" s="28"/>
      <c r="IYN248" s="58"/>
      <c r="IYO248" s="57"/>
      <c r="IYP248" s="23"/>
      <c r="IYQ248" s="24"/>
      <c r="IYR248" s="26"/>
      <c r="IYS248" s="20"/>
      <c r="IYT248" s="35"/>
      <c r="IYU248" s="21"/>
      <c r="IYV248" s="21"/>
      <c r="IYW248" s="27"/>
      <c r="IYX248" s="28"/>
      <c r="IYY248" s="28"/>
      <c r="IYZ248" s="28"/>
      <c r="IZA248" s="28"/>
      <c r="IZB248" s="28"/>
      <c r="IZC248" s="58"/>
      <c r="IZD248" s="57"/>
      <c r="IZE248" s="23"/>
      <c r="IZF248" s="24"/>
      <c r="IZG248" s="26"/>
      <c r="IZH248" s="20"/>
      <c r="IZI248" s="35"/>
      <c r="IZJ248" s="21"/>
      <c r="IZK248" s="21"/>
      <c r="IZL248" s="27"/>
      <c r="IZM248" s="28"/>
      <c r="IZN248" s="28"/>
      <c r="IZO248" s="28"/>
      <c r="IZP248" s="28"/>
      <c r="IZQ248" s="28"/>
      <c r="IZR248" s="58"/>
      <c r="IZS248" s="57"/>
      <c r="IZT248" s="23"/>
      <c r="IZU248" s="24"/>
      <c r="IZV248" s="26"/>
      <c r="IZW248" s="20"/>
      <c r="IZX248" s="35"/>
      <c r="IZY248" s="21"/>
      <c r="IZZ248" s="21"/>
      <c r="JAA248" s="27"/>
      <c r="JAB248" s="28"/>
      <c r="JAC248" s="28"/>
      <c r="JAD248" s="28"/>
      <c r="JAE248" s="28"/>
      <c r="JAF248" s="28"/>
      <c r="JAG248" s="58"/>
      <c r="JAH248" s="57"/>
      <c r="JAI248" s="23"/>
      <c r="JAJ248" s="24"/>
      <c r="JAK248" s="26"/>
      <c r="JAL248" s="20"/>
      <c r="JAM248" s="35"/>
      <c r="JAN248" s="21"/>
      <c r="JAO248" s="21"/>
      <c r="JAP248" s="27"/>
      <c r="JAQ248" s="28"/>
      <c r="JAR248" s="28"/>
      <c r="JAS248" s="28"/>
      <c r="JAT248" s="28"/>
      <c r="JAU248" s="28"/>
      <c r="JAV248" s="58"/>
      <c r="JAW248" s="57"/>
      <c r="JAX248" s="23"/>
      <c r="JAY248" s="24"/>
      <c r="JAZ248" s="26"/>
      <c r="JBA248" s="20"/>
      <c r="JBB248" s="35"/>
      <c r="JBC248" s="21"/>
      <c r="JBD248" s="21"/>
      <c r="JBE248" s="27"/>
      <c r="JBF248" s="28"/>
      <c r="JBG248" s="28"/>
      <c r="JBH248" s="28"/>
      <c r="JBI248" s="28"/>
      <c r="JBJ248" s="28"/>
      <c r="JBK248" s="58"/>
      <c r="JBL248" s="57"/>
      <c r="JBM248" s="23"/>
      <c r="JBN248" s="24"/>
      <c r="JBO248" s="26"/>
      <c r="JBP248" s="20"/>
      <c r="JBQ248" s="35"/>
      <c r="JBR248" s="21"/>
      <c r="JBS248" s="21"/>
      <c r="JBT248" s="27"/>
      <c r="JBU248" s="28"/>
      <c r="JBV248" s="28"/>
      <c r="JBW248" s="28"/>
      <c r="JBX248" s="28"/>
      <c r="JBY248" s="28"/>
      <c r="JBZ248" s="58"/>
      <c r="JCA248" s="57"/>
      <c r="JCB248" s="23"/>
      <c r="JCC248" s="24"/>
      <c r="JCD248" s="26"/>
      <c r="JCE248" s="20"/>
      <c r="JCF248" s="35"/>
      <c r="JCG248" s="21"/>
      <c r="JCH248" s="21"/>
      <c r="JCI248" s="27"/>
      <c r="JCJ248" s="28"/>
      <c r="JCK248" s="28"/>
      <c r="JCL248" s="28"/>
      <c r="JCM248" s="28"/>
      <c r="JCN248" s="28"/>
      <c r="JCO248" s="58"/>
      <c r="JCP248" s="57"/>
      <c r="JCQ248" s="23"/>
      <c r="JCR248" s="24"/>
      <c r="JCS248" s="26"/>
      <c r="JCT248" s="20"/>
      <c r="JCU248" s="35"/>
      <c r="JCV248" s="21"/>
      <c r="JCW248" s="21"/>
      <c r="JCX248" s="27"/>
      <c r="JCY248" s="28"/>
      <c r="JCZ248" s="28"/>
      <c r="JDA248" s="28"/>
      <c r="JDB248" s="28"/>
      <c r="JDC248" s="28"/>
      <c r="JDD248" s="58"/>
      <c r="JDE248" s="57"/>
      <c r="JDF248" s="23"/>
      <c r="JDG248" s="24"/>
      <c r="JDH248" s="26"/>
      <c r="JDI248" s="20"/>
      <c r="JDJ248" s="35"/>
      <c r="JDK248" s="21"/>
      <c r="JDL248" s="21"/>
      <c r="JDM248" s="27"/>
      <c r="JDN248" s="28"/>
      <c r="JDO248" s="28"/>
      <c r="JDP248" s="28"/>
      <c r="JDQ248" s="28"/>
      <c r="JDR248" s="28"/>
      <c r="JDS248" s="58"/>
      <c r="JDT248" s="57"/>
      <c r="JDU248" s="23"/>
      <c r="JDV248" s="24"/>
      <c r="JDW248" s="26"/>
      <c r="JDX248" s="20"/>
      <c r="JDY248" s="35"/>
      <c r="JDZ248" s="21"/>
      <c r="JEA248" s="21"/>
      <c r="JEB248" s="27"/>
      <c r="JEC248" s="28"/>
      <c r="JED248" s="28"/>
      <c r="JEE248" s="28"/>
      <c r="JEF248" s="28"/>
      <c r="JEG248" s="28"/>
      <c r="JEH248" s="58"/>
      <c r="JEI248" s="57"/>
      <c r="JEJ248" s="23"/>
      <c r="JEK248" s="24"/>
      <c r="JEL248" s="26"/>
      <c r="JEM248" s="20"/>
      <c r="JEN248" s="35"/>
      <c r="JEO248" s="21"/>
      <c r="JEP248" s="21"/>
      <c r="JEQ248" s="27"/>
      <c r="JER248" s="28"/>
      <c r="JES248" s="28"/>
      <c r="JET248" s="28"/>
      <c r="JEU248" s="28"/>
      <c r="JEV248" s="28"/>
      <c r="JEW248" s="58"/>
      <c r="JEX248" s="57"/>
      <c r="JEY248" s="23"/>
      <c r="JEZ248" s="24"/>
      <c r="JFA248" s="26"/>
      <c r="JFB248" s="20"/>
      <c r="JFC248" s="35"/>
      <c r="JFD248" s="21"/>
      <c r="JFE248" s="21"/>
      <c r="JFF248" s="27"/>
      <c r="JFG248" s="28"/>
      <c r="JFH248" s="28"/>
      <c r="JFI248" s="28"/>
      <c r="JFJ248" s="28"/>
      <c r="JFK248" s="28"/>
      <c r="JFL248" s="58"/>
      <c r="JFM248" s="57"/>
      <c r="JFN248" s="23"/>
      <c r="JFO248" s="24"/>
      <c r="JFP248" s="26"/>
      <c r="JFQ248" s="20"/>
      <c r="JFR248" s="35"/>
      <c r="JFS248" s="21"/>
      <c r="JFT248" s="21"/>
      <c r="JFU248" s="27"/>
      <c r="JFV248" s="28"/>
      <c r="JFW248" s="28"/>
      <c r="JFX248" s="28"/>
      <c r="JFY248" s="28"/>
      <c r="JFZ248" s="28"/>
      <c r="JGA248" s="58"/>
      <c r="JGB248" s="57"/>
      <c r="JGC248" s="23"/>
      <c r="JGD248" s="24"/>
      <c r="JGE248" s="26"/>
      <c r="JGF248" s="20"/>
      <c r="JGG248" s="35"/>
      <c r="JGH248" s="21"/>
      <c r="JGI248" s="21"/>
      <c r="JGJ248" s="27"/>
      <c r="JGK248" s="28"/>
      <c r="JGL248" s="28"/>
      <c r="JGM248" s="28"/>
      <c r="JGN248" s="28"/>
      <c r="JGO248" s="28"/>
      <c r="JGP248" s="58"/>
      <c r="JGQ248" s="57"/>
      <c r="JGR248" s="23"/>
      <c r="JGS248" s="24"/>
      <c r="JGT248" s="26"/>
      <c r="JGU248" s="20"/>
      <c r="JGV248" s="35"/>
      <c r="JGW248" s="21"/>
      <c r="JGX248" s="21"/>
      <c r="JGY248" s="27"/>
      <c r="JGZ248" s="28"/>
      <c r="JHA248" s="28"/>
      <c r="JHB248" s="28"/>
      <c r="JHC248" s="28"/>
      <c r="JHD248" s="28"/>
      <c r="JHE248" s="58"/>
      <c r="JHF248" s="57"/>
      <c r="JHG248" s="23"/>
      <c r="JHH248" s="24"/>
      <c r="JHI248" s="26"/>
      <c r="JHJ248" s="20"/>
      <c r="JHK248" s="35"/>
      <c r="JHL248" s="21"/>
      <c r="JHM248" s="21"/>
      <c r="JHN248" s="27"/>
      <c r="JHO248" s="28"/>
      <c r="JHP248" s="28"/>
      <c r="JHQ248" s="28"/>
      <c r="JHR248" s="28"/>
      <c r="JHS248" s="28"/>
      <c r="JHT248" s="58"/>
      <c r="JHU248" s="57"/>
      <c r="JHV248" s="23"/>
      <c r="JHW248" s="24"/>
      <c r="JHX248" s="26"/>
      <c r="JHY248" s="20"/>
      <c r="JHZ248" s="35"/>
      <c r="JIA248" s="21"/>
      <c r="JIB248" s="21"/>
      <c r="JIC248" s="27"/>
      <c r="JID248" s="28"/>
      <c r="JIE248" s="28"/>
      <c r="JIF248" s="28"/>
      <c r="JIG248" s="28"/>
      <c r="JIH248" s="28"/>
      <c r="JII248" s="58"/>
      <c r="JIJ248" s="57"/>
      <c r="JIK248" s="23"/>
      <c r="JIL248" s="24"/>
      <c r="JIM248" s="26"/>
      <c r="JIN248" s="20"/>
      <c r="JIO248" s="35"/>
      <c r="JIP248" s="21"/>
      <c r="JIQ248" s="21"/>
      <c r="JIR248" s="27"/>
      <c r="JIS248" s="28"/>
      <c r="JIT248" s="28"/>
      <c r="JIU248" s="28"/>
      <c r="JIV248" s="28"/>
      <c r="JIW248" s="28"/>
      <c r="JIX248" s="58"/>
      <c r="JIY248" s="57"/>
      <c r="JIZ248" s="23"/>
      <c r="JJA248" s="24"/>
      <c r="JJB248" s="26"/>
      <c r="JJC248" s="20"/>
      <c r="JJD248" s="35"/>
      <c r="JJE248" s="21"/>
      <c r="JJF248" s="21"/>
      <c r="JJG248" s="27"/>
      <c r="JJH248" s="28"/>
      <c r="JJI248" s="28"/>
      <c r="JJJ248" s="28"/>
      <c r="JJK248" s="28"/>
      <c r="JJL248" s="28"/>
      <c r="JJM248" s="58"/>
      <c r="JJN248" s="57"/>
      <c r="JJO248" s="23"/>
      <c r="JJP248" s="24"/>
      <c r="JJQ248" s="26"/>
      <c r="JJR248" s="20"/>
      <c r="JJS248" s="35"/>
      <c r="JJT248" s="21"/>
      <c r="JJU248" s="21"/>
      <c r="JJV248" s="27"/>
      <c r="JJW248" s="28"/>
      <c r="JJX248" s="28"/>
      <c r="JJY248" s="28"/>
      <c r="JJZ248" s="28"/>
      <c r="JKA248" s="28"/>
      <c r="JKB248" s="58"/>
      <c r="JKC248" s="57"/>
      <c r="JKD248" s="23"/>
      <c r="JKE248" s="24"/>
      <c r="JKF248" s="26"/>
      <c r="JKG248" s="20"/>
      <c r="JKH248" s="35"/>
      <c r="JKI248" s="21"/>
      <c r="JKJ248" s="21"/>
      <c r="JKK248" s="27"/>
      <c r="JKL248" s="28"/>
      <c r="JKM248" s="28"/>
      <c r="JKN248" s="28"/>
      <c r="JKO248" s="28"/>
      <c r="JKP248" s="28"/>
      <c r="JKQ248" s="58"/>
      <c r="JKR248" s="57"/>
      <c r="JKS248" s="23"/>
      <c r="JKT248" s="24"/>
      <c r="JKU248" s="26"/>
      <c r="JKV248" s="20"/>
      <c r="JKW248" s="35"/>
      <c r="JKX248" s="21"/>
      <c r="JKY248" s="21"/>
      <c r="JKZ248" s="27"/>
      <c r="JLA248" s="28"/>
      <c r="JLB248" s="28"/>
      <c r="JLC248" s="28"/>
      <c r="JLD248" s="28"/>
      <c r="JLE248" s="28"/>
      <c r="JLF248" s="58"/>
      <c r="JLG248" s="57"/>
      <c r="JLH248" s="23"/>
      <c r="JLI248" s="24"/>
      <c r="JLJ248" s="26"/>
      <c r="JLK248" s="20"/>
      <c r="JLL248" s="35"/>
      <c r="JLM248" s="21"/>
      <c r="JLN248" s="21"/>
      <c r="JLO248" s="27"/>
      <c r="JLP248" s="28"/>
      <c r="JLQ248" s="28"/>
      <c r="JLR248" s="28"/>
      <c r="JLS248" s="28"/>
      <c r="JLT248" s="28"/>
      <c r="JLU248" s="58"/>
      <c r="JLV248" s="57"/>
      <c r="JLW248" s="23"/>
      <c r="JLX248" s="24"/>
      <c r="JLY248" s="26"/>
      <c r="JLZ248" s="20"/>
      <c r="JMA248" s="35"/>
      <c r="JMB248" s="21"/>
      <c r="JMC248" s="21"/>
      <c r="JMD248" s="27"/>
      <c r="JME248" s="28"/>
      <c r="JMF248" s="28"/>
      <c r="JMG248" s="28"/>
      <c r="JMH248" s="28"/>
      <c r="JMI248" s="28"/>
      <c r="JMJ248" s="58"/>
      <c r="JMK248" s="57"/>
      <c r="JML248" s="23"/>
      <c r="JMM248" s="24"/>
      <c r="JMN248" s="26"/>
      <c r="JMO248" s="20"/>
      <c r="JMP248" s="35"/>
      <c r="JMQ248" s="21"/>
      <c r="JMR248" s="21"/>
      <c r="JMS248" s="27"/>
      <c r="JMT248" s="28"/>
      <c r="JMU248" s="28"/>
      <c r="JMV248" s="28"/>
      <c r="JMW248" s="28"/>
      <c r="JMX248" s="28"/>
      <c r="JMY248" s="58"/>
      <c r="JMZ248" s="57"/>
      <c r="JNA248" s="23"/>
      <c r="JNB248" s="24"/>
      <c r="JNC248" s="26"/>
      <c r="JND248" s="20"/>
      <c r="JNE248" s="35"/>
      <c r="JNF248" s="21"/>
      <c r="JNG248" s="21"/>
      <c r="JNH248" s="27"/>
      <c r="JNI248" s="28"/>
      <c r="JNJ248" s="28"/>
      <c r="JNK248" s="28"/>
      <c r="JNL248" s="28"/>
      <c r="JNM248" s="28"/>
      <c r="JNN248" s="58"/>
      <c r="JNO248" s="57"/>
      <c r="JNP248" s="23"/>
      <c r="JNQ248" s="24"/>
      <c r="JNR248" s="26"/>
      <c r="JNS248" s="20"/>
      <c r="JNT248" s="35"/>
      <c r="JNU248" s="21"/>
      <c r="JNV248" s="21"/>
      <c r="JNW248" s="27"/>
      <c r="JNX248" s="28"/>
      <c r="JNY248" s="28"/>
      <c r="JNZ248" s="28"/>
      <c r="JOA248" s="28"/>
      <c r="JOB248" s="28"/>
      <c r="JOC248" s="58"/>
      <c r="JOD248" s="57"/>
      <c r="JOE248" s="23"/>
      <c r="JOF248" s="24"/>
      <c r="JOG248" s="26"/>
      <c r="JOH248" s="20"/>
      <c r="JOI248" s="35"/>
      <c r="JOJ248" s="21"/>
      <c r="JOK248" s="21"/>
      <c r="JOL248" s="27"/>
      <c r="JOM248" s="28"/>
      <c r="JON248" s="28"/>
      <c r="JOO248" s="28"/>
      <c r="JOP248" s="28"/>
      <c r="JOQ248" s="28"/>
      <c r="JOR248" s="58"/>
      <c r="JOS248" s="57"/>
      <c r="JOT248" s="23"/>
      <c r="JOU248" s="24"/>
      <c r="JOV248" s="26"/>
      <c r="JOW248" s="20"/>
      <c r="JOX248" s="35"/>
      <c r="JOY248" s="21"/>
      <c r="JOZ248" s="21"/>
      <c r="JPA248" s="27"/>
      <c r="JPB248" s="28"/>
      <c r="JPC248" s="28"/>
      <c r="JPD248" s="28"/>
      <c r="JPE248" s="28"/>
      <c r="JPF248" s="28"/>
      <c r="JPG248" s="58"/>
      <c r="JPH248" s="57"/>
      <c r="JPI248" s="23"/>
      <c r="JPJ248" s="24"/>
      <c r="JPK248" s="26"/>
      <c r="JPL248" s="20"/>
      <c r="JPM248" s="35"/>
      <c r="JPN248" s="21"/>
      <c r="JPO248" s="21"/>
      <c r="JPP248" s="27"/>
      <c r="JPQ248" s="28"/>
      <c r="JPR248" s="28"/>
      <c r="JPS248" s="28"/>
      <c r="JPT248" s="28"/>
      <c r="JPU248" s="28"/>
      <c r="JPV248" s="58"/>
      <c r="JPW248" s="57"/>
      <c r="JPX248" s="23"/>
      <c r="JPY248" s="24"/>
      <c r="JPZ248" s="26"/>
      <c r="JQA248" s="20"/>
      <c r="JQB248" s="35"/>
      <c r="JQC248" s="21"/>
      <c r="JQD248" s="21"/>
      <c r="JQE248" s="27"/>
      <c r="JQF248" s="28"/>
      <c r="JQG248" s="28"/>
      <c r="JQH248" s="28"/>
      <c r="JQI248" s="28"/>
      <c r="JQJ248" s="28"/>
      <c r="JQK248" s="58"/>
      <c r="JQL248" s="57"/>
      <c r="JQM248" s="23"/>
      <c r="JQN248" s="24"/>
      <c r="JQO248" s="26"/>
      <c r="JQP248" s="20"/>
      <c r="JQQ248" s="35"/>
      <c r="JQR248" s="21"/>
      <c r="JQS248" s="21"/>
      <c r="JQT248" s="27"/>
      <c r="JQU248" s="28"/>
      <c r="JQV248" s="28"/>
      <c r="JQW248" s="28"/>
      <c r="JQX248" s="28"/>
      <c r="JQY248" s="28"/>
      <c r="JQZ248" s="58"/>
      <c r="JRA248" s="57"/>
      <c r="JRB248" s="23"/>
      <c r="JRC248" s="24"/>
      <c r="JRD248" s="26"/>
      <c r="JRE248" s="20"/>
      <c r="JRF248" s="35"/>
      <c r="JRG248" s="21"/>
      <c r="JRH248" s="21"/>
      <c r="JRI248" s="27"/>
      <c r="JRJ248" s="28"/>
      <c r="JRK248" s="28"/>
      <c r="JRL248" s="28"/>
      <c r="JRM248" s="28"/>
      <c r="JRN248" s="28"/>
      <c r="JRO248" s="58"/>
      <c r="JRP248" s="57"/>
      <c r="JRQ248" s="23"/>
      <c r="JRR248" s="24"/>
      <c r="JRS248" s="26"/>
      <c r="JRT248" s="20"/>
      <c r="JRU248" s="35"/>
      <c r="JRV248" s="21"/>
      <c r="JRW248" s="21"/>
      <c r="JRX248" s="27"/>
      <c r="JRY248" s="28"/>
      <c r="JRZ248" s="28"/>
      <c r="JSA248" s="28"/>
      <c r="JSB248" s="28"/>
      <c r="JSC248" s="28"/>
      <c r="JSD248" s="58"/>
      <c r="JSE248" s="57"/>
      <c r="JSF248" s="23"/>
      <c r="JSG248" s="24"/>
      <c r="JSH248" s="26"/>
      <c r="JSI248" s="20"/>
      <c r="JSJ248" s="35"/>
      <c r="JSK248" s="21"/>
      <c r="JSL248" s="21"/>
      <c r="JSM248" s="27"/>
      <c r="JSN248" s="28"/>
      <c r="JSO248" s="28"/>
      <c r="JSP248" s="28"/>
      <c r="JSQ248" s="28"/>
      <c r="JSR248" s="28"/>
      <c r="JSS248" s="58"/>
      <c r="JST248" s="57"/>
      <c r="JSU248" s="23"/>
      <c r="JSV248" s="24"/>
      <c r="JSW248" s="26"/>
      <c r="JSX248" s="20"/>
      <c r="JSY248" s="35"/>
      <c r="JSZ248" s="21"/>
      <c r="JTA248" s="21"/>
      <c r="JTB248" s="27"/>
      <c r="JTC248" s="28"/>
      <c r="JTD248" s="28"/>
      <c r="JTE248" s="28"/>
      <c r="JTF248" s="28"/>
      <c r="JTG248" s="28"/>
      <c r="JTH248" s="58"/>
      <c r="JTI248" s="57"/>
      <c r="JTJ248" s="23"/>
      <c r="JTK248" s="24"/>
      <c r="JTL248" s="26"/>
      <c r="JTM248" s="20"/>
      <c r="JTN248" s="35"/>
      <c r="JTO248" s="21"/>
      <c r="JTP248" s="21"/>
      <c r="JTQ248" s="27"/>
      <c r="JTR248" s="28"/>
      <c r="JTS248" s="28"/>
      <c r="JTT248" s="28"/>
      <c r="JTU248" s="28"/>
      <c r="JTV248" s="28"/>
      <c r="JTW248" s="58"/>
      <c r="JTX248" s="57"/>
      <c r="JTY248" s="23"/>
      <c r="JTZ248" s="24"/>
      <c r="JUA248" s="26"/>
      <c r="JUB248" s="20"/>
      <c r="JUC248" s="35"/>
      <c r="JUD248" s="21"/>
      <c r="JUE248" s="21"/>
      <c r="JUF248" s="27"/>
      <c r="JUG248" s="28"/>
      <c r="JUH248" s="28"/>
      <c r="JUI248" s="28"/>
      <c r="JUJ248" s="28"/>
      <c r="JUK248" s="28"/>
      <c r="JUL248" s="58"/>
      <c r="JUM248" s="57"/>
      <c r="JUN248" s="23"/>
      <c r="JUO248" s="24"/>
      <c r="JUP248" s="26"/>
      <c r="JUQ248" s="20"/>
      <c r="JUR248" s="35"/>
      <c r="JUS248" s="21"/>
      <c r="JUT248" s="21"/>
      <c r="JUU248" s="27"/>
      <c r="JUV248" s="28"/>
      <c r="JUW248" s="28"/>
      <c r="JUX248" s="28"/>
      <c r="JUY248" s="28"/>
      <c r="JUZ248" s="28"/>
      <c r="JVA248" s="58"/>
      <c r="JVB248" s="57"/>
      <c r="JVC248" s="23"/>
      <c r="JVD248" s="24"/>
      <c r="JVE248" s="26"/>
      <c r="JVF248" s="20"/>
      <c r="JVG248" s="35"/>
      <c r="JVH248" s="21"/>
      <c r="JVI248" s="21"/>
      <c r="JVJ248" s="27"/>
      <c r="JVK248" s="28"/>
      <c r="JVL248" s="28"/>
      <c r="JVM248" s="28"/>
      <c r="JVN248" s="28"/>
      <c r="JVO248" s="28"/>
      <c r="JVP248" s="58"/>
      <c r="JVQ248" s="57"/>
      <c r="JVR248" s="23"/>
      <c r="JVS248" s="24"/>
      <c r="JVT248" s="26"/>
      <c r="JVU248" s="20"/>
      <c r="JVV248" s="35"/>
      <c r="JVW248" s="21"/>
      <c r="JVX248" s="21"/>
      <c r="JVY248" s="27"/>
      <c r="JVZ248" s="28"/>
      <c r="JWA248" s="28"/>
      <c r="JWB248" s="28"/>
      <c r="JWC248" s="28"/>
      <c r="JWD248" s="28"/>
      <c r="JWE248" s="58"/>
      <c r="JWF248" s="57"/>
      <c r="JWG248" s="23"/>
      <c r="JWH248" s="24"/>
      <c r="JWI248" s="26"/>
      <c r="JWJ248" s="20"/>
      <c r="JWK248" s="35"/>
      <c r="JWL248" s="21"/>
      <c r="JWM248" s="21"/>
      <c r="JWN248" s="27"/>
      <c r="JWO248" s="28"/>
      <c r="JWP248" s="28"/>
      <c r="JWQ248" s="28"/>
      <c r="JWR248" s="28"/>
      <c r="JWS248" s="28"/>
      <c r="JWT248" s="58"/>
      <c r="JWU248" s="57"/>
      <c r="JWV248" s="23"/>
      <c r="JWW248" s="24"/>
      <c r="JWX248" s="26"/>
      <c r="JWY248" s="20"/>
      <c r="JWZ248" s="35"/>
      <c r="JXA248" s="21"/>
      <c r="JXB248" s="21"/>
      <c r="JXC248" s="27"/>
      <c r="JXD248" s="28"/>
      <c r="JXE248" s="28"/>
      <c r="JXF248" s="28"/>
      <c r="JXG248" s="28"/>
      <c r="JXH248" s="28"/>
      <c r="JXI248" s="58"/>
      <c r="JXJ248" s="57"/>
      <c r="JXK248" s="23"/>
      <c r="JXL248" s="24"/>
      <c r="JXM248" s="26"/>
      <c r="JXN248" s="20"/>
      <c r="JXO248" s="35"/>
      <c r="JXP248" s="21"/>
      <c r="JXQ248" s="21"/>
      <c r="JXR248" s="27"/>
      <c r="JXS248" s="28"/>
      <c r="JXT248" s="28"/>
      <c r="JXU248" s="28"/>
      <c r="JXV248" s="28"/>
      <c r="JXW248" s="28"/>
      <c r="JXX248" s="58"/>
      <c r="JXY248" s="57"/>
      <c r="JXZ248" s="23"/>
      <c r="JYA248" s="24"/>
      <c r="JYB248" s="26"/>
      <c r="JYC248" s="20"/>
      <c r="JYD248" s="35"/>
      <c r="JYE248" s="21"/>
      <c r="JYF248" s="21"/>
      <c r="JYG248" s="27"/>
      <c r="JYH248" s="28"/>
      <c r="JYI248" s="28"/>
      <c r="JYJ248" s="28"/>
      <c r="JYK248" s="28"/>
      <c r="JYL248" s="28"/>
      <c r="JYM248" s="58"/>
      <c r="JYN248" s="57"/>
      <c r="JYO248" s="23"/>
      <c r="JYP248" s="24"/>
      <c r="JYQ248" s="26"/>
      <c r="JYR248" s="20"/>
      <c r="JYS248" s="35"/>
      <c r="JYT248" s="21"/>
      <c r="JYU248" s="21"/>
      <c r="JYV248" s="27"/>
      <c r="JYW248" s="28"/>
      <c r="JYX248" s="28"/>
      <c r="JYY248" s="28"/>
      <c r="JYZ248" s="28"/>
      <c r="JZA248" s="28"/>
      <c r="JZB248" s="58"/>
      <c r="JZC248" s="57"/>
      <c r="JZD248" s="23"/>
      <c r="JZE248" s="24"/>
      <c r="JZF248" s="26"/>
      <c r="JZG248" s="20"/>
      <c r="JZH248" s="35"/>
      <c r="JZI248" s="21"/>
      <c r="JZJ248" s="21"/>
      <c r="JZK248" s="27"/>
      <c r="JZL248" s="28"/>
      <c r="JZM248" s="28"/>
      <c r="JZN248" s="28"/>
      <c r="JZO248" s="28"/>
      <c r="JZP248" s="28"/>
      <c r="JZQ248" s="58"/>
      <c r="JZR248" s="57"/>
      <c r="JZS248" s="23"/>
      <c r="JZT248" s="24"/>
      <c r="JZU248" s="26"/>
      <c r="JZV248" s="20"/>
      <c r="JZW248" s="35"/>
      <c r="JZX248" s="21"/>
      <c r="JZY248" s="21"/>
      <c r="JZZ248" s="27"/>
      <c r="KAA248" s="28"/>
      <c r="KAB248" s="28"/>
      <c r="KAC248" s="28"/>
      <c r="KAD248" s="28"/>
      <c r="KAE248" s="28"/>
      <c r="KAF248" s="58"/>
      <c r="KAG248" s="57"/>
      <c r="KAH248" s="23"/>
      <c r="KAI248" s="24"/>
      <c r="KAJ248" s="26"/>
      <c r="KAK248" s="20"/>
      <c r="KAL248" s="35"/>
      <c r="KAM248" s="21"/>
      <c r="KAN248" s="21"/>
      <c r="KAO248" s="27"/>
      <c r="KAP248" s="28"/>
      <c r="KAQ248" s="28"/>
      <c r="KAR248" s="28"/>
      <c r="KAS248" s="28"/>
      <c r="KAT248" s="28"/>
      <c r="KAU248" s="58"/>
      <c r="KAV248" s="57"/>
      <c r="KAW248" s="23"/>
      <c r="KAX248" s="24"/>
      <c r="KAY248" s="26"/>
      <c r="KAZ248" s="20"/>
      <c r="KBA248" s="35"/>
      <c r="KBB248" s="21"/>
      <c r="KBC248" s="21"/>
      <c r="KBD248" s="27"/>
      <c r="KBE248" s="28"/>
      <c r="KBF248" s="28"/>
      <c r="KBG248" s="28"/>
      <c r="KBH248" s="28"/>
      <c r="KBI248" s="28"/>
      <c r="KBJ248" s="58"/>
      <c r="KBK248" s="57"/>
      <c r="KBL248" s="23"/>
      <c r="KBM248" s="24"/>
      <c r="KBN248" s="26"/>
      <c r="KBO248" s="20"/>
      <c r="KBP248" s="35"/>
      <c r="KBQ248" s="21"/>
      <c r="KBR248" s="21"/>
      <c r="KBS248" s="27"/>
      <c r="KBT248" s="28"/>
      <c r="KBU248" s="28"/>
      <c r="KBV248" s="28"/>
      <c r="KBW248" s="28"/>
      <c r="KBX248" s="28"/>
      <c r="KBY248" s="58"/>
      <c r="KBZ248" s="57"/>
      <c r="KCA248" s="23"/>
      <c r="KCB248" s="24"/>
      <c r="KCC248" s="26"/>
      <c r="KCD248" s="20"/>
      <c r="KCE248" s="35"/>
      <c r="KCF248" s="21"/>
      <c r="KCG248" s="21"/>
      <c r="KCH248" s="27"/>
      <c r="KCI248" s="28"/>
      <c r="KCJ248" s="28"/>
      <c r="KCK248" s="28"/>
      <c r="KCL248" s="28"/>
      <c r="KCM248" s="28"/>
      <c r="KCN248" s="58"/>
      <c r="KCO248" s="57"/>
      <c r="KCP248" s="23"/>
      <c r="KCQ248" s="24"/>
      <c r="KCR248" s="26"/>
      <c r="KCS248" s="20"/>
      <c r="KCT248" s="35"/>
      <c r="KCU248" s="21"/>
      <c r="KCV248" s="21"/>
      <c r="KCW248" s="27"/>
      <c r="KCX248" s="28"/>
      <c r="KCY248" s="28"/>
      <c r="KCZ248" s="28"/>
      <c r="KDA248" s="28"/>
      <c r="KDB248" s="28"/>
      <c r="KDC248" s="58"/>
      <c r="KDD248" s="57"/>
      <c r="KDE248" s="23"/>
      <c r="KDF248" s="24"/>
      <c r="KDG248" s="26"/>
      <c r="KDH248" s="20"/>
      <c r="KDI248" s="35"/>
      <c r="KDJ248" s="21"/>
      <c r="KDK248" s="21"/>
      <c r="KDL248" s="27"/>
      <c r="KDM248" s="28"/>
      <c r="KDN248" s="28"/>
      <c r="KDO248" s="28"/>
      <c r="KDP248" s="28"/>
      <c r="KDQ248" s="28"/>
      <c r="KDR248" s="58"/>
      <c r="KDS248" s="57"/>
      <c r="KDT248" s="23"/>
      <c r="KDU248" s="24"/>
      <c r="KDV248" s="26"/>
      <c r="KDW248" s="20"/>
      <c r="KDX248" s="35"/>
      <c r="KDY248" s="21"/>
      <c r="KDZ248" s="21"/>
      <c r="KEA248" s="27"/>
      <c r="KEB248" s="28"/>
      <c r="KEC248" s="28"/>
      <c r="KED248" s="28"/>
      <c r="KEE248" s="28"/>
      <c r="KEF248" s="28"/>
      <c r="KEG248" s="58"/>
      <c r="KEH248" s="57"/>
      <c r="KEI248" s="23"/>
      <c r="KEJ248" s="24"/>
      <c r="KEK248" s="26"/>
      <c r="KEL248" s="20"/>
      <c r="KEM248" s="35"/>
      <c r="KEN248" s="21"/>
      <c r="KEO248" s="21"/>
      <c r="KEP248" s="27"/>
      <c r="KEQ248" s="28"/>
      <c r="KER248" s="28"/>
      <c r="KES248" s="28"/>
      <c r="KET248" s="28"/>
      <c r="KEU248" s="28"/>
      <c r="KEV248" s="58"/>
      <c r="KEW248" s="57"/>
      <c r="KEX248" s="23"/>
      <c r="KEY248" s="24"/>
      <c r="KEZ248" s="26"/>
      <c r="KFA248" s="20"/>
      <c r="KFB248" s="35"/>
      <c r="KFC248" s="21"/>
      <c r="KFD248" s="21"/>
      <c r="KFE248" s="27"/>
      <c r="KFF248" s="28"/>
      <c r="KFG248" s="28"/>
      <c r="KFH248" s="28"/>
      <c r="KFI248" s="28"/>
      <c r="KFJ248" s="28"/>
      <c r="KFK248" s="58"/>
      <c r="KFL248" s="57"/>
      <c r="KFM248" s="23"/>
      <c r="KFN248" s="24"/>
      <c r="KFO248" s="26"/>
      <c r="KFP248" s="20"/>
      <c r="KFQ248" s="35"/>
      <c r="KFR248" s="21"/>
      <c r="KFS248" s="21"/>
      <c r="KFT248" s="27"/>
      <c r="KFU248" s="28"/>
      <c r="KFV248" s="28"/>
      <c r="KFW248" s="28"/>
      <c r="KFX248" s="28"/>
      <c r="KFY248" s="28"/>
      <c r="KFZ248" s="58"/>
      <c r="KGA248" s="57"/>
      <c r="KGB248" s="23"/>
      <c r="KGC248" s="24"/>
      <c r="KGD248" s="26"/>
      <c r="KGE248" s="20"/>
      <c r="KGF248" s="35"/>
      <c r="KGG248" s="21"/>
      <c r="KGH248" s="21"/>
      <c r="KGI248" s="27"/>
      <c r="KGJ248" s="28"/>
      <c r="KGK248" s="28"/>
      <c r="KGL248" s="28"/>
      <c r="KGM248" s="28"/>
      <c r="KGN248" s="28"/>
      <c r="KGO248" s="58"/>
      <c r="KGP248" s="57"/>
      <c r="KGQ248" s="23"/>
      <c r="KGR248" s="24"/>
      <c r="KGS248" s="26"/>
      <c r="KGT248" s="20"/>
      <c r="KGU248" s="35"/>
      <c r="KGV248" s="21"/>
      <c r="KGW248" s="21"/>
      <c r="KGX248" s="27"/>
      <c r="KGY248" s="28"/>
      <c r="KGZ248" s="28"/>
      <c r="KHA248" s="28"/>
      <c r="KHB248" s="28"/>
      <c r="KHC248" s="28"/>
      <c r="KHD248" s="58"/>
      <c r="KHE248" s="57"/>
      <c r="KHF248" s="23"/>
      <c r="KHG248" s="24"/>
      <c r="KHH248" s="26"/>
      <c r="KHI248" s="20"/>
      <c r="KHJ248" s="35"/>
      <c r="KHK248" s="21"/>
      <c r="KHL248" s="21"/>
      <c r="KHM248" s="27"/>
      <c r="KHN248" s="28"/>
      <c r="KHO248" s="28"/>
      <c r="KHP248" s="28"/>
      <c r="KHQ248" s="28"/>
      <c r="KHR248" s="28"/>
      <c r="KHS248" s="58"/>
      <c r="KHT248" s="57"/>
      <c r="KHU248" s="23"/>
      <c r="KHV248" s="24"/>
      <c r="KHW248" s="26"/>
      <c r="KHX248" s="20"/>
      <c r="KHY248" s="35"/>
      <c r="KHZ248" s="21"/>
      <c r="KIA248" s="21"/>
      <c r="KIB248" s="27"/>
      <c r="KIC248" s="28"/>
      <c r="KID248" s="28"/>
      <c r="KIE248" s="28"/>
      <c r="KIF248" s="28"/>
      <c r="KIG248" s="28"/>
      <c r="KIH248" s="58"/>
      <c r="KII248" s="57"/>
      <c r="KIJ248" s="23"/>
      <c r="KIK248" s="24"/>
      <c r="KIL248" s="26"/>
      <c r="KIM248" s="20"/>
      <c r="KIN248" s="35"/>
      <c r="KIO248" s="21"/>
      <c r="KIP248" s="21"/>
      <c r="KIQ248" s="27"/>
      <c r="KIR248" s="28"/>
      <c r="KIS248" s="28"/>
      <c r="KIT248" s="28"/>
      <c r="KIU248" s="28"/>
      <c r="KIV248" s="28"/>
      <c r="KIW248" s="58"/>
      <c r="KIX248" s="57"/>
      <c r="KIY248" s="23"/>
      <c r="KIZ248" s="24"/>
      <c r="KJA248" s="26"/>
      <c r="KJB248" s="20"/>
      <c r="KJC248" s="35"/>
      <c r="KJD248" s="21"/>
      <c r="KJE248" s="21"/>
      <c r="KJF248" s="27"/>
      <c r="KJG248" s="28"/>
      <c r="KJH248" s="28"/>
      <c r="KJI248" s="28"/>
      <c r="KJJ248" s="28"/>
      <c r="KJK248" s="28"/>
      <c r="KJL248" s="58"/>
      <c r="KJM248" s="57"/>
      <c r="KJN248" s="23"/>
      <c r="KJO248" s="24"/>
      <c r="KJP248" s="26"/>
      <c r="KJQ248" s="20"/>
      <c r="KJR248" s="35"/>
      <c r="KJS248" s="21"/>
      <c r="KJT248" s="21"/>
      <c r="KJU248" s="27"/>
      <c r="KJV248" s="28"/>
      <c r="KJW248" s="28"/>
      <c r="KJX248" s="28"/>
      <c r="KJY248" s="28"/>
      <c r="KJZ248" s="28"/>
      <c r="KKA248" s="58"/>
      <c r="KKB248" s="57"/>
      <c r="KKC248" s="23"/>
      <c r="KKD248" s="24"/>
      <c r="KKE248" s="26"/>
      <c r="KKF248" s="20"/>
      <c r="KKG248" s="35"/>
      <c r="KKH248" s="21"/>
      <c r="KKI248" s="21"/>
      <c r="KKJ248" s="27"/>
      <c r="KKK248" s="28"/>
      <c r="KKL248" s="28"/>
      <c r="KKM248" s="28"/>
      <c r="KKN248" s="28"/>
      <c r="KKO248" s="28"/>
      <c r="KKP248" s="58"/>
      <c r="KKQ248" s="57"/>
      <c r="KKR248" s="23"/>
      <c r="KKS248" s="24"/>
      <c r="KKT248" s="26"/>
      <c r="KKU248" s="20"/>
      <c r="KKV248" s="35"/>
      <c r="KKW248" s="21"/>
      <c r="KKX248" s="21"/>
      <c r="KKY248" s="27"/>
      <c r="KKZ248" s="28"/>
      <c r="KLA248" s="28"/>
      <c r="KLB248" s="28"/>
      <c r="KLC248" s="28"/>
      <c r="KLD248" s="28"/>
      <c r="KLE248" s="58"/>
      <c r="KLF248" s="57"/>
      <c r="KLG248" s="23"/>
      <c r="KLH248" s="24"/>
      <c r="KLI248" s="26"/>
      <c r="KLJ248" s="20"/>
      <c r="KLK248" s="35"/>
      <c r="KLL248" s="21"/>
      <c r="KLM248" s="21"/>
      <c r="KLN248" s="27"/>
      <c r="KLO248" s="28"/>
      <c r="KLP248" s="28"/>
      <c r="KLQ248" s="28"/>
      <c r="KLR248" s="28"/>
      <c r="KLS248" s="28"/>
      <c r="KLT248" s="58"/>
      <c r="KLU248" s="57"/>
      <c r="KLV248" s="23"/>
      <c r="KLW248" s="24"/>
      <c r="KLX248" s="26"/>
      <c r="KLY248" s="20"/>
      <c r="KLZ248" s="35"/>
      <c r="KMA248" s="21"/>
      <c r="KMB248" s="21"/>
      <c r="KMC248" s="27"/>
      <c r="KMD248" s="28"/>
      <c r="KME248" s="28"/>
      <c r="KMF248" s="28"/>
      <c r="KMG248" s="28"/>
      <c r="KMH248" s="28"/>
      <c r="KMI248" s="58"/>
      <c r="KMJ248" s="57"/>
      <c r="KMK248" s="23"/>
      <c r="KML248" s="24"/>
      <c r="KMM248" s="26"/>
      <c r="KMN248" s="20"/>
      <c r="KMO248" s="35"/>
      <c r="KMP248" s="21"/>
      <c r="KMQ248" s="21"/>
      <c r="KMR248" s="27"/>
      <c r="KMS248" s="28"/>
      <c r="KMT248" s="28"/>
      <c r="KMU248" s="28"/>
      <c r="KMV248" s="28"/>
      <c r="KMW248" s="28"/>
      <c r="KMX248" s="58"/>
      <c r="KMY248" s="57"/>
      <c r="KMZ248" s="23"/>
      <c r="KNA248" s="24"/>
      <c r="KNB248" s="26"/>
      <c r="KNC248" s="20"/>
      <c r="KND248" s="35"/>
      <c r="KNE248" s="21"/>
      <c r="KNF248" s="21"/>
      <c r="KNG248" s="27"/>
      <c r="KNH248" s="28"/>
      <c r="KNI248" s="28"/>
      <c r="KNJ248" s="28"/>
      <c r="KNK248" s="28"/>
      <c r="KNL248" s="28"/>
      <c r="KNM248" s="58"/>
      <c r="KNN248" s="57"/>
      <c r="KNO248" s="23"/>
      <c r="KNP248" s="24"/>
      <c r="KNQ248" s="26"/>
      <c r="KNR248" s="20"/>
      <c r="KNS248" s="35"/>
      <c r="KNT248" s="21"/>
      <c r="KNU248" s="21"/>
      <c r="KNV248" s="27"/>
      <c r="KNW248" s="28"/>
      <c r="KNX248" s="28"/>
      <c r="KNY248" s="28"/>
      <c r="KNZ248" s="28"/>
      <c r="KOA248" s="28"/>
      <c r="KOB248" s="58"/>
      <c r="KOC248" s="57"/>
      <c r="KOD248" s="23"/>
      <c r="KOE248" s="24"/>
      <c r="KOF248" s="26"/>
      <c r="KOG248" s="20"/>
      <c r="KOH248" s="35"/>
      <c r="KOI248" s="21"/>
      <c r="KOJ248" s="21"/>
      <c r="KOK248" s="27"/>
      <c r="KOL248" s="28"/>
      <c r="KOM248" s="28"/>
      <c r="KON248" s="28"/>
      <c r="KOO248" s="28"/>
      <c r="KOP248" s="28"/>
      <c r="KOQ248" s="58"/>
      <c r="KOR248" s="57"/>
      <c r="KOS248" s="23"/>
      <c r="KOT248" s="24"/>
      <c r="KOU248" s="26"/>
      <c r="KOV248" s="20"/>
      <c r="KOW248" s="35"/>
      <c r="KOX248" s="21"/>
      <c r="KOY248" s="21"/>
      <c r="KOZ248" s="27"/>
      <c r="KPA248" s="28"/>
      <c r="KPB248" s="28"/>
      <c r="KPC248" s="28"/>
      <c r="KPD248" s="28"/>
      <c r="KPE248" s="28"/>
      <c r="KPF248" s="58"/>
      <c r="KPG248" s="57"/>
      <c r="KPH248" s="23"/>
      <c r="KPI248" s="24"/>
      <c r="KPJ248" s="26"/>
      <c r="KPK248" s="20"/>
      <c r="KPL248" s="35"/>
      <c r="KPM248" s="21"/>
      <c r="KPN248" s="21"/>
      <c r="KPO248" s="27"/>
      <c r="KPP248" s="28"/>
      <c r="KPQ248" s="28"/>
      <c r="KPR248" s="28"/>
      <c r="KPS248" s="28"/>
      <c r="KPT248" s="28"/>
      <c r="KPU248" s="58"/>
      <c r="KPV248" s="57"/>
      <c r="KPW248" s="23"/>
      <c r="KPX248" s="24"/>
      <c r="KPY248" s="26"/>
      <c r="KPZ248" s="20"/>
      <c r="KQA248" s="35"/>
      <c r="KQB248" s="21"/>
      <c r="KQC248" s="21"/>
      <c r="KQD248" s="27"/>
      <c r="KQE248" s="28"/>
      <c r="KQF248" s="28"/>
      <c r="KQG248" s="28"/>
      <c r="KQH248" s="28"/>
      <c r="KQI248" s="28"/>
      <c r="KQJ248" s="58"/>
      <c r="KQK248" s="57"/>
      <c r="KQL248" s="23"/>
      <c r="KQM248" s="24"/>
      <c r="KQN248" s="26"/>
      <c r="KQO248" s="20"/>
      <c r="KQP248" s="35"/>
      <c r="KQQ248" s="21"/>
      <c r="KQR248" s="21"/>
      <c r="KQS248" s="27"/>
      <c r="KQT248" s="28"/>
      <c r="KQU248" s="28"/>
      <c r="KQV248" s="28"/>
      <c r="KQW248" s="28"/>
      <c r="KQX248" s="28"/>
      <c r="KQY248" s="58"/>
      <c r="KQZ248" s="57"/>
      <c r="KRA248" s="23"/>
      <c r="KRB248" s="24"/>
      <c r="KRC248" s="26"/>
      <c r="KRD248" s="20"/>
      <c r="KRE248" s="35"/>
      <c r="KRF248" s="21"/>
      <c r="KRG248" s="21"/>
      <c r="KRH248" s="27"/>
      <c r="KRI248" s="28"/>
      <c r="KRJ248" s="28"/>
      <c r="KRK248" s="28"/>
      <c r="KRL248" s="28"/>
      <c r="KRM248" s="28"/>
      <c r="KRN248" s="58"/>
      <c r="KRO248" s="57"/>
      <c r="KRP248" s="23"/>
      <c r="KRQ248" s="24"/>
      <c r="KRR248" s="26"/>
      <c r="KRS248" s="20"/>
      <c r="KRT248" s="35"/>
      <c r="KRU248" s="21"/>
      <c r="KRV248" s="21"/>
      <c r="KRW248" s="27"/>
      <c r="KRX248" s="28"/>
      <c r="KRY248" s="28"/>
      <c r="KRZ248" s="28"/>
      <c r="KSA248" s="28"/>
      <c r="KSB248" s="28"/>
      <c r="KSC248" s="58"/>
      <c r="KSD248" s="57"/>
      <c r="KSE248" s="23"/>
      <c r="KSF248" s="24"/>
      <c r="KSG248" s="26"/>
      <c r="KSH248" s="20"/>
      <c r="KSI248" s="35"/>
      <c r="KSJ248" s="21"/>
      <c r="KSK248" s="21"/>
      <c r="KSL248" s="27"/>
      <c r="KSM248" s="28"/>
      <c r="KSN248" s="28"/>
      <c r="KSO248" s="28"/>
      <c r="KSP248" s="28"/>
      <c r="KSQ248" s="28"/>
      <c r="KSR248" s="58"/>
      <c r="KSS248" s="57"/>
      <c r="KST248" s="23"/>
      <c r="KSU248" s="24"/>
      <c r="KSV248" s="26"/>
      <c r="KSW248" s="20"/>
      <c r="KSX248" s="35"/>
      <c r="KSY248" s="21"/>
      <c r="KSZ248" s="21"/>
      <c r="KTA248" s="27"/>
      <c r="KTB248" s="28"/>
      <c r="KTC248" s="28"/>
      <c r="KTD248" s="28"/>
      <c r="KTE248" s="28"/>
      <c r="KTF248" s="28"/>
      <c r="KTG248" s="58"/>
      <c r="KTH248" s="57"/>
      <c r="KTI248" s="23"/>
      <c r="KTJ248" s="24"/>
      <c r="KTK248" s="26"/>
      <c r="KTL248" s="20"/>
      <c r="KTM248" s="35"/>
      <c r="KTN248" s="21"/>
      <c r="KTO248" s="21"/>
      <c r="KTP248" s="27"/>
      <c r="KTQ248" s="28"/>
      <c r="KTR248" s="28"/>
      <c r="KTS248" s="28"/>
      <c r="KTT248" s="28"/>
      <c r="KTU248" s="28"/>
      <c r="KTV248" s="58"/>
      <c r="KTW248" s="57"/>
      <c r="KTX248" s="23"/>
      <c r="KTY248" s="24"/>
      <c r="KTZ248" s="26"/>
      <c r="KUA248" s="20"/>
      <c r="KUB248" s="35"/>
      <c r="KUC248" s="21"/>
      <c r="KUD248" s="21"/>
      <c r="KUE248" s="27"/>
      <c r="KUF248" s="28"/>
      <c r="KUG248" s="28"/>
      <c r="KUH248" s="28"/>
      <c r="KUI248" s="28"/>
      <c r="KUJ248" s="28"/>
      <c r="KUK248" s="58"/>
      <c r="KUL248" s="57"/>
      <c r="KUM248" s="23"/>
      <c r="KUN248" s="24"/>
      <c r="KUO248" s="26"/>
      <c r="KUP248" s="20"/>
      <c r="KUQ248" s="35"/>
      <c r="KUR248" s="21"/>
      <c r="KUS248" s="21"/>
      <c r="KUT248" s="27"/>
      <c r="KUU248" s="28"/>
      <c r="KUV248" s="28"/>
      <c r="KUW248" s="28"/>
      <c r="KUX248" s="28"/>
      <c r="KUY248" s="28"/>
      <c r="KUZ248" s="58"/>
      <c r="KVA248" s="57"/>
      <c r="KVB248" s="23"/>
      <c r="KVC248" s="24"/>
      <c r="KVD248" s="26"/>
      <c r="KVE248" s="20"/>
      <c r="KVF248" s="35"/>
      <c r="KVG248" s="21"/>
      <c r="KVH248" s="21"/>
      <c r="KVI248" s="27"/>
      <c r="KVJ248" s="28"/>
      <c r="KVK248" s="28"/>
      <c r="KVL248" s="28"/>
      <c r="KVM248" s="28"/>
      <c r="KVN248" s="28"/>
      <c r="KVO248" s="58"/>
      <c r="KVP248" s="57"/>
      <c r="KVQ248" s="23"/>
      <c r="KVR248" s="24"/>
      <c r="KVS248" s="26"/>
      <c r="KVT248" s="20"/>
      <c r="KVU248" s="35"/>
      <c r="KVV248" s="21"/>
      <c r="KVW248" s="21"/>
      <c r="KVX248" s="27"/>
      <c r="KVY248" s="28"/>
      <c r="KVZ248" s="28"/>
      <c r="KWA248" s="28"/>
      <c r="KWB248" s="28"/>
      <c r="KWC248" s="28"/>
      <c r="KWD248" s="58"/>
      <c r="KWE248" s="57"/>
      <c r="KWF248" s="23"/>
      <c r="KWG248" s="24"/>
      <c r="KWH248" s="26"/>
      <c r="KWI248" s="20"/>
      <c r="KWJ248" s="35"/>
      <c r="KWK248" s="21"/>
      <c r="KWL248" s="21"/>
      <c r="KWM248" s="27"/>
      <c r="KWN248" s="28"/>
      <c r="KWO248" s="28"/>
      <c r="KWP248" s="28"/>
      <c r="KWQ248" s="28"/>
      <c r="KWR248" s="28"/>
      <c r="KWS248" s="58"/>
      <c r="KWT248" s="57"/>
      <c r="KWU248" s="23"/>
      <c r="KWV248" s="24"/>
      <c r="KWW248" s="26"/>
      <c r="KWX248" s="20"/>
      <c r="KWY248" s="35"/>
      <c r="KWZ248" s="21"/>
      <c r="KXA248" s="21"/>
      <c r="KXB248" s="27"/>
      <c r="KXC248" s="28"/>
      <c r="KXD248" s="28"/>
      <c r="KXE248" s="28"/>
      <c r="KXF248" s="28"/>
      <c r="KXG248" s="28"/>
      <c r="KXH248" s="58"/>
      <c r="KXI248" s="57"/>
      <c r="KXJ248" s="23"/>
      <c r="KXK248" s="24"/>
      <c r="KXL248" s="26"/>
      <c r="KXM248" s="20"/>
      <c r="KXN248" s="35"/>
      <c r="KXO248" s="21"/>
      <c r="KXP248" s="21"/>
      <c r="KXQ248" s="27"/>
      <c r="KXR248" s="28"/>
      <c r="KXS248" s="28"/>
      <c r="KXT248" s="28"/>
      <c r="KXU248" s="28"/>
      <c r="KXV248" s="28"/>
      <c r="KXW248" s="58"/>
      <c r="KXX248" s="57"/>
      <c r="KXY248" s="23"/>
      <c r="KXZ248" s="24"/>
      <c r="KYA248" s="26"/>
      <c r="KYB248" s="20"/>
      <c r="KYC248" s="35"/>
      <c r="KYD248" s="21"/>
      <c r="KYE248" s="21"/>
      <c r="KYF248" s="27"/>
      <c r="KYG248" s="28"/>
      <c r="KYH248" s="28"/>
      <c r="KYI248" s="28"/>
      <c r="KYJ248" s="28"/>
      <c r="KYK248" s="28"/>
      <c r="KYL248" s="58"/>
      <c r="KYM248" s="57"/>
      <c r="KYN248" s="23"/>
      <c r="KYO248" s="24"/>
      <c r="KYP248" s="26"/>
      <c r="KYQ248" s="20"/>
      <c r="KYR248" s="35"/>
      <c r="KYS248" s="21"/>
      <c r="KYT248" s="21"/>
      <c r="KYU248" s="27"/>
      <c r="KYV248" s="28"/>
      <c r="KYW248" s="28"/>
      <c r="KYX248" s="28"/>
      <c r="KYY248" s="28"/>
      <c r="KYZ248" s="28"/>
      <c r="KZA248" s="58"/>
      <c r="KZB248" s="57"/>
      <c r="KZC248" s="23"/>
      <c r="KZD248" s="24"/>
      <c r="KZE248" s="26"/>
      <c r="KZF248" s="20"/>
      <c r="KZG248" s="35"/>
      <c r="KZH248" s="21"/>
      <c r="KZI248" s="21"/>
      <c r="KZJ248" s="27"/>
      <c r="KZK248" s="28"/>
      <c r="KZL248" s="28"/>
      <c r="KZM248" s="28"/>
      <c r="KZN248" s="28"/>
      <c r="KZO248" s="28"/>
      <c r="KZP248" s="58"/>
      <c r="KZQ248" s="57"/>
      <c r="KZR248" s="23"/>
      <c r="KZS248" s="24"/>
      <c r="KZT248" s="26"/>
      <c r="KZU248" s="20"/>
      <c r="KZV248" s="35"/>
      <c r="KZW248" s="21"/>
      <c r="KZX248" s="21"/>
      <c r="KZY248" s="27"/>
      <c r="KZZ248" s="28"/>
      <c r="LAA248" s="28"/>
      <c r="LAB248" s="28"/>
      <c r="LAC248" s="28"/>
      <c r="LAD248" s="28"/>
      <c r="LAE248" s="58"/>
      <c r="LAF248" s="57"/>
      <c r="LAG248" s="23"/>
      <c r="LAH248" s="24"/>
      <c r="LAI248" s="26"/>
      <c r="LAJ248" s="20"/>
      <c r="LAK248" s="35"/>
      <c r="LAL248" s="21"/>
      <c r="LAM248" s="21"/>
      <c r="LAN248" s="27"/>
      <c r="LAO248" s="28"/>
      <c r="LAP248" s="28"/>
      <c r="LAQ248" s="28"/>
      <c r="LAR248" s="28"/>
      <c r="LAS248" s="28"/>
      <c r="LAT248" s="58"/>
      <c r="LAU248" s="57"/>
      <c r="LAV248" s="23"/>
      <c r="LAW248" s="24"/>
      <c r="LAX248" s="26"/>
      <c r="LAY248" s="20"/>
      <c r="LAZ248" s="35"/>
      <c r="LBA248" s="21"/>
      <c r="LBB248" s="21"/>
      <c r="LBC248" s="27"/>
      <c r="LBD248" s="28"/>
      <c r="LBE248" s="28"/>
      <c r="LBF248" s="28"/>
      <c r="LBG248" s="28"/>
      <c r="LBH248" s="28"/>
      <c r="LBI248" s="58"/>
      <c r="LBJ248" s="57"/>
      <c r="LBK248" s="23"/>
      <c r="LBL248" s="24"/>
      <c r="LBM248" s="26"/>
      <c r="LBN248" s="20"/>
      <c r="LBO248" s="35"/>
      <c r="LBP248" s="21"/>
      <c r="LBQ248" s="21"/>
      <c r="LBR248" s="27"/>
      <c r="LBS248" s="28"/>
      <c r="LBT248" s="28"/>
      <c r="LBU248" s="28"/>
      <c r="LBV248" s="28"/>
      <c r="LBW248" s="28"/>
      <c r="LBX248" s="58"/>
      <c r="LBY248" s="57"/>
      <c r="LBZ248" s="23"/>
      <c r="LCA248" s="24"/>
      <c r="LCB248" s="26"/>
      <c r="LCC248" s="20"/>
      <c r="LCD248" s="35"/>
      <c r="LCE248" s="21"/>
      <c r="LCF248" s="21"/>
      <c r="LCG248" s="27"/>
      <c r="LCH248" s="28"/>
      <c r="LCI248" s="28"/>
      <c r="LCJ248" s="28"/>
      <c r="LCK248" s="28"/>
      <c r="LCL248" s="28"/>
      <c r="LCM248" s="58"/>
      <c r="LCN248" s="57"/>
      <c r="LCO248" s="23"/>
      <c r="LCP248" s="24"/>
      <c r="LCQ248" s="26"/>
      <c r="LCR248" s="20"/>
      <c r="LCS248" s="35"/>
      <c r="LCT248" s="21"/>
      <c r="LCU248" s="21"/>
      <c r="LCV248" s="27"/>
      <c r="LCW248" s="28"/>
      <c r="LCX248" s="28"/>
      <c r="LCY248" s="28"/>
      <c r="LCZ248" s="28"/>
      <c r="LDA248" s="28"/>
      <c r="LDB248" s="58"/>
      <c r="LDC248" s="57"/>
      <c r="LDD248" s="23"/>
      <c r="LDE248" s="24"/>
      <c r="LDF248" s="26"/>
      <c r="LDG248" s="20"/>
      <c r="LDH248" s="35"/>
      <c r="LDI248" s="21"/>
      <c r="LDJ248" s="21"/>
      <c r="LDK248" s="27"/>
      <c r="LDL248" s="28"/>
      <c r="LDM248" s="28"/>
      <c r="LDN248" s="28"/>
      <c r="LDO248" s="28"/>
      <c r="LDP248" s="28"/>
      <c r="LDQ248" s="58"/>
      <c r="LDR248" s="57"/>
      <c r="LDS248" s="23"/>
      <c r="LDT248" s="24"/>
      <c r="LDU248" s="26"/>
      <c r="LDV248" s="20"/>
      <c r="LDW248" s="35"/>
      <c r="LDX248" s="21"/>
      <c r="LDY248" s="21"/>
      <c r="LDZ248" s="27"/>
      <c r="LEA248" s="28"/>
      <c r="LEB248" s="28"/>
      <c r="LEC248" s="28"/>
      <c r="LED248" s="28"/>
      <c r="LEE248" s="28"/>
      <c r="LEF248" s="58"/>
      <c r="LEG248" s="57"/>
      <c r="LEH248" s="23"/>
      <c r="LEI248" s="24"/>
      <c r="LEJ248" s="26"/>
      <c r="LEK248" s="20"/>
      <c r="LEL248" s="35"/>
      <c r="LEM248" s="21"/>
      <c r="LEN248" s="21"/>
      <c r="LEO248" s="27"/>
      <c r="LEP248" s="28"/>
      <c r="LEQ248" s="28"/>
      <c r="LER248" s="28"/>
      <c r="LES248" s="28"/>
      <c r="LET248" s="28"/>
      <c r="LEU248" s="58"/>
      <c r="LEV248" s="57"/>
      <c r="LEW248" s="23"/>
      <c r="LEX248" s="24"/>
      <c r="LEY248" s="26"/>
      <c r="LEZ248" s="20"/>
      <c r="LFA248" s="35"/>
      <c r="LFB248" s="21"/>
      <c r="LFC248" s="21"/>
      <c r="LFD248" s="27"/>
      <c r="LFE248" s="28"/>
      <c r="LFF248" s="28"/>
      <c r="LFG248" s="28"/>
      <c r="LFH248" s="28"/>
      <c r="LFI248" s="28"/>
      <c r="LFJ248" s="58"/>
      <c r="LFK248" s="57"/>
      <c r="LFL248" s="23"/>
      <c r="LFM248" s="24"/>
      <c r="LFN248" s="26"/>
      <c r="LFO248" s="20"/>
      <c r="LFP248" s="35"/>
      <c r="LFQ248" s="21"/>
      <c r="LFR248" s="21"/>
      <c r="LFS248" s="27"/>
      <c r="LFT248" s="28"/>
      <c r="LFU248" s="28"/>
      <c r="LFV248" s="28"/>
      <c r="LFW248" s="28"/>
      <c r="LFX248" s="28"/>
      <c r="LFY248" s="58"/>
      <c r="LFZ248" s="57"/>
      <c r="LGA248" s="23"/>
      <c r="LGB248" s="24"/>
      <c r="LGC248" s="26"/>
      <c r="LGD248" s="20"/>
      <c r="LGE248" s="35"/>
      <c r="LGF248" s="21"/>
      <c r="LGG248" s="21"/>
      <c r="LGH248" s="27"/>
      <c r="LGI248" s="28"/>
      <c r="LGJ248" s="28"/>
      <c r="LGK248" s="28"/>
      <c r="LGL248" s="28"/>
      <c r="LGM248" s="28"/>
      <c r="LGN248" s="58"/>
      <c r="LGO248" s="57"/>
      <c r="LGP248" s="23"/>
      <c r="LGQ248" s="24"/>
      <c r="LGR248" s="26"/>
      <c r="LGS248" s="20"/>
      <c r="LGT248" s="35"/>
      <c r="LGU248" s="21"/>
      <c r="LGV248" s="21"/>
      <c r="LGW248" s="27"/>
      <c r="LGX248" s="28"/>
      <c r="LGY248" s="28"/>
      <c r="LGZ248" s="28"/>
      <c r="LHA248" s="28"/>
      <c r="LHB248" s="28"/>
      <c r="LHC248" s="58"/>
      <c r="LHD248" s="57"/>
      <c r="LHE248" s="23"/>
      <c r="LHF248" s="24"/>
      <c r="LHG248" s="26"/>
      <c r="LHH248" s="20"/>
      <c r="LHI248" s="35"/>
      <c r="LHJ248" s="21"/>
      <c r="LHK248" s="21"/>
      <c r="LHL248" s="27"/>
      <c r="LHM248" s="28"/>
      <c r="LHN248" s="28"/>
      <c r="LHO248" s="28"/>
      <c r="LHP248" s="28"/>
      <c r="LHQ248" s="28"/>
      <c r="LHR248" s="58"/>
      <c r="LHS248" s="57"/>
      <c r="LHT248" s="23"/>
      <c r="LHU248" s="24"/>
      <c r="LHV248" s="26"/>
      <c r="LHW248" s="20"/>
      <c r="LHX248" s="35"/>
      <c r="LHY248" s="21"/>
      <c r="LHZ248" s="21"/>
      <c r="LIA248" s="27"/>
      <c r="LIB248" s="28"/>
      <c r="LIC248" s="28"/>
      <c r="LID248" s="28"/>
      <c r="LIE248" s="28"/>
      <c r="LIF248" s="28"/>
      <c r="LIG248" s="58"/>
      <c r="LIH248" s="57"/>
      <c r="LII248" s="23"/>
      <c r="LIJ248" s="24"/>
      <c r="LIK248" s="26"/>
      <c r="LIL248" s="20"/>
      <c r="LIM248" s="35"/>
      <c r="LIN248" s="21"/>
      <c r="LIO248" s="21"/>
      <c r="LIP248" s="27"/>
      <c r="LIQ248" s="28"/>
      <c r="LIR248" s="28"/>
      <c r="LIS248" s="28"/>
      <c r="LIT248" s="28"/>
      <c r="LIU248" s="28"/>
      <c r="LIV248" s="58"/>
      <c r="LIW248" s="57"/>
      <c r="LIX248" s="23"/>
      <c r="LIY248" s="24"/>
      <c r="LIZ248" s="26"/>
      <c r="LJA248" s="20"/>
      <c r="LJB248" s="35"/>
      <c r="LJC248" s="21"/>
      <c r="LJD248" s="21"/>
      <c r="LJE248" s="27"/>
      <c r="LJF248" s="28"/>
      <c r="LJG248" s="28"/>
      <c r="LJH248" s="28"/>
      <c r="LJI248" s="28"/>
      <c r="LJJ248" s="28"/>
      <c r="LJK248" s="58"/>
      <c r="LJL248" s="57"/>
      <c r="LJM248" s="23"/>
      <c r="LJN248" s="24"/>
      <c r="LJO248" s="26"/>
      <c r="LJP248" s="20"/>
      <c r="LJQ248" s="35"/>
      <c r="LJR248" s="21"/>
      <c r="LJS248" s="21"/>
      <c r="LJT248" s="27"/>
      <c r="LJU248" s="28"/>
      <c r="LJV248" s="28"/>
      <c r="LJW248" s="28"/>
      <c r="LJX248" s="28"/>
      <c r="LJY248" s="28"/>
      <c r="LJZ248" s="58"/>
      <c r="LKA248" s="57"/>
      <c r="LKB248" s="23"/>
      <c r="LKC248" s="24"/>
      <c r="LKD248" s="26"/>
      <c r="LKE248" s="20"/>
      <c r="LKF248" s="35"/>
      <c r="LKG248" s="21"/>
      <c r="LKH248" s="21"/>
      <c r="LKI248" s="27"/>
      <c r="LKJ248" s="28"/>
      <c r="LKK248" s="28"/>
      <c r="LKL248" s="28"/>
      <c r="LKM248" s="28"/>
      <c r="LKN248" s="28"/>
      <c r="LKO248" s="58"/>
      <c r="LKP248" s="57"/>
      <c r="LKQ248" s="23"/>
      <c r="LKR248" s="24"/>
      <c r="LKS248" s="26"/>
      <c r="LKT248" s="20"/>
      <c r="LKU248" s="35"/>
      <c r="LKV248" s="21"/>
      <c r="LKW248" s="21"/>
      <c r="LKX248" s="27"/>
      <c r="LKY248" s="28"/>
      <c r="LKZ248" s="28"/>
      <c r="LLA248" s="28"/>
      <c r="LLB248" s="28"/>
      <c r="LLC248" s="28"/>
      <c r="LLD248" s="58"/>
      <c r="LLE248" s="57"/>
      <c r="LLF248" s="23"/>
      <c r="LLG248" s="24"/>
      <c r="LLH248" s="26"/>
      <c r="LLI248" s="20"/>
      <c r="LLJ248" s="35"/>
      <c r="LLK248" s="21"/>
      <c r="LLL248" s="21"/>
      <c r="LLM248" s="27"/>
      <c r="LLN248" s="28"/>
      <c r="LLO248" s="28"/>
      <c r="LLP248" s="28"/>
      <c r="LLQ248" s="28"/>
      <c r="LLR248" s="28"/>
      <c r="LLS248" s="58"/>
      <c r="LLT248" s="57"/>
      <c r="LLU248" s="23"/>
      <c r="LLV248" s="24"/>
      <c r="LLW248" s="26"/>
      <c r="LLX248" s="20"/>
      <c r="LLY248" s="35"/>
      <c r="LLZ248" s="21"/>
      <c r="LMA248" s="21"/>
      <c r="LMB248" s="27"/>
      <c r="LMC248" s="28"/>
      <c r="LMD248" s="28"/>
      <c r="LME248" s="28"/>
      <c r="LMF248" s="28"/>
      <c r="LMG248" s="28"/>
      <c r="LMH248" s="58"/>
      <c r="LMI248" s="57"/>
      <c r="LMJ248" s="23"/>
      <c r="LMK248" s="24"/>
      <c r="LML248" s="26"/>
      <c r="LMM248" s="20"/>
      <c r="LMN248" s="35"/>
      <c r="LMO248" s="21"/>
      <c r="LMP248" s="21"/>
      <c r="LMQ248" s="27"/>
      <c r="LMR248" s="28"/>
      <c r="LMS248" s="28"/>
      <c r="LMT248" s="28"/>
      <c r="LMU248" s="28"/>
      <c r="LMV248" s="28"/>
      <c r="LMW248" s="58"/>
      <c r="LMX248" s="57"/>
      <c r="LMY248" s="23"/>
      <c r="LMZ248" s="24"/>
      <c r="LNA248" s="26"/>
      <c r="LNB248" s="20"/>
      <c r="LNC248" s="35"/>
      <c r="LND248" s="21"/>
      <c r="LNE248" s="21"/>
      <c r="LNF248" s="27"/>
      <c r="LNG248" s="28"/>
      <c r="LNH248" s="28"/>
      <c r="LNI248" s="28"/>
      <c r="LNJ248" s="28"/>
      <c r="LNK248" s="28"/>
      <c r="LNL248" s="58"/>
      <c r="LNM248" s="57"/>
      <c r="LNN248" s="23"/>
      <c r="LNO248" s="24"/>
      <c r="LNP248" s="26"/>
      <c r="LNQ248" s="20"/>
      <c r="LNR248" s="35"/>
      <c r="LNS248" s="21"/>
      <c r="LNT248" s="21"/>
      <c r="LNU248" s="27"/>
      <c r="LNV248" s="28"/>
      <c r="LNW248" s="28"/>
      <c r="LNX248" s="28"/>
      <c r="LNY248" s="28"/>
      <c r="LNZ248" s="28"/>
      <c r="LOA248" s="58"/>
      <c r="LOB248" s="57"/>
      <c r="LOC248" s="23"/>
      <c r="LOD248" s="24"/>
      <c r="LOE248" s="26"/>
      <c r="LOF248" s="20"/>
      <c r="LOG248" s="35"/>
      <c r="LOH248" s="21"/>
      <c r="LOI248" s="21"/>
      <c r="LOJ248" s="27"/>
      <c r="LOK248" s="28"/>
      <c r="LOL248" s="28"/>
      <c r="LOM248" s="28"/>
      <c r="LON248" s="28"/>
      <c r="LOO248" s="28"/>
      <c r="LOP248" s="58"/>
      <c r="LOQ248" s="57"/>
      <c r="LOR248" s="23"/>
      <c r="LOS248" s="24"/>
      <c r="LOT248" s="26"/>
      <c r="LOU248" s="20"/>
      <c r="LOV248" s="35"/>
      <c r="LOW248" s="21"/>
      <c r="LOX248" s="21"/>
      <c r="LOY248" s="27"/>
      <c r="LOZ248" s="28"/>
      <c r="LPA248" s="28"/>
      <c r="LPB248" s="28"/>
      <c r="LPC248" s="28"/>
      <c r="LPD248" s="28"/>
      <c r="LPE248" s="58"/>
      <c r="LPF248" s="57"/>
      <c r="LPG248" s="23"/>
      <c r="LPH248" s="24"/>
      <c r="LPI248" s="26"/>
      <c r="LPJ248" s="20"/>
      <c r="LPK248" s="35"/>
      <c r="LPL248" s="21"/>
      <c r="LPM248" s="21"/>
      <c r="LPN248" s="27"/>
      <c r="LPO248" s="28"/>
      <c r="LPP248" s="28"/>
      <c r="LPQ248" s="28"/>
      <c r="LPR248" s="28"/>
      <c r="LPS248" s="28"/>
      <c r="LPT248" s="58"/>
      <c r="LPU248" s="57"/>
      <c r="LPV248" s="23"/>
      <c r="LPW248" s="24"/>
      <c r="LPX248" s="26"/>
      <c r="LPY248" s="20"/>
      <c r="LPZ248" s="35"/>
      <c r="LQA248" s="21"/>
      <c r="LQB248" s="21"/>
      <c r="LQC248" s="27"/>
      <c r="LQD248" s="28"/>
      <c r="LQE248" s="28"/>
      <c r="LQF248" s="28"/>
      <c r="LQG248" s="28"/>
      <c r="LQH248" s="28"/>
      <c r="LQI248" s="58"/>
      <c r="LQJ248" s="57"/>
      <c r="LQK248" s="23"/>
      <c r="LQL248" s="24"/>
      <c r="LQM248" s="26"/>
      <c r="LQN248" s="20"/>
      <c r="LQO248" s="35"/>
      <c r="LQP248" s="21"/>
      <c r="LQQ248" s="21"/>
      <c r="LQR248" s="27"/>
      <c r="LQS248" s="28"/>
      <c r="LQT248" s="28"/>
      <c r="LQU248" s="28"/>
      <c r="LQV248" s="28"/>
      <c r="LQW248" s="28"/>
      <c r="LQX248" s="58"/>
      <c r="LQY248" s="57"/>
      <c r="LQZ248" s="23"/>
      <c r="LRA248" s="24"/>
      <c r="LRB248" s="26"/>
      <c r="LRC248" s="20"/>
      <c r="LRD248" s="35"/>
      <c r="LRE248" s="21"/>
      <c r="LRF248" s="21"/>
      <c r="LRG248" s="27"/>
      <c r="LRH248" s="28"/>
      <c r="LRI248" s="28"/>
      <c r="LRJ248" s="28"/>
      <c r="LRK248" s="28"/>
      <c r="LRL248" s="28"/>
      <c r="LRM248" s="58"/>
      <c r="LRN248" s="57"/>
      <c r="LRO248" s="23"/>
      <c r="LRP248" s="24"/>
      <c r="LRQ248" s="26"/>
      <c r="LRR248" s="20"/>
      <c r="LRS248" s="35"/>
      <c r="LRT248" s="21"/>
      <c r="LRU248" s="21"/>
      <c r="LRV248" s="27"/>
      <c r="LRW248" s="28"/>
      <c r="LRX248" s="28"/>
      <c r="LRY248" s="28"/>
      <c r="LRZ248" s="28"/>
      <c r="LSA248" s="28"/>
      <c r="LSB248" s="58"/>
      <c r="LSC248" s="57"/>
      <c r="LSD248" s="23"/>
      <c r="LSE248" s="24"/>
      <c r="LSF248" s="26"/>
      <c r="LSG248" s="20"/>
      <c r="LSH248" s="35"/>
      <c r="LSI248" s="21"/>
      <c r="LSJ248" s="21"/>
      <c r="LSK248" s="27"/>
      <c r="LSL248" s="28"/>
      <c r="LSM248" s="28"/>
      <c r="LSN248" s="28"/>
      <c r="LSO248" s="28"/>
      <c r="LSP248" s="28"/>
      <c r="LSQ248" s="58"/>
      <c r="LSR248" s="57"/>
      <c r="LSS248" s="23"/>
      <c r="LST248" s="24"/>
      <c r="LSU248" s="26"/>
      <c r="LSV248" s="20"/>
      <c r="LSW248" s="35"/>
      <c r="LSX248" s="21"/>
      <c r="LSY248" s="21"/>
      <c r="LSZ248" s="27"/>
      <c r="LTA248" s="28"/>
      <c r="LTB248" s="28"/>
      <c r="LTC248" s="28"/>
      <c r="LTD248" s="28"/>
      <c r="LTE248" s="28"/>
      <c r="LTF248" s="58"/>
      <c r="LTG248" s="57"/>
      <c r="LTH248" s="23"/>
      <c r="LTI248" s="24"/>
      <c r="LTJ248" s="26"/>
      <c r="LTK248" s="20"/>
      <c r="LTL248" s="35"/>
      <c r="LTM248" s="21"/>
      <c r="LTN248" s="21"/>
      <c r="LTO248" s="27"/>
      <c r="LTP248" s="28"/>
      <c r="LTQ248" s="28"/>
      <c r="LTR248" s="28"/>
      <c r="LTS248" s="28"/>
      <c r="LTT248" s="28"/>
      <c r="LTU248" s="58"/>
      <c r="LTV248" s="57"/>
      <c r="LTW248" s="23"/>
      <c r="LTX248" s="24"/>
      <c r="LTY248" s="26"/>
      <c r="LTZ248" s="20"/>
      <c r="LUA248" s="35"/>
      <c r="LUB248" s="21"/>
      <c r="LUC248" s="21"/>
      <c r="LUD248" s="27"/>
      <c r="LUE248" s="28"/>
      <c r="LUF248" s="28"/>
      <c r="LUG248" s="28"/>
      <c r="LUH248" s="28"/>
      <c r="LUI248" s="28"/>
      <c r="LUJ248" s="58"/>
      <c r="LUK248" s="57"/>
      <c r="LUL248" s="23"/>
      <c r="LUM248" s="24"/>
      <c r="LUN248" s="26"/>
      <c r="LUO248" s="20"/>
      <c r="LUP248" s="35"/>
      <c r="LUQ248" s="21"/>
      <c r="LUR248" s="21"/>
      <c r="LUS248" s="27"/>
      <c r="LUT248" s="28"/>
      <c r="LUU248" s="28"/>
      <c r="LUV248" s="28"/>
      <c r="LUW248" s="28"/>
      <c r="LUX248" s="28"/>
      <c r="LUY248" s="58"/>
      <c r="LUZ248" s="57"/>
      <c r="LVA248" s="23"/>
      <c r="LVB248" s="24"/>
      <c r="LVC248" s="26"/>
      <c r="LVD248" s="20"/>
      <c r="LVE248" s="35"/>
      <c r="LVF248" s="21"/>
      <c r="LVG248" s="21"/>
      <c r="LVH248" s="27"/>
      <c r="LVI248" s="28"/>
      <c r="LVJ248" s="28"/>
      <c r="LVK248" s="28"/>
      <c r="LVL248" s="28"/>
      <c r="LVM248" s="28"/>
      <c r="LVN248" s="58"/>
      <c r="LVO248" s="57"/>
      <c r="LVP248" s="23"/>
      <c r="LVQ248" s="24"/>
      <c r="LVR248" s="26"/>
      <c r="LVS248" s="20"/>
      <c r="LVT248" s="35"/>
      <c r="LVU248" s="21"/>
      <c r="LVV248" s="21"/>
      <c r="LVW248" s="27"/>
      <c r="LVX248" s="28"/>
      <c r="LVY248" s="28"/>
      <c r="LVZ248" s="28"/>
      <c r="LWA248" s="28"/>
      <c r="LWB248" s="28"/>
      <c r="LWC248" s="58"/>
      <c r="LWD248" s="57"/>
      <c r="LWE248" s="23"/>
      <c r="LWF248" s="24"/>
      <c r="LWG248" s="26"/>
      <c r="LWH248" s="20"/>
      <c r="LWI248" s="35"/>
      <c r="LWJ248" s="21"/>
      <c r="LWK248" s="21"/>
      <c r="LWL248" s="27"/>
      <c r="LWM248" s="28"/>
      <c r="LWN248" s="28"/>
      <c r="LWO248" s="28"/>
      <c r="LWP248" s="28"/>
      <c r="LWQ248" s="28"/>
      <c r="LWR248" s="58"/>
      <c r="LWS248" s="57"/>
      <c r="LWT248" s="23"/>
      <c r="LWU248" s="24"/>
      <c r="LWV248" s="26"/>
      <c r="LWW248" s="20"/>
      <c r="LWX248" s="35"/>
      <c r="LWY248" s="21"/>
      <c r="LWZ248" s="21"/>
      <c r="LXA248" s="27"/>
      <c r="LXB248" s="28"/>
      <c r="LXC248" s="28"/>
      <c r="LXD248" s="28"/>
      <c r="LXE248" s="28"/>
      <c r="LXF248" s="28"/>
      <c r="LXG248" s="58"/>
      <c r="LXH248" s="57"/>
      <c r="LXI248" s="23"/>
      <c r="LXJ248" s="24"/>
      <c r="LXK248" s="26"/>
      <c r="LXL248" s="20"/>
      <c r="LXM248" s="35"/>
      <c r="LXN248" s="21"/>
      <c r="LXO248" s="21"/>
      <c r="LXP248" s="27"/>
      <c r="LXQ248" s="28"/>
      <c r="LXR248" s="28"/>
      <c r="LXS248" s="28"/>
      <c r="LXT248" s="28"/>
      <c r="LXU248" s="28"/>
      <c r="LXV248" s="58"/>
      <c r="LXW248" s="57"/>
      <c r="LXX248" s="23"/>
      <c r="LXY248" s="24"/>
      <c r="LXZ248" s="26"/>
      <c r="LYA248" s="20"/>
      <c r="LYB248" s="35"/>
      <c r="LYC248" s="21"/>
      <c r="LYD248" s="21"/>
      <c r="LYE248" s="27"/>
      <c r="LYF248" s="28"/>
      <c r="LYG248" s="28"/>
      <c r="LYH248" s="28"/>
      <c r="LYI248" s="28"/>
      <c r="LYJ248" s="28"/>
      <c r="LYK248" s="58"/>
      <c r="LYL248" s="57"/>
      <c r="LYM248" s="23"/>
      <c r="LYN248" s="24"/>
      <c r="LYO248" s="26"/>
      <c r="LYP248" s="20"/>
      <c r="LYQ248" s="35"/>
      <c r="LYR248" s="21"/>
      <c r="LYS248" s="21"/>
      <c r="LYT248" s="27"/>
      <c r="LYU248" s="28"/>
      <c r="LYV248" s="28"/>
      <c r="LYW248" s="28"/>
      <c r="LYX248" s="28"/>
      <c r="LYY248" s="28"/>
      <c r="LYZ248" s="58"/>
      <c r="LZA248" s="57"/>
      <c r="LZB248" s="23"/>
      <c r="LZC248" s="24"/>
      <c r="LZD248" s="26"/>
      <c r="LZE248" s="20"/>
      <c r="LZF248" s="35"/>
      <c r="LZG248" s="21"/>
      <c r="LZH248" s="21"/>
      <c r="LZI248" s="27"/>
      <c r="LZJ248" s="28"/>
      <c r="LZK248" s="28"/>
      <c r="LZL248" s="28"/>
      <c r="LZM248" s="28"/>
      <c r="LZN248" s="28"/>
      <c r="LZO248" s="58"/>
      <c r="LZP248" s="57"/>
      <c r="LZQ248" s="23"/>
      <c r="LZR248" s="24"/>
      <c r="LZS248" s="26"/>
      <c r="LZT248" s="20"/>
      <c r="LZU248" s="35"/>
      <c r="LZV248" s="21"/>
      <c r="LZW248" s="21"/>
      <c r="LZX248" s="27"/>
      <c r="LZY248" s="28"/>
      <c r="LZZ248" s="28"/>
      <c r="MAA248" s="28"/>
      <c r="MAB248" s="28"/>
      <c r="MAC248" s="28"/>
      <c r="MAD248" s="58"/>
      <c r="MAE248" s="57"/>
      <c r="MAF248" s="23"/>
      <c r="MAG248" s="24"/>
      <c r="MAH248" s="26"/>
      <c r="MAI248" s="20"/>
      <c r="MAJ248" s="35"/>
      <c r="MAK248" s="21"/>
      <c r="MAL248" s="21"/>
      <c r="MAM248" s="27"/>
      <c r="MAN248" s="28"/>
      <c r="MAO248" s="28"/>
      <c r="MAP248" s="28"/>
      <c r="MAQ248" s="28"/>
      <c r="MAR248" s="28"/>
      <c r="MAS248" s="58"/>
      <c r="MAT248" s="57"/>
      <c r="MAU248" s="23"/>
      <c r="MAV248" s="24"/>
      <c r="MAW248" s="26"/>
      <c r="MAX248" s="20"/>
      <c r="MAY248" s="35"/>
      <c r="MAZ248" s="21"/>
      <c r="MBA248" s="21"/>
      <c r="MBB248" s="27"/>
      <c r="MBC248" s="28"/>
      <c r="MBD248" s="28"/>
      <c r="MBE248" s="28"/>
      <c r="MBF248" s="28"/>
      <c r="MBG248" s="28"/>
      <c r="MBH248" s="58"/>
      <c r="MBI248" s="57"/>
      <c r="MBJ248" s="23"/>
      <c r="MBK248" s="24"/>
      <c r="MBL248" s="26"/>
      <c r="MBM248" s="20"/>
      <c r="MBN248" s="35"/>
      <c r="MBO248" s="21"/>
      <c r="MBP248" s="21"/>
      <c r="MBQ248" s="27"/>
      <c r="MBR248" s="28"/>
      <c r="MBS248" s="28"/>
      <c r="MBT248" s="28"/>
      <c r="MBU248" s="28"/>
      <c r="MBV248" s="28"/>
      <c r="MBW248" s="58"/>
      <c r="MBX248" s="57"/>
      <c r="MBY248" s="23"/>
      <c r="MBZ248" s="24"/>
      <c r="MCA248" s="26"/>
      <c r="MCB248" s="20"/>
      <c r="MCC248" s="35"/>
      <c r="MCD248" s="21"/>
      <c r="MCE248" s="21"/>
      <c r="MCF248" s="27"/>
      <c r="MCG248" s="28"/>
      <c r="MCH248" s="28"/>
      <c r="MCI248" s="28"/>
      <c r="MCJ248" s="28"/>
      <c r="MCK248" s="28"/>
      <c r="MCL248" s="58"/>
      <c r="MCM248" s="57"/>
      <c r="MCN248" s="23"/>
      <c r="MCO248" s="24"/>
      <c r="MCP248" s="26"/>
      <c r="MCQ248" s="20"/>
      <c r="MCR248" s="35"/>
      <c r="MCS248" s="21"/>
      <c r="MCT248" s="21"/>
      <c r="MCU248" s="27"/>
      <c r="MCV248" s="28"/>
      <c r="MCW248" s="28"/>
      <c r="MCX248" s="28"/>
      <c r="MCY248" s="28"/>
      <c r="MCZ248" s="28"/>
      <c r="MDA248" s="58"/>
      <c r="MDB248" s="57"/>
      <c r="MDC248" s="23"/>
      <c r="MDD248" s="24"/>
      <c r="MDE248" s="26"/>
      <c r="MDF248" s="20"/>
      <c r="MDG248" s="35"/>
      <c r="MDH248" s="21"/>
      <c r="MDI248" s="21"/>
      <c r="MDJ248" s="27"/>
      <c r="MDK248" s="28"/>
      <c r="MDL248" s="28"/>
      <c r="MDM248" s="28"/>
      <c r="MDN248" s="28"/>
      <c r="MDO248" s="28"/>
      <c r="MDP248" s="58"/>
      <c r="MDQ248" s="57"/>
      <c r="MDR248" s="23"/>
      <c r="MDS248" s="24"/>
      <c r="MDT248" s="26"/>
      <c r="MDU248" s="20"/>
      <c r="MDV248" s="35"/>
      <c r="MDW248" s="21"/>
      <c r="MDX248" s="21"/>
      <c r="MDY248" s="27"/>
      <c r="MDZ248" s="28"/>
      <c r="MEA248" s="28"/>
      <c r="MEB248" s="28"/>
      <c r="MEC248" s="28"/>
      <c r="MED248" s="28"/>
      <c r="MEE248" s="58"/>
      <c r="MEF248" s="57"/>
      <c r="MEG248" s="23"/>
      <c r="MEH248" s="24"/>
      <c r="MEI248" s="26"/>
      <c r="MEJ248" s="20"/>
      <c r="MEK248" s="35"/>
      <c r="MEL248" s="21"/>
      <c r="MEM248" s="21"/>
      <c r="MEN248" s="27"/>
      <c r="MEO248" s="28"/>
      <c r="MEP248" s="28"/>
      <c r="MEQ248" s="28"/>
      <c r="MER248" s="28"/>
      <c r="MES248" s="28"/>
      <c r="MET248" s="58"/>
      <c r="MEU248" s="57"/>
      <c r="MEV248" s="23"/>
      <c r="MEW248" s="24"/>
      <c r="MEX248" s="26"/>
      <c r="MEY248" s="20"/>
      <c r="MEZ248" s="35"/>
      <c r="MFA248" s="21"/>
      <c r="MFB248" s="21"/>
      <c r="MFC248" s="27"/>
      <c r="MFD248" s="28"/>
      <c r="MFE248" s="28"/>
      <c r="MFF248" s="28"/>
      <c r="MFG248" s="28"/>
      <c r="MFH248" s="28"/>
      <c r="MFI248" s="58"/>
      <c r="MFJ248" s="57"/>
      <c r="MFK248" s="23"/>
      <c r="MFL248" s="24"/>
      <c r="MFM248" s="26"/>
      <c r="MFN248" s="20"/>
      <c r="MFO248" s="35"/>
      <c r="MFP248" s="21"/>
      <c r="MFQ248" s="21"/>
      <c r="MFR248" s="27"/>
      <c r="MFS248" s="28"/>
      <c r="MFT248" s="28"/>
      <c r="MFU248" s="28"/>
      <c r="MFV248" s="28"/>
      <c r="MFW248" s="28"/>
      <c r="MFX248" s="58"/>
      <c r="MFY248" s="57"/>
      <c r="MFZ248" s="23"/>
      <c r="MGA248" s="24"/>
      <c r="MGB248" s="26"/>
      <c r="MGC248" s="20"/>
      <c r="MGD248" s="35"/>
      <c r="MGE248" s="21"/>
      <c r="MGF248" s="21"/>
      <c r="MGG248" s="27"/>
      <c r="MGH248" s="28"/>
      <c r="MGI248" s="28"/>
      <c r="MGJ248" s="28"/>
      <c r="MGK248" s="28"/>
      <c r="MGL248" s="28"/>
      <c r="MGM248" s="58"/>
      <c r="MGN248" s="57"/>
      <c r="MGO248" s="23"/>
      <c r="MGP248" s="24"/>
      <c r="MGQ248" s="26"/>
      <c r="MGR248" s="20"/>
      <c r="MGS248" s="35"/>
      <c r="MGT248" s="21"/>
      <c r="MGU248" s="21"/>
      <c r="MGV248" s="27"/>
      <c r="MGW248" s="28"/>
      <c r="MGX248" s="28"/>
      <c r="MGY248" s="28"/>
      <c r="MGZ248" s="28"/>
      <c r="MHA248" s="28"/>
      <c r="MHB248" s="58"/>
      <c r="MHC248" s="57"/>
      <c r="MHD248" s="23"/>
      <c r="MHE248" s="24"/>
      <c r="MHF248" s="26"/>
      <c r="MHG248" s="20"/>
      <c r="MHH248" s="35"/>
      <c r="MHI248" s="21"/>
      <c r="MHJ248" s="21"/>
      <c r="MHK248" s="27"/>
      <c r="MHL248" s="28"/>
      <c r="MHM248" s="28"/>
      <c r="MHN248" s="28"/>
      <c r="MHO248" s="28"/>
      <c r="MHP248" s="28"/>
      <c r="MHQ248" s="58"/>
      <c r="MHR248" s="57"/>
      <c r="MHS248" s="23"/>
      <c r="MHT248" s="24"/>
      <c r="MHU248" s="26"/>
      <c r="MHV248" s="20"/>
      <c r="MHW248" s="35"/>
      <c r="MHX248" s="21"/>
      <c r="MHY248" s="21"/>
      <c r="MHZ248" s="27"/>
      <c r="MIA248" s="28"/>
      <c r="MIB248" s="28"/>
      <c r="MIC248" s="28"/>
      <c r="MID248" s="28"/>
      <c r="MIE248" s="28"/>
      <c r="MIF248" s="58"/>
      <c r="MIG248" s="57"/>
      <c r="MIH248" s="23"/>
      <c r="MII248" s="24"/>
      <c r="MIJ248" s="26"/>
      <c r="MIK248" s="20"/>
      <c r="MIL248" s="35"/>
      <c r="MIM248" s="21"/>
      <c r="MIN248" s="21"/>
      <c r="MIO248" s="27"/>
      <c r="MIP248" s="28"/>
      <c r="MIQ248" s="28"/>
      <c r="MIR248" s="28"/>
      <c r="MIS248" s="28"/>
      <c r="MIT248" s="28"/>
      <c r="MIU248" s="58"/>
      <c r="MIV248" s="57"/>
      <c r="MIW248" s="23"/>
      <c r="MIX248" s="24"/>
      <c r="MIY248" s="26"/>
      <c r="MIZ248" s="20"/>
      <c r="MJA248" s="35"/>
      <c r="MJB248" s="21"/>
      <c r="MJC248" s="21"/>
      <c r="MJD248" s="27"/>
      <c r="MJE248" s="28"/>
      <c r="MJF248" s="28"/>
      <c r="MJG248" s="28"/>
      <c r="MJH248" s="28"/>
      <c r="MJI248" s="28"/>
      <c r="MJJ248" s="58"/>
      <c r="MJK248" s="57"/>
      <c r="MJL248" s="23"/>
      <c r="MJM248" s="24"/>
      <c r="MJN248" s="26"/>
      <c r="MJO248" s="20"/>
      <c r="MJP248" s="35"/>
      <c r="MJQ248" s="21"/>
      <c r="MJR248" s="21"/>
      <c r="MJS248" s="27"/>
      <c r="MJT248" s="28"/>
      <c r="MJU248" s="28"/>
      <c r="MJV248" s="28"/>
      <c r="MJW248" s="28"/>
      <c r="MJX248" s="28"/>
      <c r="MJY248" s="58"/>
      <c r="MJZ248" s="57"/>
      <c r="MKA248" s="23"/>
      <c r="MKB248" s="24"/>
      <c r="MKC248" s="26"/>
      <c r="MKD248" s="20"/>
      <c r="MKE248" s="35"/>
      <c r="MKF248" s="21"/>
      <c r="MKG248" s="21"/>
      <c r="MKH248" s="27"/>
      <c r="MKI248" s="28"/>
      <c r="MKJ248" s="28"/>
      <c r="MKK248" s="28"/>
      <c r="MKL248" s="28"/>
      <c r="MKM248" s="28"/>
      <c r="MKN248" s="58"/>
      <c r="MKO248" s="57"/>
      <c r="MKP248" s="23"/>
      <c r="MKQ248" s="24"/>
      <c r="MKR248" s="26"/>
      <c r="MKS248" s="20"/>
      <c r="MKT248" s="35"/>
      <c r="MKU248" s="21"/>
      <c r="MKV248" s="21"/>
      <c r="MKW248" s="27"/>
      <c r="MKX248" s="28"/>
      <c r="MKY248" s="28"/>
      <c r="MKZ248" s="28"/>
      <c r="MLA248" s="28"/>
      <c r="MLB248" s="28"/>
      <c r="MLC248" s="58"/>
      <c r="MLD248" s="57"/>
      <c r="MLE248" s="23"/>
      <c r="MLF248" s="24"/>
      <c r="MLG248" s="26"/>
      <c r="MLH248" s="20"/>
      <c r="MLI248" s="35"/>
      <c r="MLJ248" s="21"/>
      <c r="MLK248" s="21"/>
      <c r="MLL248" s="27"/>
      <c r="MLM248" s="28"/>
      <c r="MLN248" s="28"/>
      <c r="MLO248" s="28"/>
      <c r="MLP248" s="28"/>
      <c r="MLQ248" s="28"/>
      <c r="MLR248" s="58"/>
      <c r="MLS248" s="57"/>
      <c r="MLT248" s="23"/>
      <c r="MLU248" s="24"/>
      <c r="MLV248" s="26"/>
      <c r="MLW248" s="20"/>
      <c r="MLX248" s="35"/>
      <c r="MLY248" s="21"/>
      <c r="MLZ248" s="21"/>
      <c r="MMA248" s="27"/>
      <c r="MMB248" s="28"/>
      <c r="MMC248" s="28"/>
      <c r="MMD248" s="28"/>
      <c r="MME248" s="28"/>
      <c r="MMF248" s="28"/>
      <c r="MMG248" s="58"/>
      <c r="MMH248" s="57"/>
      <c r="MMI248" s="23"/>
      <c r="MMJ248" s="24"/>
      <c r="MMK248" s="26"/>
      <c r="MML248" s="20"/>
      <c r="MMM248" s="35"/>
      <c r="MMN248" s="21"/>
      <c r="MMO248" s="21"/>
      <c r="MMP248" s="27"/>
      <c r="MMQ248" s="28"/>
      <c r="MMR248" s="28"/>
      <c r="MMS248" s="28"/>
      <c r="MMT248" s="28"/>
      <c r="MMU248" s="28"/>
      <c r="MMV248" s="58"/>
      <c r="MMW248" s="57"/>
      <c r="MMX248" s="23"/>
      <c r="MMY248" s="24"/>
      <c r="MMZ248" s="26"/>
      <c r="MNA248" s="20"/>
      <c r="MNB248" s="35"/>
      <c r="MNC248" s="21"/>
      <c r="MND248" s="21"/>
      <c r="MNE248" s="27"/>
      <c r="MNF248" s="28"/>
      <c r="MNG248" s="28"/>
      <c r="MNH248" s="28"/>
      <c r="MNI248" s="28"/>
      <c r="MNJ248" s="28"/>
      <c r="MNK248" s="58"/>
      <c r="MNL248" s="57"/>
      <c r="MNM248" s="23"/>
      <c r="MNN248" s="24"/>
      <c r="MNO248" s="26"/>
      <c r="MNP248" s="20"/>
      <c r="MNQ248" s="35"/>
      <c r="MNR248" s="21"/>
      <c r="MNS248" s="21"/>
      <c r="MNT248" s="27"/>
      <c r="MNU248" s="28"/>
      <c r="MNV248" s="28"/>
      <c r="MNW248" s="28"/>
      <c r="MNX248" s="28"/>
      <c r="MNY248" s="28"/>
      <c r="MNZ248" s="58"/>
      <c r="MOA248" s="57"/>
      <c r="MOB248" s="23"/>
      <c r="MOC248" s="24"/>
      <c r="MOD248" s="26"/>
      <c r="MOE248" s="20"/>
      <c r="MOF248" s="35"/>
      <c r="MOG248" s="21"/>
      <c r="MOH248" s="21"/>
      <c r="MOI248" s="27"/>
      <c r="MOJ248" s="28"/>
      <c r="MOK248" s="28"/>
      <c r="MOL248" s="28"/>
      <c r="MOM248" s="28"/>
      <c r="MON248" s="28"/>
      <c r="MOO248" s="58"/>
      <c r="MOP248" s="57"/>
      <c r="MOQ248" s="23"/>
      <c r="MOR248" s="24"/>
      <c r="MOS248" s="26"/>
      <c r="MOT248" s="20"/>
      <c r="MOU248" s="35"/>
      <c r="MOV248" s="21"/>
      <c r="MOW248" s="21"/>
      <c r="MOX248" s="27"/>
      <c r="MOY248" s="28"/>
      <c r="MOZ248" s="28"/>
      <c r="MPA248" s="28"/>
      <c r="MPB248" s="28"/>
      <c r="MPC248" s="28"/>
      <c r="MPD248" s="58"/>
      <c r="MPE248" s="57"/>
      <c r="MPF248" s="23"/>
      <c r="MPG248" s="24"/>
      <c r="MPH248" s="26"/>
      <c r="MPI248" s="20"/>
      <c r="MPJ248" s="35"/>
      <c r="MPK248" s="21"/>
      <c r="MPL248" s="21"/>
      <c r="MPM248" s="27"/>
      <c r="MPN248" s="28"/>
      <c r="MPO248" s="28"/>
      <c r="MPP248" s="28"/>
      <c r="MPQ248" s="28"/>
      <c r="MPR248" s="28"/>
      <c r="MPS248" s="58"/>
      <c r="MPT248" s="57"/>
      <c r="MPU248" s="23"/>
      <c r="MPV248" s="24"/>
      <c r="MPW248" s="26"/>
      <c r="MPX248" s="20"/>
      <c r="MPY248" s="35"/>
      <c r="MPZ248" s="21"/>
      <c r="MQA248" s="21"/>
      <c r="MQB248" s="27"/>
      <c r="MQC248" s="28"/>
      <c r="MQD248" s="28"/>
      <c r="MQE248" s="28"/>
      <c r="MQF248" s="28"/>
      <c r="MQG248" s="28"/>
      <c r="MQH248" s="58"/>
      <c r="MQI248" s="57"/>
      <c r="MQJ248" s="23"/>
      <c r="MQK248" s="24"/>
      <c r="MQL248" s="26"/>
      <c r="MQM248" s="20"/>
      <c r="MQN248" s="35"/>
      <c r="MQO248" s="21"/>
      <c r="MQP248" s="21"/>
      <c r="MQQ248" s="27"/>
      <c r="MQR248" s="28"/>
      <c r="MQS248" s="28"/>
      <c r="MQT248" s="28"/>
      <c r="MQU248" s="28"/>
      <c r="MQV248" s="28"/>
      <c r="MQW248" s="58"/>
      <c r="MQX248" s="57"/>
      <c r="MQY248" s="23"/>
      <c r="MQZ248" s="24"/>
      <c r="MRA248" s="26"/>
      <c r="MRB248" s="20"/>
      <c r="MRC248" s="35"/>
      <c r="MRD248" s="21"/>
      <c r="MRE248" s="21"/>
      <c r="MRF248" s="27"/>
      <c r="MRG248" s="28"/>
      <c r="MRH248" s="28"/>
      <c r="MRI248" s="28"/>
      <c r="MRJ248" s="28"/>
      <c r="MRK248" s="28"/>
      <c r="MRL248" s="58"/>
      <c r="MRM248" s="57"/>
      <c r="MRN248" s="23"/>
      <c r="MRO248" s="24"/>
      <c r="MRP248" s="26"/>
      <c r="MRQ248" s="20"/>
      <c r="MRR248" s="35"/>
      <c r="MRS248" s="21"/>
      <c r="MRT248" s="21"/>
      <c r="MRU248" s="27"/>
      <c r="MRV248" s="28"/>
      <c r="MRW248" s="28"/>
      <c r="MRX248" s="28"/>
      <c r="MRY248" s="28"/>
      <c r="MRZ248" s="28"/>
      <c r="MSA248" s="58"/>
      <c r="MSB248" s="57"/>
      <c r="MSC248" s="23"/>
      <c r="MSD248" s="24"/>
      <c r="MSE248" s="26"/>
      <c r="MSF248" s="20"/>
      <c r="MSG248" s="35"/>
      <c r="MSH248" s="21"/>
      <c r="MSI248" s="21"/>
      <c r="MSJ248" s="27"/>
      <c r="MSK248" s="28"/>
      <c r="MSL248" s="28"/>
      <c r="MSM248" s="28"/>
      <c r="MSN248" s="28"/>
      <c r="MSO248" s="28"/>
      <c r="MSP248" s="58"/>
      <c r="MSQ248" s="57"/>
      <c r="MSR248" s="23"/>
      <c r="MSS248" s="24"/>
      <c r="MST248" s="26"/>
      <c r="MSU248" s="20"/>
      <c r="MSV248" s="35"/>
      <c r="MSW248" s="21"/>
      <c r="MSX248" s="21"/>
      <c r="MSY248" s="27"/>
      <c r="MSZ248" s="28"/>
      <c r="MTA248" s="28"/>
      <c r="MTB248" s="28"/>
      <c r="MTC248" s="28"/>
      <c r="MTD248" s="28"/>
      <c r="MTE248" s="58"/>
      <c r="MTF248" s="57"/>
      <c r="MTG248" s="23"/>
      <c r="MTH248" s="24"/>
      <c r="MTI248" s="26"/>
      <c r="MTJ248" s="20"/>
      <c r="MTK248" s="35"/>
      <c r="MTL248" s="21"/>
      <c r="MTM248" s="21"/>
      <c r="MTN248" s="27"/>
      <c r="MTO248" s="28"/>
      <c r="MTP248" s="28"/>
      <c r="MTQ248" s="28"/>
      <c r="MTR248" s="28"/>
      <c r="MTS248" s="28"/>
      <c r="MTT248" s="58"/>
      <c r="MTU248" s="57"/>
      <c r="MTV248" s="23"/>
      <c r="MTW248" s="24"/>
      <c r="MTX248" s="26"/>
      <c r="MTY248" s="20"/>
      <c r="MTZ248" s="35"/>
      <c r="MUA248" s="21"/>
      <c r="MUB248" s="21"/>
      <c r="MUC248" s="27"/>
      <c r="MUD248" s="28"/>
      <c r="MUE248" s="28"/>
      <c r="MUF248" s="28"/>
      <c r="MUG248" s="28"/>
      <c r="MUH248" s="28"/>
      <c r="MUI248" s="58"/>
      <c r="MUJ248" s="57"/>
      <c r="MUK248" s="23"/>
      <c r="MUL248" s="24"/>
      <c r="MUM248" s="26"/>
      <c r="MUN248" s="20"/>
      <c r="MUO248" s="35"/>
      <c r="MUP248" s="21"/>
      <c r="MUQ248" s="21"/>
      <c r="MUR248" s="27"/>
      <c r="MUS248" s="28"/>
      <c r="MUT248" s="28"/>
      <c r="MUU248" s="28"/>
      <c r="MUV248" s="28"/>
      <c r="MUW248" s="28"/>
      <c r="MUX248" s="58"/>
      <c r="MUY248" s="57"/>
      <c r="MUZ248" s="23"/>
      <c r="MVA248" s="24"/>
      <c r="MVB248" s="26"/>
      <c r="MVC248" s="20"/>
      <c r="MVD248" s="35"/>
      <c r="MVE248" s="21"/>
      <c r="MVF248" s="21"/>
      <c r="MVG248" s="27"/>
      <c r="MVH248" s="28"/>
      <c r="MVI248" s="28"/>
      <c r="MVJ248" s="28"/>
      <c r="MVK248" s="28"/>
      <c r="MVL248" s="28"/>
      <c r="MVM248" s="58"/>
      <c r="MVN248" s="57"/>
      <c r="MVO248" s="23"/>
      <c r="MVP248" s="24"/>
      <c r="MVQ248" s="26"/>
      <c r="MVR248" s="20"/>
      <c r="MVS248" s="35"/>
      <c r="MVT248" s="21"/>
      <c r="MVU248" s="21"/>
      <c r="MVV248" s="27"/>
      <c r="MVW248" s="28"/>
      <c r="MVX248" s="28"/>
      <c r="MVY248" s="28"/>
      <c r="MVZ248" s="28"/>
      <c r="MWA248" s="28"/>
      <c r="MWB248" s="58"/>
      <c r="MWC248" s="57"/>
      <c r="MWD248" s="23"/>
      <c r="MWE248" s="24"/>
      <c r="MWF248" s="26"/>
      <c r="MWG248" s="20"/>
      <c r="MWH248" s="35"/>
      <c r="MWI248" s="21"/>
      <c r="MWJ248" s="21"/>
      <c r="MWK248" s="27"/>
      <c r="MWL248" s="28"/>
      <c r="MWM248" s="28"/>
      <c r="MWN248" s="28"/>
      <c r="MWO248" s="28"/>
      <c r="MWP248" s="28"/>
      <c r="MWQ248" s="58"/>
      <c r="MWR248" s="57"/>
      <c r="MWS248" s="23"/>
      <c r="MWT248" s="24"/>
      <c r="MWU248" s="26"/>
      <c r="MWV248" s="20"/>
      <c r="MWW248" s="35"/>
      <c r="MWX248" s="21"/>
      <c r="MWY248" s="21"/>
      <c r="MWZ248" s="27"/>
      <c r="MXA248" s="28"/>
      <c r="MXB248" s="28"/>
      <c r="MXC248" s="28"/>
      <c r="MXD248" s="28"/>
      <c r="MXE248" s="28"/>
      <c r="MXF248" s="58"/>
      <c r="MXG248" s="57"/>
      <c r="MXH248" s="23"/>
      <c r="MXI248" s="24"/>
      <c r="MXJ248" s="26"/>
      <c r="MXK248" s="20"/>
      <c r="MXL248" s="35"/>
      <c r="MXM248" s="21"/>
      <c r="MXN248" s="21"/>
      <c r="MXO248" s="27"/>
      <c r="MXP248" s="28"/>
      <c r="MXQ248" s="28"/>
      <c r="MXR248" s="28"/>
      <c r="MXS248" s="28"/>
      <c r="MXT248" s="28"/>
      <c r="MXU248" s="58"/>
      <c r="MXV248" s="57"/>
      <c r="MXW248" s="23"/>
      <c r="MXX248" s="24"/>
      <c r="MXY248" s="26"/>
      <c r="MXZ248" s="20"/>
      <c r="MYA248" s="35"/>
      <c r="MYB248" s="21"/>
      <c r="MYC248" s="21"/>
      <c r="MYD248" s="27"/>
      <c r="MYE248" s="28"/>
      <c r="MYF248" s="28"/>
      <c r="MYG248" s="28"/>
      <c r="MYH248" s="28"/>
      <c r="MYI248" s="28"/>
      <c r="MYJ248" s="58"/>
      <c r="MYK248" s="57"/>
      <c r="MYL248" s="23"/>
      <c r="MYM248" s="24"/>
      <c r="MYN248" s="26"/>
      <c r="MYO248" s="20"/>
      <c r="MYP248" s="35"/>
      <c r="MYQ248" s="21"/>
      <c r="MYR248" s="21"/>
      <c r="MYS248" s="27"/>
      <c r="MYT248" s="28"/>
      <c r="MYU248" s="28"/>
      <c r="MYV248" s="28"/>
      <c r="MYW248" s="28"/>
      <c r="MYX248" s="28"/>
      <c r="MYY248" s="58"/>
      <c r="MYZ248" s="57"/>
      <c r="MZA248" s="23"/>
      <c r="MZB248" s="24"/>
      <c r="MZC248" s="26"/>
      <c r="MZD248" s="20"/>
      <c r="MZE248" s="35"/>
      <c r="MZF248" s="21"/>
      <c r="MZG248" s="21"/>
      <c r="MZH248" s="27"/>
      <c r="MZI248" s="28"/>
      <c r="MZJ248" s="28"/>
      <c r="MZK248" s="28"/>
      <c r="MZL248" s="28"/>
      <c r="MZM248" s="28"/>
      <c r="MZN248" s="58"/>
      <c r="MZO248" s="57"/>
      <c r="MZP248" s="23"/>
      <c r="MZQ248" s="24"/>
      <c r="MZR248" s="26"/>
      <c r="MZS248" s="20"/>
      <c r="MZT248" s="35"/>
      <c r="MZU248" s="21"/>
      <c r="MZV248" s="21"/>
      <c r="MZW248" s="27"/>
      <c r="MZX248" s="28"/>
      <c r="MZY248" s="28"/>
      <c r="MZZ248" s="28"/>
      <c r="NAA248" s="28"/>
      <c r="NAB248" s="28"/>
      <c r="NAC248" s="58"/>
      <c r="NAD248" s="57"/>
      <c r="NAE248" s="23"/>
      <c r="NAF248" s="24"/>
      <c r="NAG248" s="26"/>
      <c r="NAH248" s="20"/>
      <c r="NAI248" s="35"/>
      <c r="NAJ248" s="21"/>
      <c r="NAK248" s="21"/>
      <c r="NAL248" s="27"/>
      <c r="NAM248" s="28"/>
      <c r="NAN248" s="28"/>
      <c r="NAO248" s="28"/>
      <c r="NAP248" s="28"/>
      <c r="NAQ248" s="28"/>
      <c r="NAR248" s="58"/>
      <c r="NAS248" s="57"/>
      <c r="NAT248" s="23"/>
      <c r="NAU248" s="24"/>
      <c r="NAV248" s="26"/>
      <c r="NAW248" s="20"/>
      <c r="NAX248" s="35"/>
      <c r="NAY248" s="21"/>
      <c r="NAZ248" s="21"/>
      <c r="NBA248" s="27"/>
      <c r="NBB248" s="28"/>
      <c r="NBC248" s="28"/>
      <c r="NBD248" s="28"/>
      <c r="NBE248" s="28"/>
      <c r="NBF248" s="28"/>
      <c r="NBG248" s="58"/>
      <c r="NBH248" s="57"/>
      <c r="NBI248" s="23"/>
      <c r="NBJ248" s="24"/>
      <c r="NBK248" s="26"/>
      <c r="NBL248" s="20"/>
      <c r="NBM248" s="35"/>
      <c r="NBN248" s="21"/>
      <c r="NBO248" s="21"/>
      <c r="NBP248" s="27"/>
      <c r="NBQ248" s="28"/>
      <c r="NBR248" s="28"/>
      <c r="NBS248" s="28"/>
      <c r="NBT248" s="28"/>
      <c r="NBU248" s="28"/>
      <c r="NBV248" s="58"/>
      <c r="NBW248" s="57"/>
      <c r="NBX248" s="23"/>
      <c r="NBY248" s="24"/>
      <c r="NBZ248" s="26"/>
      <c r="NCA248" s="20"/>
      <c r="NCB248" s="35"/>
      <c r="NCC248" s="21"/>
      <c r="NCD248" s="21"/>
      <c r="NCE248" s="27"/>
      <c r="NCF248" s="28"/>
      <c r="NCG248" s="28"/>
      <c r="NCH248" s="28"/>
      <c r="NCI248" s="28"/>
      <c r="NCJ248" s="28"/>
      <c r="NCK248" s="58"/>
      <c r="NCL248" s="57"/>
      <c r="NCM248" s="23"/>
      <c r="NCN248" s="24"/>
      <c r="NCO248" s="26"/>
      <c r="NCP248" s="20"/>
      <c r="NCQ248" s="35"/>
      <c r="NCR248" s="21"/>
      <c r="NCS248" s="21"/>
      <c r="NCT248" s="27"/>
      <c r="NCU248" s="28"/>
      <c r="NCV248" s="28"/>
      <c r="NCW248" s="28"/>
      <c r="NCX248" s="28"/>
      <c r="NCY248" s="28"/>
      <c r="NCZ248" s="58"/>
      <c r="NDA248" s="57"/>
      <c r="NDB248" s="23"/>
      <c r="NDC248" s="24"/>
      <c r="NDD248" s="26"/>
      <c r="NDE248" s="20"/>
      <c r="NDF248" s="35"/>
      <c r="NDG248" s="21"/>
      <c r="NDH248" s="21"/>
      <c r="NDI248" s="27"/>
      <c r="NDJ248" s="28"/>
      <c r="NDK248" s="28"/>
      <c r="NDL248" s="28"/>
      <c r="NDM248" s="28"/>
      <c r="NDN248" s="28"/>
      <c r="NDO248" s="58"/>
      <c r="NDP248" s="57"/>
      <c r="NDQ248" s="23"/>
      <c r="NDR248" s="24"/>
      <c r="NDS248" s="26"/>
      <c r="NDT248" s="20"/>
      <c r="NDU248" s="35"/>
      <c r="NDV248" s="21"/>
      <c r="NDW248" s="21"/>
      <c r="NDX248" s="27"/>
      <c r="NDY248" s="28"/>
      <c r="NDZ248" s="28"/>
      <c r="NEA248" s="28"/>
      <c r="NEB248" s="28"/>
      <c r="NEC248" s="28"/>
      <c r="NED248" s="58"/>
      <c r="NEE248" s="57"/>
      <c r="NEF248" s="23"/>
      <c r="NEG248" s="24"/>
      <c r="NEH248" s="26"/>
      <c r="NEI248" s="20"/>
      <c r="NEJ248" s="35"/>
      <c r="NEK248" s="21"/>
      <c r="NEL248" s="21"/>
      <c r="NEM248" s="27"/>
      <c r="NEN248" s="28"/>
      <c r="NEO248" s="28"/>
      <c r="NEP248" s="28"/>
      <c r="NEQ248" s="28"/>
      <c r="NER248" s="28"/>
      <c r="NES248" s="58"/>
      <c r="NET248" s="57"/>
      <c r="NEU248" s="23"/>
      <c r="NEV248" s="24"/>
      <c r="NEW248" s="26"/>
      <c r="NEX248" s="20"/>
      <c r="NEY248" s="35"/>
      <c r="NEZ248" s="21"/>
      <c r="NFA248" s="21"/>
      <c r="NFB248" s="27"/>
      <c r="NFC248" s="28"/>
      <c r="NFD248" s="28"/>
      <c r="NFE248" s="28"/>
      <c r="NFF248" s="28"/>
      <c r="NFG248" s="28"/>
      <c r="NFH248" s="58"/>
      <c r="NFI248" s="57"/>
      <c r="NFJ248" s="23"/>
      <c r="NFK248" s="24"/>
      <c r="NFL248" s="26"/>
      <c r="NFM248" s="20"/>
      <c r="NFN248" s="35"/>
      <c r="NFO248" s="21"/>
      <c r="NFP248" s="21"/>
      <c r="NFQ248" s="27"/>
      <c r="NFR248" s="28"/>
      <c r="NFS248" s="28"/>
      <c r="NFT248" s="28"/>
      <c r="NFU248" s="28"/>
      <c r="NFV248" s="28"/>
      <c r="NFW248" s="58"/>
      <c r="NFX248" s="57"/>
      <c r="NFY248" s="23"/>
      <c r="NFZ248" s="24"/>
      <c r="NGA248" s="26"/>
      <c r="NGB248" s="20"/>
      <c r="NGC248" s="35"/>
      <c r="NGD248" s="21"/>
      <c r="NGE248" s="21"/>
      <c r="NGF248" s="27"/>
      <c r="NGG248" s="28"/>
      <c r="NGH248" s="28"/>
      <c r="NGI248" s="28"/>
      <c r="NGJ248" s="28"/>
      <c r="NGK248" s="28"/>
      <c r="NGL248" s="58"/>
      <c r="NGM248" s="57"/>
      <c r="NGN248" s="23"/>
      <c r="NGO248" s="24"/>
      <c r="NGP248" s="26"/>
      <c r="NGQ248" s="20"/>
      <c r="NGR248" s="35"/>
      <c r="NGS248" s="21"/>
      <c r="NGT248" s="21"/>
      <c r="NGU248" s="27"/>
      <c r="NGV248" s="28"/>
      <c r="NGW248" s="28"/>
      <c r="NGX248" s="28"/>
      <c r="NGY248" s="28"/>
      <c r="NGZ248" s="28"/>
      <c r="NHA248" s="58"/>
      <c r="NHB248" s="57"/>
      <c r="NHC248" s="23"/>
      <c r="NHD248" s="24"/>
      <c r="NHE248" s="26"/>
      <c r="NHF248" s="20"/>
      <c r="NHG248" s="35"/>
      <c r="NHH248" s="21"/>
      <c r="NHI248" s="21"/>
      <c r="NHJ248" s="27"/>
      <c r="NHK248" s="28"/>
      <c r="NHL248" s="28"/>
      <c r="NHM248" s="28"/>
      <c r="NHN248" s="28"/>
      <c r="NHO248" s="28"/>
      <c r="NHP248" s="58"/>
      <c r="NHQ248" s="57"/>
      <c r="NHR248" s="23"/>
      <c r="NHS248" s="24"/>
      <c r="NHT248" s="26"/>
      <c r="NHU248" s="20"/>
      <c r="NHV248" s="35"/>
      <c r="NHW248" s="21"/>
      <c r="NHX248" s="21"/>
      <c r="NHY248" s="27"/>
      <c r="NHZ248" s="28"/>
      <c r="NIA248" s="28"/>
      <c r="NIB248" s="28"/>
      <c r="NIC248" s="28"/>
      <c r="NID248" s="28"/>
      <c r="NIE248" s="58"/>
      <c r="NIF248" s="57"/>
      <c r="NIG248" s="23"/>
      <c r="NIH248" s="24"/>
      <c r="NII248" s="26"/>
      <c r="NIJ248" s="20"/>
      <c r="NIK248" s="35"/>
      <c r="NIL248" s="21"/>
      <c r="NIM248" s="21"/>
      <c r="NIN248" s="27"/>
      <c r="NIO248" s="28"/>
      <c r="NIP248" s="28"/>
      <c r="NIQ248" s="28"/>
      <c r="NIR248" s="28"/>
      <c r="NIS248" s="28"/>
      <c r="NIT248" s="58"/>
      <c r="NIU248" s="57"/>
      <c r="NIV248" s="23"/>
      <c r="NIW248" s="24"/>
      <c r="NIX248" s="26"/>
      <c r="NIY248" s="20"/>
      <c r="NIZ248" s="35"/>
      <c r="NJA248" s="21"/>
      <c r="NJB248" s="21"/>
      <c r="NJC248" s="27"/>
      <c r="NJD248" s="28"/>
      <c r="NJE248" s="28"/>
      <c r="NJF248" s="28"/>
      <c r="NJG248" s="28"/>
      <c r="NJH248" s="28"/>
      <c r="NJI248" s="58"/>
      <c r="NJJ248" s="57"/>
      <c r="NJK248" s="23"/>
      <c r="NJL248" s="24"/>
      <c r="NJM248" s="26"/>
      <c r="NJN248" s="20"/>
      <c r="NJO248" s="35"/>
      <c r="NJP248" s="21"/>
      <c r="NJQ248" s="21"/>
      <c r="NJR248" s="27"/>
      <c r="NJS248" s="28"/>
      <c r="NJT248" s="28"/>
      <c r="NJU248" s="28"/>
      <c r="NJV248" s="28"/>
      <c r="NJW248" s="28"/>
      <c r="NJX248" s="58"/>
      <c r="NJY248" s="57"/>
      <c r="NJZ248" s="23"/>
      <c r="NKA248" s="24"/>
      <c r="NKB248" s="26"/>
      <c r="NKC248" s="20"/>
      <c r="NKD248" s="35"/>
      <c r="NKE248" s="21"/>
      <c r="NKF248" s="21"/>
      <c r="NKG248" s="27"/>
      <c r="NKH248" s="28"/>
      <c r="NKI248" s="28"/>
      <c r="NKJ248" s="28"/>
      <c r="NKK248" s="28"/>
      <c r="NKL248" s="28"/>
      <c r="NKM248" s="58"/>
      <c r="NKN248" s="57"/>
      <c r="NKO248" s="23"/>
      <c r="NKP248" s="24"/>
      <c r="NKQ248" s="26"/>
      <c r="NKR248" s="20"/>
      <c r="NKS248" s="35"/>
      <c r="NKT248" s="21"/>
      <c r="NKU248" s="21"/>
      <c r="NKV248" s="27"/>
      <c r="NKW248" s="28"/>
      <c r="NKX248" s="28"/>
      <c r="NKY248" s="28"/>
      <c r="NKZ248" s="28"/>
      <c r="NLA248" s="28"/>
      <c r="NLB248" s="58"/>
      <c r="NLC248" s="57"/>
      <c r="NLD248" s="23"/>
      <c r="NLE248" s="24"/>
      <c r="NLF248" s="26"/>
      <c r="NLG248" s="20"/>
      <c r="NLH248" s="35"/>
      <c r="NLI248" s="21"/>
      <c r="NLJ248" s="21"/>
      <c r="NLK248" s="27"/>
      <c r="NLL248" s="28"/>
      <c r="NLM248" s="28"/>
      <c r="NLN248" s="28"/>
      <c r="NLO248" s="28"/>
      <c r="NLP248" s="28"/>
      <c r="NLQ248" s="58"/>
      <c r="NLR248" s="57"/>
      <c r="NLS248" s="23"/>
      <c r="NLT248" s="24"/>
      <c r="NLU248" s="26"/>
      <c r="NLV248" s="20"/>
      <c r="NLW248" s="35"/>
      <c r="NLX248" s="21"/>
      <c r="NLY248" s="21"/>
      <c r="NLZ248" s="27"/>
      <c r="NMA248" s="28"/>
      <c r="NMB248" s="28"/>
      <c r="NMC248" s="28"/>
      <c r="NMD248" s="28"/>
      <c r="NME248" s="28"/>
      <c r="NMF248" s="58"/>
      <c r="NMG248" s="57"/>
      <c r="NMH248" s="23"/>
      <c r="NMI248" s="24"/>
      <c r="NMJ248" s="26"/>
      <c r="NMK248" s="20"/>
      <c r="NML248" s="35"/>
      <c r="NMM248" s="21"/>
      <c r="NMN248" s="21"/>
      <c r="NMO248" s="27"/>
      <c r="NMP248" s="28"/>
      <c r="NMQ248" s="28"/>
      <c r="NMR248" s="28"/>
      <c r="NMS248" s="28"/>
      <c r="NMT248" s="28"/>
      <c r="NMU248" s="58"/>
      <c r="NMV248" s="57"/>
      <c r="NMW248" s="23"/>
      <c r="NMX248" s="24"/>
      <c r="NMY248" s="26"/>
      <c r="NMZ248" s="20"/>
      <c r="NNA248" s="35"/>
      <c r="NNB248" s="21"/>
      <c r="NNC248" s="21"/>
      <c r="NND248" s="27"/>
      <c r="NNE248" s="28"/>
      <c r="NNF248" s="28"/>
      <c r="NNG248" s="28"/>
      <c r="NNH248" s="28"/>
      <c r="NNI248" s="28"/>
      <c r="NNJ248" s="58"/>
      <c r="NNK248" s="57"/>
      <c r="NNL248" s="23"/>
      <c r="NNM248" s="24"/>
      <c r="NNN248" s="26"/>
      <c r="NNO248" s="20"/>
      <c r="NNP248" s="35"/>
      <c r="NNQ248" s="21"/>
      <c r="NNR248" s="21"/>
      <c r="NNS248" s="27"/>
      <c r="NNT248" s="28"/>
      <c r="NNU248" s="28"/>
      <c r="NNV248" s="28"/>
      <c r="NNW248" s="28"/>
      <c r="NNX248" s="28"/>
      <c r="NNY248" s="58"/>
      <c r="NNZ248" s="57"/>
      <c r="NOA248" s="23"/>
      <c r="NOB248" s="24"/>
      <c r="NOC248" s="26"/>
      <c r="NOD248" s="20"/>
      <c r="NOE248" s="35"/>
      <c r="NOF248" s="21"/>
      <c r="NOG248" s="21"/>
      <c r="NOH248" s="27"/>
      <c r="NOI248" s="28"/>
      <c r="NOJ248" s="28"/>
      <c r="NOK248" s="28"/>
      <c r="NOL248" s="28"/>
      <c r="NOM248" s="28"/>
      <c r="NON248" s="58"/>
      <c r="NOO248" s="57"/>
      <c r="NOP248" s="23"/>
      <c r="NOQ248" s="24"/>
      <c r="NOR248" s="26"/>
      <c r="NOS248" s="20"/>
      <c r="NOT248" s="35"/>
      <c r="NOU248" s="21"/>
      <c r="NOV248" s="21"/>
      <c r="NOW248" s="27"/>
      <c r="NOX248" s="28"/>
      <c r="NOY248" s="28"/>
      <c r="NOZ248" s="28"/>
      <c r="NPA248" s="28"/>
      <c r="NPB248" s="28"/>
      <c r="NPC248" s="58"/>
      <c r="NPD248" s="57"/>
      <c r="NPE248" s="23"/>
      <c r="NPF248" s="24"/>
      <c r="NPG248" s="26"/>
      <c r="NPH248" s="20"/>
      <c r="NPI248" s="35"/>
      <c r="NPJ248" s="21"/>
      <c r="NPK248" s="21"/>
      <c r="NPL248" s="27"/>
      <c r="NPM248" s="28"/>
      <c r="NPN248" s="28"/>
      <c r="NPO248" s="28"/>
      <c r="NPP248" s="28"/>
      <c r="NPQ248" s="28"/>
      <c r="NPR248" s="58"/>
      <c r="NPS248" s="57"/>
      <c r="NPT248" s="23"/>
      <c r="NPU248" s="24"/>
      <c r="NPV248" s="26"/>
      <c r="NPW248" s="20"/>
      <c r="NPX248" s="35"/>
      <c r="NPY248" s="21"/>
      <c r="NPZ248" s="21"/>
      <c r="NQA248" s="27"/>
      <c r="NQB248" s="28"/>
      <c r="NQC248" s="28"/>
      <c r="NQD248" s="28"/>
      <c r="NQE248" s="28"/>
      <c r="NQF248" s="28"/>
      <c r="NQG248" s="58"/>
      <c r="NQH248" s="57"/>
      <c r="NQI248" s="23"/>
      <c r="NQJ248" s="24"/>
      <c r="NQK248" s="26"/>
      <c r="NQL248" s="20"/>
      <c r="NQM248" s="35"/>
      <c r="NQN248" s="21"/>
      <c r="NQO248" s="21"/>
      <c r="NQP248" s="27"/>
      <c r="NQQ248" s="28"/>
      <c r="NQR248" s="28"/>
      <c r="NQS248" s="28"/>
      <c r="NQT248" s="28"/>
      <c r="NQU248" s="28"/>
      <c r="NQV248" s="58"/>
      <c r="NQW248" s="57"/>
      <c r="NQX248" s="23"/>
      <c r="NQY248" s="24"/>
      <c r="NQZ248" s="26"/>
      <c r="NRA248" s="20"/>
      <c r="NRB248" s="35"/>
      <c r="NRC248" s="21"/>
      <c r="NRD248" s="21"/>
      <c r="NRE248" s="27"/>
      <c r="NRF248" s="28"/>
      <c r="NRG248" s="28"/>
      <c r="NRH248" s="28"/>
      <c r="NRI248" s="28"/>
      <c r="NRJ248" s="28"/>
      <c r="NRK248" s="58"/>
      <c r="NRL248" s="57"/>
      <c r="NRM248" s="23"/>
      <c r="NRN248" s="24"/>
      <c r="NRO248" s="26"/>
      <c r="NRP248" s="20"/>
      <c r="NRQ248" s="35"/>
      <c r="NRR248" s="21"/>
      <c r="NRS248" s="21"/>
      <c r="NRT248" s="27"/>
      <c r="NRU248" s="28"/>
      <c r="NRV248" s="28"/>
      <c r="NRW248" s="28"/>
      <c r="NRX248" s="28"/>
      <c r="NRY248" s="28"/>
      <c r="NRZ248" s="58"/>
      <c r="NSA248" s="57"/>
      <c r="NSB248" s="23"/>
      <c r="NSC248" s="24"/>
      <c r="NSD248" s="26"/>
      <c r="NSE248" s="20"/>
      <c r="NSF248" s="35"/>
      <c r="NSG248" s="21"/>
      <c r="NSH248" s="21"/>
      <c r="NSI248" s="27"/>
      <c r="NSJ248" s="28"/>
      <c r="NSK248" s="28"/>
      <c r="NSL248" s="28"/>
      <c r="NSM248" s="28"/>
      <c r="NSN248" s="28"/>
      <c r="NSO248" s="58"/>
      <c r="NSP248" s="57"/>
      <c r="NSQ248" s="23"/>
      <c r="NSR248" s="24"/>
      <c r="NSS248" s="26"/>
      <c r="NST248" s="20"/>
      <c r="NSU248" s="35"/>
      <c r="NSV248" s="21"/>
      <c r="NSW248" s="21"/>
      <c r="NSX248" s="27"/>
      <c r="NSY248" s="28"/>
      <c r="NSZ248" s="28"/>
      <c r="NTA248" s="28"/>
      <c r="NTB248" s="28"/>
      <c r="NTC248" s="28"/>
      <c r="NTD248" s="58"/>
      <c r="NTE248" s="57"/>
      <c r="NTF248" s="23"/>
      <c r="NTG248" s="24"/>
      <c r="NTH248" s="26"/>
      <c r="NTI248" s="20"/>
      <c r="NTJ248" s="35"/>
      <c r="NTK248" s="21"/>
      <c r="NTL248" s="21"/>
      <c r="NTM248" s="27"/>
      <c r="NTN248" s="28"/>
      <c r="NTO248" s="28"/>
      <c r="NTP248" s="28"/>
      <c r="NTQ248" s="28"/>
      <c r="NTR248" s="28"/>
      <c r="NTS248" s="58"/>
      <c r="NTT248" s="57"/>
      <c r="NTU248" s="23"/>
      <c r="NTV248" s="24"/>
      <c r="NTW248" s="26"/>
      <c r="NTX248" s="20"/>
      <c r="NTY248" s="35"/>
      <c r="NTZ248" s="21"/>
      <c r="NUA248" s="21"/>
      <c r="NUB248" s="27"/>
      <c r="NUC248" s="28"/>
      <c r="NUD248" s="28"/>
      <c r="NUE248" s="28"/>
      <c r="NUF248" s="28"/>
      <c r="NUG248" s="28"/>
      <c r="NUH248" s="58"/>
      <c r="NUI248" s="57"/>
      <c r="NUJ248" s="23"/>
      <c r="NUK248" s="24"/>
      <c r="NUL248" s="26"/>
      <c r="NUM248" s="20"/>
      <c r="NUN248" s="35"/>
      <c r="NUO248" s="21"/>
      <c r="NUP248" s="21"/>
      <c r="NUQ248" s="27"/>
      <c r="NUR248" s="28"/>
      <c r="NUS248" s="28"/>
      <c r="NUT248" s="28"/>
      <c r="NUU248" s="28"/>
      <c r="NUV248" s="28"/>
      <c r="NUW248" s="58"/>
      <c r="NUX248" s="57"/>
      <c r="NUY248" s="23"/>
      <c r="NUZ248" s="24"/>
      <c r="NVA248" s="26"/>
      <c r="NVB248" s="20"/>
      <c r="NVC248" s="35"/>
      <c r="NVD248" s="21"/>
      <c r="NVE248" s="21"/>
      <c r="NVF248" s="27"/>
      <c r="NVG248" s="28"/>
      <c r="NVH248" s="28"/>
      <c r="NVI248" s="28"/>
      <c r="NVJ248" s="28"/>
      <c r="NVK248" s="28"/>
      <c r="NVL248" s="58"/>
      <c r="NVM248" s="57"/>
      <c r="NVN248" s="23"/>
      <c r="NVO248" s="24"/>
      <c r="NVP248" s="26"/>
      <c r="NVQ248" s="20"/>
      <c r="NVR248" s="35"/>
      <c r="NVS248" s="21"/>
      <c r="NVT248" s="21"/>
      <c r="NVU248" s="27"/>
      <c r="NVV248" s="28"/>
      <c r="NVW248" s="28"/>
      <c r="NVX248" s="28"/>
      <c r="NVY248" s="28"/>
      <c r="NVZ248" s="28"/>
      <c r="NWA248" s="58"/>
      <c r="NWB248" s="57"/>
      <c r="NWC248" s="23"/>
      <c r="NWD248" s="24"/>
      <c r="NWE248" s="26"/>
      <c r="NWF248" s="20"/>
      <c r="NWG248" s="35"/>
      <c r="NWH248" s="21"/>
      <c r="NWI248" s="21"/>
      <c r="NWJ248" s="27"/>
      <c r="NWK248" s="28"/>
      <c r="NWL248" s="28"/>
      <c r="NWM248" s="28"/>
      <c r="NWN248" s="28"/>
      <c r="NWO248" s="28"/>
      <c r="NWP248" s="58"/>
      <c r="NWQ248" s="57"/>
      <c r="NWR248" s="23"/>
      <c r="NWS248" s="24"/>
      <c r="NWT248" s="26"/>
      <c r="NWU248" s="20"/>
      <c r="NWV248" s="35"/>
      <c r="NWW248" s="21"/>
      <c r="NWX248" s="21"/>
      <c r="NWY248" s="27"/>
      <c r="NWZ248" s="28"/>
      <c r="NXA248" s="28"/>
      <c r="NXB248" s="28"/>
      <c r="NXC248" s="28"/>
      <c r="NXD248" s="28"/>
      <c r="NXE248" s="58"/>
      <c r="NXF248" s="57"/>
      <c r="NXG248" s="23"/>
      <c r="NXH248" s="24"/>
      <c r="NXI248" s="26"/>
      <c r="NXJ248" s="20"/>
      <c r="NXK248" s="35"/>
      <c r="NXL248" s="21"/>
      <c r="NXM248" s="21"/>
      <c r="NXN248" s="27"/>
      <c r="NXO248" s="28"/>
      <c r="NXP248" s="28"/>
      <c r="NXQ248" s="28"/>
      <c r="NXR248" s="28"/>
      <c r="NXS248" s="28"/>
      <c r="NXT248" s="58"/>
      <c r="NXU248" s="57"/>
      <c r="NXV248" s="23"/>
      <c r="NXW248" s="24"/>
      <c r="NXX248" s="26"/>
      <c r="NXY248" s="20"/>
      <c r="NXZ248" s="35"/>
      <c r="NYA248" s="21"/>
      <c r="NYB248" s="21"/>
      <c r="NYC248" s="27"/>
      <c r="NYD248" s="28"/>
      <c r="NYE248" s="28"/>
      <c r="NYF248" s="28"/>
      <c r="NYG248" s="28"/>
      <c r="NYH248" s="28"/>
      <c r="NYI248" s="58"/>
      <c r="NYJ248" s="57"/>
      <c r="NYK248" s="23"/>
      <c r="NYL248" s="24"/>
      <c r="NYM248" s="26"/>
      <c r="NYN248" s="20"/>
      <c r="NYO248" s="35"/>
      <c r="NYP248" s="21"/>
      <c r="NYQ248" s="21"/>
      <c r="NYR248" s="27"/>
      <c r="NYS248" s="28"/>
      <c r="NYT248" s="28"/>
      <c r="NYU248" s="28"/>
      <c r="NYV248" s="28"/>
      <c r="NYW248" s="28"/>
      <c r="NYX248" s="58"/>
      <c r="NYY248" s="57"/>
      <c r="NYZ248" s="23"/>
      <c r="NZA248" s="24"/>
      <c r="NZB248" s="26"/>
      <c r="NZC248" s="20"/>
      <c r="NZD248" s="35"/>
      <c r="NZE248" s="21"/>
      <c r="NZF248" s="21"/>
      <c r="NZG248" s="27"/>
      <c r="NZH248" s="28"/>
      <c r="NZI248" s="28"/>
      <c r="NZJ248" s="28"/>
      <c r="NZK248" s="28"/>
      <c r="NZL248" s="28"/>
      <c r="NZM248" s="58"/>
      <c r="NZN248" s="57"/>
      <c r="NZO248" s="23"/>
      <c r="NZP248" s="24"/>
      <c r="NZQ248" s="26"/>
      <c r="NZR248" s="20"/>
      <c r="NZS248" s="35"/>
      <c r="NZT248" s="21"/>
      <c r="NZU248" s="21"/>
      <c r="NZV248" s="27"/>
      <c r="NZW248" s="28"/>
      <c r="NZX248" s="28"/>
      <c r="NZY248" s="28"/>
      <c r="NZZ248" s="28"/>
      <c r="OAA248" s="28"/>
      <c r="OAB248" s="58"/>
      <c r="OAC248" s="57"/>
      <c r="OAD248" s="23"/>
      <c r="OAE248" s="24"/>
      <c r="OAF248" s="26"/>
      <c r="OAG248" s="20"/>
      <c r="OAH248" s="35"/>
      <c r="OAI248" s="21"/>
      <c r="OAJ248" s="21"/>
      <c r="OAK248" s="27"/>
      <c r="OAL248" s="28"/>
      <c r="OAM248" s="28"/>
      <c r="OAN248" s="28"/>
      <c r="OAO248" s="28"/>
      <c r="OAP248" s="28"/>
      <c r="OAQ248" s="58"/>
      <c r="OAR248" s="57"/>
      <c r="OAS248" s="23"/>
      <c r="OAT248" s="24"/>
      <c r="OAU248" s="26"/>
      <c r="OAV248" s="20"/>
      <c r="OAW248" s="35"/>
      <c r="OAX248" s="21"/>
      <c r="OAY248" s="21"/>
      <c r="OAZ248" s="27"/>
      <c r="OBA248" s="28"/>
      <c r="OBB248" s="28"/>
      <c r="OBC248" s="28"/>
      <c r="OBD248" s="28"/>
      <c r="OBE248" s="28"/>
      <c r="OBF248" s="58"/>
      <c r="OBG248" s="57"/>
      <c r="OBH248" s="23"/>
      <c r="OBI248" s="24"/>
      <c r="OBJ248" s="26"/>
      <c r="OBK248" s="20"/>
      <c r="OBL248" s="35"/>
      <c r="OBM248" s="21"/>
      <c r="OBN248" s="21"/>
      <c r="OBO248" s="27"/>
      <c r="OBP248" s="28"/>
      <c r="OBQ248" s="28"/>
      <c r="OBR248" s="28"/>
      <c r="OBS248" s="28"/>
      <c r="OBT248" s="28"/>
      <c r="OBU248" s="58"/>
      <c r="OBV248" s="57"/>
      <c r="OBW248" s="23"/>
      <c r="OBX248" s="24"/>
      <c r="OBY248" s="26"/>
      <c r="OBZ248" s="20"/>
      <c r="OCA248" s="35"/>
      <c r="OCB248" s="21"/>
      <c r="OCC248" s="21"/>
      <c r="OCD248" s="27"/>
      <c r="OCE248" s="28"/>
      <c r="OCF248" s="28"/>
      <c r="OCG248" s="28"/>
      <c r="OCH248" s="28"/>
      <c r="OCI248" s="28"/>
      <c r="OCJ248" s="58"/>
      <c r="OCK248" s="57"/>
      <c r="OCL248" s="23"/>
      <c r="OCM248" s="24"/>
      <c r="OCN248" s="26"/>
      <c r="OCO248" s="20"/>
      <c r="OCP248" s="35"/>
      <c r="OCQ248" s="21"/>
      <c r="OCR248" s="21"/>
      <c r="OCS248" s="27"/>
      <c r="OCT248" s="28"/>
      <c r="OCU248" s="28"/>
      <c r="OCV248" s="28"/>
      <c r="OCW248" s="28"/>
      <c r="OCX248" s="28"/>
      <c r="OCY248" s="58"/>
      <c r="OCZ248" s="57"/>
      <c r="ODA248" s="23"/>
      <c r="ODB248" s="24"/>
      <c r="ODC248" s="26"/>
      <c r="ODD248" s="20"/>
      <c r="ODE248" s="35"/>
      <c r="ODF248" s="21"/>
      <c r="ODG248" s="21"/>
      <c r="ODH248" s="27"/>
      <c r="ODI248" s="28"/>
      <c r="ODJ248" s="28"/>
      <c r="ODK248" s="28"/>
      <c r="ODL248" s="28"/>
      <c r="ODM248" s="28"/>
      <c r="ODN248" s="58"/>
      <c r="ODO248" s="57"/>
      <c r="ODP248" s="23"/>
      <c r="ODQ248" s="24"/>
      <c r="ODR248" s="26"/>
      <c r="ODS248" s="20"/>
      <c r="ODT248" s="35"/>
      <c r="ODU248" s="21"/>
      <c r="ODV248" s="21"/>
      <c r="ODW248" s="27"/>
      <c r="ODX248" s="28"/>
      <c r="ODY248" s="28"/>
      <c r="ODZ248" s="28"/>
      <c r="OEA248" s="28"/>
      <c r="OEB248" s="28"/>
      <c r="OEC248" s="58"/>
      <c r="OED248" s="57"/>
      <c r="OEE248" s="23"/>
      <c r="OEF248" s="24"/>
      <c r="OEG248" s="26"/>
      <c r="OEH248" s="20"/>
      <c r="OEI248" s="35"/>
      <c r="OEJ248" s="21"/>
      <c r="OEK248" s="21"/>
      <c r="OEL248" s="27"/>
      <c r="OEM248" s="28"/>
      <c r="OEN248" s="28"/>
      <c r="OEO248" s="28"/>
      <c r="OEP248" s="28"/>
      <c r="OEQ248" s="28"/>
      <c r="OER248" s="58"/>
      <c r="OES248" s="57"/>
      <c r="OET248" s="23"/>
      <c r="OEU248" s="24"/>
      <c r="OEV248" s="26"/>
      <c r="OEW248" s="20"/>
      <c r="OEX248" s="35"/>
      <c r="OEY248" s="21"/>
      <c r="OEZ248" s="21"/>
      <c r="OFA248" s="27"/>
      <c r="OFB248" s="28"/>
      <c r="OFC248" s="28"/>
      <c r="OFD248" s="28"/>
      <c r="OFE248" s="28"/>
      <c r="OFF248" s="28"/>
      <c r="OFG248" s="58"/>
      <c r="OFH248" s="57"/>
      <c r="OFI248" s="23"/>
      <c r="OFJ248" s="24"/>
      <c r="OFK248" s="26"/>
      <c r="OFL248" s="20"/>
      <c r="OFM248" s="35"/>
      <c r="OFN248" s="21"/>
      <c r="OFO248" s="21"/>
      <c r="OFP248" s="27"/>
      <c r="OFQ248" s="28"/>
      <c r="OFR248" s="28"/>
      <c r="OFS248" s="28"/>
      <c r="OFT248" s="28"/>
      <c r="OFU248" s="28"/>
      <c r="OFV248" s="58"/>
      <c r="OFW248" s="57"/>
      <c r="OFX248" s="23"/>
      <c r="OFY248" s="24"/>
      <c r="OFZ248" s="26"/>
      <c r="OGA248" s="20"/>
      <c r="OGB248" s="35"/>
      <c r="OGC248" s="21"/>
      <c r="OGD248" s="21"/>
      <c r="OGE248" s="27"/>
      <c r="OGF248" s="28"/>
      <c r="OGG248" s="28"/>
      <c r="OGH248" s="28"/>
      <c r="OGI248" s="28"/>
      <c r="OGJ248" s="28"/>
      <c r="OGK248" s="58"/>
      <c r="OGL248" s="57"/>
      <c r="OGM248" s="23"/>
      <c r="OGN248" s="24"/>
      <c r="OGO248" s="26"/>
      <c r="OGP248" s="20"/>
      <c r="OGQ248" s="35"/>
      <c r="OGR248" s="21"/>
      <c r="OGS248" s="21"/>
      <c r="OGT248" s="27"/>
      <c r="OGU248" s="28"/>
      <c r="OGV248" s="28"/>
      <c r="OGW248" s="28"/>
      <c r="OGX248" s="28"/>
      <c r="OGY248" s="28"/>
      <c r="OGZ248" s="58"/>
      <c r="OHA248" s="57"/>
      <c r="OHB248" s="23"/>
      <c r="OHC248" s="24"/>
      <c r="OHD248" s="26"/>
      <c r="OHE248" s="20"/>
      <c r="OHF248" s="35"/>
      <c r="OHG248" s="21"/>
      <c r="OHH248" s="21"/>
      <c r="OHI248" s="27"/>
      <c r="OHJ248" s="28"/>
      <c r="OHK248" s="28"/>
      <c r="OHL248" s="28"/>
      <c r="OHM248" s="28"/>
      <c r="OHN248" s="28"/>
      <c r="OHO248" s="58"/>
      <c r="OHP248" s="57"/>
      <c r="OHQ248" s="23"/>
      <c r="OHR248" s="24"/>
      <c r="OHS248" s="26"/>
      <c r="OHT248" s="20"/>
      <c r="OHU248" s="35"/>
      <c r="OHV248" s="21"/>
      <c r="OHW248" s="21"/>
      <c r="OHX248" s="27"/>
      <c r="OHY248" s="28"/>
      <c r="OHZ248" s="28"/>
      <c r="OIA248" s="28"/>
      <c r="OIB248" s="28"/>
      <c r="OIC248" s="28"/>
      <c r="OID248" s="58"/>
      <c r="OIE248" s="57"/>
      <c r="OIF248" s="23"/>
      <c r="OIG248" s="24"/>
      <c r="OIH248" s="26"/>
      <c r="OII248" s="20"/>
      <c r="OIJ248" s="35"/>
      <c r="OIK248" s="21"/>
      <c r="OIL248" s="21"/>
      <c r="OIM248" s="27"/>
      <c r="OIN248" s="28"/>
      <c r="OIO248" s="28"/>
      <c r="OIP248" s="28"/>
      <c r="OIQ248" s="28"/>
      <c r="OIR248" s="28"/>
      <c r="OIS248" s="58"/>
      <c r="OIT248" s="57"/>
      <c r="OIU248" s="23"/>
      <c r="OIV248" s="24"/>
      <c r="OIW248" s="26"/>
      <c r="OIX248" s="20"/>
      <c r="OIY248" s="35"/>
      <c r="OIZ248" s="21"/>
      <c r="OJA248" s="21"/>
      <c r="OJB248" s="27"/>
      <c r="OJC248" s="28"/>
      <c r="OJD248" s="28"/>
      <c r="OJE248" s="28"/>
      <c r="OJF248" s="28"/>
      <c r="OJG248" s="28"/>
      <c r="OJH248" s="58"/>
      <c r="OJI248" s="57"/>
      <c r="OJJ248" s="23"/>
      <c r="OJK248" s="24"/>
      <c r="OJL248" s="26"/>
      <c r="OJM248" s="20"/>
      <c r="OJN248" s="35"/>
      <c r="OJO248" s="21"/>
      <c r="OJP248" s="21"/>
      <c r="OJQ248" s="27"/>
      <c r="OJR248" s="28"/>
      <c r="OJS248" s="28"/>
      <c r="OJT248" s="28"/>
      <c r="OJU248" s="28"/>
      <c r="OJV248" s="28"/>
      <c r="OJW248" s="58"/>
      <c r="OJX248" s="57"/>
      <c r="OJY248" s="23"/>
      <c r="OJZ248" s="24"/>
      <c r="OKA248" s="26"/>
      <c r="OKB248" s="20"/>
      <c r="OKC248" s="35"/>
      <c r="OKD248" s="21"/>
      <c r="OKE248" s="21"/>
      <c r="OKF248" s="27"/>
      <c r="OKG248" s="28"/>
      <c r="OKH248" s="28"/>
      <c r="OKI248" s="28"/>
      <c r="OKJ248" s="28"/>
      <c r="OKK248" s="28"/>
      <c r="OKL248" s="58"/>
      <c r="OKM248" s="57"/>
      <c r="OKN248" s="23"/>
      <c r="OKO248" s="24"/>
      <c r="OKP248" s="26"/>
      <c r="OKQ248" s="20"/>
      <c r="OKR248" s="35"/>
      <c r="OKS248" s="21"/>
      <c r="OKT248" s="21"/>
      <c r="OKU248" s="27"/>
      <c r="OKV248" s="28"/>
      <c r="OKW248" s="28"/>
      <c r="OKX248" s="28"/>
      <c r="OKY248" s="28"/>
      <c r="OKZ248" s="28"/>
      <c r="OLA248" s="58"/>
      <c r="OLB248" s="57"/>
      <c r="OLC248" s="23"/>
      <c r="OLD248" s="24"/>
      <c r="OLE248" s="26"/>
      <c r="OLF248" s="20"/>
      <c r="OLG248" s="35"/>
      <c r="OLH248" s="21"/>
      <c r="OLI248" s="21"/>
      <c r="OLJ248" s="27"/>
      <c r="OLK248" s="28"/>
      <c r="OLL248" s="28"/>
      <c r="OLM248" s="28"/>
      <c r="OLN248" s="28"/>
      <c r="OLO248" s="28"/>
      <c r="OLP248" s="58"/>
      <c r="OLQ248" s="57"/>
      <c r="OLR248" s="23"/>
      <c r="OLS248" s="24"/>
      <c r="OLT248" s="26"/>
      <c r="OLU248" s="20"/>
      <c r="OLV248" s="35"/>
      <c r="OLW248" s="21"/>
      <c r="OLX248" s="21"/>
      <c r="OLY248" s="27"/>
      <c r="OLZ248" s="28"/>
      <c r="OMA248" s="28"/>
      <c r="OMB248" s="28"/>
      <c r="OMC248" s="28"/>
      <c r="OMD248" s="28"/>
      <c r="OME248" s="58"/>
      <c r="OMF248" s="57"/>
      <c r="OMG248" s="23"/>
      <c r="OMH248" s="24"/>
      <c r="OMI248" s="26"/>
      <c r="OMJ248" s="20"/>
      <c r="OMK248" s="35"/>
      <c r="OML248" s="21"/>
      <c r="OMM248" s="21"/>
      <c r="OMN248" s="27"/>
      <c r="OMO248" s="28"/>
      <c r="OMP248" s="28"/>
      <c r="OMQ248" s="28"/>
      <c r="OMR248" s="28"/>
      <c r="OMS248" s="28"/>
      <c r="OMT248" s="58"/>
      <c r="OMU248" s="57"/>
      <c r="OMV248" s="23"/>
      <c r="OMW248" s="24"/>
      <c r="OMX248" s="26"/>
      <c r="OMY248" s="20"/>
      <c r="OMZ248" s="35"/>
      <c r="ONA248" s="21"/>
      <c r="ONB248" s="21"/>
      <c r="ONC248" s="27"/>
      <c r="OND248" s="28"/>
      <c r="ONE248" s="28"/>
      <c r="ONF248" s="28"/>
      <c r="ONG248" s="28"/>
      <c r="ONH248" s="28"/>
      <c r="ONI248" s="58"/>
      <c r="ONJ248" s="57"/>
      <c r="ONK248" s="23"/>
      <c r="ONL248" s="24"/>
      <c r="ONM248" s="26"/>
      <c r="ONN248" s="20"/>
      <c r="ONO248" s="35"/>
      <c r="ONP248" s="21"/>
      <c r="ONQ248" s="21"/>
      <c r="ONR248" s="27"/>
      <c r="ONS248" s="28"/>
      <c r="ONT248" s="28"/>
      <c r="ONU248" s="28"/>
      <c r="ONV248" s="28"/>
      <c r="ONW248" s="28"/>
      <c r="ONX248" s="58"/>
      <c r="ONY248" s="57"/>
      <c r="ONZ248" s="23"/>
      <c r="OOA248" s="24"/>
      <c r="OOB248" s="26"/>
      <c r="OOC248" s="20"/>
      <c r="OOD248" s="35"/>
      <c r="OOE248" s="21"/>
      <c r="OOF248" s="21"/>
      <c r="OOG248" s="27"/>
      <c r="OOH248" s="28"/>
      <c r="OOI248" s="28"/>
      <c r="OOJ248" s="28"/>
      <c r="OOK248" s="28"/>
      <c r="OOL248" s="28"/>
      <c r="OOM248" s="58"/>
      <c r="OON248" s="57"/>
      <c r="OOO248" s="23"/>
      <c r="OOP248" s="24"/>
      <c r="OOQ248" s="26"/>
      <c r="OOR248" s="20"/>
      <c r="OOS248" s="35"/>
      <c r="OOT248" s="21"/>
      <c r="OOU248" s="21"/>
      <c r="OOV248" s="27"/>
      <c r="OOW248" s="28"/>
      <c r="OOX248" s="28"/>
      <c r="OOY248" s="28"/>
      <c r="OOZ248" s="28"/>
      <c r="OPA248" s="28"/>
      <c r="OPB248" s="58"/>
      <c r="OPC248" s="57"/>
      <c r="OPD248" s="23"/>
      <c r="OPE248" s="24"/>
      <c r="OPF248" s="26"/>
      <c r="OPG248" s="20"/>
      <c r="OPH248" s="35"/>
      <c r="OPI248" s="21"/>
      <c r="OPJ248" s="21"/>
      <c r="OPK248" s="27"/>
      <c r="OPL248" s="28"/>
      <c r="OPM248" s="28"/>
      <c r="OPN248" s="28"/>
      <c r="OPO248" s="28"/>
      <c r="OPP248" s="28"/>
      <c r="OPQ248" s="58"/>
      <c r="OPR248" s="57"/>
      <c r="OPS248" s="23"/>
      <c r="OPT248" s="24"/>
      <c r="OPU248" s="26"/>
      <c r="OPV248" s="20"/>
      <c r="OPW248" s="35"/>
      <c r="OPX248" s="21"/>
      <c r="OPY248" s="21"/>
      <c r="OPZ248" s="27"/>
      <c r="OQA248" s="28"/>
      <c r="OQB248" s="28"/>
      <c r="OQC248" s="28"/>
      <c r="OQD248" s="28"/>
      <c r="OQE248" s="28"/>
      <c r="OQF248" s="58"/>
      <c r="OQG248" s="57"/>
      <c r="OQH248" s="23"/>
      <c r="OQI248" s="24"/>
      <c r="OQJ248" s="26"/>
      <c r="OQK248" s="20"/>
      <c r="OQL248" s="35"/>
      <c r="OQM248" s="21"/>
      <c r="OQN248" s="21"/>
      <c r="OQO248" s="27"/>
      <c r="OQP248" s="28"/>
      <c r="OQQ248" s="28"/>
      <c r="OQR248" s="28"/>
      <c r="OQS248" s="28"/>
      <c r="OQT248" s="28"/>
      <c r="OQU248" s="58"/>
      <c r="OQV248" s="57"/>
      <c r="OQW248" s="23"/>
      <c r="OQX248" s="24"/>
      <c r="OQY248" s="26"/>
      <c r="OQZ248" s="20"/>
      <c r="ORA248" s="35"/>
      <c r="ORB248" s="21"/>
      <c r="ORC248" s="21"/>
      <c r="ORD248" s="27"/>
      <c r="ORE248" s="28"/>
      <c r="ORF248" s="28"/>
      <c r="ORG248" s="28"/>
      <c r="ORH248" s="28"/>
      <c r="ORI248" s="28"/>
      <c r="ORJ248" s="58"/>
      <c r="ORK248" s="57"/>
      <c r="ORL248" s="23"/>
      <c r="ORM248" s="24"/>
      <c r="ORN248" s="26"/>
      <c r="ORO248" s="20"/>
      <c r="ORP248" s="35"/>
      <c r="ORQ248" s="21"/>
      <c r="ORR248" s="21"/>
      <c r="ORS248" s="27"/>
      <c r="ORT248" s="28"/>
      <c r="ORU248" s="28"/>
      <c r="ORV248" s="28"/>
      <c r="ORW248" s="28"/>
      <c r="ORX248" s="28"/>
      <c r="ORY248" s="58"/>
      <c r="ORZ248" s="57"/>
      <c r="OSA248" s="23"/>
      <c r="OSB248" s="24"/>
      <c r="OSC248" s="26"/>
      <c r="OSD248" s="20"/>
      <c r="OSE248" s="35"/>
      <c r="OSF248" s="21"/>
      <c r="OSG248" s="21"/>
      <c r="OSH248" s="27"/>
      <c r="OSI248" s="28"/>
      <c r="OSJ248" s="28"/>
      <c r="OSK248" s="28"/>
      <c r="OSL248" s="28"/>
      <c r="OSM248" s="28"/>
      <c r="OSN248" s="58"/>
      <c r="OSO248" s="57"/>
      <c r="OSP248" s="23"/>
      <c r="OSQ248" s="24"/>
      <c r="OSR248" s="26"/>
      <c r="OSS248" s="20"/>
      <c r="OST248" s="35"/>
      <c r="OSU248" s="21"/>
      <c r="OSV248" s="21"/>
      <c r="OSW248" s="27"/>
      <c r="OSX248" s="28"/>
      <c r="OSY248" s="28"/>
      <c r="OSZ248" s="28"/>
      <c r="OTA248" s="28"/>
      <c r="OTB248" s="28"/>
      <c r="OTC248" s="58"/>
      <c r="OTD248" s="57"/>
      <c r="OTE248" s="23"/>
      <c r="OTF248" s="24"/>
      <c r="OTG248" s="26"/>
      <c r="OTH248" s="20"/>
      <c r="OTI248" s="35"/>
      <c r="OTJ248" s="21"/>
      <c r="OTK248" s="21"/>
      <c r="OTL248" s="27"/>
      <c r="OTM248" s="28"/>
      <c r="OTN248" s="28"/>
      <c r="OTO248" s="28"/>
      <c r="OTP248" s="28"/>
      <c r="OTQ248" s="28"/>
      <c r="OTR248" s="58"/>
      <c r="OTS248" s="57"/>
      <c r="OTT248" s="23"/>
      <c r="OTU248" s="24"/>
      <c r="OTV248" s="26"/>
      <c r="OTW248" s="20"/>
      <c r="OTX248" s="35"/>
      <c r="OTY248" s="21"/>
      <c r="OTZ248" s="21"/>
      <c r="OUA248" s="27"/>
      <c r="OUB248" s="28"/>
      <c r="OUC248" s="28"/>
      <c r="OUD248" s="28"/>
      <c r="OUE248" s="28"/>
      <c r="OUF248" s="28"/>
      <c r="OUG248" s="58"/>
      <c r="OUH248" s="57"/>
      <c r="OUI248" s="23"/>
      <c r="OUJ248" s="24"/>
      <c r="OUK248" s="26"/>
      <c r="OUL248" s="20"/>
      <c r="OUM248" s="35"/>
      <c r="OUN248" s="21"/>
      <c r="OUO248" s="21"/>
      <c r="OUP248" s="27"/>
      <c r="OUQ248" s="28"/>
      <c r="OUR248" s="28"/>
      <c r="OUS248" s="28"/>
      <c r="OUT248" s="28"/>
      <c r="OUU248" s="28"/>
      <c r="OUV248" s="58"/>
      <c r="OUW248" s="57"/>
      <c r="OUX248" s="23"/>
      <c r="OUY248" s="24"/>
      <c r="OUZ248" s="26"/>
      <c r="OVA248" s="20"/>
      <c r="OVB248" s="35"/>
      <c r="OVC248" s="21"/>
      <c r="OVD248" s="21"/>
      <c r="OVE248" s="27"/>
      <c r="OVF248" s="28"/>
      <c r="OVG248" s="28"/>
      <c r="OVH248" s="28"/>
      <c r="OVI248" s="28"/>
      <c r="OVJ248" s="28"/>
      <c r="OVK248" s="58"/>
      <c r="OVL248" s="57"/>
      <c r="OVM248" s="23"/>
      <c r="OVN248" s="24"/>
      <c r="OVO248" s="26"/>
      <c r="OVP248" s="20"/>
      <c r="OVQ248" s="35"/>
      <c r="OVR248" s="21"/>
      <c r="OVS248" s="21"/>
      <c r="OVT248" s="27"/>
      <c r="OVU248" s="28"/>
      <c r="OVV248" s="28"/>
      <c r="OVW248" s="28"/>
      <c r="OVX248" s="28"/>
      <c r="OVY248" s="28"/>
      <c r="OVZ248" s="58"/>
      <c r="OWA248" s="57"/>
      <c r="OWB248" s="23"/>
      <c r="OWC248" s="24"/>
      <c r="OWD248" s="26"/>
      <c r="OWE248" s="20"/>
      <c r="OWF248" s="35"/>
      <c r="OWG248" s="21"/>
      <c r="OWH248" s="21"/>
      <c r="OWI248" s="27"/>
      <c r="OWJ248" s="28"/>
      <c r="OWK248" s="28"/>
      <c r="OWL248" s="28"/>
      <c r="OWM248" s="28"/>
      <c r="OWN248" s="28"/>
      <c r="OWO248" s="58"/>
      <c r="OWP248" s="57"/>
      <c r="OWQ248" s="23"/>
      <c r="OWR248" s="24"/>
      <c r="OWS248" s="26"/>
      <c r="OWT248" s="20"/>
      <c r="OWU248" s="35"/>
      <c r="OWV248" s="21"/>
      <c r="OWW248" s="21"/>
      <c r="OWX248" s="27"/>
      <c r="OWY248" s="28"/>
      <c r="OWZ248" s="28"/>
      <c r="OXA248" s="28"/>
      <c r="OXB248" s="28"/>
      <c r="OXC248" s="28"/>
      <c r="OXD248" s="58"/>
      <c r="OXE248" s="57"/>
      <c r="OXF248" s="23"/>
      <c r="OXG248" s="24"/>
      <c r="OXH248" s="26"/>
      <c r="OXI248" s="20"/>
      <c r="OXJ248" s="35"/>
      <c r="OXK248" s="21"/>
      <c r="OXL248" s="21"/>
      <c r="OXM248" s="27"/>
      <c r="OXN248" s="28"/>
      <c r="OXO248" s="28"/>
      <c r="OXP248" s="28"/>
      <c r="OXQ248" s="28"/>
      <c r="OXR248" s="28"/>
      <c r="OXS248" s="58"/>
      <c r="OXT248" s="57"/>
      <c r="OXU248" s="23"/>
      <c r="OXV248" s="24"/>
      <c r="OXW248" s="26"/>
      <c r="OXX248" s="20"/>
      <c r="OXY248" s="35"/>
      <c r="OXZ248" s="21"/>
      <c r="OYA248" s="21"/>
      <c r="OYB248" s="27"/>
      <c r="OYC248" s="28"/>
      <c r="OYD248" s="28"/>
      <c r="OYE248" s="28"/>
      <c r="OYF248" s="28"/>
      <c r="OYG248" s="28"/>
      <c r="OYH248" s="58"/>
      <c r="OYI248" s="57"/>
      <c r="OYJ248" s="23"/>
      <c r="OYK248" s="24"/>
      <c r="OYL248" s="26"/>
      <c r="OYM248" s="20"/>
      <c r="OYN248" s="35"/>
      <c r="OYO248" s="21"/>
      <c r="OYP248" s="21"/>
      <c r="OYQ248" s="27"/>
      <c r="OYR248" s="28"/>
      <c r="OYS248" s="28"/>
      <c r="OYT248" s="28"/>
      <c r="OYU248" s="28"/>
      <c r="OYV248" s="28"/>
      <c r="OYW248" s="58"/>
      <c r="OYX248" s="57"/>
      <c r="OYY248" s="23"/>
      <c r="OYZ248" s="24"/>
      <c r="OZA248" s="26"/>
      <c r="OZB248" s="20"/>
      <c r="OZC248" s="35"/>
      <c r="OZD248" s="21"/>
      <c r="OZE248" s="21"/>
      <c r="OZF248" s="27"/>
      <c r="OZG248" s="28"/>
      <c r="OZH248" s="28"/>
      <c r="OZI248" s="28"/>
      <c r="OZJ248" s="28"/>
      <c r="OZK248" s="28"/>
      <c r="OZL248" s="58"/>
      <c r="OZM248" s="57"/>
      <c r="OZN248" s="23"/>
      <c r="OZO248" s="24"/>
      <c r="OZP248" s="26"/>
      <c r="OZQ248" s="20"/>
      <c r="OZR248" s="35"/>
      <c r="OZS248" s="21"/>
      <c r="OZT248" s="21"/>
      <c r="OZU248" s="27"/>
      <c r="OZV248" s="28"/>
      <c r="OZW248" s="28"/>
      <c r="OZX248" s="28"/>
      <c r="OZY248" s="28"/>
      <c r="OZZ248" s="28"/>
      <c r="PAA248" s="58"/>
      <c r="PAB248" s="57"/>
      <c r="PAC248" s="23"/>
      <c r="PAD248" s="24"/>
      <c r="PAE248" s="26"/>
      <c r="PAF248" s="20"/>
      <c r="PAG248" s="35"/>
      <c r="PAH248" s="21"/>
      <c r="PAI248" s="21"/>
      <c r="PAJ248" s="27"/>
      <c r="PAK248" s="28"/>
      <c r="PAL248" s="28"/>
      <c r="PAM248" s="28"/>
      <c r="PAN248" s="28"/>
      <c r="PAO248" s="28"/>
      <c r="PAP248" s="58"/>
      <c r="PAQ248" s="57"/>
      <c r="PAR248" s="23"/>
      <c r="PAS248" s="24"/>
      <c r="PAT248" s="26"/>
      <c r="PAU248" s="20"/>
      <c r="PAV248" s="35"/>
      <c r="PAW248" s="21"/>
      <c r="PAX248" s="21"/>
      <c r="PAY248" s="27"/>
      <c r="PAZ248" s="28"/>
      <c r="PBA248" s="28"/>
      <c r="PBB248" s="28"/>
      <c r="PBC248" s="28"/>
      <c r="PBD248" s="28"/>
      <c r="PBE248" s="58"/>
      <c r="PBF248" s="57"/>
      <c r="PBG248" s="23"/>
      <c r="PBH248" s="24"/>
      <c r="PBI248" s="26"/>
      <c r="PBJ248" s="20"/>
      <c r="PBK248" s="35"/>
      <c r="PBL248" s="21"/>
      <c r="PBM248" s="21"/>
      <c r="PBN248" s="27"/>
      <c r="PBO248" s="28"/>
      <c r="PBP248" s="28"/>
      <c r="PBQ248" s="28"/>
      <c r="PBR248" s="28"/>
      <c r="PBS248" s="28"/>
      <c r="PBT248" s="58"/>
      <c r="PBU248" s="57"/>
      <c r="PBV248" s="23"/>
      <c r="PBW248" s="24"/>
      <c r="PBX248" s="26"/>
      <c r="PBY248" s="20"/>
      <c r="PBZ248" s="35"/>
      <c r="PCA248" s="21"/>
      <c r="PCB248" s="21"/>
      <c r="PCC248" s="27"/>
      <c r="PCD248" s="28"/>
      <c r="PCE248" s="28"/>
      <c r="PCF248" s="28"/>
      <c r="PCG248" s="28"/>
      <c r="PCH248" s="28"/>
      <c r="PCI248" s="58"/>
      <c r="PCJ248" s="57"/>
      <c r="PCK248" s="23"/>
      <c r="PCL248" s="24"/>
      <c r="PCM248" s="26"/>
      <c r="PCN248" s="20"/>
      <c r="PCO248" s="35"/>
      <c r="PCP248" s="21"/>
      <c r="PCQ248" s="21"/>
      <c r="PCR248" s="27"/>
      <c r="PCS248" s="28"/>
      <c r="PCT248" s="28"/>
      <c r="PCU248" s="28"/>
      <c r="PCV248" s="28"/>
      <c r="PCW248" s="28"/>
      <c r="PCX248" s="58"/>
      <c r="PCY248" s="57"/>
      <c r="PCZ248" s="23"/>
      <c r="PDA248" s="24"/>
      <c r="PDB248" s="26"/>
      <c r="PDC248" s="20"/>
      <c r="PDD248" s="35"/>
      <c r="PDE248" s="21"/>
      <c r="PDF248" s="21"/>
      <c r="PDG248" s="27"/>
      <c r="PDH248" s="28"/>
      <c r="PDI248" s="28"/>
      <c r="PDJ248" s="28"/>
      <c r="PDK248" s="28"/>
      <c r="PDL248" s="28"/>
      <c r="PDM248" s="58"/>
      <c r="PDN248" s="57"/>
      <c r="PDO248" s="23"/>
      <c r="PDP248" s="24"/>
      <c r="PDQ248" s="26"/>
      <c r="PDR248" s="20"/>
      <c r="PDS248" s="35"/>
      <c r="PDT248" s="21"/>
      <c r="PDU248" s="21"/>
      <c r="PDV248" s="27"/>
      <c r="PDW248" s="28"/>
      <c r="PDX248" s="28"/>
      <c r="PDY248" s="28"/>
      <c r="PDZ248" s="28"/>
      <c r="PEA248" s="28"/>
      <c r="PEB248" s="58"/>
      <c r="PEC248" s="57"/>
      <c r="PED248" s="23"/>
      <c r="PEE248" s="24"/>
      <c r="PEF248" s="26"/>
      <c r="PEG248" s="20"/>
      <c r="PEH248" s="35"/>
      <c r="PEI248" s="21"/>
      <c r="PEJ248" s="21"/>
      <c r="PEK248" s="27"/>
      <c r="PEL248" s="28"/>
      <c r="PEM248" s="28"/>
      <c r="PEN248" s="28"/>
      <c r="PEO248" s="28"/>
      <c r="PEP248" s="28"/>
      <c r="PEQ248" s="58"/>
      <c r="PER248" s="57"/>
      <c r="PES248" s="23"/>
      <c r="PET248" s="24"/>
      <c r="PEU248" s="26"/>
      <c r="PEV248" s="20"/>
      <c r="PEW248" s="35"/>
      <c r="PEX248" s="21"/>
      <c r="PEY248" s="21"/>
      <c r="PEZ248" s="27"/>
      <c r="PFA248" s="28"/>
      <c r="PFB248" s="28"/>
      <c r="PFC248" s="28"/>
      <c r="PFD248" s="28"/>
      <c r="PFE248" s="28"/>
      <c r="PFF248" s="58"/>
      <c r="PFG248" s="57"/>
      <c r="PFH248" s="23"/>
      <c r="PFI248" s="24"/>
      <c r="PFJ248" s="26"/>
      <c r="PFK248" s="20"/>
      <c r="PFL248" s="35"/>
      <c r="PFM248" s="21"/>
      <c r="PFN248" s="21"/>
      <c r="PFO248" s="27"/>
      <c r="PFP248" s="28"/>
      <c r="PFQ248" s="28"/>
      <c r="PFR248" s="28"/>
      <c r="PFS248" s="28"/>
      <c r="PFT248" s="28"/>
      <c r="PFU248" s="58"/>
      <c r="PFV248" s="57"/>
      <c r="PFW248" s="23"/>
      <c r="PFX248" s="24"/>
      <c r="PFY248" s="26"/>
      <c r="PFZ248" s="20"/>
      <c r="PGA248" s="35"/>
      <c r="PGB248" s="21"/>
      <c r="PGC248" s="21"/>
      <c r="PGD248" s="27"/>
      <c r="PGE248" s="28"/>
      <c r="PGF248" s="28"/>
      <c r="PGG248" s="28"/>
      <c r="PGH248" s="28"/>
      <c r="PGI248" s="28"/>
      <c r="PGJ248" s="58"/>
      <c r="PGK248" s="57"/>
      <c r="PGL248" s="23"/>
      <c r="PGM248" s="24"/>
      <c r="PGN248" s="26"/>
      <c r="PGO248" s="20"/>
      <c r="PGP248" s="35"/>
      <c r="PGQ248" s="21"/>
      <c r="PGR248" s="21"/>
      <c r="PGS248" s="27"/>
      <c r="PGT248" s="28"/>
      <c r="PGU248" s="28"/>
      <c r="PGV248" s="28"/>
      <c r="PGW248" s="28"/>
      <c r="PGX248" s="28"/>
      <c r="PGY248" s="58"/>
      <c r="PGZ248" s="57"/>
      <c r="PHA248" s="23"/>
      <c r="PHB248" s="24"/>
      <c r="PHC248" s="26"/>
      <c r="PHD248" s="20"/>
      <c r="PHE248" s="35"/>
      <c r="PHF248" s="21"/>
      <c r="PHG248" s="21"/>
      <c r="PHH248" s="27"/>
      <c r="PHI248" s="28"/>
      <c r="PHJ248" s="28"/>
      <c r="PHK248" s="28"/>
      <c r="PHL248" s="28"/>
      <c r="PHM248" s="28"/>
      <c r="PHN248" s="58"/>
      <c r="PHO248" s="57"/>
      <c r="PHP248" s="23"/>
      <c r="PHQ248" s="24"/>
      <c r="PHR248" s="26"/>
      <c r="PHS248" s="20"/>
      <c r="PHT248" s="35"/>
      <c r="PHU248" s="21"/>
      <c r="PHV248" s="21"/>
      <c r="PHW248" s="27"/>
      <c r="PHX248" s="28"/>
      <c r="PHY248" s="28"/>
      <c r="PHZ248" s="28"/>
      <c r="PIA248" s="28"/>
      <c r="PIB248" s="28"/>
      <c r="PIC248" s="58"/>
      <c r="PID248" s="57"/>
      <c r="PIE248" s="23"/>
      <c r="PIF248" s="24"/>
      <c r="PIG248" s="26"/>
      <c r="PIH248" s="20"/>
      <c r="PII248" s="35"/>
      <c r="PIJ248" s="21"/>
      <c r="PIK248" s="21"/>
      <c r="PIL248" s="27"/>
      <c r="PIM248" s="28"/>
      <c r="PIN248" s="28"/>
      <c r="PIO248" s="28"/>
      <c r="PIP248" s="28"/>
      <c r="PIQ248" s="28"/>
      <c r="PIR248" s="58"/>
      <c r="PIS248" s="57"/>
      <c r="PIT248" s="23"/>
      <c r="PIU248" s="24"/>
      <c r="PIV248" s="26"/>
      <c r="PIW248" s="20"/>
      <c r="PIX248" s="35"/>
      <c r="PIY248" s="21"/>
      <c r="PIZ248" s="21"/>
      <c r="PJA248" s="27"/>
      <c r="PJB248" s="28"/>
      <c r="PJC248" s="28"/>
      <c r="PJD248" s="28"/>
      <c r="PJE248" s="28"/>
      <c r="PJF248" s="28"/>
      <c r="PJG248" s="58"/>
      <c r="PJH248" s="57"/>
      <c r="PJI248" s="23"/>
      <c r="PJJ248" s="24"/>
      <c r="PJK248" s="26"/>
      <c r="PJL248" s="20"/>
      <c r="PJM248" s="35"/>
      <c r="PJN248" s="21"/>
      <c r="PJO248" s="21"/>
      <c r="PJP248" s="27"/>
      <c r="PJQ248" s="28"/>
      <c r="PJR248" s="28"/>
      <c r="PJS248" s="28"/>
      <c r="PJT248" s="28"/>
      <c r="PJU248" s="28"/>
      <c r="PJV248" s="58"/>
      <c r="PJW248" s="57"/>
      <c r="PJX248" s="23"/>
      <c r="PJY248" s="24"/>
      <c r="PJZ248" s="26"/>
      <c r="PKA248" s="20"/>
      <c r="PKB248" s="35"/>
      <c r="PKC248" s="21"/>
      <c r="PKD248" s="21"/>
      <c r="PKE248" s="27"/>
      <c r="PKF248" s="28"/>
      <c r="PKG248" s="28"/>
      <c r="PKH248" s="28"/>
      <c r="PKI248" s="28"/>
      <c r="PKJ248" s="28"/>
      <c r="PKK248" s="58"/>
      <c r="PKL248" s="57"/>
      <c r="PKM248" s="23"/>
      <c r="PKN248" s="24"/>
      <c r="PKO248" s="26"/>
      <c r="PKP248" s="20"/>
      <c r="PKQ248" s="35"/>
      <c r="PKR248" s="21"/>
      <c r="PKS248" s="21"/>
      <c r="PKT248" s="27"/>
      <c r="PKU248" s="28"/>
      <c r="PKV248" s="28"/>
      <c r="PKW248" s="28"/>
      <c r="PKX248" s="28"/>
      <c r="PKY248" s="28"/>
      <c r="PKZ248" s="58"/>
      <c r="PLA248" s="57"/>
      <c r="PLB248" s="23"/>
      <c r="PLC248" s="24"/>
      <c r="PLD248" s="26"/>
      <c r="PLE248" s="20"/>
      <c r="PLF248" s="35"/>
      <c r="PLG248" s="21"/>
      <c r="PLH248" s="21"/>
      <c r="PLI248" s="27"/>
      <c r="PLJ248" s="28"/>
      <c r="PLK248" s="28"/>
      <c r="PLL248" s="28"/>
      <c r="PLM248" s="28"/>
      <c r="PLN248" s="28"/>
      <c r="PLO248" s="58"/>
      <c r="PLP248" s="57"/>
      <c r="PLQ248" s="23"/>
      <c r="PLR248" s="24"/>
      <c r="PLS248" s="26"/>
      <c r="PLT248" s="20"/>
      <c r="PLU248" s="35"/>
      <c r="PLV248" s="21"/>
      <c r="PLW248" s="21"/>
      <c r="PLX248" s="27"/>
      <c r="PLY248" s="28"/>
      <c r="PLZ248" s="28"/>
      <c r="PMA248" s="28"/>
      <c r="PMB248" s="28"/>
      <c r="PMC248" s="28"/>
      <c r="PMD248" s="58"/>
      <c r="PME248" s="57"/>
      <c r="PMF248" s="23"/>
      <c r="PMG248" s="24"/>
      <c r="PMH248" s="26"/>
      <c r="PMI248" s="20"/>
      <c r="PMJ248" s="35"/>
      <c r="PMK248" s="21"/>
      <c r="PML248" s="21"/>
      <c r="PMM248" s="27"/>
      <c r="PMN248" s="28"/>
      <c r="PMO248" s="28"/>
      <c r="PMP248" s="28"/>
      <c r="PMQ248" s="28"/>
      <c r="PMR248" s="28"/>
      <c r="PMS248" s="58"/>
      <c r="PMT248" s="57"/>
      <c r="PMU248" s="23"/>
      <c r="PMV248" s="24"/>
      <c r="PMW248" s="26"/>
      <c r="PMX248" s="20"/>
      <c r="PMY248" s="35"/>
      <c r="PMZ248" s="21"/>
      <c r="PNA248" s="21"/>
      <c r="PNB248" s="27"/>
      <c r="PNC248" s="28"/>
      <c r="PND248" s="28"/>
      <c r="PNE248" s="28"/>
      <c r="PNF248" s="28"/>
      <c r="PNG248" s="28"/>
      <c r="PNH248" s="58"/>
      <c r="PNI248" s="57"/>
      <c r="PNJ248" s="23"/>
      <c r="PNK248" s="24"/>
      <c r="PNL248" s="26"/>
      <c r="PNM248" s="20"/>
      <c r="PNN248" s="35"/>
      <c r="PNO248" s="21"/>
      <c r="PNP248" s="21"/>
      <c r="PNQ248" s="27"/>
      <c r="PNR248" s="28"/>
      <c r="PNS248" s="28"/>
      <c r="PNT248" s="28"/>
      <c r="PNU248" s="28"/>
      <c r="PNV248" s="28"/>
      <c r="PNW248" s="58"/>
      <c r="PNX248" s="57"/>
      <c r="PNY248" s="23"/>
      <c r="PNZ248" s="24"/>
      <c r="POA248" s="26"/>
      <c r="POB248" s="20"/>
      <c r="POC248" s="35"/>
      <c r="POD248" s="21"/>
      <c r="POE248" s="21"/>
      <c r="POF248" s="27"/>
      <c r="POG248" s="28"/>
      <c r="POH248" s="28"/>
      <c r="POI248" s="28"/>
      <c r="POJ248" s="28"/>
      <c r="POK248" s="28"/>
      <c r="POL248" s="58"/>
      <c r="POM248" s="57"/>
      <c r="PON248" s="23"/>
      <c r="POO248" s="24"/>
      <c r="POP248" s="26"/>
      <c r="POQ248" s="20"/>
      <c r="POR248" s="35"/>
      <c r="POS248" s="21"/>
      <c r="POT248" s="21"/>
      <c r="POU248" s="27"/>
      <c r="POV248" s="28"/>
      <c r="POW248" s="28"/>
      <c r="POX248" s="28"/>
      <c r="POY248" s="28"/>
      <c r="POZ248" s="28"/>
      <c r="PPA248" s="58"/>
      <c r="PPB248" s="57"/>
      <c r="PPC248" s="23"/>
      <c r="PPD248" s="24"/>
      <c r="PPE248" s="26"/>
      <c r="PPF248" s="20"/>
      <c r="PPG248" s="35"/>
      <c r="PPH248" s="21"/>
      <c r="PPI248" s="21"/>
      <c r="PPJ248" s="27"/>
      <c r="PPK248" s="28"/>
      <c r="PPL248" s="28"/>
      <c r="PPM248" s="28"/>
      <c r="PPN248" s="28"/>
      <c r="PPO248" s="28"/>
      <c r="PPP248" s="58"/>
      <c r="PPQ248" s="57"/>
      <c r="PPR248" s="23"/>
      <c r="PPS248" s="24"/>
      <c r="PPT248" s="26"/>
      <c r="PPU248" s="20"/>
      <c r="PPV248" s="35"/>
      <c r="PPW248" s="21"/>
      <c r="PPX248" s="21"/>
      <c r="PPY248" s="27"/>
      <c r="PPZ248" s="28"/>
      <c r="PQA248" s="28"/>
      <c r="PQB248" s="28"/>
      <c r="PQC248" s="28"/>
      <c r="PQD248" s="28"/>
      <c r="PQE248" s="58"/>
      <c r="PQF248" s="57"/>
      <c r="PQG248" s="23"/>
      <c r="PQH248" s="24"/>
      <c r="PQI248" s="26"/>
      <c r="PQJ248" s="20"/>
      <c r="PQK248" s="35"/>
      <c r="PQL248" s="21"/>
      <c r="PQM248" s="21"/>
      <c r="PQN248" s="27"/>
      <c r="PQO248" s="28"/>
      <c r="PQP248" s="28"/>
      <c r="PQQ248" s="28"/>
      <c r="PQR248" s="28"/>
      <c r="PQS248" s="28"/>
      <c r="PQT248" s="58"/>
      <c r="PQU248" s="57"/>
      <c r="PQV248" s="23"/>
      <c r="PQW248" s="24"/>
      <c r="PQX248" s="26"/>
      <c r="PQY248" s="20"/>
      <c r="PQZ248" s="35"/>
      <c r="PRA248" s="21"/>
      <c r="PRB248" s="21"/>
      <c r="PRC248" s="27"/>
      <c r="PRD248" s="28"/>
      <c r="PRE248" s="28"/>
      <c r="PRF248" s="28"/>
      <c r="PRG248" s="28"/>
      <c r="PRH248" s="28"/>
      <c r="PRI248" s="58"/>
      <c r="PRJ248" s="57"/>
      <c r="PRK248" s="23"/>
      <c r="PRL248" s="24"/>
      <c r="PRM248" s="26"/>
      <c r="PRN248" s="20"/>
      <c r="PRO248" s="35"/>
      <c r="PRP248" s="21"/>
      <c r="PRQ248" s="21"/>
      <c r="PRR248" s="27"/>
      <c r="PRS248" s="28"/>
      <c r="PRT248" s="28"/>
      <c r="PRU248" s="28"/>
      <c r="PRV248" s="28"/>
      <c r="PRW248" s="28"/>
      <c r="PRX248" s="58"/>
      <c r="PRY248" s="57"/>
      <c r="PRZ248" s="23"/>
      <c r="PSA248" s="24"/>
      <c r="PSB248" s="26"/>
      <c r="PSC248" s="20"/>
      <c r="PSD248" s="35"/>
      <c r="PSE248" s="21"/>
      <c r="PSF248" s="21"/>
      <c r="PSG248" s="27"/>
      <c r="PSH248" s="28"/>
      <c r="PSI248" s="28"/>
      <c r="PSJ248" s="28"/>
      <c r="PSK248" s="28"/>
      <c r="PSL248" s="28"/>
      <c r="PSM248" s="58"/>
      <c r="PSN248" s="57"/>
      <c r="PSO248" s="23"/>
      <c r="PSP248" s="24"/>
      <c r="PSQ248" s="26"/>
      <c r="PSR248" s="20"/>
      <c r="PSS248" s="35"/>
      <c r="PST248" s="21"/>
      <c r="PSU248" s="21"/>
      <c r="PSV248" s="27"/>
      <c r="PSW248" s="28"/>
      <c r="PSX248" s="28"/>
      <c r="PSY248" s="28"/>
      <c r="PSZ248" s="28"/>
      <c r="PTA248" s="28"/>
      <c r="PTB248" s="58"/>
      <c r="PTC248" s="57"/>
      <c r="PTD248" s="23"/>
      <c r="PTE248" s="24"/>
      <c r="PTF248" s="26"/>
      <c r="PTG248" s="20"/>
      <c r="PTH248" s="35"/>
      <c r="PTI248" s="21"/>
      <c r="PTJ248" s="21"/>
      <c r="PTK248" s="27"/>
      <c r="PTL248" s="28"/>
      <c r="PTM248" s="28"/>
      <c r="PTN248" s="28"/>
      <c r="PTO248" s="28"/>
      <c r="PTP248" s="28"/>
      <c r="PTQ248" s="58"/>
      <c r="PTR248" s="57"/>
      <c r="PTS248" s="23"/>
      <c r="PTT248" s="24"/>
      <c r="PTU248" s="26"/>
      <c r="PTV248" s="20"/>
      <c r="PTW248" s="35"/>
      <c r="PTX248" s="21"/>
      <c r="PTY248" s="21"/>
      <c r="PTZ248" s="27"/>
      <c r="PUA248" s="28"/>
      <c r="PUB248" s="28"/>
      <c r="PUC248" s="28"/>
      <c r="PUD248" s="28"/>
      <c r="PUE248" s="28"/>
      <c r="PUF248" s="58"/>
      <c r="PUG248" s="57"/>
      <c r="PUH248" s="23"/>
      <c r="PUI248" s="24"/>
      <c r="PUJ248" s="26"/>
      <c r="PUK248" s="20"/>
      <c r="PUL248" s="35"/>
      <c r="PUM248" s="21"/>
      <c r="PUN248" s="21"/>
      <c r="PUO248" s="27"/>
      <c r="PUP248" s="28"/>
      <c r="PUQ248" s="28"/>
      <c r="PUR248" s="28"/>
      <c r="PUS248" s="28"/>
      <c r="PUT248" s="28"/>
      <c r="PUU248" s="58"/>
      <c r="PUV248" s="57"/>
      <c r="PUW248" s="23"/>
      <c r="PUX248" s="24"/>
      <c r="PUY248" s="26"/>
      <c r="PUZ248" s="20"/>
      <c r="PVA248" s="35"/>
      <c r="PVB248" s="21"/>
      <c r="PVC248" s="21"/>
      <c r="PVD248" s="27"/>
      <c r="PVE248" s="28"/>
      <c r="PVF248" s="28"/>
      <c r="PVG248" s="28"/>
      <c r="PVH248" s="28"/>
      <c r="PVI248" s="28"/>
      <c r="PVJ248" s="58"/>
      <c r="PVK248" s="57"/>
      <c r="PVL248" s="23"/>
      <c r="PVM248" s="24"/>
      <c r="PVN248" s="26"/>
      <c r="PVO248" s="20"/>
      <c r="PVP248" s="35"/>
      <c r="PVQ248" s="21"/>
      <c r="PVR248" s="21"/>
      <c r="PVS248" s="27"/>
      <c r="PVT248" s="28"/>
      <c r="PVU248" s="28"/>
      <c r="PVV248" s="28"/>
      <c r="PVW248" s="28"/>
      <c r="PVX248" s="28"/>
      <c r="PVY248" s="58"/>
      <c r="PVZ248" s="57"/>
      <c r="PWA248" s="23"/>
      <c r="PWB248" s="24"/>
      <c r="PWC248" s="26"/>
      <c r="PWD248" s="20"/>
      <c r="PWE248" s="35"/>
      <c r="PWF248" s="21"/>
      <c r="PWG248" s="21"/>
      <c r="PWH248" s="27"/>
      <c r="PWI248" s="28"/>
      <c r="PWJ248" s="28"/>
      <c r="PWK248" s="28"/>
      <c r="PWL248" s="28"/>
      <c r="PWM248" s="28"/>
      <c r="PWN248" s="58"/>
      <c r="PWO248" s="57"/>
      <c r="PWP248" s="23"/>
      <c r="PWQ248" s="24"/>
      <c r="PWR248" s="26"/>
      <c r="PWS248" s="20"/>
      <c r="PWT248" s="35"/>
      <c r="PWU248" s="21"/>
      <c r="PWV248" s="21"/>
      <c r="PWW248" s="27"/>
      <c r="PWX248" s="28"/>
      <c r="PWY248" s="28"/>
      <c r="PWZ248" s="28"/>
      <c r="PXA248" s="28"/>
      <c r="PXB248" s="28"/>
      <c r="PXC248" s="58"/>
      <c r="PXD248" s="57"/>
      <c r="PXE248" s="23"/>
      <c r="PXF248" s="24"/>
      <c r="PXG248" s="26"/>
      <c r="PXH248" s="20"/>
      <c r="PXI248" s="35"/>
      <c r="PXJ248" s="21"/>
      <c r="PXK248" s="21"/>
      <c r="PXL248" s="27"/>
      <c r="PXM248" s="28"/>
      <c r="PXN248" s="28"/>
      <c r="PXO248" s="28"/>
      <c r="PXP248" s="28"/>
      <c r="PXQ248" s="28"/>
      <c r="PXR248" s="58"/>
      <c r="PXS248" s="57"/>
      <c r="PXT248" s="23"/>
      <c r="PXU248" s="24"/>
      <c r="PXV248" s="26"/>
      <c r="PXW248" s="20"/>
      <c r="PXX248" s="35"/>
      <c r="PXY248" s="21"/>
      <c r="PXZ248" s="21"/>
      <c r="PYA248" s="27"/>
      <c r="PYB248" s="28"/>
      <c r="PYC248" s="28"/>
      <c r="PYD248" s="28"/>
      <c r="PYE248" s="28"/>
      <c r="PYF248" s="28"/>
      <c r="PYG248" s="58"/>
      <c r="PYH248" s="57"/>
      <c r="PYI248" s="23"/>
      <c r="PYJ248" s="24"/>
      <c r="PYK248" s="26"/>
      <c r="PYL248" s="20"/>
      <c r="PYM248" s="35"/>
      <c r="PYN248" s="21"/>
      <c r="PYO248" s="21"/>
      <c r="PYP248" s="27"/>
      <c r="PYQ248" s="28"/>
      <c r="PYR248" s="28"/>
      <c r="PYS248" s="28"/>
      <c r="PYT248" s="28"/>
      <c r="PYU248" s="28"/>
      <c r="PYV248" s="58"/>
      <c r="PYW248" s="57"/>
      <c r="PYX248" s="23"/>
      <c r="PYY248" s="24"/>
      <c r="PYZ248" s="26"/>
      <c r="PZA248" s="20"/>
      <c r="PZB248" s="35"/>
      <c r="PZC248" s="21"/>
      <c r="PZD248" s="21"/>
      <c r="PZE248" s="27"/>
      <c r="PZF248" s="28"/>
      <c r="PZG248" s="28"/>
      <c r="PZH248" s="28"/>
      <c r="PZI248" s="28"/>
      <c r="PZJ248" s="28"/>
      <c r="PZK248" s="58"/>
      <c r="PZL248" s="57"/>
      <c r="PZM248" s="23"/>
      <c r="PZN248" s="24"/>
      <c r="PZO248" s="26"/>
      <c r="PZP248" s="20"/>
      <c r="PZQ248" s="35"/>
      <c r="PZR248" s="21"/>
      <c r="PZS248" s="21"/>
      <c r="PZT248" s="27"/>
      <c r="PZU248" s="28"/>
      <c r="PZV248" s="28"/>
      <c r="PZW248" s="28"/>
      <c r="PZX248" s="28"/>
      <c r="PZY248" s="28"/>
      <c r="PZZ248" s="58"/>
      <c r="QAA248" s="57"/>
      <c r="QAB248" s="23"/>
      <c r="QAC248" s="24"/>
      <c r="QAD248" s="26"/>
      <c r="QAE248" s="20"/>
      <c r="QAF248" s="35"/>
      <c r="QAG248" s="21"/>
      <c r="QAH248" s="21"/>
      <c r="QAI248" s="27"/>
      <c r="QAJ248" s="28"/>
      <c r="QAK248" s="28"/>
      <c r="QAL248" s="28"/>
      <c r="QAM248" s="28"/>
      <c r="QAN248" s="28"/>
      <c r="QAO248" s="58"/>
      <c r="QAP248" s="57"/>
      <c r="QAQ248" s="23"/>
      <c r="QAR248" s="24"/>
      <c r="QAS248" s="26"/>
      <c r="QAT248" s="20"/>
      <c r="QAU248" s="35"/>
      <c r="QAV248" s="21"/>
      <c r="QAW248" s="21"/>
      <c r="QAX248" s="27"/>
      <c r="QAY248" s="28"/>
      <c r="QAZ248" s="28"/>
      <c r="QBA248" s="28"/>
      <c r="QBB248" s="28"/>
      <c r="QBC248" s="28"/>
      <c r="QBD248" s="58"/>
      <c r="QBE248" s="57"/>
      <c r="QBF248" s="23"/>
      <c r="QBG248" s="24"/>
      <c r="QBH248" s="26"/>
      <c r="QBI248" s="20"/>
      <c r="QBJ248" s="35"/>
      <c r="QBK248" s="21"/>
      <c r="QBL248" s="21"/>
      <c r="QBM248" s="27"/>
      <c r="QBN248" s="28"/>
      <c r="QBO248" s="28"/>
      <c r="QBP248" s="28"/>
      <c r="QBQ248" s="28"/>
      <c r="QBR248" s="28"/>
      <c r="QBS248" s="58"/>
      <c r="QBT248" s="57"/>
      <c r="QBU248" s="23"/>
      <c r="QBV248" s="24"/>
      <c r="QBW248" s="26"/>
      <c r="QBX248" s="20"/>
      <c r="QBY248" s="35"/>
      <c r="QBZ248" s="21"/>
      <c r="QCA248" s="21"/>
      <c r="QCB248" s="27"/>
      <c r="QCC248" s="28"/>
      <c r="QCD248" s="28"/>
      <c r="QCE248" s="28"/>
      <c r="QCF248" s="28"/>
      <c r="QCG248" s="28"/>
      <c r="QCH248" s="58"/>
      <c r="QCI248" s="57"/>
      <c r="QCJ248" s="23"/>
      <c r="QCK248" s="24"/>
      <c r="QCL248" s="26"/>
      <c r="QCM248" s="20"/>
      <c r="QCN248" s="35"/>
      <c r="QCO248" s="21"/>
      <c r="QCP248" s="21"/>
      <c r="QCQ248" s="27"/>
      <c r="QCR248" s="28"/>
      <c r="QCS248" s="28"/>
      <c r="QCT248" s="28"/>
      <c r="QCU248" s="28"/>
      <c r="QCV248" s="28"/>
      <c r="QCW248" s="58"/>
      <c r="QCX248" s="57"/>
      <c r="QCY248" s="23"/>
      <c r="QCZ248" s="24"/>
      <c r="QDA248" s="26"/>
      <c r="QDB248" s="20"/>
      <c r="QDC248" s="35"/>
      <c r="QDD248" s="21"/>
      <c r="QDE248" s="21"/>
      <c r="QDF248" s="27"/>
      <c r="QDG248" s="28"/>
      <c r="QDH248" s="28"/>
      <c r="QDI248" s="28"/>
      <c r="QDJ248" s="28"/>
      <c r="QDK248" s="28"/>
      <c r="QDL248" s="58"/>
      <c r="QDM248" s="57"/>
      <c r="QDN248" s="23"/>
      <c r="QDO248" s="24"/>
      <c r="QDP248" s="26"/>
      <c r="QDQ248" s="20"/>
      <c r="QDR248" s="35"/>
      <c r="QDS248" s="21"/>
      <c r="QDT248" s="21"/>
      <c r="QDU248" s="27"/>
      <c r="QDV248" s="28"/>
      <c r="QDW248" s="28"/>
      <c r="QDX248" s="28"/>
      <c r="QDY248" s="28"/>
      <c r="QDZ248" s="28"/>
      <c r="QEA248" s="58"/>
      <c r="QEB248" s="57"/>
      <c r="QEC248" s="23"/>
      <c r="QED248" s="24"/>
      <c r="QEE248" s="26"/>
      <c r="QEF248" s="20"/>
      <c r="QEG248" s="35"/>
      <c r="QEH248" s="21"/>
      <c r="QEI248" s="21"/>
      <c r="QEJ248" s="27"/>
      <c r="QEK248" s="28"/>
      <c r="QEL248" s="28"/>
      <c r="QEM248" s="28"/>
      <c r="QEN248" s="28"/>
      <c r="QEO248" s="28"/>
      <c r="QEP248" s="58"/>
      <c r="QEQ248" s="57"/>
      <c r="QER248" s="23"/>
      <c r="QES248" s="24"/>
      <c r="QET248" s="26"/>
      <c r="QEU248" s="20"/>
      <c r="QEV248" s="35"/>
      <c r="QEW248" s="21"/>
      <c r="QEX248" s="21"/>
      <c r="QEY248" s="27"/>
      <c r="QEZ248" s="28"/>
      <c r="QFA248" s="28"/>
      <c r="QFB248" s="28"/>
      <c r="QFC248" s="28"/>
      <c r="QFD248" s="28"/>
      <c r="QFE248" s="58"/>
      <c r="QFF248" s="57"/>
      <c r="QFG248" s="23"/>
      <c r="QFH248" s="24"/>
      <c r="QFI248" s="26"/>
      <c r="QFJ248" s="20"/>
      <c r="QFK248" s="35"/>
      <c r="QFL248" s="21"/>
      <c r="QFM248" s="21"/>
      <c r="QFN248" s="27"/>
      <c r="QFO248" s="28"/>
      <c r="QFP248" s="28"/>
      <c r="QFQ248" s="28"/>
      <c r="QFR248" s="28"/>
      <c r="QFS248" s="28"/>
      <c r="QFT248" s="58"/>
      <c r="QFU248" s="57"/>
      <c r="QFV248" s="23"/>
      <c r="QFW248" s="24"/>
      <c r="QFX248" s="26"/>
      <c r="QFY248" s="20"/>
      <c r="QFZ248" s="35"/>
      <c r="QGA248" s="21"/>
      <c r="QGB248" s="21"/>
      <c r="QGC248" s="27"/>
      <c r="QGD248" s="28"/>
      <c r="QGE248" s="28"/>
      <c r="QGF248" s="28"/>
      <c r="QGG248" s="28"/>
      <c r="QGH248" s="28"/>
      <c r="QGI248" s="58"/>
      <c r="QGJ248" s="57"/>
      <c r="QGK248" s="23"/>
      <c r="QGL248" s="24"/>
      <c r="QGM248" s="26"/>
      <c r="QGN248" s="20"/>
      <c r="QGO248" s="35"/>
      <c r="QGP248" s="21"/>
      <c r="QGQ248" s="21"/>
      <c r="QGR248" s="27"/>
      <c r="QGS248" s="28"/>
      <c r="QGT248" s="28"/>
      <c r="QGU248" s="28"/>
      <c r="QGV248" s="28"/>
      <c r="QGW248" s="28"/>
      <c r="QGX248" s="58"/>
      <c r="QGY248" s="57"/>
      <c r="QGZ248" s="23"/>
      <c r="QHA248" s="24"/>
      <c r="QHB248" s="26"/>
      <c r="QHC248" s="20"/>
      <c r="QHD248" s="35"/>
      <c r="QHE248" s="21"/>
      <c r="QHF248" s="21"/>
      <c r="QHG248" s="27"/>
      <c r="QHH248" s="28"/>
      <c r="QHI248" s="28"/>
      <c r="QHJ248" s="28"/>
      <c r="QHK248" s="28"/>
      <c r="QHL248" s="28"/>
      <c r="QHM248" s="58"/>
      <c r="QHN248" s="57"/>
      <c r="QHO248" s="23"/>
      <c r="QHP248" s="24"/>
      <c r="QHQ248" s="26"/>
      <c r="QHR248" s="20"/>
      <c r="QHS248" s="35"/>
      <c r="QHT248" s="21"/>
      <c r="QHU248" s="21"/>
      <c r="QHV248" s="27"/>
      <c r="QHW248" s="28"/>
      <c r="QHX248" s="28"/>
      <c r="QHY248" s="28"/>
      <c r="QHZ248" s="28"/>
      <c r="QIA248" s="28"/>
      <c r="QIB248" s="58"/>
      <c r="QIC248" s="57"/>
      <c r="QID248" s="23"/>
      <c r="QIE248" s="24"/>
      <c r="QIF248" s="26"/>
      <c r="QIG248" s="20"/>
      <c r="QIH248" s="35"/>
      <c r="QII248" s="21"/>
      <c r="QIJ248" s="21"/>
      <c r="QIK248" s="27"/>
      <c r="QIL248" s="28"/>
      <c r="QIM248" s="28"/>
      <c r="QIN248" s="28"/>
      <c r="QIO248" s="28"/>
      <c r="QIP248" s="28"/>
      <c r="QIQ248" s="58"/>
      <c r="QIR248" s="57"/>
      <c r="QIS248" s="23"/>
      <c r="QIT248" s="24"/>
      <c r="QIU248" s="26"/>
      <c r="QIV248" s="20"/>
      <c r="QIW248" s="35"/>
      <c r="QIX248" s="21"/>
      <c r="QIY248" s="21"/>
      <c r="QIZ248" s="27"/>
      <c r="QJA248" s="28"/>
      <c r="QJB248" s="28"/>
      <c r="QJC248" s="28"/>
      <c r="QJD248" s="28"/>
      <c r="QJE248" s="28"/>
      <c r="QJF248" s="58"/>
      <c r="QJG248" s="57"/>
      <c r="QJH248" s="23"/>
      <c r="QJI248" s="24"/>
      <c r="QJJ248" s="26"/>
      <c r="QJK248" s="20"/>
      <c r="QJL248" s="35"/>
      <c r="QJM248" s="21"/>
      <c r="QJN248" s="21"/>
      <c r="QJO248" s="27"/>
      <c r="QJP248" s="28"/>
      <c r="QJQ248" s="28"/>
      <c r="QJR248" s="28"/>
      <c r="QJS248" s="28"/>
      <c r="QJT248" s="28"/>
      <c r="QJU248" s="58"/>
      <c r="QJV248" s="57"/>
      <c r="QJW248" s="23"/>
      <c r="QJX248" s="24"/>
      <c r="QJY248" s="26"/>
      <c r="QJZ248" s="20"/>
      <c r="QKA248" s="35"/>
      <c r="QKB248" s="21"/>
      <c r="QKC248" s="21"/>
      <c r="QKD248" s="27"/>
      <c r="QKE248" s="28"/>
      <c r="QKF248" s="28"/>
      <c r="QKG248" s="28"/>
      <c r="QKH248" s="28"/>
      <c r="QKI248" s="28"/>
      <c r="QKJ248" s="58"/>
      <c r="QKK248" s="57"/>
      <c r="QKL248" s="23"/>
      <c r="QKM248" s="24"/>
      <c r="QKN248" s="26"/>
      <c r="QKO248" s="20"/>
      <c r="QKP248" s="35"/>
      <c r="QKQ248" s="21"/>
      <c r="QKR248" s="21"/>
      <c r="QKS248" s="27"/>
      <c r="QKT248" s="28"/>
      <c r="QKU248" s="28"/>
      <c r="QKV248" s="28"/>
      <c r="QKW248" s="28"/>
      <c r="QKX248" s="28"/>
      <c r="QKY248" s="58"/>
      <c r="QKZ248" s="57"/>
      <c r="QLA248" s="23"/>
      <c r="QLB248" s="24"/>
      <c r="QLC248" s="26"/>
      <c r="QLD248" s="20"/>
      <c r="QLE248" s="35"/>
      <c r="QLF248" s="21"/>
      <c r="QLG248" s="21"/>
      <c r="QLH248" s="27"/>
      <c r="QLI248" s="28"/>
      <c r="QLJ248" s="28"/>
      <c r="QLK248" s="28"/>
      <c r="QLL248" s="28"/>
      <c r="QLM248" s="28"/>
      <c r="QLN248" s="58"/>
      <c r="QLO248" s="57"/>
      <c r="QLP248" s="23"/>
      <c r="QLQ248" s="24"/>
      <c r="QLR248" s="26"/>
      <c r="QLS248" s="20"/>
      <c r="QLT248" s="35"/>
      <c r="QLU248" s="21"/>
      <c r="QLV248" s="21"/>
      <c r="QLW248" s="27"/>
      <c r="QLX248" s="28"/>
      <c r="QLY248" s="28"/>
      <c r="QLZ248" s="28"/>
      <c r="QMA248" s="28"/>
      <c r="QMB248" s="28"/>
      <c r="QMC248" s="58"/>
      <c r="QMD248" s="57"/>
      <c r="QME248" s="23"/>
      <c r="QMF248" s="24"/>
      <c r="QMG248" s="26"/>
      <c r="QMH248" s="20"/>
      <c r="QMI248" s="35"/>
      <c r="QMJ248" s="21"/>
      <c r="QMK248" s="21"/>
      <c r="QML248" s="27"/>
      <c r="QMM248" s="28"/>
      <c r="QMN248" s="28"/>
      <c r="QMO248" s="28"/>
      <c r="QMP248" s="28"/>
      <c r="QMQ248" s="28"/>
      <c r="QMR248" s="58"/>
      <c r="QMS248" s="57"/>
      <c r="QMT248" s="23"/>
      <c r="QMU248" s="24"/>
      <c r="QMV248" s="26"/>
      <c r="QMW248" s="20"/>
      <c r="QMX248" s="35"/>
      <c r="QMY248" s="21"/>
      <c r="QMZ248" s="21"/>
      <c r="QNA248" s="27"/>
      <c r="QNB248" s="28"/>
      <c r="QNC248" s="28"/>
      <c r="QND248" s="28"/>
      <c r="QNE248" s="28"/>
      <c r="QNF248" s="28"/>
      <c r="QNG248" s="58"/>
      <c r="QNH248" s="57"/>
      <c r="QNI248" s="23"/>
      <c r="QNJ248" s="24"/>
      <c r="QNK248" s="26"/>
      <c r="QNL248" s="20"/>
      <c r="QNM248" s="35"/>
      <c r="QNN248" s="21"/>
      <c r="QNO248" s="21"/>
      <c r="QNP248" s="27"/>
      <c r="QNQ248" s="28"/>
      <c r="QNR248" s="28"/>
      <c r="QNS248" s="28"/>
      <c r="QNT248" s="28"/>
      <c r="QNU248" s="28"/>
      <c r="QNV248" s="58"/>
      <c r="QNW248" s="57"/>
      <c r="QNX248" s="23"/>
      <c r="QNY248" s="24"/>
      <c r="QNZ248" s="26"/>
      <c r="QOA248" s="20"/>
      <c r="QOB248" s="35"/>
      <c r="QOC248" s="21"/>
      <c r="QOD248" s="21"/>
      <c r="QOE248" s="27"/>
      <c r="QOF248" s="28"/>
      <c r="QOG248" s="28"/>
      <c r="QOH248" s="28"/>
      <c r="QOI248" s="28"/>
      <c r="QOJ248" s="28"/>
      <c r="QOK248" s="58"/>
      <c r="QOL248" s="57"/>
      <c r="QOM248" s="23"/>
      <c r="QON248" s="24"/>
      <c r="QOO248" s="26"/>
      <c r="QOP248" s="20"/>
      <c r="QOQ248" s="35"/>
      <c r="QOR248" s="21"/>
      <c r="QOS248" s="21"/>
      <c r="QOT248" s="27"/>
      <c r="QOU248" s="28"/>
      <c r="QOV248" s="28"/>
      <c r="QOW248" s="28"/>
      <c r="QOX248" s="28"/>
      <c r="QOY248" s="28"/>
      <c r="QOZ248" s="58"/>
      <c r="QPA248" s="57"/>
      <c r="QPB248" s="23"/>
      <c r="QPC248" s="24"/>
      <c r="QPD248" s="26"/>
      <c r="QPE248" s="20"/>
      <c r="QPF248" s="35"/>
      <c r="QPG248" s="21"/>
      <c r="QPH248" s="21"/>
      <c r="QPI248" s="27"/>
      <c r="QPJ248" s="28"/>
      <c r="QPK248" s="28"/>
      <c r="QPL248" s="28"/>
      <c r="QPM248" s="28"/>
      <c r="QPN248" s="28"/>
      <c r="QPO248" s="58"/>
      <c r="QPP248" s="57"/>
      <c r="QPQ248" s="23"/>
      <c r="QPR248" s="24"/>
      <c r="QPS248" s="26"/>
      <c r="QPT248" s="20"/>
      <c r="QPU248" s="35"/>
      <c r="QPV248" s="21"/>
      <c r="QPW248" s="21"/>
      <c r="QPX248" s="27"/>
      <c r="QPY248" s="28"/>
      <c r="QPZ248" s="28"/>
      <c r="QQA248" s="28"/>
      <c r="QQB248" s="28"/>
      <c r="QQC248" s="28"/>
      <c r="QQD248" s="58"/>
      <c r="QQE248" s="57"/>
      <c r="QQF248" s="23"/>
      <c r="QQG248" s="24"/>
      <c r="QQH248" s="26"/>
      <c r="QQI248" s="20"/>
      <c r="QQJ248" s="35"/>
      <c r="QQK248" s="21"/>
      <c r="QQL248" s="21"/>
      <c r="QQM248" s="27"/>
      <c r="QQN248" s="28"/>
      <c r="QQO248" s="28"/>
      <c r="QQP248" s="28"/>
      <c r="QQQ248" s="28"/>
      <c r="QQR248" s="28"/>
      <c r="QQS248" s="58"/>
      <c r="QQT248" s="57"/>
      <c r="QQU248" s="23"/>
      <c r="QQV248" s="24"/>
      <c r="QQW248" s="26"/>
      <c r="QQX248" s="20"/>
      <c r="QQY248" s="35"/>
      <c r="QQZ248" s="21"/>
      <c r="QRA248" s="21"/>
      <c r="QRB248" s="27"/>
      <c r="QRC248" s="28"/>
      <c r="QRD248" s="28"/>
      <c r="QRE248" s="28"/>
      <c r="QRF248" s="28"/>
      <c r="QRG248" s="28"/>
      <c r="QRH248" s="58"/>
      <c r="QRI248" s="57"/>
      <c r="QRJ248" s="23"/>
      <c r="QRK248" s="24"/>
      <c r="QRL248" s="26"/>
      <c r="QRM248" s="20"/>
      <c r="QRN248" s="35"/>
      <c r="QRO248" s="21"/>
      <c r="QRP248" s="21"/>
      <c r="QRQ248" s="27"/>
      <c r="QRR248" s="28"/>
      <c r="QRS248" s="28"/>
      <c r="QRT248" s="28"/>
      <c r="QRU248" s="28"/>
      <c r="QRV248" s="28"/>
      <c r="QRW248" s="58"/>
      <c r="QRX248" s="57"/>
      <c r="QRY248" s="23"/>
      <c r="QRZ248" s="24"/>
      <c r="QSA248" s="26"/>
      <c r="QSB248" s="20"/>
      <c r="QSC248" s="35"/>
      <c r="QSD248" s="21"/>
      <c r="QSE248" s="21"/>
      <c r="QSF248" s="27"/>
      <c r="QSG248" s="28"/>
      <c r="QSH248" s="28"/>
      <c r="QSI248" s="28"/>
      <c r="QSJ248" s="28"/>
      <c r="QSK248" s="28"/>
      <c r="QSL248" s="58"/>
      <c r="QSM248" s="57"/>
      <c r="QSN248" s="23"/>
      <c r="QSO248" s="24"/>
      <c r="QSP248" s="26"/>
      <c r="QSQ248" s="20"/>
      <c r="QSR248" s="35"/>
      <c r="QSS248" s="21"/>
      <c r="QST248" s="21"/>
      <c r="QSU248" s="27"/>
      <c r="QSV248" s="28"/>
      <c r="QSW248" s="28"/>
      <c r="QSX248" s="28"/>
      <c r="QSY248" s="28"/>
      <c r="QSZ248" s="28"/>
      <c r="QTA248" s="58"/>
      <c r="QTB248" s="57"/>
      <c r="QTC248" s="23"/>
      <c r="QTD248" s="24"/>
      <c r="QTE248" s="26"/>
      <c r="QTF248" s="20"/>
      <c r="QTG248" s="35"/>
      <c r="QTH248" s="21"/>
      <c r="QTI248" s="21"/>
      <c r="QTJ248" s="27"/>
      <c r="QTK248" s="28"/>
      <c r="QTL248" s="28"/>
      <c r="QTM248" s="28"/>
      <c r="QTN248" s="28"/>
      <c r="QTO248" s="28"/>
      <c r="QTP248" s="58"/>
      <c r="QTQ248" s="57"/>
      <c r="QTR248" s="23"/>
      <c r="QTS248" s="24"/>
      <c r="QTT248" s="26"/>
      <c r="QTU248" s="20"/>
      <c r="QTV248" s="35"/>
      <c r="QTW248" s="21"/>
      <c r="QTX248" s="21"/>
      <c r="QTY248" s="27"/>
      <c r="QTZ248" s="28"/>
      <c r="QUA248" s="28"/>
      <c r="QUB248" s="28"/>
      <c r="QUC248" s="28"/>
      <c r="QUD248" s="28"/>
      <c r="QUE248" s="58"/>
      <c r="QUF248" s="57"/>
      <c r="QUG248" s="23"/>
      <c r="QUH248" s="24"/>
      <c r="QUI248" s="26"/>
      <c r="QUJ248" s="20"/>
      <c r="QUK248" s="35"/>
      <c r="QUL248" s="21"/>
      <c r="QUM248" s="21"/>
      <c r="QUN248" s="27"/>
      <c r="QUO248" s="28"/>
      <c r="QUP248" s="28"/>
      <c r="QUQ248" s="28"/>
      <c r="QUR248" s="28"/>
      <c r="QUS248" s="28"/>
      <c r="QUT248" s="58"/>
      <c r="QUU248" s="57"/>
      <c r="QUV248" s="23"/>
      <c r="QUW248" s="24"/>
      <c r="QUX248" s="26"/>
      <c r="QUY248" s="20"/>
      <c r="QUZ248" s="35"/>
      <c r="QVA248" s="21"/>
      <c r="QVB248" s="21"/>
      <c r="QVC248" s="27"/>
      <c r="QVD248" s="28"/>
      <c r="QVE248" s="28"/>
      <c r="QVF248" s="28"/>
      <c r="QVG248" s="28"/>
      <c r="QVH248" s="28"/>
      <c r="QVI248" s="58"/>
      <c r="QVJ248" s="57"/>
      <c r="QVK248" s="23"/>
      <c r="QVL248" s="24"/>
      <c r="QVM248" s="26"/>
      <c r="QVN248" s="20"/>
      <c r="QVO248" s="35"/>
      <c r="QVP248" s="21"/>
      <c r="QVQ248" s="21"/>
      <c r="QVR248" s="27"/>
      <c r="QVS248" s="28"/>
      <c r="QVT248" s="28"/>
      <c r="QVU248" s="28"/>
      <c r="QVV248" s="28"/>
      <c r="QVW248" s="28"/>
      <c r="QVX248" s="58"/>
      <c r="QVY248" s="57"/>
      <c r="QVZ248" s="23"/>
      <c r="QWA248" s="24"/>
      <c r="QWB248" s="26"/>
      <c r="QWC248" s="20"/>
      <c r="QWD248" s="35"/>
      <c r="QWE248" s="21"/>
      <c r="QWF248" s="21"/>
      <c r="QWG248" s="27"/>
      <c r="QWH248" s="28"/>
      <c r="QWI248" s="28"/>
      <c r="QWJ248" s="28"/>
      <c r="QWK248" s="28"/>
      <c r="QWL248" s="28"/>
      <c r="QWM248" s="58"/>
      <c r="QWN248" s="57"/>
      <c r="QWO248" s="23"/>
      <c r="QWP248" s="24"/>
      <c r="QWQ248" s="26"/>
      <c r="QWR248" s="20"/>
      <c r="QWS248" s="35"/>
      <c r="QWT248" s="21"/>
      <c r="QWU248" s="21"/>
      <c r="QWV248" s="27"/>
      <c r="QWW248" s="28"/>
      <c r="QWX248" s="28"/>
      <c r="QWY248" s="28"/>
      <c r="QWZ248" s="28"/>
      <c r="QXA248" s="28"/>
      <c r="QXB248" s="58"/>
      <c r="QXC248" s="57"/>
      <c r="QXD248" s="23"/>
      <c r="QXE248" s="24"/>
      <c r="QXF248" s="26"/>
      <c r="QXG248" s="20"/>
      <c r="QXH248" s="35"/>
      <c r="QXI248" s="21"/>
      <c r="QXJ248" s="21"/>
      <c r="QXK248" s="27"/>
      <c r="QXL248" s="28"/>
      <c r="QXM248" s="28"/>
      <c r="QXN248" s="28"/>
      <c r="QXO248" s="28"/>
      <c r="QXP248" s="28"/>
      <c r="QXQ248" s="58"/>
      <c r="QXR248" s="57"/>
      <c r="QXS248" s="23"/>
      <c r="QXT248" s="24"/>
      <c r="QXU248" s="26"/>
      <c r="QXV248" s="20"/>
      <c r="QXW248" s="35"/>
      <c r="QXX248" s="21"/>
      <c r="QXY248" s="21"/>
      <c r="QXZ248" s="27"/>
      <c r="QYA248" s="28"/>
      <c r="QYB248" s="28"/>
      <c r="QYC248" s="28"/>
      <c r="QYD248" s="28"/>
      <c r="QYE248" s="28"/>
      <c r="QYF248" s="58"/>
      <c r="QYG248" s="57"/>
      <c r="QYH248" s="23"/>
      <c r="QYI248" s="24"/>
      <c r="QYJ248" s="26"/>
      <c r="QYK248" s="20"/>
      <c r="QYL248" s="35"/>
      <c r="QYM248" s="21"/>
      <c r="QYN248" s="21"/>
      <c r="QYO248" s="27"/>
      <c r="QYP248" s="28"/>
      <c r="QYQ248" s="28"/>
      <c r="QYR248" s="28"/>
      <c r="QYS248" s="28"/>
      <c r="QYT248" s="28"/>
      <c r="QYU248" s="58"/>
      <c r="QYV248" s="57"/>
      <c r="QYW248" s="23"/>
      <c r="QYX248" s="24"/>
      <c r="QYY248" s="26"/>
      <c r="QYZ248" s="20"/>
      <c r="QZA248" s="35"/>
      <c r="QZB248" s="21"/>
      <c r="QZC248" s="21"/>
      <c r="QZD248" s="27"/>
      <c r="QZE248" s="28"/>
      <c r="QZF248" s="28"/>
      <c r="QZG248" s="28"/>
      <c r="QZH248" s="28"/>
      <c r="QZI248" s="28"/>
      <c r="QZJ248" s="58"/>
      <c r="QZK248" s="57"/>
      <c r="QZL248" s="23"/>
      <c r="QZM248" s="24"/>
      <c r="QZN248" s="26"/>
      <c r="QZO248" s="20"/>
      <c r="QZP248" s="35"/>
      <c r="QZQ248" s="21"/>
      <c r="QZR248" s="21"/>
      <c r="QZS248" s="27"/>
      <c r="QZT248" s="28"/>
      <c r="QZU248" s="28"/>
      <c r="QZV248" s="28"/>
      <c r="QZW248" s="28"/>
      <c r="QZX248" s="28"/>
      <c r="QZY248" s="58"/>
      <c r="QZZ248" s="57"/>
      <c r="RAA248" s="23"/>
      <c r="RAB248" s="24"/>
      <c r="RAC248" s="26"/>
      <c r="RAD248" s="20"/>
      <c r="RAE248" s="35"/>
      <c r="RAF248" s="21"/>
      <c r="RAG248" s="21"/>
      <c r="RAH248" s="27"/>
      <c r="RAI248" s="28"/>
      <c r="RAJ248" s="28"/>
      <c r="RAK248" s="28"/>
      <c r="RAL248" s="28"/>
      <c r="RAM248" s="28"/>
      <c r="RAN248" s="58"/>
      <c r="RAO248" s="57"/>
      <c r="RAP248" s="23"/>
      <c r="RAQ248" s="24"/>
      <c r="RAR248" s="26"/>
      <c r="RAS248" s="20"/>
      <c r="RAT248" s="35"/>
      <c r="RAU248" s="21"/>
      <c r="RAV248" s="21"/>
      <c r="RAW248" s="27"/>
      <c r="RAX248" s="28"/>
      <c r="RAY248" s="28"/>
      <c r="RAZ248" s="28"/>
      <c r="RBA248" s="28"/>
      <c r="RBB248" s="28"/>
      <c r="RBC248" s="58"/>
      <c r="RBD248" s="57"/>
      <c r="RBE248" s="23"/>
      <c r="RBF248" s="24"/>
      <c r="RBG248" s="26"/>
      <c r="RBH248" s="20"/>
      <c r="RBI248" s="35"/>
      <c r="RBJ248" s="21"/>
      <c r="RBK248" s="21"/>
      <c r="RBL248" s="27"/>
      <c r="RBM248" s="28"/>
      <c r="RBN248" s="28"/>
      <c r="RBO248" s="28"/>
      <c r="RBP248" s="28"/>
      <c r="RBQ248" s="28"/>
      <c r="RBR248" s="58"/>
      <c r="RBS248" s="57"/>
      <c r="RBT248" s="23"/>
      <c r="RBU248" s="24"/>
      <c r="RBV248" s="26"/>
      <c r="RBW248" s="20"/>
      <c r="RBX248" s="35"/>
      <c r="RBY248" s="21"/>
      <c r="RBZ248" s="21"/>
      <c r="RCA248" s="27"/>
      <c r="RCB248" s="28"/>
      <c r="RCC248" s="28"/>
      <c r="RCD248" s="28"/>
      <c r="RCE248" s="28"/>
      <c r="RCF248" s="28"/>
      <c r="RCG248" s="58"/>
      <c r="RCH248" s="57"/>
      <c r="RCI248" s="23"/>
      <c r="RCJ248" s="24"/>
      <c r="RCK248" s="26"/>
      <c r="RCL248" s="20"/>
      <c r="RCM248" s="35"/>
      <c r="RCN248" s="21"/>
      <c r="RCO248" s="21"/>
      <c r="RCP248" s="27"/>
      <c r="RCQ248" s="28"/>
      <c r="RCR248" s="28"/>
      <c r="RCS248" s="28"/>
      <c r="RCT248" s="28"/>
      <c r="RCU248" s="28"/>
      <c r="RCV248" s="58"/>
      <c r="RCW248" s="57"/>
      <c r="RCX248" s="23"/>
      <c r="RCY248" s="24"/>
      <c r="RCZ248" s="26"/>
      <c r="RDA248" s="20"/>
      <c r="RDB248" s="35"/>
      <c r="RDC248" s="21"/>
      <c r="RDD248" s="21"/>
      <c r="RDE248" s="27"/>
      <c r="RDF248" s="28"/>
      <c r="RDG248" s="28"/>
      <c r="RDH248" s="28"/>
      <c r="RDI248" s="28"/>
      <c r="RDJ248" s="28"/>
      <c r="RDK248" s="58"/>
      <c r="RDL248" s="57"/>
      <c r="RDM248" s="23"/>
      <c r="RDN248" s="24"/>
      <c r="RDO248" s="26"/>
      <c r="RDP248" s="20"/>
      <c r="RDQ248" s="35"/>
      <c r="RDR248" s="21"/>
      <c r="RDS248" s="21"/>
      <c r="RDT248" s="27"/>
      <c r="RDU248" s="28"/>
      <c r="RDV248" s="28"/>
      <c r="RDW248" s="28"/>
      <c r="RDX248" s="28"/>
      <c r="RDY248" s="28"/>
      <c r="RDZ248" s="58"/>
      <c r="REA248" s="57"/>
      <c r="REB248" s="23"/>
      <c r="REC248" s="24"/>
      <c r="RED248" s="26"/>
      <c r="REE248" s="20"/>
      <c r="REF248" s="35"/>
      <c r="REG248" s="21"/>
      <c r="REH248" s="21"/>
      <c r="REI248" s="27"/>
      <c r="REJ248" s="28"/>
      <c r="REK248" s="28"/>
      <c r="REL248" s="28"/>
      <c r="REM248" s="28"/>
      <c r="REN248" s="28"/>
      <c r="REO248" s="58"/>
      <c r="REP248" s="57"/>
      <c r="REQ248" s="23"/>
      <c r="RER248" s="24"/>
      <c r="RES248" s="26"/>
      <c r="RET248" s="20"/>
      <c r="REU248" s="35"/>
      <c r="REV248" s="21"/>
      <c r="REW248" s="21"/>
      <c r="REX248" s="27"/>
      <c r="REY248" s="28"/>
      <c r="REZ248" s="28"/>
      <c r="RFA248" s="28"/>
      <c r="RFB248" s="28"/>
      <c r="RFC248" s="28"/>
      <c r="RFD248" s="58"/>
      <c r="RFE248" s="57"/>
      <c r="RFF248" s="23"/>
      <c r="RFG248" s="24"/>
      <c r="RFH248" s="26"/>
      <c r="RFI248" s="20"/>
      <c r="RFJ248" s="35"/>
      <c r="RFK248" s="21"/>
      <c r="RFL248" s="21"/>
      <c r="RFM248" s="27"/>
      <c r="RFN248" s="28"/>
      <c r="RFO248" s="28"/>
      <c r="RFP248" s="28"/>
      <c r="RFQ248" s="28"/>
      <c r="RFR248" s="28"/>
      <c r="RFS248" s="58"/>
      <c r="RFT248" s="57"/>
      <c r="RFU248" s="23"/>
      <c r="RFV248" s="24"/>
      <c r="RFW248" s="26"/>
      <c r="RFX248" s="20"/>
      <c r="RFY248" s="35"/>
      <c r="RFZ248" s="21"/>
      <c r="RGA248" s="21"/>
      <c r="RGB248" s="27"/>
      <c r="RGC248" s="28"/>
      <c r="RGD248" s="28"/>
      <c r="RGE248" s="28"/>
      <c r="RGF248" s="28"/>
      <c r="RGG248" s="28"/>
      <c r="RGH248" s="58"/>
      <c r="RGI248" s="57"/>
      <c r="RGJ248" s="23"/>
      <c r="RGK248" s="24"/>
      <c r="RGL248" s="26"/>
      <c r="RGM248" s="20"/>
      <c r="RGN248" s="35"/>
      <c r="RGO248" s="21"/>
      <c r="RGP248" s="21"/>
      <c r="RGQ248" s="27"/>
      <c r="RGR248" s="28"/>
      <c r="RGS248" s="28"/>
      <c r="RGT248" s="28"/>
      <c r="RGU248" s="28"/>
      <c r="RGV248" s="28"/>
      <c r="RGW248" s="58"/>
      <c r="RGX248" s="57"/>
      <c r="RGY248" s="23"/>
      <c r="RGZ248" s="24"/>
      <c r="RHA248" s="26"/>
      <c r="RHB248" s="20"/>
      <c r="RHC248" s="35"/>
      <c r="RHD248" s="21"/>
      <c r="RHE248" s="21"/>
      <c r="RHF248" s="27"/>
      <c r="RHG248" s="28"/>
      <c r="RHH248" s="28"/>
      <c r="RHI248" s="28"/>
      <c r="RHJ248" s="28"/>
      <c r="RHK248" s="28"/>
      <c r="RHL248" s="58"/>
      <c r="RHM248" s="57"/>
      <c r="RHN248" s="23"/>
      <c r="RHO248" s="24"/>
      <c r="RHP248" s="26"/>
      <c r="RHQ248" s="20"/>
      <c r="RHR248" s="35"/>
      <c r="RHS248" s="21"/>
      <c r="RHT248" s="21"/>
      <c r="RHU248" s="27"/>
      <c r="RHV248" s="28"/>
      <c r="RHW248" s="28"/>
      <c r="RHX248" s="28"/>
      <c r="RHY248" s="28"/>
      <c r="RHZ248" s="28"/>
      <c r="RIA248" s="58"/>
      <c r="RIB248" s="57"/>
      <c r="RIC248" s="23"/>
      <c r="RID248" s="24"/>
      <c r="RIE248" s="26"/>
      <c r="RIF248" s="20"/>
      <c r="RIG248" s="35"/>
      <c r="RIH248" s="21"/>
      <c r="RII248" s="21"/>
      <c r="RIJ248" s="27"/>
      <c r="RIK248" s="28"/>
      <c r="RIL248" s="28"/>
      <c r="RIM248" s="28"/>
      <c r="RIN248" s="28"/>
      <c r="RIO248" s="28"/>
      <c r="RIP248" s="58"/>
      <c r="RIQ248" s="57"/>
      <c r="RIR248" s="23"/>
      <c r="RIS248" s="24"/>
      <c r="RIT248" s="26"/>
      <c r="RIU248" s="20"/>
      <c r="RIV248" s="35"/>
      <c r="RIW248" s="21"/>
      <c r="RIX248" s="21"/>
      <c r="RIY248" s="27"/>
      <c r="RIZ248" s="28"/>
      <c r="RJA248" s="28"/>
      <c r="RJB248" s="28"/>
      <c r="RJC248" s="28"/>
      <c r="RJD248" s="28"/>
      <c r="RJE248" s="58"/>
      <c r="RJF248" s="57"/>
      <c r="RJG248" s="23"/>
      <c r="RJH248" s="24"/>
      <c r="RJI248" s="26"/>
      <c r="RJJ248" s="20"/>
      <c r="RJK248" s="35"/>
      <c r="RJL248" s="21"/>
      <c r="RJM248" s="21"/>
      <c r="RJN248" s="27"/>
      <c r="RJO248" s="28"/>
      <c r="RJP248" s="28"/>
      <c r="RJQ248" s="28"/>
      <c r="RJR248" s="28"/>
      <c r="RJS248" s="28"/>
      <c r="RJT248" s="58"/>
      <c r="RJU248" s="57"/>
      <c r="RJV248" s="23"/>
      <c r="RJW248" s="24"/>
      <c r="RJX248" s="26"/>
      <c r="RJY248" s="20"/>
      <c r="RJZ248" s="35"/>
      <c r="RKA248" s="21"/>
      <c r="RKB248" s="21"/>
      <c r="RKC248" s="27"/>
      <c r="RKD248" s="28"/>
      <c r="RKE248" s="28"/>
      <c r="RKF248" s="28"/>
      <c r="RKG248" s="28"/>
      <c r="RKH248" s="28"/>
      <c r="RKI248" s="58"/>
      <c r="RKJ248" s="57"/>
      <c r="RKK248" s="23"/>
      <c r="RKL248" s="24"/>
      <c r="RKM248" s="26"/>
      <c r="RKN248" s="20"/>
      <c r="RKO248" s="35"/>
      <c r="RKP248" s="21"/>
      <c r="RKQ248" s="21"/>
      <c r="RKR248" s="27"/>
      <c r="RKS248" s="28"/>
      <c r="RKT248" s="28"/>
      <c r="RKU248" s="28"/>
      <c r="RKV248" s="28"/>
      <c r="RKW248" s="28"/>
      <c r="RKX248" s="58"/>
      <c r="RKY248" s="57"/>
      <c r="RKZ248" s="23"/>
      <c r="RLA248" s="24"/>
      <c r="RLB248" s="26"/>
      <c r="RLC248" s="20"/>
      <c r="RLD248" s="35"/>
      <c r="RLE248" s="21"/>
      <c r="RLF248" s="21"/>
      <c r="RLG248" s="27"/>
      <c r="RLH248" s="28"/>
      <c r="RLI248" s="28"/>
      <c r="RLJ248" s="28"/>
      <c r="RLK248" s="28"/>
      <c r="RLL248" s="28"/>
      <c r="RLM248" s="58"/>
      <c r="RLN248" s="57"/>
      <c r="RLO248" s="23"/>
      <c r="RLP248" s="24"/>
      <c r="RLQ248" s="26"/>
      <c r="RLR248" s="20"/>
      <c r="RLS248" s="35"/>
      <c r="RLT248" s="21"/>
      <c r="RLU248" s="21"/>
      <c r="RLV248" s="27"/>
      <c r="RLW248" s="28"/>
      <c r="RLX248" s="28"/>
      <c r="RLY248" s="28"/>
      <c r="RLZ248" s="28"/>
      <c r="RMA248" s="28"/>
      <c r="RMB248" s="58"/>
      <c r="RMC248" s="57"/>
      <c r="RMD248" s="23"/>
      <c r="RME248" s="24"/>
      <c r="RMF248" s="26"/>
      <c r="RMG248" s="20"/>
      <c r="RMH248" s="35"/>
      <c r="RMI248" s="21"/>
      <c r="RMJ248" s="21"/>
      <c r="RMK248" s="27"/>
      <c r="RML248" s="28"/>
      <c r="RMM248" s="28"/>
      <c r="RMN248" s="28"/>
      <c r="RMO248" s="28"/>
      <c r="RMP248" s="28"/>
      <c r="RMQ248" s="58"/>
      <c r="RMR248" s="57"/>
      <c r="RMS248" s="23"/>
      <c r="RMT248" s="24"/>
      <c r="RMU248" s="26"/>
      <c r="RMV248" s="20"/>
      <c r="RMW248" s="35"/>
      <c r="RMX248" s="21"/>
      <c r="RMY248" s="21"/>
      <c r="RMZ248" s="27"/>
      <c r="RNA248" s="28"/>
      <c r="RNB248" s="28"/>
      <c r="RNC248" s="28"/>
      <c r="RND248" s="28"/>
      <c r="RNE248" s="28"/>
      <c r="RNF248" s="58"/>
      <c r="RNG248" s="57"/>
      <c r="RNH248" s="23"/>
      <c r="RNI248" s="24"/>
      <c r="RNJ248" s="26"/>
      <c r="RNK248" s="20"/>
      <c r="RNL248" s="35"/>
      <c r="RNM248" s="21"/>
      <c r="RNN248" s="21"/>
      <c r="RNO248" s="27"/>
      <c r="RNP248" s="28"/>
      <c r="RNQ248" s="28"/>
      <c r="RNR248" s="28"/>
      <c r="RNS248" s="28"/>
      <c r="RNT248" s="28"/>
      <c r="RNU248" s="58"/>
      <c r="RNV248" s="57"/>
      <c r="RNW248" s="23"/>
      <c r="RNX248" s="24"/>
      <c r="RNY248" s="26"/>
      <c r="RNZ248" s="20"/>
      <c r="ROA248" s="35"/>
      <c r="ROB248" s="21"/>
      <c r="ROC248" s="21"/>
      <c r="ROD248" s="27"/>
      <c r="ROE248" s="28"/>
      <c r="ROF248" s="28"/>
      <c r="ROG248" s="28"/>
      <c r="ROH248" s="28"/>
      <c r="ROI248" s="28"/>
      <c r="ROJ248" s="58"/>
      <c r="ROK248" s="57"/>
      <c r="ROL248" s="23"/>
      <c r="ROM248" s="24"/>
      <c r="RON248" s="26"/>
      <c r="ROO248" s="20"/>
      <c r="ROP248" s="35"/>
      <c r="ROQ248" s="21"/>
      <c r="ROR248" s="21"/>
      <c r="ROS248" s="27"/>
      <c r="ROT248" s="28"/>
      <c r="ROU248" s="28"/>
      <c r="ROV248" s="28"/>
      <c r="ROW248" s="28"/>
      <c r="ROX248" s="28"/>
      <c r="ROY248" s="58"/>
      <c r="ROZ248" s="57"/>
      <c r="RPA248" s="23"/>
      <c r="RPB248" s="24"/>
      <c r="RPC248" s="26"/>
      <c r="RPD248" s="20"/>
      <c r="RPE248" s="35"/>
      <c r="RPF248" s="21"/>
      <c r="RPG248" s="21"/>
      <c r="RPH248" s="27"/>
      <c r="RPI248" s="28"/>
      <c r="RPJ248" s="28"/>
      <c r="RPK248" s="28"/>
      <c r="RPL248" s="28"/>
      <c r="RPM248" s="28"/>
      <c r="RPN248" s="58"/>
      <c r="RPO248" s="57"/>
      <c r="RPP248" s="23"/>
      <c r="RPQ248" s="24"/>
      <c r="RPR248" s="26"/>
      <c r="RPS248" s="20"/>
      <c r="RPT248" s="35"/>
      <c r="RPU248" s="21"/>
      <c r="RPV248" s="21"/>
      <c r="RPW248" s="27"/>
      <c r="RPX248" s="28"/>
      <c r="RPY248" s="28"/>
      <c r="RPZ248" s="28"/>
      <c r="RQA248" s="28"/>
      <c r="RQB248" s="28"/>
      <c r="RQC248" s="58"/>
      <c r="RQD248" s="57"/>
      <c r="RQE248" s="23"/>
      <c r="RQF248" s="24"/>
      <c r="RQG248" s="26"/>
      <c r="RQH248" s="20"/>
      <c r="RQI248" s="35"/>
      <c r="RQJ248" s="21"/>
      <c r="RQK248" s="21"/>
      <c r="RQL248" s="27"/>
      <c r="RQM248" s="28"/>
      <c r="RQN248" s="28"/>
      <c r="RQO248" s="28"/>
      <c r="RQP248" s="28"/>
      <c r="RQQ248" s="28"/>
      <c r="RQR248" s="58"/>
      <c r="RQS248" s="57"/>
      <c r="RQT248" s="23"/>
      <c r="RQU248" s="24"/>
      <c r="RQV248" s="26"/>
      <c r="RQW248" s="20"/>
      <c r="RQX248" s="35"/>
      <c r="RQY248" s="21"/>
      <c r="RQZ248" s="21"/>
      <c r="RRA248" s="27"/>
      <c r="RRB248" s="28"/>
      <c r="RRC248" s="28"/>
      <c r="RRD248" s="28"/>
      <c r="RRE248" s="28"/>
      <c r="RRF248" s="28"/>
      <c r="RRG248" s="58"/>
      <c r="RRH248" s="57"/>
      <c r="RRI248" s="23"/>
      <c r="RRJ248" s="24"/>
      <c r="RRK248" s="26"/>
      <c r="RRL248" s="20"/>
      <c r="RRM248" s="35"/>
      <c r="RRN248" s="21"/>
      <c r="RRO248" s="21"/>
      <c r="RRP248" s="27"/>
      <c r="RRQ248" s="28"/>
      <c r="RRR248" s="28"/>
      <c r="RRS248" s="28"/>
      <c r="RRT248" s="28"/>
      <c r="RRU248" s="28"/>
      <c r="RRV248" s="58"/>
      <c r="RRW248" s="57"/>
      <c r="RRX248" s="23"/>
      <c r="RRY248" s="24"/>
      <c r="RRZ248" s="26"/>
      <c r="RSA248" s="20"/>
      <c r="RSB248" s="35"/>
      <c r="RSC248" s="21"/>
      <c r="RSD248" s="21"/>
      <c r="RSE248" s="27"/>
      <c r="RSF248" s="28"/>
      <c r="RSG248" s="28"/>
      <c r="RSH248" s="28"/>
      <c r="RSI248" s="28"/>
      <c r="RSJ248" s="28"/>
      <c r="RSK248" s="58"/>
      <c r="RSL248" s="57"/>
      <c r="RSM248" s="23"/>
      <c r="RSN248" s="24"/>
      <c r="RSO248" s="26"/>
      <c r="RSP248" s="20"/>
      <c r="RSQ248" s="35"/>
      <c r="RSR248" s="21"/>
      <c r="RSS248" s="21"/>
      <c r="RST248" s="27"/>
      <c r="RSU248" s="28"/>
      <c r="RSV248" s="28"/>
      <c r="RSW248" s="28"/>
      <c r="RSX248" s="28"/>
      <c r="RSY248" s="28"/>
      <c r="RSZ248" s="58"/>
      <c r="RTA248" s="57"/>
      <c r="RTB248" s="23"/>
      <c r="RTC248" s="24"/>
      <c r="RTD248" s="26"/>
      <c r="RTE248" s="20"/>
      <c r="RTF248" s="35"/>
      <c r="RTG248" s="21"/>
      <c r="RTH248" s="21"/>
      <c r="RTI248" s="27"/>
      <c r="RTJ248" s="28"/>
      <c r="RTK248" s="28"/>
      <c r="RTL248" s="28"/>
      <c r="RTM248" s="28"/>
      <c r="RTN248" s="28"/>
      <c r="RTO248" s="58"/>
      <c r="RTP248" s="57"/>
      <c r="RTQ248" s="23"/>
      <c r="RTR248" s="24"/>
      <c r="RTS248" s="26"/>
      <c r="RTT248" s="20"/>
      <c r="RTU248" s="35"/>
      <c r="RTV248" s="21"/>
      <c r="RTW248" s="21"/>
      <c r="RTX248" s="27"/>
      <c r="RTY248" s="28"/>
      <c r="RTZ248" s="28"/>
      <c r="RUA248" s="28"/>
      <c r="RUB248" s="28"/>
      <c r="RUC248" s="28"/>
      <c r="RUD248" s="58"/>
      <c r="RUE248" s="57"/>
      <c r="RUF248" s="23"/>
      <c r="RUG248" s="24"/>
      <c r="RUH248" s="26"/>
      <c r="RUI248" s="20"/>
      <c r="RUJ248" s="35"/>
      <c r="RUK248" s="21"/>
      <c r="RUL248" s="21"/>
      <c r="RUM248" s="27"/>
      <c r="RUN248" s="28"/>
      <c r="RUO248" s="28"/>
      <c r="RUP248" s="28"/>
      <c r="RUQ248" s="28"/>
      <c r="RUR248" s="28"/>
      <c r="RUS248" s="58"/>
      <c r="RUT248" s="57"/>
      <c r="RUU248" s="23"/>
      <c r="RUV248" s="24"/>
      <c r="RUW248" s="26"/>
      <c r="RUX248" s="20"/>
      <c r="RUY248" s="35"/>
      <c r="RUZ248" s="21"/>
      <c r="RVA248" s="21"/>
      <c r="RVB248" s="27"/>
      <c r="RVC248" s="28"/>
      <c r="RVD248" s="28"/>
      <c r="RVE248" s="28"/>
      <c r="RVF248" s="28"/>
      <c r="RVG248" s="28"/>
      <c r="RVH248" s="58"/>
      <c r="RVI248" s="57"/>
      <c r="RVJ248" s="23"/>
      <c r="RVK248" s="24"/>
      <c r="RVL248" s="26"/>
      <c r="RVM248" s="20"/>
      <c r="RVN248" s="35"/>
      <c r="RVO248" s="21"/>
      <c r="RVP248" s="21"/>
      <c r="RVQ248" s="27"/>
      <c r="RVR248" s="28"/>
      <c r="RVS248" s="28"/>
      <c r="RVT248" s="28"/>
      <c r="RVU248" s="28"/>
      <c r="RVV248" s="28"/>
      <c r="RVW248" s="58"/>
      <c r="RVX248" s="57"/>
      <c r="RVY248" s="23"/>
      <c r="RVZ248" s="24"/>
      <c r="RWA248" s="26"/>
      <c r="RWB248" s="20"/>
      <c r="RWC248" s="35"/>
      <c r="RWD248" s="21"/>
      <c r="RWE248" s="21"/>
      <c r="RWF248" s="27"/>
      <c r="RWG248" s="28"/>
      <c r="RWH248" s="28"/>
      <c r="RWI248" s="28"/>
      <c r="RWJ248" s="28"/>
      <c r="RWK248" s="28"/>
      <c r="RWL248" s="58"/>
      <c r="RWM248" s="57"/>
      <c r="RWN248" s="23"/>
      <c r="RWO248" s="24"/>
      <c r="RWP248" s="26"/>
      <c r="RWQ248" s="20"/>
      <c r="RWR248" s="35"/>
      <c r="RWS248" s="21"/>
      <c r="RWT248" s="21"/>
      <c r="RWU248" s="27"/>
      <c r="RWV248" s="28"/>
      <c r="RWW248" s="28"/>
      <c r="RWX248" s="28"/>
      <c r="RWY248" s="28"/>
      <c r="RWZ248" s="28"/>
      <c r="RXA248" s="58"/>
      <c r="RXB248" s="57"/>
      <c r="RXC248" s="23"/>
      <c r="RXD248" s="24"/>
      <c r="RXE248" s="26"/>
      <c r="RXF248" s="20"/>
      <c r="RXG248" s="35"/>
      <c r="RXH248" s="21"/>
      <c r="RXI248" s="21"/>
      <c r="RXJ248" s="27"/>
      <c r="RXK248" s="28"/>
      <c r="RXL248" s="28"/>
      <c r="RXM248" s="28"/>
      <c r="RXN248" s="28"/>
      <c r="RXO248" s="28"/>
      <c r="RXP248" s="58"/>
      <c r="RXQ248" s="57"/>
      <c r="RXR248" s="23"/>
      <c r="RXS248" s="24"/>
      <c r="RXT248" s="26"/>
      <c r="RXU248" s="20"/>
      <c r="RXV248" s="35"/>
      <c r="RXW248" s="21"/>
      <c r="RXX248" s="21"/>
      <c r="RXY248" s="27"/>
      <c r="RXZ248" s="28"/>
      <c r="RYA248" s="28"/>
      <c r="RYB248" s="28"/>
      <c r="RYC248" s="28"/>
      <c r="RYD248" s="28"/>
      <c r="RYE248" s="58"/>
      <c r="RYF248" s="57"/>
      <c r="RYG248" s="23"/>
      <c r="RYH248" s="24"/>
      <c r="RYI248" s="26"/>
      <c r="RYJ248" s="20"/>
      <c r="RYK248" s="35"/>
      <c r="RYL248" s="21"/>
      <c r="RYM248" s="21"/>
      <c r="RYN248" s="27"/>
      <c r="RYO248" s="28"/>
      <c r="RYP248" s="28"/>
      <c r="RYQ248" s="28"/>
      <c r="RYR248" s="28"/>
      <c r="RYS248" s="28"/>
      <c r="RYT248" s="58"/>
      <c r="RYU248" s="57"/>
      <c r="RYV248" s="23"/>
      <c r="RYW248" s="24"/>
      <c r="RYX248" s="26"/>
      <c r="RYY248" s="20"/>
      <c r="RYZ248" s="35"/>
      <c r="RZA248" s="21"/>
      <c r="RZB248" s="21"/>
      <c r="RZC248" s="27"/>
      <c r="RZD248" s="28"/>
      <c r="RZE248" s="28"/>
      <c r="RZF248" s="28"/>
      <c r="RZG248" s="28"/>
      <c r="RZH248" s="28"/>
      <c r="RZI248" s="58"/>
      <c r="RZJ248" s="57"/>
      <c r="RZK248" s="23"/>
      <c r="RZL248" s="24"/>
      <c r="RZM248" s="26"/>
      <c r="RZN248" s="20"/>
      <c r="RZO248" s="35"/>
      <c r="RZP248" s="21"/>
      <c r="RZQ248" s="21"/>
      <c r="RZR248" s="27"/>
      <c r="RZS248" s="28"/>
      <c r="RZT248" s="28"/>
      <c r="RZU248" s="28"/>
      <c r="RZV248" s="28"/>
      <c r="RZW248" s="28"/>
      <c r="RZX248" s="58"/>
      <c r="RZY248" s="57"/>
      <c r="RZZ248" s="23"/>
      <c r="SAA248" s="24"/>
      <c r="SAB248" s="26"/>
      <c r="SAC248" s="20"/>
      <c r="SAD248" s="35"/>
      <c r="SAE248" s="21"/>
      <c r="SAF248" s="21"/>
      <c r="SAG248" s="27"/>
      <c r="SAH248" s="28"/>
      <c r="SAI248" s="28"/>
      <c r="SAJ248" s="28"/>
      <c r="SAK248" s="28"/>
      <c r="SAL248" s="28"/>
      <c r="SAM248" s="58"/>
      <c r="SAN248" s="57"/>
      <c r="SAO248" s="23"/>
      <c r="SAP248" s="24"/>
      <c r="SAQ248" s="26"/>
      <c r="SAR248" s="20"/>
      <c r="SAS248" s="35"/>
      <c r="SAT248" s="21"/>
      <c r="SAU248" s="21"/>
      <c r="SAV248" s="27"/>
      <c r="SAW248" s="28"/>
      <c r="SAX248" s="28"/>
      <c r="SAY248" s="28"/>
      <c r="SAZ248" s="28"/>
      <c r="SBA248" s="28"/>
      <c r="SBB248" s="58"/>
      <c r="SBC248" s="57"/>
      <c r="SBD248" s="23"/>
      <c r="SBE248" s="24"/>
      <c r="SBF248" s="26"/>
      <c r="SBG248" s="20"/>
      <c r="SBH248" s="35"/>
      <c r="SBI248" s="21"/>
      <c r="SBJ248" s="21"/>
      <c r="SBK248" s="27"/>
      <c r="SBL248" s="28"/>
      <c r="SBM248" s="28"/>
      <c r="SBN248" s="28"/>
      <c r="SBO248" s="28"/>
      <c r="SBP248" s="28"/>
      <c r="SBQ248" s="58"/>
      <c r="SBR248" s="57"/>
      <c r="SBS248" s="23"/>
      <c r="SBT248" s="24"/>
      <c r="SBU248" s="26"/>
      <c r="SBV248" s="20"/>
      <c r="SBW248" s="35"/>
      <c r="SBX248" s="21"/>
      <c r="SBY248" s="21"/>
      <c r="SBZ248" s="27"/>
      <c r="SCA248" s="28"/>
      <c r="SCB248" s="28"/>
      <c r="SCC248" s="28"/>
      <c r="SCD248" s="28"/>
      <c r="SCE248" s="28"/>
      <c r="SCF248" s="58"/>
      <c r="SCG248" s="57"/>
      <c r="SCH248" s="23"/>
      <c r="SCI248" s="24"/>
      <c r="SCJ248" s="26"/>
      <c r="SCK248" s="20"/>
      <c r="SCL248" s="35"/>
      <c r="SCM248" s="21"/>
      <c r="SCN248" s="21"/>
      <c r="SCO248" s="27"/>
      <c r="SCP248" s="28"/>
      <c r="SCQ248" s="28"/>
      <c r="SCR248" s="28"/>
      <c r="SCS248" s="28"/>
      <c r="SCT248" s="28"/>
      <c r="SCU248" s="58"/>
      <c r="SCV248" s="57"/>
      <c r="SCW248" s="23"/>
      <c r="SCX248" s="24"/>
      <c r="SCY248" s="26"/>
      <c r="SCZ248" s="20"/>
      <c r="SDA248" s="35"/>
      <c r="SDB248" s="21"/>
      <c r="SDC248" s="21"/>
      <c r="SDD248" s="27"/>
      <c r="SDE248" s="28"/>
      <c r="SDF248" s="28"/>
      <c r="SDG248" s="28"/>
      <c r="SDH248" s="28"/>
      <c r="SDI248" s="28"/>
      <c r="SDJ248" s="58"/>
      <c r="SDK248" s="57"/>
      <c r="SDL248" s="23"/>
      <c r="SDM248" s="24"/>
      <c r="SDN248" s="26"/>
      <c r="SDO248" s="20"/>
      <c r="SDP248" s="35"/>
      <c r="SDQ248" s="21"/>
      <c r="SDR248" s="21"/>
      <c r="SDS248" s="27"/>
      <c r="SDT248" s="28"/>
      <c r="SDU248" s="28"/>
      <c r="SDV248" s="28"/>
      <c r="SDW248" s="28"/>
      <c r="SDX248" s="28"/>
      <c r="SDY248" s="58"/>
      <c r="SDZ248" s="57"/>
      <c r="SEA248" s="23"/>
      <c r="SEB248" s="24"/>
      <c r="SEC248" s="26"/>
      <c r="SED248" s="20"/>
      <c r="SEE248" s="35"/>
      <c r="SEF248" s="21"/>
      <c r="SEG248" s="21"/>
      <c r="SEH248" s="27"/>
      <c r="SEI248" s="28"/>
      <c r="SEJ248" s="28"/>
      <c r="SEK248" s="28"/>
      <c r="SEL248" s="28"/>
      <c r="SEM248" s="28"/>
      <c r="SEN248" s="58"/>
      <c r="SEO248" s="57"/>
      <c r="SEP248" s="23"/>
      <c r="SEQ248" s="24"/>
      <c r="SER248" s="26"/>
      <c r="SES248" s="20"/>
      <c r="SET248" s="35"/>
      <c r="SEU248" s="21"/>
      <c r="SEV248" s="21"/>
      <c r="SEW248" s="27"/>
      <c r="SEX248" s="28"/>
      <c r="SEY248" s="28"/>
      <c r="SEZ248" s="28"/>
      <c r="SFA248" s="28"/>
      <c r="SFB248" s="28"/>
      <c r="SFC248" s="58"/>
      <c r="SFD248" s="57"/>
      <c r="SFE248" s="23"/>
      <c r="SFF248" s="24"/>
      <c r="SFG248" s="26"/>
      <c r="SFH248" s="20"/>
      <c r="SFI248" s="35"/>
      <c r="SFJ248" s="21"/>
      <c r="SFK248" s="21"/>
      <c r="SFL248" s="27"/>
      <c r="SFM248" s="28"/>
      <c r="SFN248" s="28"/>
      <c r="SFO248" s="28"/>
      <c r="SFP248" s="28"/>
      <c r="SFQ248" s="28"/>
      <c r="SFR248" s="58"/>
      <c r="SFS248" s="57"/>
      <c r="SFT248" s="23"/>
      <c r="SFU248" s="24"/>
      <c r="SFV248" s="26"/>
      <c r="SFW248" s="20"/>
      <c r="SFX248" s="35"/>
      <c r="SFY248" s="21"/>
      <c r="SFZ248" s="21"/>
      <c r="SGA248" s="27"/>
      <c r="SGB248" s="28"/>
      <c r="SGC248" s="28"/>
      <c r="SGD248" s="28"/>
      <c r="SGE248" s="28"/>
      <c r="SGF248" s="28"/>
      <c r="SGG248" s="58"/>
      <c r="SGH248" s="57"/>
      <c r="SGI248" s="23"/>
      <c r="SGJ248" s="24"/>
      <c r="SGK248" s="26"/>
      <c r="SGL248" s="20"/>
      <c r="SGM248" s="35"/>
      <c r="SGN248" s="21"/>
      <c r="SGO248" s="21"/>
      <c r="SGP248" s="27"/>
      <c r="SGQ248" s="28"/>
      <c r="SGR248" s="28"/>
      <c r="SGS248" s="28"/>
      <c r="SGT248" s="28"/>
      <c r="SGU248" s="28"/>
      <c r="SGV248" s="58"/>
      <c r="SGW248" s="57"/>
      <c r="SGX248" s="23"/>
      <c r="SGY248" s="24"/>
      <c r="SGZ248" s="26"/>
      <c r="SHA248" s="20"/>
      <c r="SHB248" s="35"/>
      <c r="SHC248" s="21"/>
      <c r="SHD248" s="21"/>
      <c r="SHE248" s="27"/>
      <c r="SHF248" s="28"/>
      <c r="SHG248" s="28"/>
      <c r="SHH248" s="28"/>
      <c r="SHI248" s="28"/>
      <c r="SHJ248" s="28"/>
      <c r="SHK248" s="58"/>
      <c r="SHL248" s="57"/>
      <c r="SHM248" s="23"/>
      <c r="SHN248" s="24"/>
      <c r="SHO248" s="26"/>
      <c r="SHP248" s="20"/>
      <c r="SHQ248" s="35"/>
      <c r="SHR248" s="21"/>
      <c r="SHS248" s="21"/>
      <c r="SHT248" s="27"/>
      <c r="SHU248" s="28"/>
      <c r="SHV248" s="28"/>
      <c r="SHW248" s="28"/>
      <c r="SHX248" s="28"/>
      <c r="SHY248" s="28"/>
      <c r="SHZ248" s="58"/>
      <c r="SIA248" s="57"/>
      <c r="SIB248" s="23"/>
      <c r="SIC248" s="24"/>
      <c r="SID248" s="26"/>
      <c r="SIE248" s="20"/>
      <c r="SIF248" s="35"/>
      <c r="SIG248" s="21"/>
      <c r="SIH248" s="21"/>
      <c r="SII248" s="27"/>
      <c r="SIJ248" s="28"/>
      <c r="SIK248" s="28"/>
      <c r="SIL248" s="28"/>
      <c r="SIM248" s="28"/>
      <c r="SIN248" s="28"/>
      <c r="SIO248" s="58"/>
      <c r="SIP248" s="57"/>
      <c r="SIQ248" s="23"/>
      <c r="SIR248" s="24"/>
      <c r="SIS248" s="26"/>
      <c r="SIT248" s="20"/>
      <c r="SIU248" s="35"/>
      <c r="SIV248" s="21"/>
      <c r="SIW248" s="21"/>
      <c r="SIX248" s="27"/>
      <c r="SIY248" s="28"/>
      <c r="SIZ248" s="28"/>
      <c r="SJA248" s="28"/>
      <c r="SJB248" s="28"/>
      <c r="SJC248" s="28"/>
      <c r="SJD248" s="58"/>
      <c r="SJE248" s="57"/>
      <c r="SJF248" s="23"/>
      <c r="SJG248" s="24"/>
      <c r="SJH248" s="26"/>
      <c r="SJI248" s="20"/>
      <c r="SJJ248" s="35"/>
      <c r="SJK248" s="21"/>
      <c r="SJL248" s="21"/>
      <c r="SJM248" s="27"/>
      <c r="SJN248" s="28"/>
      <c r="SJO248" s="28"/>
      <c r="SJP248" s="28"/>
      <c r="SJQ248" s="28"/>
      <c r="SJR248" s="28"/>
      <c r="SJS248" s="58"/>
      <c r="SJT248" s="57"/>
      <c r="SJU248" s="23"/>
      <c r="SJV248" s="24"/>
      <c r="SJW248" s="26"/>
      <c r="SJX248" s="20"/>
      <c r="SJY248" s="35"/>
      <c r="SJZ248" s="21"/>
      <c r="SKA248" s="21"/>
      <c r="SKB248" s="27"/>
      <c r="SKC248" s="28"/>
      <c r="SKD248" s="28"/>
      <c r="SKE248" s="28"/>
      <c r="SKF248" s="28"/>
      <c r="SKG248" s="28"/>
      <c r="SKH248" s="58"/>
      <c r="SKI248" s="57"/>
      <c r="SKJ248" s="23"/>
      <c r="SKK248" s="24"/>
      <c r="SKL248" s="26"/>
      <c r="SKM248" s="20"/>
      <c r="SKN248" s="35"/>
      <c r="SKO248" s="21"/>
      <c r="SKP248" s="21"/>
      <c r="SKQ248" s="27"/>
      <c r="SKR248" s="28"/>
      <c r="SKS248" s="28"/>
      <c r="SKT248" s="28"/>
      <c r="SKU248" s="28"/>
      <c r="SKV248" s="28"/>
      <c r="SKW248" s="58"/>
      <c r="SKX248" s="57"/>
      <c r="SKY248" s="23"/>
      <c r="SKZ248" s="24"/>
      <c r="SLA248" s="26"/>
      <c r="SLB248" s="20"/>
      <c r="SLC248" s="35"/>
      <c r="SLD248" s="21"/>
      <c r="SLE248" s="21"/>
      <c r="SLF248" s="27"/>
      <c r="SLG248" s="28"/>
      <c r="SLH248" s="28"/>
      <c r="SLI248" s="28"/>
      <c r="SLJ248" s="28"/>
      <c r="SLK248" s="28"/>
      <c r="SLL248" s="58"/>
      <c r="SLM248" s="57"/>
      <c r="SLN248" s="23"/>
      <c r="SLO248" s="24"/>
      <c r="SLP248" s="26"/>
      <c r="SLQ248" s="20"/>
      <c r="SLR248" s="35"/>
      <c r="SLS248" s="21"/>
      <c r="SLT248" s="21"/>
      <c r="SLU248" s="27"/>
      <c r="SLV248" s="28"/>
      <c r="SLW248" s="28"/>
      <c r="SLX248" s="28"/>
      <c r="SLY248" s="28"/>
      <c r="SLZ248" s="28"/>
      <c r="SMA248" s="58"/>
      <c r="SMB248" s="57"/>
      <c r="SMC248" s="23"/>
      <c r="SMD248" s="24"/>
      <c r="SME248" s="26"/>
      <c r="SMF248" s="20"/>
      <c r="SMG248" s="35"/>
      <c r="SMH248" s="21"/>
      <c r="SMI248" s="21"/>
      <c r="SMJ248" s="27"/>
      <c r="SMK248" s="28"/>
      <c r="SML248" s="28"/>
      <c r="SMM248" s="28"/>
      <c r="SMN248" s="28"/>
      <c r="SMO248" s="28"/>
      <c r="SMP248" s="58"/>
      <c r="SMQ248" s="57"/>
      <c r="SMR248" s="23"/>
      <c r="SMS248" s="24"/>
      <c r="SMT248" s="26"/>
      <c r="SMU248" s="20"/>
      <c r="SMV248" s="35"/>
      <c r="SMW248" s="21"/>
      <c r="SMX248" s="21"/>
      <c r="SMY248" s="27"/>
      <c r="SMZ248" s="28"/>
      <c r="SNA248" s="28"/>
      <c r="SNB248" s="28"/>
      <c r="SNC248" s="28"/>
      <c r="SND248" s="28"/>
      <c r="SNE248" s="58"/>
      <c r="SNF248" s="57"/>
      <c r="SNG248" s="23"/>
      <c r="SNH248" s="24"/>
      <c r="SNI248" s="26"/>
      <c r="SNJ248" s="20"/>
      <c r="SNK248" s="35"/>
      <c r="SNL248" s="21"/>
      <c r="SNM248" s="21"/>
      <c r="SNN248" s="27"/>
      <c r="SNO248" s="28"/>
      <c r="SNP248" s="28"/>
      <c r="SNQ248" s="28"/>
      <c r="SNR248" s="28"/>
      <c r="SNS248" s="28"/>
      <c r="SNT248" s="58"/>
      <c r="SNU248" s="57"/>
      <c r="SNV248" s="23"/>
      <c r="SNW248" s="24"/>
      <c r="SNX248" s="26"/>
      <c r="SNY248" s="20"/>
      <c r="SNZ248" s="35"/>
      <c r="SOA248" s="21"/>
      <c r="SOB248" s="21"/>
      <c r="SOC248" s="27"/>
      <c r="SOD248" s="28"/>
      <c r="SOE248" s="28"/>
      <c r="SOF248" s="28"/>
      <c r="SOG248" s="28"/>
      <c r="SOH248" s="28"/>
      <c r="SOI248" s="58"/>
      <c r="SOJ248" s="57"/>
      <c r="SOK248" s="23"/>
      <c r="SOL248" s="24"/>
      <c r="SOM248" s="26"/>
      <c r="SON248" s="20"/>
      <c r="SOO248" s="35"/>
      <c r="SOP248" s="21"/>
      <c r="SOQ248" s="21"/>
      <c r="SOR248" s="27"/>
      <c r="SOS248" s="28"/>
      <c r="SOT248" s="28"/>
      <c r="SOU248" s="28"/>
      <c r="SOV248" s="28"/>
      <c r="SOW248" s="28"/>
      <c r="SOX248" s="58"/>
      <c r="SOY248" s="57"/>
      <c r="SOZ248" s="23"/>
      <c r="SPA248" s="24"/>
      <c r="SPB248" s="26"/>
      <c r="SPC248" s="20"/>
      <c r="SPD248" s="35"/>
      <c r="SPE248" s="21"/>
      <c r="SPF248" s="21"/>
      <c r="SPG248" s="27"/>
      <c r="SPH248" s="28"/>
      <c r="SPI248" s="28"/>
      <c r="SPJ248" s="28"/>
      <c r="SPK248" s="28"/>
      <c r="SPL248" s="28"/>
      <c r="SPM248" s="58"/>
      <c r="SPN248" s="57"/>
      <c r="SPO248" s="23"/>
      <c r="SPP248" s="24"/>
      <c r="SPQ248" s="26"/>
      <c r="SPR248" s="20"/>
      <c r="SPS248" s="35"/>
      <c r="SPT248" s="21"/>
      <c r="SPU248" s="21"/>
      <c r="SPV248" s="27"/>
      <c r="SPW248" s="28"/>
      <c r="SPX248" s="28"/>
      <c r="SPY248" s="28"/>
      <c r="SPZ248" s="28"/>
      <c r="SQA248" s="28"/>
      <c r="SQB248" s="58"/>
      <c r="SQC248" s="57"/>
      <c r="SQD248" s="23"/>
      <c r="SQE248" s="24"/>
      <c r="SQF248" s="26"/>
      <c r="SQG248" s="20"/>
      <c r="SQH248" s="35"/>
      <c r="SQI248" s="21"/>
      <c r="SQJ248" s="21"/>
      <c r="SQK248" s="27"/>
      <c r="SQL248" s="28"/>
      <c r="SQM248" s="28"/>
      <c r="SQN248" s="28"/>
      <c r="SQO248" s="28"/>
      <c r="SQP248" s="28"/>
      <c r="SQQ248" s="58"/>
      <c r="SQR248" s="57"/>
      <c r="SQS248" s="23"/>
      <c r="SQT248" s="24"/>
      <c r="SQU248" s="26"/>
      <c r="SQV248" s="20"/>
      <c r="SQW248" s="35"/>
      <c r="SQX248" s="21"/>
      <c r="SQY248" s="21"/>
      <c r="SQZ248" s="27"/>
      <c r="SRA248" s="28"/>
      <c r="SRB248" s="28"/>
      <c r="SRC248" s="28"/>
      <c r="SRD248" s="28"/>
      <c r="SRE248" s="28"/>
      <c r="SRF248" s="58"/>
      <c r="SRG248" s="57"/>
      <c r="SRH248" s="23"/>
      <c r="SRI248" s="24"/>
      <c r="SRJ248" s="26"/>
      <c r="SRK248" s="20"/>
      <c r="SRL248" s="35"/>
      <c r="SRM248" s="21"/>
      <c r="SRN248" s="21"/>
      <c r="SRO248" s="27"/>
      <c r="SRP248" s="28"/>
      <c r="SRQ248" s="28"/>
      <c r="SRR248" s="28"/>
      <c r="SRS248" s="28"/>
      <c r="SRT248" s="28"/>
      <c r="SRU248" s="58"/>
      <c r="SRV248" s="57"/>
      <c r="SRW248" s="23"/>
      <c r="SRX248" s="24"/>
      <c r="SRY248" s="26"/>
      <c r="SRZ248" s="20"/>
      <c r="SSA248" s="35"/>
      <c r="SSB248" s="21"/>
      <c r="SSC248" s="21"/>
      <c r="SSD248" s="27"/>
      <c r="SSE248" s="28"/>
      <c r="SSF248" s="28"/>
      <c r="SSG248" s="28"/>
      <c r="SSH248" s="28"/>
      <c r="SSI248" s="28"/>
      <c r="SSJ248" s="58"/>
      <c r="SSK248" s="57"/>
      <c r="SSL248" s="23"/>
      <c r="SSM248" s="24"/>
      <c r="SSN248" s="26"/>
      <c r="SSO248" s="20"/>
      <c r="SSP248" s="35"/>
      <c r="SSQ248" s="21"/>
      <c r="SSR248" s="21"/>
      <c r="SSS248" s="27"/>
      <c r="SST248" s="28"/>
      <c r="SSU248" s="28"/>
      <c r="SSV248" s="28"/>
      <c r="SSW248" s="28"/>
      <c r="SSX248" s="28"/>
      <c r="SSY248" s="58"/>
      <c r="SSZ248" s="57"/>
      <c r="STA248" s="23"/>
      <c r="STB248" s="24"/>
      <c r="STC248" s="26"/>
      <c r="STD248" s="20"/>
      <c r="STE248" s="35"/>
      <c r="STF248" s="21"/>
      <c r="STG248" s="21"/>
      <c r="STH248" s="27"/>
      <c r="STI248" s="28"/>
      <c r="STJ248" s="28"/>
      <c r="STK248" s="28"/>
      <c r="STL248" s="28"/>
      <c r="STM248" s="28"/>
      <c r="STN248" s="58"/>
      <c r="STO248" s="57"/>
      <c r="STP248" s="23"/>
      <c r="STQ248" s="24"/>
      <c r="STR248" s="26"/>
      <c r="STS248" s="20"/>
      <c r="STT248" s="35"/>
      <c r="STU248" s="21"/>
      <c r="STV248" s="21"/>
      <c r="STW248" s="27"/>
      <c r="STX248" s="28"/>
      <c r="STY248" s="28"/>
      <c r="STZ248" s="28"/>
      <c r="SUA248" s="28"/>
      <c r="SUB248" s="28"/>
      <c r="SUC248" s="58"/>
      <c r="SUD248" s="57"/>
      <c r="SUE248" s="23"/>
      <c r="SUF248" s="24"/>
      <c r="SUG248" s="26"/>
      <c r="SUH248" s="20"/>
      <c r="SUI248" s="35"/>
      <c r="SUJ248" s="21"/>
      <c r="SUK248" s="21"/>
      <c r="SUL248" s="27"/>
      <c r="SUM248" s="28"/>
      <c r="SUN248" s="28"/>
      <c r="SUO248" s="28"/>
      <c r="SUP248" s="28"/>
      <c r="SUQ248" s="28"/>
      <c r="SUR248" s="58"/>
      <c r="SUS248" s="57"/>
      <c r="SUT248" s="23"/>
      <c r="SUU248" s="24"/>
      <c r="SUV248" s="26"/>
      <c r="SUW248" s="20"/>
      <c r="SUX248" s="35"/>
      <c r="SUY248" s="21"/>
      <c r="SUZ248" s="21"/>
      <c r="SVA248" s="27"/>
      <c r="SVB248" s="28"/>
      <c r="SVC248" s="28"/>
      <c r="SVD248" s="28"/>
      <c r="SVE248" s="28"/>
      <c r="SVF248" s="28"/>
      <c r="SVG248" s="58"/>
      <c r="SVH248" s="57"/>
      <c r="SVI248" s="23"/>
      <c r="SVJ248" s="24"/>
      <c r="SVK248" s="26"/>
      <c r="SVL248" s="20"/>
      <c r="SVM248" s="35"/>
      <c r="SVN248" s="21"/>
      <c r="SVO248" s="21"/>
      <c r="SVP248" s="27"/>
      <c r="SVQ248" s="28"/>
      <c r="SVR248" s="28"/>
      <c r="SVS248" s="28"/>
      <c r="SVT248" s="28"/>
      <c r="SVU248" s="28"/>
      <c r="SVV248" s="58"/>
      <c r="SVW248" s="57"/>
      <c r="SVX248" s="23"/>
      <c r="SVY248" s="24"/>
      <c r="SVZ248" s="26"/>
      <c r="SWA248" s="20"/>
      <c r="SWB248" s="35"/>
      <c r="SWC248" s="21"/>
      <c r="SWD248" s="21"/>
      <c r="SWE248" s="27"/>
      <c r="SWF248" s="28"/>
      <c r="SWG248" s="28"/>
      <c r="SWH248" s="28"/>
      <c r="SWI248" s="28"/>
      <c r="SWJ248" s="28"/>
      <c r="SWK248" s="58"/>
      <c r="SWL248" s="57"/>
      <c r="SWM248" s="23"/>
      <c r="SWN248" s="24"/>
      <c r="SWO248" s="26"/>
      <c r="SWP248" s="20"/>
      <c r="SWQ248" s="35"/>
      <c r="SWR248" s="21"/>
      <c r="SWS248" s="21"/>
      <c r="SWT248" s="27"/>
      <c r="SWU248" s="28"/>
      <c r="SWV248" s="28"/>
      <c r="SWW248" s="28"/>
      <c r="SWX248" s="28"/>
      <c r="SWY248" s="28"/>
      <c r="SWZ248" s="58"/>
      <c r="SXA248" s="57"/>
      <c r="SXB248" s="23"/>
      <c r="SXC248" s="24"/>
      <c r="SXD248" s="26"/>
      <c r="SXE248" s="20"/>
      <c r="SXF248" s="35"/>
      <c r="SXG248" s="21"/>
      <c r="SXH248" s="21"/>
      <c r="SXI248" s="27"/>
      <c r="SXJ248" s="28"/>
      <c r="SXK248" s="28"/>
      <c r="SXL248" s="28"/>
      <c r="SXM248" s="28"/>
      <c r="SXN248" s="28"/>
      <c r="SXO248" s="58"/>
      <c r="SXP248" s="57"/>
      <c r="SXQ248" s="23"/>
      <c r="SXR248" s="24"/>
      <c r="SXS248" s="26"/>
      <c r="SXT248" s="20"/>
      <c r="SXU248" s="35"/>
      <c r="SXV248" s="21"/>
      <c r="SXW248" s="21"/>
      <c r="SXX248" s="27"/>
      <c r="SXY248" s="28"/>
      <c r="SXZ248" s="28"/>
      <c r="SYA248" s="28"/>
      <c r="SYB248" s="28"/>
      <c r="SYC248" s="28"/>
      <c r="SYD248" s="58"/>
      <c r="SYE248" s="57"/>
      <c r="SYF248" s="23"/>
      <c r="SYG248" s="24"/>
      <c r="SYH248" s="26"/>
      <c r="SYI248" s="20"/>
      <c r="SYJ248" s="35"/>
      <c r="SYK248" s="21"/>
      <c r="SYL248" s="21"/>
      <c r="SYM248" s="27"/>
      <c r="SYN248" s="28"/>
      <c r="SYO248" s="28"/>
      <c r="SYP248" s="28"/>
      <c r="SYQ248" s="28"/>
      <c r="SYR248" s="28"/>
      <c r="SYS248" s="58"/>
      <c r="SYT248" s="57"/>
      <c r="SYU248" s="23"/>
      <c r="SYV248" s="24"/>
      <c r="SYW248" s="26"/>
      <c r="SYX248" s="20"/>
      <c r="SYY248" s="35"/>
      <c r="SYZ248" s="21"/>
      <c r="SZA248" s="21"/>
      <c r="SZB248" s="27"/>
      <c r="SZC248" s="28"/>
      <c r="SZD248" s="28"/>
      <c r="SZE248" s="28"/>
      <c r="SZF248" s="28"/>
      <c r="SZG248" s="28"/>
      <c r="SZH248" s="58"/>
      <c r="SZI248" s="57"/>
      <c r="SZJ248" s="23"/>
      <c r="SZK248" s="24"/>
      <c r="SZL248" s="26"/>
      <c r="SZM248" s="20"/>
      <c r="SZN248" s="35"/>
      <c r="SZO248" s="21"/>
      <c r="SZP248" s="21"/>
      <c r="SZQ248" s="27"/>
      <c r="SZR248" s="28"/>
      <c r="SZS248" s="28"/>
      <c r="SZT248" s="28"/>
      <c r="SZU248" s="28"/>
      <c r="SZV248" s="28"/>
      <c r="SZW248" s="58"/>
      <c r="SZX248" s="57"/>
      <c r="SZY248" s="23"/>
      <c r="SZZ248" s="24"/>
      <c r="TAA248" s="26"/>
      <c r="TAB248" s="20"/>
      <c r="TAC248" s="35"/>
      <c r="TAD248" s="21"/>
      <c r="TAE248" s="21"/>
      <c r="TAF248" s="27"/>
      <c r="TAG248" s="28"/>
      <c r="TAH248" s="28"/>
      <c r="TAI248" s="28"/>
      <c r="TAJ248" s="28"/>
      <c r="TAK248" s="28"/>
      <c r="TAL248" s="58"/>
      <c r="TAM248" s="57"/>
      <c r="TAN248" s="23"/>
      <c r="TAO248" s="24"/>
      <c r="TAP248" s="26"/>
      <c r="TAQ248" s="20"/>
      <c r="TAR248" s="35"/>
      <c r="TAS248" s="21"/>
      <c r="TAT248" s="21"/>
      <c r="TAU248" s="27"/>
      <c r="TAV248" s="28"/>
      <c r="TAW248" s="28"/>
      <c r="TAX248" s="28"/>
      <c r="TAY248" s="28"/>
      <c r="TAZ248" s="28"/>
      <c r="TBA248" s="58"/>
      <c r="TBB248" s="57"/>
      <c r="TBC248" s="23"/>
      <c r="TBD248" s="24"/>
      <c r="TBE248" s="26"/>
      <c r="TBF248" s="20"/>
      <c r="TBG248" s="35"/>
      <c r="TBH248" s="21"/>
      <c r="TBI248" s="21"/>
      <c r="TBJ248" s="27"/>
      <c r="TBK248" s="28"/>
      <c r="TBL248" s="28"/>
      <c r="TBM248" s="28"/>
      <c r="TBN248" s="28"/>
      <c r="TBO248" s="28"/>
      <c r="TBP248" s="58"/>
      <c r="TBQ248" s="57"/>
      <c r="TBR248" s="23"/>
      <c r="TBS248" s="24"/>
      <c r="TBT248" s="26"/>
      <c r="TBU248" s="20"/>
      <c r="TBV248" s="35"/>
      <c r="TBW248" s="21"/>
      <c r="TBX248" s="21"/>
      <c r="TBY248" s="27"/>
      <c r="TBZ248" s="28"/>
      <c r="TCA248" s="28"/>
      <c r="TCB248" s="28"/>
      <c r="TCC248" s="28"/>
      <c r="TCD248" s="28"/>
      <c r="TCE248" s="58"/>
      <c r="TCF248" s="57"/>
      <c r="TCG248" s="23"/>
      <c r="TCH248" s="24"/>
      <c r="TCI248" s="26"/>
      <c r="TCJ248" s="20"/>
      <c r="TCK248" s="35"/>
      <c r="TCL248" s="21"/>
      <c r="TCM248" s="21"/>
      <c r="TCN248" s="27"/>
      <c r="TCO248" s="28"/>
      <c r="TCP248" s="28"/>
      <c r="TCQ248" s="28"/>
      <c r="TCR248" s="28"/>
      <c r="TCS248" s="28"/>
      <c r="TCT248" s="58"/>
      <c r="TCU248" s="57"/>
      <c r="TCV248" s="23"/>
      <c r="TCW248" s="24"/>
      <c r="TCX248" s="26"/>
      <c r="TCY248" s="20"/>
      <c r="TCZ248" s="35"/>
      <c r="TDA248" s="21"/>
      <c r="TDB248" s="21"/>
      <c r="TDC248" s="27"/>
      <c r="TDD248" s="28"/>
      <c r="TDE248" s="28"/>
      <c r="TDF248" s="28"/>
      <c r="TDG248" s="28"/>
      <c r="TDH248" s="28"/>
      <c r="TDI248" s="58"/>
      <c r="TDJ248" s="57"/>
      <c r="TDK248" s="23"/>
      <c r="TDL248" s="24"/>
      <c r="TDM248" s="26"/>
      <c r="TDN248" s="20"/>
      <c r="TDO248" s="35"/>
      <c r="TDP248" s="21"/>
      <c r="TDQ248" s="21"/>
      <c r="TDR248" s="27"/>
      <c r="TDS248" s="28"/>
      <c r="TDT248" s="28"/>
      <c r="TDU248" s="28"/>
      <c r="TDV248" s="28"/>
      <c r="TDW248" s="28"/>
      <c r="TDX248" s="58"/>
      <c r="TDY248" s="57"/>
      <c r="TDZ248" s="23"/>
      <c r="TEA248" s="24"/>
      <c r="TEB248" s="26"/>
      <c r="TEC248" s="20"/>
      <c r="TED248" s="35"/>
      <c r="TEE248" s="21"/>
      <c r="TEF248" s="21"/>
      <c r="TEG248" s="27"/>
      <c r="TEH248" s="28"/>
      <c r="TEI248" s="28"/>
      <c r="TEJ248" s="28"/>
      <c r="TEK248" s="28"/>
      <c r="TEL248" s="28"/>
      <c r="TEM248" s="58"/>
      <c r="TEN248" s="57"/>
      <c r="TEO248" s="23"/>
      <c r="TEP248" s="24"/>
      <c r="TEQ248" s="26"/>
      <c r="TER248" s="20"/>
      <c r="TES248" s="35"/>
      <c r="TET248" s="21"/>
      <c r="TEU248" s="21"/>
      <c r="TEV248" s="27"/>
      <c r="TEW248" s="28"/>
      <c r="TEX248" s="28"/>
      <c r="TEY248" s="28"/>
      <c r="TEZ248" s="28"/>
      <c r="TFA248" s="28"/>
      <c r="TFB248" s="58"/>
      <c r="TFC248" s="57"/>
      <c r="TFD248" s="23"/>
      <c r="TFE248" s="24"/>
      <c r="TFF248" s="26"/>
      <c r="TFG248" s="20"/>
      <c r="TFH248" s="35"/>
      <c r="TFI248" s="21"/>
      <c r="TFJ248" s="21"/>
      <c r="TFK248" s="27"/>
      <c r="TFL248" s="28"/>
      <c r="TFM248" s="28"/>
      <c r="TFN248" s="28"/>
      <c r="TFO248" s="28"/>
      <c r="TFP248" s="28"/>
      <c r="TFQ248" s="58"/>
      <c r="TFR248" s="57"/>
      <c r="TFS248" s="23"/>
      <c r="TFT248" s="24"/>
      <c r="TFU248" s="26"/>
      <c r="TFV248" s="20"/>
      <c r="TFW248" s="35"/>
      <c r="TFX248" s="21"/>
      <c r="TFY248" s="21"/>
      <c r="TFZ248" s="27"/>
      <c r="TGA248" s="28"/>
      <c r="TGB248" s="28"/>
      <c r="TGC248" s="28"/>
      <c r="TGD248" s="28"/>
      <c r="TGE248" s="28"/>
      <c r="TGF248" s="58"/>
      <c r="TGG248" s="57"/>
      <c r="TGH248" s="23"/>
      <c r="TGI248" s="24"/>
      <c r="TGJ248" s="26"/>
      <c r="TGK248" s="20"/>
      <c r="TGL248" s="35"/>
      <c r="TGM248" s="21"/>
      <c r="TGN248" s="21"/>
      <c r="TGO248" s="27"/>
      <c r="TGP248" s="28"/>
      <c r="TGQ248" s="28"/>
      <c r="TGR248" s="28"/>
      <c r="TGS248" s="28"/>
      <c r="TGT248" s="28"/>
      <c r="TGU248" s="58"/>
      <c r="TGV248" s="57"/>
      <c r="TGW248" s="23"/>
      <c r="TGX248" s="24"/>
      <c r="TGY248" s="26"/>
      <c r="TGZ248" s="20"/>
      <c r="THA248" s="35"/>
      <c r="THB248" s="21"/>
      <c r="THC248" s="21"/>
      <c r="THD248" s="27"/>
      <c r="THE248" s="28"/>
      <c r="THF248" s="28"/>
      <c r="THG248" s="28"/>
      <c r="THH248" s="28"/>
      <c r="THI248" s="28"/>
      <c r="THJ248" s="58"/>
      <c r="THK248" s="57"/>
      <c r="THL248" s="23"/>
      <c r="THM248" s="24"/>
      <c r="THN248" s="26"/>
      <c r="THO248" s="20"/>
      <c r="THP248" s="35"/>
      <c r="THQ248" s="21"/>
      <c r="THR248" s="21"/>
      <c r="THS248" s="27"/>
      <c r="THT248" s="28"/>
      <c r="THU248" s="28"/>
      <c r="THV248" s="28"/>
      <c r="THW248" s="28"/>
      <c r="THX248" s="28"/>
      <c r="THY248" s="58"/>
      <c r="THZ248" s="57"/>
      <c r="TIA248" s="23"/>
      <c r="TIB248" s="24"/>
      <c r="TIC248" s="26"/>
      <c r="TID248" s="20"/>
      <c r="TIE248" s="35"/>
      <c r="TIF248" s="21"/>
      <c r="TIG248" s="21"/>
      <c r="TIH248" s="27"/>
      <c r="TII248" s="28"/>
      <c r="TIJ248" s="28"/>
      <c r="TIK248" s="28"/>
      <c r="TIL248" s="28"/>
      <c r="TIM248" s="28"/>
      <c r="TIN248" s="58"/>
      <c r="TIO248" s="57"/>
      <c r="TIP248" s="23"/>
      <c r="TIQ248" s="24"/>
      <c r="TIR248" s="26"/>
      <c r="TIS248" s="20"/>
      <c r="TIT248" s="35"/>
      <c r="TIU248" s="21"/>
      <c r="TIV248" s="21"/>
      <c r="TIW248" s="27"/>
      <c r="TIX248" s="28"/>
      <c r="TIY248" s="28"/>
      <c r="TIZ248" s="28"/>
      <c r="TJA248" s="28"/>
      <c r="TJB248" s="28"/>
      <c r="TJC248" s="58"/>
      <c r="TJD248" s="57"/>
      <c r="TJE248" s="23"/>
      <c r="TJF248" s="24"/>
      <c r="TJG248" s="26"/>
      <c r="TJH248" s="20"/>
      <c r="TJI248" s="35"/>
      <c r="TJJ248" s="21"/>
      <c r="TJK248" s="21"/>
      <c r="TJL248" s="27"/>
      <c r="TJM248" s="28"/>
      <c r="TJN248" s="28"/>
      <c r="TJO248" s="28"/>
      <c r="TJP248" s="28"/>
      <c r="TJQ248" s="28"/>
      <c r="TJR248" s="58"/>
      <c r="TJS248" s="57"/>
      <c r="TJT248" s="23"/>
      <c r="TJU248" s="24"/>
      <c r="TJV248" s="26"/>
      <c r="TJW248" s="20"/>
      <c r="TJX248" s="35"/>
      <c r="TJY248" s="21"/>
      <c r="TJZ248" s="21"/>
      <c r="TKA248" s="27"/>
      <c r="TKB248" s="28"/>
      <c r="TKC248" s="28"/>
      <c r="TKD248" s="28"/>
      <c r="TKE248" s="28"/>
      <c r="TKF248" s="28"/>
      <c r="TKG248" s="58"/>
      <c r="TKH248" s="57"/>
      <c r="TKI248" s="23"/>
      <c r="TKJ248" s="24"/>
      <c r="TKK248" s="26"/>
      <c r="TKL248" s="20"/>
      <c r="TKM248" s="35"/>
      <c r="TKN248" s="21"/>
      <c r="TKO248" s="21"/>
      <c r="TKP248" s="27"/>
      <c r="TKQ248" s="28"/>
      <c r="TKR248" s="28"/>
      <c r="TKS248" s="28"/>
      <c r="TKT248" s="28"/>
      <c r="TKU248" s="28"/>
      <c r="TKV248" s="58"/>
      <c r="TKW248" s="57"/>
      <c r="TKX248" s="23"/>
      <c r="TKY248" s="24"/>
      <c r="TKZ248" s="26"/>
      <c r="TLA248" s="20"/>
      <c r="TLB248" s="35"/>
      <c r="TLC248" s="21"/>
      <c r="TLD248" s="21"/>
      <c r="TLE248" s="27"/>
      <c r="TLF248" s="28"/>
      <c r="TLG248" s="28"/>
      <c r="TLH248" s="28"/>
      <c r="TLI248" s="28"/>
      <c r="TLJ248" s="28"/>
      <c r="TLK248" s="58"/>
      <c r="TLL248" s="57"/>
      <c r="TLM248" s="23"/>
      <c r="TLN248" s="24"/>
      <c r="TLO248" s="26"/>
      <c r="TLP248" s="20"/>
      <c r="TLQ248" s="35"/>
      <c r="TLR248" s="21"/>
      <c r="TLS248" s="21"/>
      <c r="TLT248" s="27"/>
      <c r="TLU248" s="28"/>
      <c r="TLV248" s="28"/>
      <c r="TLW248" s="28"/>
      <c r="TLX248" s="28"/>
      <c r="TLY248" s="28"/>
      <c r="TLZ248" s="58"/>
      <c r="TMA248" s="57"/>
      <c r="TMB248" s="23"/>
      <c r="TMC248" s="24"/>
      <c r="TMD248" s="26"/>
      <c r="TME248" s="20"/>
      <c r="TMF248" s="35"/>
      <c r="TMG248" s="21"/>
      <c r="TMH248" s="21"/>
      <c r="TMI248" s="27"/>
      <c r="TMJ248" s="28"/>
      <c r="TMK248" s="28"/>
      <c r="TML248" s="28"/>
      <c r="TMM248" s="28"/>
      <c r="TMN248" s="28"/>
      <c r="TMO248" s="58"/>
      <c r="TMP248" s="57"/>
      <c r="TMQ248" s="23"/>
      <c r="TMR248" s="24"/>
      <c r="TMS248" s="26"/>
      <c r="TMT248" s="20"/>
      <c r="TMU248" s="35"/>
      <c r="TMV248" s="21"/>
      <c r="TMW248" s="21"/>
      <c r="TMX248" s="27"/>
      <c r="TMY248" s="28"/>
      <c r="TMZ248" s="28"/>
      <c r="TNA248" s="28"/>
      <c r="TNB248" s="28"/>
      <c r="TNC248" s="28"/>
      <c r="TND248" s="58"/>
      <c r="TNE248" s="57"/>
      <c r="TNF248" s="23"/>
      <c r="TNG248" s="24"/>
      <c r="TNH248" s="26"/>
      <c r="TNI248" s="20"/>
      <c r="TNJ248" s="35"/>
      <c r="TNK248" s="21"/>
      <c r="TNL248" s="21"/>
      <c r="TNM248" s="27"/>
      <c r="TNN248" s="28"/>
      <c r="TNO248" s="28"/>
      <c r="TNP248" s="28"/>
      <c r="TNQ248" s="28"/>
      <c r="TNR248" s="28"/>
      <c r="TNS248" s="58"/>
      <c r="TNT248" s="57"/>
      <c r="TNU248" s="23"/>
      <c r="TNV248" s="24"/>
      <c r="TNW248" s="26"/>
      <c r="TNX248" s="20"/>
      <c r="TNY248" s="35"/>
      <c r="TNZ248" s="21"/>
      <c r="TOA248" s="21"/>
      <c r="TOB248" s="27"/>
      <c r="TOC248" s="28"/>
      <c r="TOD248" s="28"/>
      <c r="TOE248" s="28"/>
      <c r="TOF248" s="28"/>
      <c r="TOG248" s="28"/>
      <c r="TOH248" s="58"/>
      <c r="TOI248" s="57"/>
      <c r="TOJ248" s="23"/>
      <c r="TOK248" s="24"/>
      <c r="TOL248" s="26"/>
      <c r="TOM248" s="20"/>
      <c r="TON248" s="35"/>
      <c r="TOO248" s="21"/>
      <c r="TOP248" s="21"/>
      <c r="TOQ248" s="27"/>
      <c r="TOR248" s="28"/>
      <c r="TOS248" s="28"/>
      <c r="TOT248" s="28"/>
      <c r="TOU248" s="28"/>
      <c r="TOV248" s="28"/>
      <c r="TOW248" s="58"/>
      <c r="TOX248" s="57"/>
      <c r="TOY248" s="23"/>
      <c r="TOZ248" s="24"/>
      <c r="TPA248" s="26"/>
      <c r="TPB248" s="20"/>
      <c r="TPC248" s="35"/>
      <c r="TPD248" s="21"/>
      <c r="TPE248" s="21"/>
      <c r="TPF248" s="27"/>
      <c r="TPG248" s="28"/>
      <c r="TPH248" s="28"/>
      <c r="TPI248" s="28"/>
      <c r="TPJ248" s="28"/>
      <c r="TPK248" s="28"/>
      <c r="TPL248" s="58"/>
      <c r="TPM248" s="57"/>
      <c r="TPN248" s="23"/>
      <c r="TPO248" s="24"/>
      <c r="TPP248" s="26"/>
      <c r="TPQ248" s="20"/>
      <c r="TPR248" s="35"/>
      <c r="TPS248" s="21"/>
      <c r="TPT248" s="21"/>
      <c r="TPU248" s="27"/>
      <c r="TPV248" s="28"/>
      <c r="TPW248" s="28"/>
      <c r="TPX248" s="28"/>
      <c r="TPY248" s="28"/>
      <c r="TPZ248" s="28"/>
      <c r="TQA248" s="58"/>
      <c r="TQB248" s="57"/>
      <c r="TQC248" s="23"/>
      <c r="TQD248" s="24"/>
      <c r="TQE248" s="26"/>
      <c r="TQF248" s="20"/>
      <c r="TQG248" s="35"/>
      <c r="TQH248" s="21"/>
      <c r="TQI248" s="21"/>
      <c r="TQJ248" s="27"/>
      <c r="TQK248" s="28"/>
      <c r="TQL248" s="28"/>
      <c r="TQM248" s="28"/>
      <c r="TQN248" s="28"/>
      <c r="TQO248" s="28"/>
      <c r="TQP248" s="58"/>
      <c r="TQQ248" s="57"/>
      <c r="TQR248" s="23"/>
      <c r="TQS248" s="24"/>
      <c r="TQT248" s="26"/>
      <c r="TQU248" s="20"/>
      <c r="TQV248" s="35"/>
      <c r="TQW248" s="21"/>
      <c r="TQX248" s="21"/>
      <c r="TQY248" s="27"/>
      <c r="TQZ248" s="28"/>
      <c r="TRA248" s="28"/>
      <c r="TRB248" s="28"/>
      <c r="TRC248" s="28"/>
      <c r="TRD248" s="28"/>
      <c r="TRE248" s="58"/>
      <c r="TRF248" s="57"/>
      <c r="TRG248" s="23"/>
      <c r="TRH248" s="24"/>
      <c r="TRI248" s="26"/>
      <c r="TRJ248" s="20"/>
      <c r="TRK248" s="35"/>
      <c r="TRL248" s="21"/>
      <c r="TRM248" s="21"/>
      <c r="TRN248" s="27"/>
      <c r="TRO248" s="28"/>
      <c r="TRP248" s="28"/>
      <c r="TRQ248" s="28"/>
      <c r="TRR248" s="28"/>
      <c r="TRS248" s="28"/>
      <c r="TRT248" s="58"/>
      <c r="TRU248" s="57"/>
      <c r="TRV248" s="23"/>
      <c r="TRW248" s="24"/>
      <c r="TRX248" s="26"/>
      <c r="TRY248" s="20"/>
      <c r="TRZ248" s="35"/>
      <c r="TSA248" s="21"/>
      <c r="TSB248" s="21"/>
      <c r="TSC248" s="27"/>
      <c r="TSD248" s="28"/>
      <c r="TSE248" s="28"/>
      <c r="TSF248" s="28"/>
      <c r="TSG248" s="28"/>
      <c r="TSH248" s="28"/>
      <c r="TSI248" s="58"/>
      <c r="TSJ248" s="57"/>
      <c r="TSK248" s="23"/>
      <c r="TSL248" s="24"/>
      <c r="TSM248" s="26"/>
      <c r="TSN248" s="20"/>
      <c r="TSO248" s="35"/>
      <c r="TSP248" s="21"/>
      <c r="TSQ248" s="21"/>
      <c r="TSR248" s="27"/>
      <c r="TSS248" s="28"/>
      <c r="TST248" s="28"/>
      <c r="TSU248" s="28"/>
      <c r="TSV248" s="28"/>
      <c r="TSW248" s="28"/>
      <c r="TSX248" s="58"/>
      <c r="TSY248" s="57"/>
      <c r="TSZ248" s="23"/>
      <c r="TTA248" s="24"/>
      <c r="TTB248" s="26"/>
      <c r="TTC248" s="20"/>
      <c r="TTD248" s="35"/>
      <c r="TTE248" s="21"/>
      <c r="TTF248" s="21"/>
      <c r="TTG248" s="27"/>
      <c r="TTH248" s="28"/>
      <c r="TTI248" s="28"/>
      <c r="TTJ248" s="28"/>
      <c r="TTK248" s="28"/>
      <c r="TTL248" s="28"/>
      <c r="TTM248" s="58"/>
      <c r="TTN248" s="57"/>
      <c r="TTO248" s="23"/>
      <c r="TTP248" s="24"/>
      <c r="TTQ248" s="26"/>
      <c r="TTR248" s="20"/>
      <c r="TTS248" s="35"/>
      <c r="TTT248" s="21"/>
      <c r="TTU248" s="21"/>
      <c r="TTV248" s="27"/>
      <c r="TTW248" s="28"/>
      <c r="TTX248" s="28"/>
      <c r="TTY248" s="28"/>
      <c r="TTZ248" s="28"/>
      <c r="TUA248" s="28"/>
      <c r="TUB248" s="58"/>
      <c r="TUC248" s="57"/>
      <c r="TUD248" s="23"/>
      <c r="TUE248" s="24"/>
      <c r="TUF248" s="26"/>
      <c r="TUG248" s="20"/>
      <c r="TUH248" s="35"/>
      <c r="TUI248" s="21"/>
      <c r="TUJ248" s="21"/>
      <c r="TUK248" s="27"/>
      <c r="TUL248" s="28"/>
      <c r="TUM248" s="28"/>
      <c r="TUN248" s="28"/>
      <c r="TUO248" s="28"/>
      <c r="TUP248" s="28"/>
      <c r="TUQ248" s="58"/>
      <c r="TUR248" s="57"/>
      <c r="TUS248" s="23"/>
      <c r="TUT248" s="24"/>
      <c r="TUU248" s="26"/>
      <c r="TUV248" s="20"/>
      <c r="TUW248" s="35"/>
      <c r="TUX248" s="21"/>
      <c r="TUY248" s="21"/>
      <c r="TUZ248" s="27"/>
      <c r="TVA248" s="28"/>
      <c r="TVB248" s="28"/>
      <c r="TVC248" s="28"/>
      <c r="TVD248" s="28"/>
      <c r="TVE248" s="28"/>
      <c r="TVF248" s="58"/>
      <c r="TVG248" s="57"/>
      <c r="TVH248" s="23"/>
      <c r="TVI248" s="24"/>
      <c r="TVJ248" s="26"/>
      <c r="TVK248" s="20"/>
      <c r="TVL248" s="35"/>
      <c r="TVM248" s="21"/>
      <c r="TVN248" s="21"/>
      <c r="TVO248" s="27"/>
      <c r="TVP248" s="28"/>
      <c r="TVQ248" s="28"/>
      <c r="TVR248" s="28"/>
      <c r="TVS248" s="28"/>
      <c r="TVT248" s="28"/>
      <c r="TVU248" s="58"/>
      <c r="TVV248" s="57"/>
      <c r="TVW248" s="23"/>
      <c r="TVX248" s="24"/>
      <c r="TVY248" s="26"/>
      <c r="TVZ248" s="20"/>
      <c r="TWA248" s="35"/>
      <c r="TWB248" s="21"/>
      <c r="TWC248" s="21"/>
      <c r="TWD248" s="27"/>
      <c r="TWE248" s="28"/>
      <c r="TWF248" s="28"/>
      <c r="TWG248" s="28"/>
      <c r="TWH248" s="28"/>
      <c r="TWI248" s="28"/>
      <c r="TWJ248" s="58"/>
      <c r="TWK248" s="57"/>
      <c r="TWL248" s="23"/>
      <c r="TWM248" s="24"/>
      <c r="TWN248" s="26"/>
      <c r="TWO248" s="20"/>
      <c r="TWP248" s="35"/>
      <c r="TWQ248" s="21"/>
      <c r="TWR248" s="21"/>
      <c r="TWS248" s="27"/>
      <c r="TWT248" s="28"/>
      <c r="TWU248" s="28"/>
      <c r="TWV248" s="28"/>
      <c r="TWW248" s="28"/>
      <c r="TWX248" s="28"/>
      <c r="TWY248" s="58"/>
      <c r="TWZ248" s="57"/>
      <c r="TXA248" s="23"/>
      <c r="TXB248" s="24"/>
      <c r="TXC248" s="26"/>
      <c r="TXD248" s="20"/>
      <c r="TXE248" s="35"/>
      <c r="TXF248" s="21"/>
      <c r="TXG248" s="21"/>
      <c r="TXH248" s="27"/>
      <c r="TXI248" s="28"/>
      <c r="TXJ248" s="28"/>
      <c r="TXK248" s="28"/>
      <c r="TXL248" s="28"/>
      <c r="TXM248" s="28"/>
      <c r="TXN248" s="58"/>
      <c r="TXO248" s="57"/>
      <c r="TXP248" s="23"/>
      <c r="TXQ248" s="24"/>
      <c r="TXR248" s="26"/>
      <c r="TXS248" s="20"/>
      <c r="TXT248" s="35"/>
      <c r="TXU248" s="21"/>
      <c r="TXV248" s="21"/>
      <c r="TXW248" s="27"/>
      <c r="TXX248" s="28"/>
      <c r="TXY248" s="28"/>
      <c r="TXZ248" s="28"/>
      <c r="TYA248" s="28"/>
      <c r="TYB248" s="28"/>
      <c r="TYC248" s="58"/>
      <c r="TYD248" s="57"/>
      <c r="TYE248" s="23"/>
      <c r="TYF248" s="24"/>
      <c r="TYG248" s="26"/>
      <c r="TYH248" s="20"/>
      <c r="TYI248" s="35"/>
      <c r="TYJ248" s="21"/>
      <c r="TYK248" s="21"/>
      <c r="TYL248" s="27"/>
      <c r="TYM248" s="28"/>
      <c r="TYN248" s="28"/>
      <c r="TYO248" s="28"/>
      <c r="TYP248" s="28"/>
      <c r="TYQ248" s="28"/>
      <c r="TYR248" s="58"/>
      <c r="TYS248" s="57"/>
      <c r="TYT248" s="23"/>
      <c r="TYU248" s="24"/>
      <c r="TYV248" s="26"/>
      <c r="TYW248" s="20"/>
      <c r="TYX248" s="35"/>
      <c r="TYY248" s="21"/>
      <c r="TYZ248" s="21"/>
      <c r="TZA248" s="27"/>
      <c r="TZB248" s="28"/>
      <c r="TZC248" s="28"/>
      <c r="TZD248" s="28"/>
      <c r="TZE248" s="28"/>
      <c r="TZF248" s="28"/>
      <c r="TZG248" s="58"/>
      <c r="TZH248" s="57"/>
      <c r="TZI248" s="23"/>
      <c r="TZJ248" s="24"/>
      <c r="TZK248" s="26"/>
      <c r="TZL248" s="20"/>
      <c r="TZM248" s="35"/>
      <c r="TZN248" s="21"/>
      <c r="TZO248" s="21"/>
      <c r="TZP248" s="27"/>
      <c r="TZQ248" s="28"/>
      <c r="TZR248" s="28"/>
      <c r="TZS248" s="28"/>
      <c r="TZT248" s="28"/>
      <c r="TZU248" s="28"/>
      <c r="TZV248" s="58"/>
      <c r="TZW248" s="57"/>
      <c r="TZX248" s="23"/>
      <c r="TZY248" s="24"/>
      <c r="TZZ248" s="26"/>
      <c r="UAA248" s="20"/>
      <c r="UAB248" s="35"/>
      <c r="UAC248" s="21"/>
      <c r="UAD248" s="21"/>
      <c r="UAE248" s="27"/>
      <c r="UAF248" s="28"/>
      <c r="UAG248" s="28"/>
      <c r="UAH248" s="28"/>
      <c r="UAI248" s="28"/>
      <c r="UAJ248" s="28"/>
      <c r="UAK248" s="58"/>
      <c r="UAL248" s="57"/>
      <c r="UAM248" s="23"/>
      <c r="UAN248" s="24"/>
      <c r="UAO248" s="26"/>
      <c r="UAP248" s="20"/>
      <c r="UAQ248" s="35"/>
      <c r="UAR248" s="21"/>
      <c r="UAS248" s="21"/>
      <c r="UAT248" s="27"/>
      <c r="UAU248" s="28"/>
      <c r="UAV248" s="28"/>
      <c r="UAW248" s="28"/>
      <c r="UAX248" s="28"/>
      <c r="UAY248" s="28"/>
      <c r="UAZ248" s="58"/>
      <c r="UBA248" s="57"/>
      <c r="UBB248" s="23"/>
      <c r="UBC248" s="24"/>
      <c r="UBD248" s="26"/>
      <c r="UBE248" s="20"/>
      <c r="UBF248" s="35"/>
      <c r="UBG248" s="21"/>
      <c r="UBH248" s="21"/>
      <c r="UBI248" s="27"/>
      <c r="UBJ248" s="28"/>
      <c r="UBK248" s="28"/>
      <c r="UBL248" s="28"/>
      <c r="UBM248" s="28"/>
      <c r="UBN248" s="28"/>
      <c r="UBO248" s="58"/>
      <c r="UBP248" s="57"/>
      <c r="UBQ248" s="23"/>
      <c r="UBR248" s="24"/>
      <c r="UBS248" s="26"/>
      <c r="UBT248" s="20"/>
      <c r="UBU248" s="35"/>
      <c r="UBV248" s="21"/>
      <c r="UBW248" s="21"/>
      <c r="UBX248" s="27"/>
      <c r="UBY248" s="28"/>
      <c r="UBZ248" s="28"/>
      <c r="UCA248" s="28"/>
      <c r="UCB248" s="28"/>
      <c r="UCC248" s="28"/>
      <c r="UCD248" s="58"/>
      <c r="UCE248" s="57"/>
      <c r="UCF248" s="23"/>
      <c r="UCG248" s="24"/>
      <c r="UCH248" s="26"/>
      <c r="UCI248" s="20"/>
      <c r="UCJ248" s="35"/>
      <c r="UCK248" s="21"/>
      <c r="UCL248" s="21"/>
      <c r="UCM248" s="27"/>
      <c r="UCN248" s="28"/>
      <c r="UCO248" s="28"/>
      <c r="UCP248" s="28"/>
      <c r="UCQ248" s="28"/>
      <c r="UCR248" s="28"/>
      <c r="UCS248" s="58"/>
      <c r="UCT248" s="57"/>
      <c r="UCU248" s="23"/>
      <c r="UCV248" s="24"/>
      <c r="UCW248" s="26"/>
      <c r="UCX248" s="20"/>
      <c r="UCY248" s="35"/>
      <c r="UCZ248" s="21"/>
      <c r="UDA248" s="21"/>
      <c r="UDB248" s="27"/>
      <c r="UDC248" s="28"/>
      <c r="UDD248" s="28"/>
      <c r="UDE248" s="28"/>
      <c r="UDF248" s="28"/>
      <c r="UDG248" s="28"/>
      <c r="UDH248" s="58"/>
      <c r="UDI248" s="57"/>
      <c r="UDJ248" s="23"/>
      <c r="UDK248" s="24"/>
      <c r="UDL248" s="26"/>
      <c r="UDM248" s="20"/>
      <c r="UDN248" s="35"/>
      <c r="UDO248" s="21"/>
      <c r="UDP248" s="21"/>
      <c r="UDQ248" s="27"/>
      <c r="UDR248" s="28"/>
      <c r="UDS248" s="28"/>
      <c r="UDT248" s="28"/>
      <c r="UDU248" s="28"/>
      <c r="UDV248" s="28"/>
      <c r="UDW248" s="58"/>
      <c r="UDX248" s="57"/>
      <c r="UDY248" s="23"/>
      <c r="UDZ248" s="24"/>
      <c r="UEA248" s="26"/>
      <c r="UEB248" s="20"/>
      <c r="UEC248" s="35"/>
      <c r="UED248" s="21"/>
      <c r="UEE248" s="21"/>
      <c r="UEF248" s="27"/>
      <c r="UEG248" s="28"/>
      <c r="UEH248" s="28"/>
      <c r="UEI248" s="28"/>
      <c r="UEJ248" s="28"/>
      <c r="UEK248" s="28"/>
      <c r="UEL248" s="58"/>
      <c r="UEM248" s="57"/>
      <c r="UEN248" s="23"/>
      <c r="UEO248" s="24"/>
      <c r="UEP248" s="26"/>
      <c r="UEQ248" s="20"/>
      <c r="UER248" s="35"/>
      <c r="UES248" s="21"/>
      <c r="UET248" s="21"/>
      <c r="UEU248" s="27"/>
      <c r="UEV248" s="28"/>
      <c r="UEW248" s="28"/>
      <c r="UEX248" s="28"/>
      <c r="UEY248" s="28"/>
      <c r="UEZ248" s="28"/>
      <c r="UFA248" s="58"/>
      <c r="UFB248" s="57"/>
      <c r="UFC248" s="23"/>
      <c r="UFD248" s="24"/>
      <c r="UFE248" s="26"/>
      <c r="UFF248" s="20"/>
      <c r="UFG248" s="35"/>
      <c r="UFH248" s="21"/>
      <c r="UFI248" s="21"/>
      <c r="UFJ248" s="27"/>
      <c r="UFK248" s="28"/>
      <c r="UFL248" s="28"/>
      <c r="UFM248" s="28"/>
      <c r="UFN248" s="28"/>
      <c r="UFO248" s="28"/>
      <c r="UFP248" s="58"/>
      <c r="UFQ248" s="57"/>
      <c r="UFR248" s="23"/>
      <c r="UFS248" s="24"/>
      <c r="UFT248" s="26"/>
      <c r="UFU248" s="20"/>
      <c r="UFV248" s="35"/>
      <c r="UFW248" s="21"/>
      <c r="UFX248" s="21"/>
      <c r="UFY248" s="27"/>
      <c r="UFZ248" s="28"/>
      <c r="UGA248" s="28"/>
      <c r="UGB248" s="28"/>
      <c r="UGC248" s="28"/>
      <c r="UGD248" s="28"/>
      <c r="UGE248" s="58"/>
      <c r="UGF248" s="57"/>
      <c r="UGG248" s="23"/>
      <c r="UGH248" s="24"/>
      <c r="UGI248" s="26"/>
      <c r="UGJ248" s="20"/>
      <c r="UGK248" s="35"/>
      <c r="UGL248" s="21"/>
      <c r="UGM248" s="21"/>
      <c r="UGN248" s="27"/>
      <c r="UGO248" s="28"/>
      <c r="UGP248" s="28"/>
      <c r="UGQ248" s="28"/>
      <c r="UGR248" s="28"/>
      <c r="UGS248" s="28"/>
      <c r="UGT248" s="58"/>
      <c r="UGU248" s="57"/>
      <c r="UGV248" s="23"/>
      <c r="UGW248" s="24"/>
      <c r="UGX248" s="26"/>
      <c r="UGY248" s="20"/>
      <c r="UGZ248" s="35"/>
      <c r="UHA248" s="21"/>
      <c r="UHB248" s="21"/>
      <c r="UHC248" s="27"/>
      <c r="UHD248" s="28"/>
      <c r="UHE248" s="28"/>
      <c r="UHF248" s="28"/>
      <c r="UHG248" s="28"/>
      <c r="UHH248" s="28"/>
      <c r="UHI248" s="58"/>
      <c r="UHJ248" s="57"/>
      <c r="UHK248" s="23"/>
      <c r="UHL248" s="24"/>
      <c r="UHM248" s="26"/>
      <c r="UHN248" s="20"/>
      <c r="UHO248" s="35"/>
      <c r="UHP248" s="21"/>
      <c r="UHQ248" s="21"/>
      <c r="UHR248" s="27"/>
      <c r="UHS248" s="28"/>
      <c r="UHT248" s="28"/>
      <c r="UHU248" s="28"/>
      <c r="UHV248" s="28"/>
      <c r="UHW248" s="28"/>
      <c r="UHX248" s="58"/>
      <c r="UHY248" s="57"/>
      <c r="UHZ248" s="23"/>
      <c r="UIA248" s="24"/>
      <c r="UIB248" s="26"/>
      <c r="UIC248" s="20"/>
      <c r="UID248" s="35"/>
      <c r="UIE248" s="21"/>
      <c r="UIF248" s="21"/>
      <c r="UIG248" s="27"/>
      <c r="UIH248" s="28"/>
      <c r="UII248" s="28"/>
      <c r="UIJ248" s="28"/>
      <c r="UIK248" s="28"/>
      <c r="UIL248" s="28"/>
      <c r="UIM248" s="58"/>
      <c r="UIN248" s="57"/>
      <c r="UIO248" s="23"/>
      <c r="UIP248" s="24"/>
      <c r="UIQ248" s="26"/>
      <c r="UIR248" s="20"/>
      <c r="UIS248" s="35"/>
      <c r="UIT248" s="21"/>
      <c r="UIU248" s="21"/>
      <c r="UIV248" s="27"/>
      <c r="UIW248" s="28"/>
      <c r="UIX248" s="28"/>
      <c r="UIY248" s="28"/>
      <c r="UIZ248" s="28"/>
      <c r="UJA248" s="28"/>
      <c r="UJB248" s="58"/>
      <c r="UJC248" s="57"/>
      <c r="UJD248" s="23"/>
      <c r="UJE248" s="24"/>
      <c r="UJF248" s="26"/>
      <c r="UJG248" s="20"/>
      <c r="UJH248" s="35"/>
      <c r="UJI248" s="21"/>
      <c r="UJJ248" s="21"/>
      <c r="UJK248" s="27"/>
      <c r="UJL248" s="28"/>
      <c r="UJM248" s="28"/>
      <c r="UJN248" s="28"/>
      <c r="UJO248" s="28"/>
      <c r="UJP248" s="28"/>
      <c r="UJQ248" s="58"/>
      <c r="UJR248" s="57"/>
      <c r="UJS248" s="23"/>
      <c r="UJT248" s="24"/>
      <c r="UJU248" s="26"/>
      <c r="UJV248" s="20"/>
      <c r="UJW248" s="35"/>
      <c r="UJX248" s="21"/>
      <c r="UJY248" s="21"/>
      <c r="UJZ248" s="27"/>
      <c r="UKA248" s="28"/>
      <c r="UKB248" s="28"/>
      <c r="UKC248" s="28"/>
      <c r="UKD248" s="28"/>
      <c r="UKE248" s="28"/>
      <c r="UKF248" s="58"/>
      <c r="UKG248" s="57"/>
      <c r="UKH248" s="23"/>
      <c r="UKI248" s="24"/>
      <c r="UKJ248" s="26"/>
      <c r="UKK248" s="20"/>
      <c r="UKL248" s="35"/>
      <c r="UKM248" s="21"/>
      <c r="UKN248" s="21"/>
      <c r="UKO248" s="27"/>
      <c r="UKP248" s="28"/>
      <c r="UKQ248" s="28"/>
      <c r="UKR248" s="28"/>
      <c r="UKS248" s="28"/>
      <c r="UKT248" s="28"/>
      <c r="UKU248" s="58"/>
      <c r="UKV248" s="57"/>
      <c r="UKW248" s="23"/>
      <c r="UKX248" s="24"/>
      <c r="UKY248" s="26"/>
      <c r="UKZ248" s="20"/>
      <c r="ULA248" s="35"/>
      <c r="ULB248" s="21"/>
      <c r="ULC248" s="21"/>
      <c r="ULD248" s="27"/>
      <c r="ULE248" s="28"/>
      <c r="ULF248" s="28"/>
      <c r="ULG248" s="28"/>
      <c r="ULH248" s="28"/>
      <c r="ULI248" s="28"/>
      <c r="ULJ248" s="58"/>
      <c r="ULK248" s="57"/>
      <c r="ULL248" s="23"/>
      <c r="ULM248" s="24"/>
      <c r="ULN248" s="26"/>
      <c r="ULO248" s="20"/>
      <c r="ULP248" s="35"/>
      <c r="ULQ248" s="21"/>
      <c r="ULR248" s="21"/>
      <c r="ULS248" s="27"/>
      <c r="ULT248" s="28"/>
      <c r="ULU248" s="28"/>
      <c r="ULV248" s="28"/>
      <c r="ULW248" s="28"/>
      <c r="ULX248" s="28"/>
      <c r="ULY248" s="58"/>
      <c r="ULZ248" s="57"/>
      <c r="UMA248" s="23"/>
      <c r="UMB248" s="24"/>
      <c r="UMC248" s="26"/>
      <c r="UMD248" s="20"/>
      <c r="UME248" s="35"/>
      <c r="UMF248" s="21"/>
      <c r="UMG248" s="21"/>
      <c r="UMH248" s="27"/>
      <c r="UMI248" s="28"/>
      <c r="UMJ248" s="28"/>
      <c r="UMK248" s="28"/>
      <c r="UML248" s="28"/>
      <c r="UMM248" s="28"/>
      <c r="UMN248" s="58"/>
      <c r="UMO248" s="57"/>
      <c r="UMP248" s="23"/>
      <c r="UMQ248" s="24"/>
      <c r="UMR248" s="26"/>
      <c r="UMS248" s="20"/>
      <c r="UMT248" s="35"/>
      <c r="UMU248" s="21"/>
      <c r="UMV248" s="21"/>
      <c r="UMW248" s="27"/>
      <c r="UMX248" s="28"/>
      <c r="UMY248" s="28"/>
      <c r="UMZ248" s="28"/>
      <c r="UNA248" s="28"/>
      <c r="UNB248" s="28"/>
      <c r="UNC248" s="58"/>
      <c r="UND248" s="57"/>
      <c r="UNE248" s="23"/>
      <c r="UNF248" s="24"/>
      <c r="UNG248" s="26"/>
      <c r="UNH248" s="20"/>
      <c r="UNI248" s="35"/>
      <c r="UNJ248" s="21"/>
      <c r="UNK248" s="21"/>
      <c r="UNL248" s="27"/>
      <c r="UNM248" s="28"/>
      <c r="UNN248" s="28"/>
      <c r="UNO248" s="28"/>
      <c r="UNP248" s="28"/>
      <c r="UNQ248" s="28"/>
      <c r="UNR248" s="58"/>
      <c r="UNS248" s="57"/>
      <c r="UNT248" s="23"/>
      <c r="UNU248" s="24"/>
      <c r="UNV248" s="26"/>
      <c r="UNW248" s="20"/>
      <c r="UNX248" s="35"/>
      <c r="UNY248" s="21"/>
      <c r="UNZ248" s="21"/>
      <c r="UOA248" s="27"/>
      <c r="UOB248" s="28"/>
      <c r="UOC248" s="28"/>
      <c r="UOD248" s="28"/>
      <c r="UOE248" s="28"/>
      <c r="UOF248" s="28"/>
      <c r="UOG248" s="58"/>
      <c r="UOH248" s="57"/>
      <c r="UOI248" s="23"/>
      <c r="UOJ248" s="24"/>
      <c r="UOK248" s="26"/>
      <c r="UOL248" s="20"/>
      <c r="UOM248" s="35"/>
      <c r="UON248" s="21"/>
      <c r="UOO248" s="21"/>
      <c r="UOP248" s="27"/>
      <c r="UOQ248" s="28"/>
      <c r="UOR248" s="28"/>
      <c r="UOS248" s="28"/>
      <c r="UOT248" s="28"/>
      <c r="UOU248" s="28"/>
      <c r="UOV248" s="58"/>
      <c r="UOW248" s="57"/>
      <c r="UOX248" s="23"/>
      <c r="UOY248" s="24"/>
      <c r="UOZ248" s="26"/>
      <c r="UPA248" s="20"/>
      <c r="UPB248" s="35"/>
      <c r="UPC248" s="21"/>
      <c r="UPD248" s="21"/>
      <c r="UPE248" s="27"/>
      <c r="UPF248" s="28"/>
      <c r="UPG248" s="28"/>
      <c r="UPH248" s="28"/>
      <c r="UPI248" s="28"/>
      <c r="UPJ248" s="28"/>
      <c r="UPK248" s="58"/>
      <c r="UPL248" s="57"/>
      <c r="UPM248" s="23"/>
      <c r="UPN248" s="24"/>
      <c r="UPO248" s="26"/>
      <c r="UPP248" s="20"/>
      <c r="UPQ248" s="35"/>
      <c r="UPR248" s="21"/>
      <c r="UPS248" s="21"/>
      <c r="UPT248" s="27"/>
      <c r="UPU248" s="28"/>
      <c r="UPV248" s="28"/>
      <c r="UPW248" s="28"/>
      <c r="UPX248" s="28"/>
      <c r="UPY248" s="28"/>
      <c r="UPZ248" s="58"/>
      <c r="UQA248" s="57"/>
      <c r="UQB248" s="23"/>
      <c r="UQC248" s="24"/>
      <c r="UQD248" s="26"/>
      <c r="UQE248" s="20"/>
      <c r="UQF248" s="35"/>
      <c r="UQG248" s="21"/>
      <c r="UQH248" s="21"/>
      <c r="UQI248" s="27"/>
      <c r="UQJ248" s="28"/>
      <c r="UQK248" s="28"/>
      <c r="UQL248" s="28"/>
      <c r="UQM248" s="28"/>
      <c r="UQN248" s="28"/>
      <c r="UQO248" s="58"/>
      <c r="UQP248" s="57"/>
      <c r="UQQ248" s="23"/>
      <c r="UQR248" s="24"/>
      <c r="UQS248" s="26"/>
      <c r="UQT248" s="20"/>
      <c r="UQU248" s="35"/>
      <c r="UQV248" s="21"/>
      <c r="UQW248" s="21"/>
      <c r="UQX248" s="27"/>
      <c r="UQY248" s="28"/>
      <c r="UQZ248" s="28"/>
      <c r="URA248" s="28"/>
      <c r="URB248" s="28"/>
      <c r="URC248" s="28"/>
      <c r="URD248" s="58"/>
      <c r="URE248" s="57"/>
      <c r="URF248" s="23"/>
      <c r="URG248" s="24"/>
      <c r="URH248" s="26"/>
      <c r="URI248" s="20"/>
      <c r="URJ248" s="35"/>
      <c r="URK248" s="21"/>
      <c r="URL248" s="21"/>
      <c r="URM248" s="27"/>
      <c r="URN248" s="28"/>
      <c r="URO248" s="28"/>
      <c r="URP248" s="28"/>
      <c r="URQ248" s="28"/>
      <c r="URR248" s="28"/>
      <c r="URS248" s="58"/>
      <c r="URT248" s="57"/>
      <c r="URU248" s="23"/>
      <c r="URV248" s="24"/>
      <c r="URW248" s="26"/>
      <c r="URX248" s="20"/>
      <c r="URY248" s="35"/>
      <c r="URZ248" s="21"/>
      <c r="USA248" s="21"/>
      <c r="USB248" s="27"/>
      <c r="USC248" s="28"/>
      <c r="USD248" s="28"/>
      <c r="USE248" s="28"/>
      <c r="USF248" s="28"/>
      <c r="USG248" s="28"/>
      <c r="USH248" s="58"/>
      <c r="USI248" s="57"/>
      <c r="USJ248" s="23"/>
      <c r="USK248" s="24"/>
      <c r="USL248" s="26"/>
      <c r="USM248" s="20"/>
      <c r="USN248" s="35"/>
      <c r="USO248" s="21"/>
      <c r="USP248" s="21"/>
      <c r="USQ248" s="27"/>
      <c r="USR248" s="28"/>
      <c r="USS248" s="28"/>
      <c r="UST248" s="28"/>
      <c r="USU248" s="28"/>
      <c r="USV248" s="28"/>
      <c r="USW248" s="58"/>
      <c r="USX248" s="57"/>
      <c r="USY248" s="23"/>
      <c r="USZ248" s="24"/>
      <c r="UTA248" s="26"/>
      <c r="UTB248" s="20"/>
      <c r="UTC248" s="35"/>
      <c r="UTD248" s="21"/>
      <c r="UTE248" s="21"/>
      <c r="UTF248" s="27"/>
      <c r="UTG248" s="28"/>
      <c r="UTH248" s="28"/>
      <c r="UTI248" s="28"/>
      <c r="UTJ248" s="28"/>
      <c r="UTK248" s="28"/>
      <c r="UTL248" s="58"/>
      <c r="UTM248" s="57"/>
      <c r="UTN248" s="23"/>
      <c r="UTO248" s="24"/>
      <c r="UTP248" s="26"/>
      <c r="UTQ248" s="20"/>
      <c r="UTR248" s="35"/>
      <c r="UTS248" s="21"/>
      <c r="UTT248" s="21"/>
      <c r="UTU248" s="27"/>
      <c r="UTV248" s="28"/>
      <c r="UTW248" s="28"/>
      <c r="UTX248" s="28"/>
      <c r="UTY248" s="28"/>
      <c r="UTZ248" s="28"/>
      <c r="UUA248" s="58"/>
      <c r="UUB248" s="57"/>
      <c r="UUC248" s="23"/>
      <c r="UUD248" s="24"/>
      <c r="UUE248" s="26"/>
      <c r="UUF248" s="20"/>
      <c r="UUG248" s="35"/>
      <c r="UUH248" s="21"/>
      <c r="UUI248" s="21"/>
      <c r="UUJ248" s="27"/>
      <c r="UUK248" s="28"/>
      <c r="UUL248" s="28"/>
      <c r="UUM248" s="28"/>
      <c r="UUN248" s="28"/>
      <c r="UUO248" s="28"/>
      <c r="UUP248" s="58"/>
      <c r="UUQ248" s="57"/>
      <c r="UUR248" s="23"/>
      <c r="UUS248" s="24"/>
      <c r="UUT248" s="26"/>
      <c r="UUU248" s="20"/>
      <c r="UUV248" s="35"/>
      <c r="UUW248" s="21"/>
      <c r="UUX248" s="21"/>
      <c r="UUY248" s="27"/>
      <c r="UUZ248" s="28"/>
      <c r="UVA248" s="28"/>
      <c r="UVB248" s="28"/>
      <c r="UVC248" s="28"/>
      <c r="UVD248" s="28"/>
      <c r="UVE248" s="58"/>
      <c r="UVF248" s="57"/>
      <c r="UVG248" s="23"/>
      <c r="UVH248" s="24"/>
      <c r="UVI248" s="26"/>
      <c r="UVJ248" s="20"/>
      <c r="UVK248" s="35"/>
      <c r="UVL248" s="21"/>
      <c r="UVM248" s="21"/>
      <c r="UVN248" s="27"/>
      <c r="UVO248" s="28"/>
      <c r="UVP248" s="28"/>
      <c r="UVQ248" s="28"/>
      <c r="UVR248" s="28"/>
      <c r="UVS248" s="28"/>
      <c r="UVT248" s="58"/>
      <c r="UVU248" s="57"/>
      <c r="UVV248" s="23"/>
      <c r="UVW248" s="24"/>
      <c r="UVX248" s="26"/>
      <c r="UVY248" s="20"/>
      <c r="UVZ248" s="35"/>
      <c r="UWA248" s="21"/>
      <c r="UWB248" s="21"/>
      <c r="UWC248" s="27"/>
      <c r="UWD248" s="28"/>
      <c r="UWE248" s="28"/>
      <c r="UWF248" s="28"/>
      <c r="UWG248" s="28"/>
      <c r="UWH248" s="28"/>
      <c r="UWI248" s="58"/>
      <c r="UWJ248" s="57"/>
      <c r="UWK248" s="23"/>
      <c r="UWL248" s="24"/>
      <c r="UWM248" s="26"/>
      <c r="UWN248" s="20"/>
      <c r="UWO248" s="35"/>
      <c r="UWP248" s="21"/>
      <c r="UWQ248" s="21"/>
      <c r="UWR248" s="27"/>
      <c r="UWS248" s="28"/>
      <c r="UWT248" s="28"/>
      <c r="UWU248" s="28"/>
      <c r="UWV248" s="28"/>
      <c r="UWW248" s="28"/>
      <c r="UWX248" s="58"/>
      <c r="UWY248" s="57"/>
      <c r="UWZ248" s="23"/>
      <c r="UXA248" s="24"/>
      <c r="UXB248" s="26"/>
      <c r="UXC248" s="20"/>
      <c r="UXD248" s="35"/>
      <c r="UXE248" s="21"/>
      <c r="UXF248" s="21"/>
      <c r="UXG248" s="27"/>
      <c r="UXH248" s="28"/>
      <c r="UXI248" s="28"/>
      <c r="UXJ248" s="28"/>
      <c r="UXK248" s="28"/>
      <c r="UXL248" s="28"/>
      <c r="UXM248" s="58"/>
      <c r="UXN248" s="57"/>
      <c r="UXO248" s="23"/>
      <c r="UXP248" s="24"/>
      <c r="UXQ248" s="26"/>
      <c r="UXR248" s="20"/>
      <c r="UXS248" s="35"/>
      <c r="UXT248" s="21"/>
      <c r="UXU248" s="21"/>
      <c r="UXV248" s="27"/>
      <c r="UXW248" s="28"/>
      <c r="UXX248" s="28"/>
      <c r="UXY248" s="28"/>
      <c r="UXZ248" s="28"/>
      <c r="UYA248" s="28"/>
      <c r="UYB248" s="58"/>
      <c r="UYC248" s="57"/>
      <c r="UYD248" s="23"/>
      <c r="UYE248" s="24"/>
      <c r="UYF248" s="26"/>
      <c r="UYG248" s="20"/>
      <c r="UYH248" s="35"/>
      <c r="UYI248" s="21"/>
      <c r="UYJ248" s="21"/>
      <c r="UYK248" s="27"/>
      <c r="UYL248" s="28"/>
      <c r="UYM248" s="28"/>
      <c r="UYN248" s="28"/>
      <c r="UYO248" s="28"/>
      <c r="UYP248" s="28"/>
      <c r="UYQ248" s="58"/>
      <c r="UYR248" s="57"/>
      <c r="UYS248" s="23"/>
      <c r="UYT248" s="24"/>
      <c r="UYU248" s="26"/>
      <c r="UYV248" s="20"/>
      <c r="UYW248" s="35"/>
      <c r="UYX248" s="21"/>
      <c r="UYY248" s="21"/>
      <c r="UYZ248" s="27"/>
      <c r="UZA248" s="28"/>
      <c r="UZB248" s="28"/>
      <c r="UZC248" s="28"/>
      <c r="UZD248" s="28"/>
      <c r="UZE248" s="28"/>
      <c r="UZF248" s="58"/>
      <c r="UZG248" s="57"/>
      <c r="UZH248" s="23"/>
      <c r="UZI248" s="24"/>
      <c r="UZJ248" s="26"/>
      <c r="UZK248" s="20"/>
      <c r="UZL248" s="35"/>
      <c r="UZM248" s="21"/>
      <c r="UZN248" s="21"/>
      <c r="UZO248" s="27"/>
      <c r="UZP248" s="28"/>
      <c r="UZQ248" s="28"/>
      <c r="UZR248" s="28"/>
      <c r="UZS248" s="28"/>
      <c r="UZT248" s="28"/>
      <c r="UZU248" s="58"/>
      <c r="UZV248" s="57"/>
      <c r="UZW248" s="23"/>
      <c r="UZX248" s="24"/>
      <c r="UZY248" s="26"/>
      <c r="UZZ248" s="20"/>
      <c r="VAA248" s="35"/>
      <c r="VAB248" s="21"/>
      <c r="VAC248" s="21"/>
      <c r="VAD248" s="27"/>
      <c r="VAE248" s="28"/>
      <c r="VAF248" s="28"/>
      <c r="VAG248" s="28"/>
      <c r="VAH248" s="28"/>
      <c r="VAI248" s="28"/>
      <c r="VAJ248" s="58"/>
      <c r="VAK248" s="57"/>
      <c r="VAL248" s="23"/>
      <c r="VAM248" s="24"/>
      <c r="VAN248" s="26"/>
      <c r="VAO248" s="20"/>
      <c r="VAP248" s="35"/>
      <c r="VAQ248" s="21"/>
      <c r="VAR248" s="21"/>
      <c r="VAS248" s="27"/>
      <c r="VAT248" s="28"/>
      <c r="VAU248" s="28"/>
      <c r="VAV248" s="28"/>
      <c r="VAW248" s="28"/>
      <c r="VAX248" s="28"/>
      <c r="VAY248" s="58"/>
      <c r="VAZ248" s="57"/>
      <c r="VBA248" s="23"/>
      <c r="VBB248" s="24"/>
      <c r="VBC248" s="26"/>
      <c r="VBD248" s="20"/>
      <c r="VBE248" s="35"/>
      <c r="VBF248" s="21"/>
      <c r="VBG248" s="21"/>
      <c r="VBH248" s="27"/>
      <c r="VBI248" s="28"/>
      <c r="VBJ248" s="28"/>
      <c r="VBK248" s="28"/>
      <c r="VBL248" s="28"/>
      <c r="VBM248" s="28"/>
      <c r="VBN248" s="58"/>
      <c r="VBO248" s="57"/>
      <c r="VBP248" s="23"/>
      <c r="VBQ248" s="24"/>
      <c r="VBR248" s="26"/>
      <c r="VBS248" s="20"/>
      <c r="VBT248" s="35"/>
      <c r="VBU248" s="21"/>
      <c r="VBV248" s="21"/>
      <c r="VBW248" s="27"/>
      <c r="VBX248" s="28"/>
      <c r="VBY248" s="28"/>
      <c r="VBZ248" s="28"/>
      <c r="VCA248" s="28"/>
      <c r="VCB248" s="28"/>
      <c r="VCC248" s="58"/>
      <c r="VCD248" s="57"/>
      <c r="VCE248" s="23"/>
      <c r="VCF248" s="24"/>
      <c r="VCG248" s="26"/>
      <c r="VCH248" s="20"/>
      <c r="VCI248" s="35"/>
      <c r="VCJ248" s="21"/>
      <c r="VCK248" s="21"/>
      <c r="VCL248" s="27"/>
      <c r="VCM248" s="28"/>
      <c r="VCN248" s="28"/>
      <c r="VCO248" s="28"/>
      <c r="VCP248" s="28"/>
      <c r="VCQ248" s="28"/>
      <c r="VCR248" s="58"/>
      <c r="VCS248" s="57"/>
      <c r="VCT248" s="23"/>
      <c r="VCU248" s="24"/>
      <c r="VCV248" s="26"/>
      <c r="VCW248" s="20"/>
      <c r="VCX248" s="35"/>
      <c r="VCY248" s="21"/>
      <c r="VCZ248" s="21"/>
      <c r="VDA248" s="27"/>
      <c r="VDB248" s="28"/>
      <c r="VDC248" s="28"/>
      <c r="VDD248" s="28"/>
      <c r="VDE248" s="28"/>
      <c r="VDF248" s="28"/>
      <c r="VDG248" s="58"/>
      <c r="VDH248" s="57"/>
      <c r="VDI248" s="23"/>
      <c r="VDJ248" s="24"/>
      <c r="VDK248" s="26"/>
      <c r="VDL248" s="20"/>
      <c r="VDM248" s="35"/>
      <c r="VDN248" s="21"/>
      <c r="VDO248" s="21"/>
      <c r="VDP248" s="27"/>
      <c r="VDQ248" s="28"/>
      <c r="VDR248" s="28"/>
      <c r="VDS248" s="28"/>
      <c r="VDT248" s="28"/>
      <c r="VDU248" s="28"/>
      <c r="VDV248" s="58"/>
      <c r="VDW248" s="57"/>
      <c r="VDX248" s="23"/>
      <c r="VDY248" s="24"/>
      <c r="VDZ248" s="26"/>
      <c r="VEA248" s="20"/>
      <c r="VEB248" s="35"/>
      <c r="VEC248" s="21"/>
      <c r="VED248" s="21"/>
      <c r="VEE248" s="27"/>
      <c r="VEF248" s="28"/>
      <c r="VEG248" s="28"/>
      <c r="VEH248" s="28"/>
      <c r="VEI248" s="28"/>
      <c r="VEJ248" s="28"/>
      <c r="VEK248" s="58"/>
      <c r="VEL248" s="57"/>
      <c r="VEM248" s="23"/>
      <c r="VEN248" s="24"/>
      <c r="VEO248" s="26"/>
      <c r="VEP248" s="20"/>
      <c r="VEQ248" s="35"/>
      <c r="VER248" s="21"/>
      <c r="VES248" s="21"/>
      <c r="VET248" s="27"/>
      <c r="VEU248" s="28"/>
      <c r="VEV248" s="28"/>
      <c r="VEW248" s="28"/>
      <c r="VEX248" s="28"/>
      <c r="VEY248" s="28"/>
      <c r="VEZ248" s="58"/>
      <c r="VFA248" s="57"/>
      <c r="VFB248" s="23"/>
      <c r="VFC248" s="24"/>
      <c r="VFD248" s="26"/>
      <c r="VFE248" s="20"/>
      <c r="VFF248" s="35"/>
      <c r="VFG248" s="21"/>
      <c r="VFH248" s="21"/>
      <c r="VFI248" s="27"/>
      <c r="VFJ248" s="28"/>
      <c r="VFK248" s="28"/>
      <c r="VFL248" s="28"/>
      <c r="VFM248" s="28"/>
      <c r="VFN248" s="28"/>
      <c r="VFO248" s="58"/>
      <c r="VFP248" s="57"/>
      <c r="VFQ248" s="23"/>
      <c r="VFR248" s="24"/>
      <c r="VFS248" s="26"/>
      <c r="VFT248" s="20"/>
      <c r="VFU248" s="35"/>
      <c r="VFV248" s="21"/>
      <c r="VFW248" s="21"/>
      <c r="VFX248" s="27"/>
      <c r="VFY248" s="28"/>
      <c r="VFZ248" s="28"/>
      <c r="VGA248" s="28"/>
      <c r="VGB248" s="28"/>
      <c r="VGC248" s="28"/>
      <c r="VGD248" s="58"/>
      <c r="VGE248" s="57"/>
      <c r="VGF248" s="23"/>
      <c r="VGG248" s="24"/>
      <c r="VGH248" s="26"/>
      <c r="VGI248" s="20"/>
      <c r="VGJ248" s="35"/>
      <c r="VGK248" s="21"/>
      <c r="VGL248" s="21"/>
      <c r="VGM248" s="27"/>
      <c r="VGN248" s="28"/>
      <c r="VGO248" s="28"/>
      <c r="VGP248" s="28"/>
      <c r="VGQ248" s="28"/>
      <c r="VGR248" s="28"/>
      <c r="VGS248" s="58"/>
      <c r="VGT248" s="57"/>
      <c r="VGU248" s="23"/>
      <c r="VGV248" s="24"/>
      <c r="VGW248" s="26"/>
      <c r="VGX248" s="20"/>
      <c r="VGY248" s="35"/>
      <c r="VGZ248" s="21"/>
      <c r="VHA248" s="21"/>
      <c r="VHB248" s="27"/>
      <c r="VHC248" s="28"/>
      <c r="VHD248" s="28"/>
      <c r="VHE248" s="28"/>
      <c r="VHF248" s="28"/>
      <c r="VHG248" s="28"/>
      <c r="VHH248" s="58"/>
      <c r="VHI248" s="57"/>
      <c r="VHJ248" s="23"/>
      <c r="VHK248" s="24"/>
      <c r="VHL248" s="26"/>
      <c r="VHM248" s="20"/>
      <c r="VHN248" s="35"/>
      <c r="VHO248" s="21"/>
      <c r="VHP248" s="21"/>
      <c r="VHQ248" s="27"/>
      <c r="VHR248" s="28"/>
      <c r="VHS248" s="28"/>
      <c r="VHT248" s="28"/>
      <c r="VHU248" s="28"/>
      <c r="VHV248" s="28"/>
      <c r="VHW248" s="58"/>
      <c r="VHX248" s="57"/>
      <c r="VHY248" s="23"/>
      <c r="VHZ248" s="24"/>
      <c r="VIA248" s="26"/>
      <c r="VIB248" s="20"/>
      <c r="VIC248" s="35"/>
      <c r="VID248" s="21"/>
      <c r="VIE248" s="21"/>
      <c r="VIF248" s="27"/>
      <c r="VIG248" s="28"/>
      <c r="VIH248" s="28"/>
      <c r="VII248" s="28"/>
      <c r="VIJ248" s="28"/>
      <c r="VIK248" s="28"/>
      <c r="VIL248" s="58"/>
      <c r="VIM248" s="57"/>
      <c r="VIN248" s="23"/>
      <c r="VIO248" s="24"/>
      <c r="VIP248" s="26"/>
      <c r="VIQ248" s="20"/>
      <c r="VIR248" s="35"/>
      <c r="VIS248" s="21"/>
      <c r="VIT248" s="21"/>
      <c r="VIU248" s="27"/>
      <c r="VIV248" s="28"/>
      <c r="VIW248" s="28"/>
      <c r="VIX248" s="28"/>
      <c r="VIY248" s="28"/>
      <c r="VIZ248" s="28"/>
      <c r="VJA248" s="58"/>
      <c r="VJB248" s="57"/>
      <c r="VJC248" s="23"/>
      <c r="VJD248" s="24"/>
      <c r="VJE248" s="26"/>
      <c r="VJF248" s="20"/>
      <c r="VJG248" s="35"/>
      <c r="VJH248" s="21"/>
      <c r="VJI248" s="21"/>
      <c r="VJJ248" s="27"/>
      <c r="VJK248" s="28"/>
      <c r="VJL248" s="28"/>
      <c r="VJM248" s="28"/>
      <c r="VJN248" s="28"/>
      <c r="VJO248" s="28"/>
      <c r="VJP248" s="58"/>
      <c r="VJQ248" s="57"/>
      <c r="VJR248" s="23"/>
      <c r="VJS248" s="24"/>
      <c r="VJT248" s="26"/>
      <c r="VJU248" s="20"/>
      <c r="VJV248" s="35"/>
      <c r="VJW248" s="21"/>
      <c r="VJX248" s="21"/>
      <c r="VJY248" s="27"/>
      <c r="VJZ248" s="28"/>
      <c r="VKA248" s="28"/>
      <c r="VKB248" s="28"/>
      <c r="VKC248" s="28"/>
      <c r="VKD248" s="28"/>
      <c r="VKE248" s="58"/>
      <c r="VKF248" s="57"/>
      <c r="VKG248" s="23"/>
      <c r="VKH248" s="24"/>
      <c r="VKI248" s="26"/>
      <c r="VKJ248" s="20"/>
      <c r="VKK248" s="35"/>
      <c r="VKL248" s="21"/>
      <c r="VKM248" s="21"/>
      <c r="VKN248" s="27"/>
      <c r="VKO248" s="28"/>
      <c r="VKP248" s="28"/>
      <c r="VKQ248" s="28"/>
      <c r="VKR248" s="28"/>
      <c r="VKS248" s="28"/>
      <c r="VKT248" s="58"/>
      <c r="VKU248" s="57"/>
      <c r="VKV248" s="23"/>
      <c r="VKW248" s="24"/>
      <c r="VKX248" s="26"/>
      <c r="VKY248" s="20"/>
      <c r="VKZ248" s="35"/>
      <c r="VLA248" s="21"/>
      <c r="VLB248" s="21"/>
      <c r="VLC248" s="27"/>
      <c r="VLD248" s="28"/>
      <c r="VLE248" s="28"/>
      <c r="VLF248" s="28"/>
      <c r="VLG248" s="28"/>
      <c r="VLH248" s="28"/>
      <c r="VLI248" s="58"/>
      <c r="VLJ248" s="57"/>
      <c r="VLK248" s="23"/>
      <c r="VLL248" s="24"/>
      <c r="VLM248" s="26"/>
      <c r="VLN248" s="20"/>
      <c r="VLO248" s="35"/>
      <c r="VLP248" s="21"/>
      <c r="VLQ248" s="21"/>
      <c r="VLR248" s="27"/>
      <c r="VLS248" s="28"/>
      <c r="VLT248" s="28"/>
      <c r="VLU248" s="28"/>
      <c r="VLV248" s="28"/>
      <c r="VLW248" s="28"/>
      <c r="VLX248" s="58"/>
      <c r="VLY248" s="57"/>
      <c r="VLZ248" s="23"/>
      <c r="VMA248" s="24"/>
      <c r="VMB248" s="26"/>
      <c r="VMC248" s="20"/>
      <c r="VMD248" s="35"/>
      <c r="VME248" s="21"/>
      <c r="VMF248" s="21"/>
      <c r="VMG248" s="27"/>
      <c r="VMH248" s="28"/>
      <c r="VMI248" s="28"/>
      <c r="VMJ248" s="28"/>
      <c r="VMK248" s="28"/>
      <c r="VML248" s="28"/>
      <c r="VMM248" s="58"/>
      <c r="VMN248" s="57"/>
      <c r="VMO248" s="23"/>
      <c r="VMP248" s="24"/>
      <c r="VMQ248" s="26"/>
      <c r="VMR248" s="20"/>
      <c r="VMS248" s="35"/>
      <c r="VMT248" s="21"/>
      <c r="VMU248" s="21"/>
      <c r="VMV248" s="27"/>
      <c r="VMW248" s="28"/>
      <c r="VMX248" s="28"/>
      <c r="VMY248" s="28"/>
      <c r="VMZ248" s="28"/>
      <c r="VNA248" s="28"/>
      <c r="VNB248" s="58"/>
      <c r="VNC248" s="57"/>
      <c r="VND248" s="23"/>
      <c r="VNE248" s="24"/>
      <c r="VNF248" s="26"/>
      <c r="VNG248" s="20"/>
      <c r="VNH248" s="35"/>
      <c r="VNI248" s="21"/>
      <c r="VNJ248" s="21"/>
      <c r="VNK248" s="27"/>
      <c r="VNL248" s="28"/>
      <c r="VNM248" s="28"/>
      <c r="VNN248" s="28"/>
      <c r="VNO248" s="28"/>
      <c r="VNP248" s="28"/>
      <c r="VNQ248" s="58"/>
      <c r="VNR248" s="57"/>
      <c r="VNS248" s="23"/>
      <c r="VNT248" s="24"/>
      <c r="VNU248" s="26"/>
      <c r="VNV248" s="20"/>
      <c r="VNW248" s="35"/>
      <c r="VNX248" s="21"/>
      <c r="VNY248" s="21"/>
      <c r="VNZ248" s="27"/>
      <c r="VOA248" s="28"/>
      <c r="VOB248" s="28"/>
      <c r="VOC248" s="28"/>
      <c r="VOD248" s="28"/>
      <c r="VOE248" s="28"/>
      <c r="VOF248" s="58"/>
      <c r="VOG248" s="57"/>
      <c r="VOH248" s="23"/>
      <c r="VOI248" s="24"/>
      <c r="VOJ248" s="26"/>
      <c r="VOK248" s="20"/>
      <c r="VOL248" s="35"/>
      <c r="VOM248" s="21"/>
      <c r="VON248" s="21"/>
      <c r="VOO248" s="27"/>
      <c r="VOP248" s="28"/>
      <c r="VOQ248" s="28"/>
      <c r="VOR248" s="28"/>
      <c r="VOS248" s="28"/>
      <c r="VOT248" s="28"/>
      <c r="VOU248" s="58"/>
      <c r="VOV248" s="57"/>
      <c r="VOW248" s="23"/>
      <c r="VOX248" s="24"/>
      <c r="VOY248" s="26"/>
      <c r="VOZ248" s="20"/>
      <c r="VPA248" s="35"/>
      <c r="VPB248" s="21"/>
      <c r="VPC248" s="21"/>
      <c r="VPD248" s="27"/>
      <c r="VPE248" s="28"/>
      <c r="VPF248" s="28"/>
      <c r="VPG248" s="28"/>
      <c r="VPH248" s="28"/>
      <c r="VPI248" s="28"/>
      <c r="VPJ248" s="58"/>
      <c r="VPK248" s="57"/>
      <c r="VPL248" s="23"/>
      <c r="VPM248" s="24"/>
      <c r="VPN248" s="26"/>
      <c r="VPO248" s="20"/>
      <c r="VPP248" s="35"/>
      <c r="VPQ248" s="21"/>
      <c r="VPR248" s="21"/>
      <c r="VPS248" s="27"/>
      <c r="VPT248" s="28"/>
      <c r="VPU248" s="28"/>
      <c r="VPV248" s="28"/>
      <c r="VPW248" s="28"/>
      <c r="VPX248" s="28"/>
      <c r="VPY248" s="58"/>
      <c r="VPZ248" s="57"/>
      <c r="VQA248" s="23"/>
      <c r="VQB248" s="24"/>
      <c r="VQC248" s="26"/>
      <c r="VQD248" s="20"/>
      <c r="VQE248" s="35"/>
      <c r="VQF248" s="21"/>
      <c r="VQG248" s="21"/>
      <c r="VQH248" s="27"/>
      <c r="VQI248" s="28"/>
      <c r="VQJ248" s="28"/>
      <c r="VQK248" s="28"/>
      <c r="VQL248" s="28"/>
      <c r="VQM248" s="28"/>
      <c r="VQN248" s="58"/>
      <c r="VQO248" s="57"/>
      <c r="VQP248" s="23"/>
      <c r="VQQ248" s="24"/>
      <c r="VQR248" s="26"/>
      <c r="VQS248" s="20"/>
      <c r="VQT248" s="35"/>
      <c r="VQU248" s="21"/>
      <c r="VQV248" s="21"/>
      <c r="VQW248" s="27"/>
      <c r="VQX248" s="28"/>
      <c r="VQY248" s="28"/>
      <c r="VQZ248" s="28"/>
      <c r="VRA248" s="28"/>
      <c r="VRB248" s="28"/>
      <c r="VRC248" s="58"/>
      <c r="VRD248" s="57"/>
      <c r="VRE248" s="23"/>
      <c r="VRF248" s="24"/>
      <c r="VRG248" s="26"/>
      <c r="VRH248" s="20"/>
      <c r="VRI248" s="35"/>
      <c r="VRJ248" s="21"/>
      <c r="VRK248" s="21"/>
      <c r="VRL248" s="27"/>
      <c r="VRM248" s="28"/>
      <c r="VRN248" s="28"/>
      <c r="VRO248" s="28"/>
      <c r="VRP248" s="28"/>
      <c r="VRQ248" s="28"/>
      <c r="VRR248" s="58"/>
      <c r="VRS248" s="57"/>
      <c r="VRT248" s="23"/>
      <c r="VRU248" s="24"/>
      <c r="VRV248" s="26"/>
      <c r="VRW248" s="20"/>
      <c r="VRX248" s="35"/>
      <c r="VRY248" s="21"/>
      <c r="VRZ248" s="21"/>
      <c r="VSA248" s="27"/>
      <c r="VSB248" s="28"/>
      <c r="VSC248" s="28"/>
      <c r="VSD248" s="28"/>
      <c r="VSE248" s="28"/>
      <c r="VSF248" s="28"/>
      <c r="VSG248" s="58"/>
      <c r="VSH248" s="57"/>
      <c r="VSI248" s="23"/>
      <c r="VSJ248" s="24"/>
      <c r="VSK248" s="26"/>
      <c r="VSL248" s="20"/>
      <c r="VSM248" s="35"/>
      <c r="VSN248" s="21"/>
      <c r="VSO248" s="21"/>
      <c r="VSP248" s="27"/>
      <c r="VSQ248" s="28"/>
      <c r="VSR248" s="28"/>
      <c r="VSS248" s="28"/>
      <c r="VST248" s="28"/>
      <c r="VSU248" s="28"/>
      <c r="VSV248" s="58"/>
      <c r="VSW248" s="57"/>
      <c r="VSX248" s="23"/>
      <c r="VSY248" s="24"/>
      <c r="VSZ248" s="26"/>
      <c r="VTA248" s="20"/>
      <c r="VTB248" s="35"/>
      <c r="VTC248" s="21"/>
      <c r="VTD248" s="21"/>
      <c r="VTE248" s="27"/>
      <c r="VTF248" s="28"/>
      <c r="VTG248" s="28"/>
      <c r="VTH248" s="28"/>
      <c r="VTI248" s="28"/>
      <c r="VTJ248" s="28"/>
      <c r="VTK248" s="58"/>
      <c r="VTL248" s="57"/>
      <c r="VTM248" s="23"/>
      <c r="VTN248" s="24"/>
      <c r="VTO248" s="26"/>
      <c r="VTP248" s="20"/>
      <c r="VTQ248" s="35"/>
      <c r="VTR248" s="21"/>
      <c r="VTS248" s="21"/>
      <c r="VTT248" s="27"/>
      <c r="VTU248" s="28"/>
      <c r="VTV248" s="28"/>
      <c r="VTW248" s="28"/>
      <c r="VTX248" s="28"/>
      <c r="VTY248" s="28"/>
      <c r="VTZ248" s="58"/>
      <c r="VUA248" s="57"/>
      <c r="VUB248" s="23"/>
      <c r="VUC248" s="24"/>
      <c r="VUD248" s="26"/>
      <c r="VUE248" s="20"/>
      <c r="VUF248" s="35"/>
      <c r="VUG248" s="21"/>
      <c r="VUH248" s="21"/>
      <c r="VUI248" s="27"/>
      <c r="VUJ248" s="28"/>
      <c r="VUK248" s="28"/>
      <c r="VUL248" s="28"/>
      <c r="VUM248" s="28"/>
      <c r="VUN248" s="28"/>
      <c r="VUO248" s="58"/>
      <c r="VUP248" s="57"/>
      <c r="VUQ248" s="23"/>
      <c r="VUR248" s="24"/>
      <c r="VUS248" s="26"/>
      <c r="VUT248" s="20"/>
      <c r="VUU248" s="35"/>
      <c r="VUV248" s="21"/>
      <c r="VUW248" s="21"/>
      <c r="VUX248" s="27"/>
      <c r="VUY248" s="28"/>
      <c r="VUZ248" s="28"/>
      <c r="VVA248" s="28"/>
      <c r="VVB248" s="28"/>
      <c r="VVC248" s="28"/>
      <c r="VVD248" s="58"/>
      <c r="VVE248" s="57"/>
      <c r="VVF248" s="23"/>
      <c r="VVG248" s="24"/>
      <c r="VVH248" s="26"/>
      <c r="VVI248" s="20"/>
      <c r="VVJ248" s="35"/>
      <c r="VVK248" s="21"/>
      <c r="VVL248" s="21"/>
      <c r="VVM248" s="27"/>
      <c r="VVN248" s="28"/>
      <c r="VVO248" s="28"/>
      <c r="VVP248" s="28"/>
      <c r="VVQ248" s="28"/>
      <c r="VVR248" s="28"/>
      <c r="VVS248" s="58"/>
      <c r="VVT248" s="57"/>
      <c r="VVU248" s="23"/>
      <c r="VVV248" s="24"/>
      <c r="VVW248" s="26"/>
      <c r="VVX248" s="20"/>
      <c r="VVY248" s="35"/>
      <c r="VVZ248" s="21"/>
      <c r="VWA248" s="21"/>
      <c r="VWB248" s="27"/>
      <c r="VWC248" s="28"/>
      <c r="VWD248" s="28"/>
      <c r="VWE248" s="28"/>
      <c r="VWF248" s="28"/>
      <c r="VWG248" s="28"/>
      <c r="VWH248" s="58"/>
      <c r="VWI248" s="57"/>
      <c r="VWJ248" s="23"/>
      <c r="VWK248" s="24"/>
      <c r="VWL248" s="26"/>
      <c r="VWM248" s="20"/>
      <c r="VWN248" s="35"/>
      <c r="VWO248" s="21"/>
      <c r="VWP248" s="21"/>
      <c r="VWQ248" s="27"/>
      <c r="VWR248" s="28"/>
      <c r="VWS248" s="28"/>
      <c r="VWT248" s="28"/>
      <c r="VWU248" s="28"/>
      <c r="VWV248" s="28"/>
      <c r="VWW248" s="58"/>
      <c r="VWX248" s="57"/>
      <c r="VWY248" s="23"/>
      <c r="VWZ248" s="24"/>
      <c r="VXA248" s="26"/>
      <c r="VXB248" s="20"/>
      <c r="VXC248" s="35"/>
      <c r="VXD248" s="21"/>
      <c r="VXE248" s="21"/>
      <c r="VXF248" s="27"/>
      <c r="VXG248" s="28"/>
      <c r="VXH248" s="28"/>
      <c r="VXI248" s="28"/>
      <c r="VXJ248" s="28"/>
      <c r="VXK248" s="28"/>
      <c r="VXL248" s="58"/>
      <c r="VXM248" s="57"/>
      <c r="VXN248" s="23"/>
      <c r="VXO248" s="24"/>
      <c r="VXP248" s="26"/>
      <c r="VXQ248" s="20"/>
      <c r="VXR248" s="35"/>
      <c r="VXS248" s="21"/>
      <c r="VXT248" s="21"/>
      <c r="VXU248" s="27"/>
      <c r="VXV248" s="28"/>
      <c r="VXW248" s="28"/>
      <c r="VXX248" s="28"/>
      <c r="VXY248" s="28"/>
      <c r="VXZ248" s="28"/>
      <c r="VYA248" s="58"/>
      <c r="VYB248" s="57"/>
      <c r="VYC248" s="23"/>
      <c r="VYD248" s="24"/>
      <c r="VYE248" s="26"/>
      <c r="VYF248" s="20"/>
      <c r="VYG248" s="35"/>
      <c r="VYH248" s="21"/>
      <c r="VYI248" s="21"/>
      <c r="VYJ248" s="27"/>
      <c r="VYK248" s="28"/>
      <c r="VYL248" s="28"/>
      <c r="VYM248" s="28"/>
      <c r="VYN248" s="28"/>
      <c r="VYO248" s="28"/>
      <c r="VYP248" s="58"/>
      <c r="VYQ248" s="57"/>
      <c r="VYR248" s="23"/>
      <c r="VYS248" s="24"/>
      <c r="VYT248" s="26"/>
      <c r="VYU248" s="20"/>
      <c r="VYV248" s="35"/>
      <c r="VYW248" s="21"/>
      <c r="VYX248" s="21"/>
      <c r="VYY248" s="27"/>
      <c r="VYZ248" s="28"/>
      <c r="VZA248" s="28"/>
      <c r="VZB248" s="28"/>
      <c r="VZC248" s="28"/>
      <c r="VZD248" s="28"/>
      <c r="VZE248" s="58"/>
      <c r="VZF248" s="57"/>
      <c r="VZG248" s="23"/>
      <c r="VZH248" s="24"/>
      <c r="VZI248" s="26"/>
      <c r="VZJ248" s="20"/>
      <c r="VZK248" s="35"/>
      <c r="VZL248" s="21"/>
      <c r="VZM248" s="21"/>
      <c r="VZN248" s="27"/>
      <c r="VZO248" s="28"/>
      <c r="VZP248" s="28"/>
      <c r="VZQ248" s="28"/>
      <c r="VZR248" s="28"/>
      <c r="VZS248" s="28"/>
      <c r="VZT248" s="58"/>
      <c r="VZU248" s="57"/>
      <c r="VZV248" s="23"/>
      <c r="VZW248" s="24"/>
      <c r="VZX248" s="26"/>
      <c r="VZY248" s="20"/>
      <c r="VZZ248" s="35"/>
      <c r="WAA248" s="21"/>
      <c r="WAB248" s="21"/>
      <c r="WAC248" s="27"/>
      <c r="WAD248" s="28"/>
      <c r="WAE248" s="28"/>
      <c r="WAF248" s="28"/>
      <c r="WAG248" s="28"/>
      <c r="WAH248" s="28"/>
      <c r="WAI248" s="58"/>
      <c r="WAJ248" s="57"/>
      <c r="WAK248" s="23"/>
      <c r="WAL248" s="24"/>
      <c r="WAM248" s="26"/>
      <c r="WAN248" s="20"/>
      <c r="WAO248" s="35"/>
      <c r="WAP248" s="21"/>
      <c r="WAQ248" s="21"/>
      <c r="WAR248" s="27"/>
      <c r="WAS248" s="28"/>
      <c r="WAT248" s="28"/>
      <c r="WAU248" s="28"/>
      <c r="WAV248" s="28"/>
      <c r="WAW248" s="28"/>
      <c r="WAX248" s="58"/>
      <c r="WAY248" s="57"/>
      <c r="WAZ248" s="23"/>
      <c r="WBA248" s="24"/>
      <c r="WBB248" s="26"/>
      <c r="WBC248" s="20"/>
      <c r="WBD248" s="35"/>
      <c r="WBE248" s="21"/>
      <c r="WBF248" s="21"/>
      <c r="WBG248" s="27"/>
      <c r="WBH248" s="28"/>
      <c r="WBI248" s="28"/>
      <c r="WBJ248" s="28"/>
      <c r="WBK248" s="28"/>
      <c r="WBL248" s="28"/>
      <c r="WBM248" s="58"/>
      <c r="WBN248" s="57"/>
      <c r="WBO248" s="23"/>
      <c r="WBP248" s="24"/>
      <c r="WBQ248" s="26"/>
      <c r="WBR248" s="20"/>
      <c r="WBS248" s="35"/>
      <c r="WBT248" s="21"/>
      <c r="WBU248" s="21"/>
      <c r="WBV248" s="27"/>
      <c r="WBW248" s="28"/>
      <c r="WBX248" s="28"/>
      <c r="WBY248" s="28"/>
      <c r="WBZ248" s="28"/>
      <c r="WCA248" s="28"/>
      <c r="WCB248" s="58"/>
      <c r="WCC248" s="57"/>
      <c r="WCD248" s="23"/>
      <c r="WCE248" s="24"/>
      <c r="WCF248" s="26"/>
      <c r="WCG248" s="20"/>
      <c r="WCH248" s="35"/>
      <c r="WCI248" s="21"/>
      <c r="WCJ248" s="21"/>
      <c r="WCK248" s="27"/>
      <c r="WCL248" s="28"/>
      <c r="WCM248" s="28"/>
      <c r="WCN248" s="28"/>
      <c r="WCO248" s="28"/>
      <c r="WCP248" s="28"/>
      <c r="WCQ248" s="58"/>
      <c r="WCR248" s="57"/>
      <c r="WCS248" s="23"/>
      <c r="WCT248" s="24"/>
      <c r="WCU248" s="26"/>
      <c r="WCV248" s="20"/>
      <c r="WCW248" s="35"/>
      <c r="WCX248" s="21"/>
      <c r="WCY248" s="21"/>
      <c r="WCZ248" s="27"/>
      <c r="WDA248" s="28"/>
      <c r="WDB248" s="28"/>
      <c r="WDC248" s="28"/>
      <c r="WDD248" s="28"/>
      <c r="WDE248" s="28"/>
      <c r="WDF248" s="58"/>
      <c r="WDG248" s="57"/>
      <c r="WDH248" s="23"/>
      <c r="WDI248" s="24"/>
      <c r="WDJ248" s="26"/>
      <c r="WDK248" s="20"/>
      <c r="WDL248" s="35"/>
      <c r="WDM248" s="21"/>
      <c r="WDN248" s="21"/>
      <c r="WDO248" s="27"/>
      <c r="WDP248" s="28"/>
      <c r="WDQ248" s="28"/>
      <c r="WDR248" s="28"/>
      <c r="WDS248" s="28"/>
      <c r="WDT248" s="28"/>
      <c r="WDU248" s="58"/>
      <c r="WDV248" s="57"/>
      <c r="WDW248" s="23"/>
      <c r="WDX248" s="24"/>
      <c r="WDY248" s="26"/>
      <c r="WDZ248" s="20"/>
      <c r="WEA248" s="35"/>
      <c r="WEB248" s="21"/>
      <c r="WEC248" s="21"/>
      <c r="WED248" s="27"/>
      <c r="WEE248" s="28"/>
      <c r="WEF248" s="28"/>
      <c r="WEG248" s="28"/>
      <c r="WEH248" s="28"/>
      <c r="WEI248" s="28"/>
      <c r="WEJ248" s="58"/>
      <c r="WEK248" s="57"/>
      <c r="WEL248" s="23"/>
      <c r="WEM248" s="24"/>
      <c r="WEN248" s="26"/>
      <c r="WEO248" s="20"/>
      <c r="WEP248" s="35"/>
      <c r="WEQ248" s="21"/>
      <c r="WER248" s="21"/>
      <c r="WES248" s="27"/>
      <c r="WET248" s="28"/>
      <c r="WEU248" s="28"/>
      <c r="WEV248" s="28"/>
      <c r="WEW248" s="28"/>
      <c r="WEX248" s="28"/>
      <c r="WEY248" s="58"/>
      <c r="WEZ248" s="57"/>
      <c r="WFA248" s="23"/>
      <c r="WFB248" s="24"/>
      <c r="WFC248" s="26"/>
      <c r="WFD248" s="20"/>
      <c r="WFE248" s="35"/>
      <c r="WFF248" s="21"/>
      <c r="WFG248" s="21"/>
      <c r="WFH248" s="27"/>
      <c r="WFI248" s="28"/>
      <c r="WFJ248" s="28"/>
      <c r="WFK248" s="28"/>
      <c r="WFL248" s="28"/>
      <c r="WFM248" s="28"/>
      <c r="WFN248" s="58"/>
      <c r="WFO248" s="57"/>
      <c r="WFP248" s="23"/>
      <c r="WFQ248" s="24"/>
      <c r="WFR248" s="26"/>
      <c r="WFS248" s="20"/>
      <c r="WFT248" s="35"/>
      <c r="WFU248" s="21"/>
      <c r="WFV248" s="21"/>
      <c r="WFW248" s="27"/>
      <c r="WFX248" s="28"/>
      <c r="WFY248" s="28"/>
      <c r="WFZ248" s="28"/>
      <c r="WGA248" s="28"/>
      <c r="WGB248" s="28"/>
      <c r="WGC248" s="58"/>
      <c r="WGD248" s="57"/>
      <c r="WGE248" s="23"/>
      <c r="WGF248" s="24"/>
      <c r="WGG248" s="26"/>
      <c r="WGH248" s="20"/>
      <c r="WGI248" s="35"/>
      <c r="WGJ248" s="21"/>
      <c r="WGK248" s="21"/>
      <c r="WGL248" s="27"/>
      <c r="WGM248" s="28"/>
      <c r="WGN248" s="28"/>
      <c r="WGO248" s="28"/>
      <c r="WGP248" s="28"/>
      <c r="WGQ248" s="28"/>
      <c r="WGR248" s="58"/>
      <c r="WGS248" s="57"/>
      <c r="WGT248" s="23"/>
      <c r="WGU248" s="24"/>
      <c r="WGV248" s="26"/>
      <c r="WGW248" s="20"/>
      <c r="WGX248" s="35"/>
      <c r="WGY248" s="21"/>
      <c r="WGZ248" s="21"/>
      <c r="WHA248" s="27"/>
      <c r="WHB248" s="28"/>
      <c r="WHC248" s="28"/>
      <c r="WHD248" s="28"/>
      <c r="WHE248" s="28"/>
      <c r="WHF248" s="28"/>
      <c r="WHG248" s="58"/>
      <c r="WHH248" s="57"/>
      <c r="WHI248" s="23"/>
      <c r="WHJ248" s="24"/>
      <c r="WHK248" s="26"/>
      <c r="WHL248" s="20"/>
      <c r="WHM248" s="35"/>
      <c r="WHN248" s="21"/>
      <c r="WHO248" s="21"/>
      <c r="WHP248" s="27"/>
      <c r="WHQ248" s="28"/>
      <c r="WHR248" s="28"/>
      <c r="WHS248" s="28"/>
      <c r="WHT248" s="28"/>
      <c r="WHU248" s="28"/>
      <c r="WHV248" s="58"/>
      <c r="WHW248" s="57"/>
      <c r="WHX248" s="23"/>
      <c r="WHY248" s="24"/>
      <c r="WHZ248" s="26"/>
      <c r="WIA248" s="20"/>
      <c r="WIB248" s="35"/>
      <c r="WIC248" s="21"/>
      <c r="WID248" s="21"/>
      <c r="WIE248" s="27"/>
      <c r="WIF248" s="28"/>
      <c r="WIG248" s="28"/>
      <c r="WIH248" s="28"/>
      <c r="WII248" s="28"/>
      <c r="WIJ248" s="28"/>
      <c r="WIK248" s="58"/>
      <c r="WIL248" s="57"/>
      <c r="WIM248" s="23"/>
      <c r="WIN248" s="24"/>
      <c r="WIO248" s="26"/>
      <c r="WIP248" s="20"/>
      <c r="WIQ248" s="35"/>
      <c r="WIR248" s="21"/>
      <c r="WIS248" s="21"/>
      <c r="WIT248" s="27"/>
      <c r="WIU248" s="28"/>
      <c r="WIV248" s="28"/>
      <c r="WIW248" s="28"/>
      <c r="WIX248" s="28"/>
      <c r="WIY248" s="28"/>
      <c r="WIZ248" s="58"/>
      <c r="WJA248" s="57"/>
      <c r="WJB248" s="23"/>
      <c r="WJC248" s="24"/>
      <c r="WJD248" s="26"/>
      <c r="WJE248" s="20"/>
      <c r="WJF248" s="35"/>
      <c r="WJG248" s="21"/>
      <c r="WJH248" s="21"/>
      <c r="WJI248" s="27"/>
      <c r="WJJ248" s="28"/>
      <c r="WJK248" s="28"/>
      <c r="WJL248" s="28"/>
      <c r="WJM248" s="28"/>
      <c r="WJN248" s="28"/>
      <c r="WJO248" s="58"/>
      <c r="WJP248" s="57"/>
      <c r="WJQ248" s="23"/>
      <c r="WJR248" s="24"/>
      <c r="WJS248" s="26"/>
      <c r="WJT248" s="20"/>
      <c r="WJU248" s="35"/>
      <c r="WJV248" s="21"/>
      <c r="WJW248" s="21"/>
      <c r="WJX248" s="27"/>
      <c r="WJY248" s="28"/>
      <c r="WJZ248" s="28"/>
      <c r="WKA248" s="28"/>
      <c r="WKB248" s="28"/>
      <c r="WKC248" s="28"/>
      <c r="WKD248" s="58"/>
      <c r="WKE248" s="57"/>
      <c r="WKF248" s="23"/>
      <c r="WKG248" s="24"/>
      <c r="WKH248" s="26"/>
      <c r="WKI248" s="20"/>
      <c r="WKJ248" s="35"/>
      <c r="WKK248" s="21"/>
      <c r="WKL248" s="21"/>
      <c r="WKM248" s="27"/>
      <c r="WKN248" s="28"/>
      <c r="WKO248" s="28"/>
      <c r="WKP248" s="28"/>
      <c r="WKQ248" s="28"/>
      <c r="WKR248" s="28"/>
      <c r="WKS248" s="58"/>
      <c r="WKT248" s="57"/>
      <c r="WKU248" s="23"/>
      <c r="WKV248" s="24"/>
      <c r="WKW248" s="26"/>
      <c r="WKX248" s="20"/>
      <c r="WKY248" s="35"/>
      <c r="WKZ248" s="21"/>
      <c r="WLA248" s="21"/>
      <c r="WLB248" s="27"/>
      <c r="WLC248" s="28"/>
      <c r="WLD248" s="28"/>
      <c r="WLE248" s="28"/>
      <c r="WLF248" s="28"/>
      <c r="WLG248" s="28"/>
      <c r="WLH248" s="58"/>
      <c r="WLI248" s="57"/>
      <c r="WLJ248" s="23"/>
      <c r="WLK248" s="24"/>
      <c r="WLL248" s="26"/>
      <c r="WLM248" s="20"/>
      <c r="WLN248" s="35"/>
      <c r="WLO248" s="21"/>
      <c r="WLP248" s="21"/>
      <c r="WLQ248" s="27"/>
      <c r="WLR248" s="28"/>
      <c r="WLS248" s="28"/>
      <c r="WLT248" s="28"/>
      <c r="WLU248" s="28"/>
      <c r="WLV248" s="28"/>
      <c r="WLW248" s="58"/>
      <c r="WLX248" s="57"/>
      <c r="WLY248" s="23"/>
      <c r="WLZ248" s="24"/>
      <c r="WMA248" s="26"/>
      <c r="WMB248" s="20"/>
      <c r="WMC248" s="35"/>
      <c r="WMD248" s="21"/>
      <c r="WME248" s="21"/>
      <c r="WMF248" s="27"/>
      <c r="WMG248" s="28"/>
      <c r="WMH248" s="28"/>
      <c r="WMI248" s="28"/>
      <c r="WMJ248" s="28"/>
      <c r="WMK248" s="28"/>
      <c r="WML248" s="58"/>
      <c r="WMM248" s="57"/>
      <c r="WMN248" s="23"/>
      <c r="WMO248" s="24"/>
      <c r="WMP248" s="26"/>
      <c r="WMQ248" s="20"/>
      <c r="WMR248" s="35"/>
      <c r="WMS248" s="21"/>
      <c r="WMT248" s="21"/>
      <c r="WMU248" s="27"/>
      <c r="WMV248" s="28"/>
      <c r="WMW248" s="28"/>
      <c r="WMX248" s="28"/>
      <c r="WMY248" s="28"/>
      <c r="WMZ248" s="28"/>
      <c r="WNA248" s="58"/>
      <c r="WNB248" s="57"/>
      <c r="WNC248" s="23"/>
      <c r="WND248" s="24"/>
      <c r="WNE248" s="26"/>
      <c r="WNF248" s="20"/>
      <c r="WNG248" s="35"/>
      <c r="WNH248" s="21"/>
      <c r="WNI248" s="21"/>
      <c r="WNJ248" s="27"/>
      <c r="WNK248" s="28"/>
      <c r="WNL248" s="28"/>
      <c r="WNM248" s="28"/>
      <c r="WNN248" s="28"/>
      <c r="WNO248" s="28"/>
      <c r="WNP248" s="58"/>
      <c r="WNQ248" s="57"/>
      <c r="WNR248" s="23"/>
      <c r="WNS248" s="24"/>
      <c r="WNT248" s="26"/>
      <c r="WNU248" s="20"/>
      <c r="WNV248" s="35"/>
      <c r="WNW248" s="21"/>
      <c r="WNX248" s="21"/>
      <c r="WNY248" s="27"/>
      <c r="WNZ248" s="28"/>
      <c r="WOA248" s="28"/>
      <c r="WOB248" s="28"/>
      <c r="WOC248" s="28"/>
      <c r="WOD248" s="28"/>
      <c r="WOE248" s="58"/>
      <c r="WOF248" s="57"/>
      <c r="WOG248" s="23"/>
      <c r="WOH248" s="24"/>
      <c r="WOI248" s="26"/>
      <c r="WOJ248" s="20"/>
      <c r="WOK248" s="35"/>
      <c r="WOL248" s="21"/>
      <c r="WOM248" s="21"/>
      <c r="WON248" s="27"/>
      <c r="WOO248" s="28"/>
      <c r="WOP248" s="28"/>
      <c r="WOQ248" s="28"/>
      <c r="WOR248" s="28"/>
      <c r="WOS248" s="28"/>
      <c r="WOT248" s="58"/>
      <c r="WOU248" s="57"/>
      <c r="WOV248" s="23"/>
      <c r="WOW248" s="24"/>
      <c r="WOX248" s="26"/>
      <c r="WOY248" s="20"/>
      <c r="WOZ248" s="35"/>
      <c r="WPA248" s="21"/>
      <c r="WPB248" s="21"/>
      <c r="WPC248" s="27"/>
      <c r="WPD248" s="28"/>
      <c r="WPE248" s="28"/>
      <c r="WPF248" s="28"/>
      <c r="WPG248" s="28"/>
      <c r="WPH248" s="28"/>
      <c r="WPI248" s="58"/>
      <c r="WPJ248" s="57"/>
      <c r="WPK248" s="23"/>
      <c r="WPL248" s="24"/>
      <c r="WPM248" s="26"/>
      <c r="WPN248" s="20"/>
      <c r="WPO248" s="35"/>
      <c r="WPP248" s="21"/>
      <c r="WPQ248" s="21"/>
      <c r="WPR248" s="27"/>
      <c r="WPS248" s="28"/>
      <c r="WPT248" s="28"/>
      <c r="WPU248" s="28"/>
      <c r="WPV248" s="28"/>
      <c r="WPW248" s="28"/>
      <c r="WPX248" s="58"/>
      <c r="WPY248" s="57"/>
      <c r="WPZ248" s="23"/>
      <c r="WQA248" s="24"/>
      <c r="WQB248" s="26"/>
      <c r="WQC248" s="20"/>
      <c r="WQD248" s="35"/>
      <c r="WQE248" s="21"/>
      <c r="WQF248" s="21"/>
      <c r="WQG248" s="27"/>
      <c r="WQH248" s="28"/>
      <c r="WQI248" s="28"/>
      <c r="WQJ248" s="28"/>
      <c r="WQK248" s="28"/>
      <c r="WQL248" s="28"/>
      <c r="WQM248" s="58"/>
      <c r="WQN248" s="57"/>
      <c r="WQO248" s="23"/>
      <c r="WQP248" s="24"/>
      <c r="WQQ248" s="26"/>
      <c r="WQR248" s="20"/>
      <c r="WQS248" s="35"/>
      <c r="WQT248" s="21"/>
      <c r="WQU248" s="21"/>
      <c r="WQV248" s="27"/>
      <c r="WQW248" s="28"/>
      <c r="WQX248" s="28"/>
      <c r="WQY248" s="28"/>
      <c r="WQZ248" s="28"/>
      <c r="WRA248" s="28"/>
      <c r="WRB248" s="58"/>
      <c r="WRC248" s="57"/>
      <c r="WRD248" s="23"/>
      <c r="WRE248" s="24"/>
      <c r="WRF248" s="26"/>
      <c r="WRG248" s="20"/>
      <c r="WRH248" s="35"/>
      <c r="WRI248" s="21"/>
      <c r="WRJ248" s="21"/>
      <c r="WRK248" s="27"/>
      <c r="WRL248" s="28"/>
      <c r="WRM248" s="28"/>
      <c r="WRN248" s="28"/>
      <c r="WRO248" s="28"/>
      <c r="WRP248" s="28"/>
      <c r="WRQ248" s="58"/>
      <c r="WRR248" s="57"/>
      <c r="WRS248" s="23"/>
      <c r="WRT248" s="24"/>
      <c r="WRU248" s="26"/>
      <c r="WRV248" s="20"/>
      <c r="WRW248" s="35"/>
      <c r="WRX248" s="21"/>
      <c r="WRY248" s="21"/>
      <c r="WRZ248" s="27"/>
      <c r="WSA248" s="28"/>
      <c r="WSB248" s="28"/>
      <c r="WSC248" s="28"/>
      <c r="WSD248" s="28"/>
      <c r="WSE248" s="28"/>
      <c r="WSF248" s="58"/>
      <c r="WSG248" s="57"/>
      <c r="WSH248" s="23"/>
      <c r="WSI248" s="24"/>
      <c r="WSJ248" s="26"/>
      <c r="WSK248" s="20"/>
      <c r="WSL248" s="35"/>
      <c r="WSM248" s="21"/>
      <c r="WSN248" s="21"/>
      <c r="WSO248" s="27"/>
      <c r="WSP248" s="28"/>
      <c r="WSQ248" s="28"/>
      <c r="WSR248" s="28"/>
      <c r="WSS248" s="28"/>
      <c r="WST248" s="28"/>
      <c r="WSU248" s="58"/>
      <c r="WSV248" s="57"/>
      <c r="WSW248" s="23"/>
      <c r="WSX248" s="24"/>
      <c r="WSY248" s="26"/>
      <c r="WSZ248" s="20"/>
      <c r="WTA248" s="35"/>
      <c r="WTB248" s="21"/>
      <c r="WTC248" s="21"/>
      <c r="WTD248" s="27"/>
      <c r="WTE248" s="28"/>
      <c r="WTF248" s="28"/>
      <c r="WTG248" s="28"/>
      <c r="WTH248" s="28"/>
      <c r="WTI248" s="28"/>
      <c r="WTJ248" s="58"/>
      <c r="WTK248" s="57"/>
      <c r="WTL248" s="23"/>
      <c r="WTM248" s="24"/>
      <c r="WTN248" s="26"/>
      <c r="WTO248" s="20"/>
      <c r="WTP248" s="35"/>
      <c r="WTQ248" s="21"/>
      <c r="WTR248" s="21"/>
      <c r="WTS248" s="27"/>
      <c r="WTT248" s="28"/>
      <c r="WTU248" s="28"/>
      <c r="WTV248" s="28"/>
      <c r="WTW248" s="28"/>
      <c r="WTX248" s="28"/>
      <c r="WTY248" s="58"/>
      <c r="WTZ248" s="57"/>
      <c r="WUA248" s="23"/>
      <c r="WUB248" s="24"/>
      <c r="WUC248" s="26"/>
      <c r="WUD248" s="20"/>
      <c r="WUE248" s="35"/>
      <c r="WUF248" s="21"/>
      <c r="WUG248" s="21"/>
      <c r="WUH248" s="27"/>
      <c r="WUI248" s="28"/>
      <c r="WUJ248" s="28"/>
      <c r="WUK248" s="28"/>
      <c r="WUL248" s="28"/>
      <c r="WUM248" s="28"/>
      <c r="WUN248" s="58"/>
      <c r="WUO248" s="57"/>
      <c r="WUP248" s="23"/>
      <c r="WUQ248" s="24"/>
      <c r="WUR248" s="26"/>
      <c r="WUS248" s="20"/>
      <c r="WUT248" s="35"/>
      <c r="WUU248" s="21"/>
      <c r="WUV248" s="21"/>
      <c r="WUW248" s="27"/>
      <c r="WUX248" s="28"/>
      <c r="WUY248" s="28"/>
      <c r="WUZ248" s="28"/>
      <c r="WVA248" s="28"/>
      <c r="WVB248" s="28"/>
      <c r="WVC248" s="58"/>
      <c r="WVD248" s="57"/>
      <c r="WVE248" s="23"/>
      <c r="WVF248" s="24"/>
      <c r="WVG248" s="26"/>
      <c r="WVH248" s="20"/>
      <c r="WVI248" s="35"/>
      <c r="WVJ248" s="21"/>
      <c r="WVK248" s="21"/>
      <c r="WVL248" s="27"/>
      <c r="WVM248" s="28"/>
      <c r="WVN248" s="28"/>
      <c r="WVO248" s="28"/>
      <c r="WVP248" s="28"/>
      <c r="WVQ248" s="28"/>
      <c r="WVR248" s="58"/>
      <c r="WVS248" s="57"/>
      <c r="WVT248" s="23"/>
      <c r="WVU248" s="24"/>
      <c r="WVV248" s="26"/>
      <c r="WVW248" s="20"/>
      <c r="WVX248" s="35"/>
      <c r="WVY248" s="21"/>
      <c r="WVZ248" s="21"/>
      <c r="WWA248" s="27"/>
      <c r="WWB248" s="28"/>
      <c r="WWC248" s="28"/>
      <c r="WWD248" s="28"/>
      <c r="WWE248" s="28"/>
      <c r="WWF248" s="28"/>
      <c r="WWG248" s="58"/>
      <c r="WWH248" s="57"/>
      <c r="WWI248" s="23"/>
      <c r="WWJ248" s="24"/>
      <c r="WWK248" s="26"/>
      <c r="WWL248" s="20"/>
      <c r="WWM248" s="35"/>
      <c r="WWN248" s="21"/>
      <c r="WWO248" s="21"/>
      <c r="WWP248" s="27"/>
      <c r="WWQ248" s="28"/>
      <c r="WWR248" s="28"/>
      <c r="WWS248" s="28"/>
      <c r="WWT248" s="28"/>
      <c r="WWU248" s="28"/>
      <c r="WWV248" s="58"/>
      <c r="WWW248" s="57"/>
      <c r="WWX248" s="23"/>
      <c r="WWY248" s="24"/>
      <c r="WWZ248" s="26"/>
      <c r="WXA248" s="20"/>
      <c r="WXB248" s="35"/>
      <c r="WXC248" s="21"/>
      <c r="WXD248" s="21"/>
      <c r="WXE248" s="27"/>
      <c r="WXF248" s="28"/>
      <c r="WXG248" s="28"/>
      <c r="WXH248" s="28"/>
      <c r="WXI248" s="28"/>
      <c r="WXJ248" s="28"/>
      <c r="WXK248" s="58"/>
      <c r="WXL248" s="57"/>
      <c r="WXM248" s="23"/>
      <c r="WXN248" s="24"/>
      <c r="WXO248" s="26"/>
      <c r="WXP248" s="20"/>
      <c r="WXQ248" s="35"/>
      <c r="WXR248" s="21"/>
      <c r="WXS248" s="21"/>
      <c r="WXT248" s="27"/>
      <c r="WXU248" s="28"/>
      <c r="WXV248" s="28"/>
      <c r="WXW248" s="28"/>
      <c r="WXX248" s="28"/>
      <c r="WXY248" s="28"/>
      <c r="WXZ248" s="58"/>
      <c r="WYA248" s="57"/>
      <c r="WYB248" s="23"/>
      <c r="WYC248" s="24"/>
      <c r="WYD248" s="26"/>
      <c r="WYE248" s="20"/>
      <c r="WYF248" s="35"/>
      <c r="WYG248" s="21"/>
      <c r="WYH248" s="21"/>
      <c r="WYI248" s="27"/>
      <c r="WYJ248" s="28"/>
      <c r="WYK248" s="28"/>
      <c r="WYL248" s="28"/>
      <c r="WYM248" s="28"/>
      <c r="WYN248" s="28"/>
      <c r="WYO248" s="58"/>
      <c r="WYP248" s="57"/>
      <c r="WYQ248" s="23"/>
      <c r="WYR248" s="24"/>
      <c r="WYS248" s="26"/>
      <c r="WYT248" s="20"/>
      <c r="WYU248" s="35"/>
      <c r="WYV248" s="21"/>
      <c r="WYW248" s="21"/>
      <c r="WYX248" s="27"/>
      <c r="WYY248" s="28"/>
      <c r="WYZ248" s="28"/>
      <c r="WZA248" s="28"/>
      <c r="WZB248" s="28"/>
      <c r="WZC248" s="28"/>
      <c r="WZD248" s="58"/>
      <c r="WZE248" s="57"/>
      <c r="WZF248" s="23"/>
      <c r="WZG248" s="24"/>
      <c r="WZH248" s="26"/>
      <c r="WZI248" s="20"/>
      <c r="WZJ248" s="35"/>
      <c r="WZK248" s="21"/>
      <c r="WZL248" s="21"/>
      <c r="WZM248" s="27"/>
      <c r="WZN248" s="28"/>
      <c r="WZO248" s="28"/>
      <c r="WZP248" s="28"/>
      <c r="WZQ248" s="28"/>
      <c r="WZR248" s="28"/>
      <c r="WZS248" s="58"/>
      <c r="WZT248" s="57"/>
      <c r="WZU248" s="23"/>
      <c r="WZV248" s="24"/>
      <c r="WZW248" s="26"/>
      <c r="WZX248" s="20"/>
      <c r="WZY248" s="35"/>
      <c r="WZZ248" s="21"/>
      <c r="XAA248" s="21"/>
      <c r="XAB248" s="27"/>
      <c r="XAC248" s="28"/>
      <c r="XAD248" s="28"/>
      <c r="XAE248" s="28"/>
      <c r="XAF248" s="28"/>
      <c r="XAG248" s="28"/>
      <c r="XAH248" s="58"/>
      <c r="XAI248" s="57"/>
      <c r="XAJ248" s="23"/>
      <c r="XAK248" s="24"/>
      <c r="XAL248" s="26"/>
      <c r="XAM248" s="20"/>
      <c r="XAN248" s="35"/>
      <c r="XAO248" s="21"/>
      <c r="XAP248" s="21"/>
      <c r="XAQ248" s="27"/>
      <c r="XAR248" s="28"/>
      <c r="XAS248" s="28"/>
      <c r="XAT248" s="28"/>
      <c r="XAU248" s="28"/>
      <c r="XAV248" s="28"/>
      <c r="XAW248" s="58"/>
      <c r="XAX248" s="57"/>
      <c r="XAY248" s="23"/>
      <c r="XAZ248" s="24"/>
      <c r="XBA248" s="26"/>
      <c r="XBB248" s="20"/>
      <c r="XBC248" s="35"/>
      <c r="XBD248" s="21"/>
      <c r="XBE248" s="21"/>
      <c r="XBF248" s="27"/>
      <c r="XBG248" s="28"/>
      <c r="XBH248" s="28"/>
      <c r="XBI248" s="28"/>
      <c r="XBJ248" s="28"/>
      <c r="XBK248" s="28"/>
      <c r="XBL248" s="58"/>
      <c r="XBM248" s="57"/>
      <c r="XBN248" s="23"/>
      <c r="XBO248" s="24"/>
      <c r="XBP248" s="26"/>
      <c r="XBQ248" s="20"/>
      <c r="XBR248" s="35"/>
      <c r="XBS248" s="21"/>
      <c r="XBT248" s="21"/>
      <c r="XBU248" s="27"/>
      <c r="XBV248" s="28"/>
      <c r="XBW248" s="28"/>
      <c r="XBX248" s="28"/>
      <c r="XBY248" s="28"/>
      <c r="XBZ248" s="28"/>
      <c r="XCA248" s="58"/>
      <c r="XCB248" s="57"/>
      <c r="XCC248" s="23"/>
      <c r="XCD248" s="24"/>
      <c r="XCE248" s="26"/>
      <c r="XCF248" s="20"/>
      <c r="XCG248" s="35"/>
      <c r="XCH248" s="21"/>
      <c r="XCI248" s="21"/>
      <c r="XCJ248" s="27"/>
      <c r="XCK248" s="28"/>
      <c r="XCL248" s="28"/>
      <c r="XCM248" s="28"/>
      <c r="XCN248" s="28"/>
      <c r="XCO248" s="28"/>
      <c r="XCP248" s="58"/>
      <c r="XCQ248" s="57"/>
      <c r="XCR248" s="23"/>
      <c r="XCS248" s="24"/>
      <c r="XCT248" s="26"/>
      <c r="XCU248" s="20"/>
      <c r="XCV248" s="35"/>
      <c r="XCW248" s="21"/>
      <c r="XCX248" s="21"/>
      <c r="XCY248" s="27"/>
      <c r="XCZ248" s="28"/>
      <c r="XDA248" s="28"/>
      <c r="XDB248" s="28"/>
      <c r="XDC248" s="28"/>
      <c r="XDD248" s="28"/>
      <c r="XDE248" s="58"/>
      <c r="XDF248" s="57"/>
      <c r="XDG248" s="23"/>
      <c r="XDH248" s="24"/>
      <c r="XDI248" s="26"/>
      <c r="XDJ248" s="20"/>
      <c r="XDK248" s="35"/>
      <c r="XDL248" s="21"/>
      <c r="XDM248" s="21"/>
      <c r="XDN248" s="27"/>
      <c r="XDO248" s="28"/>
      <c r="XDP248" s="28"/>
      <c r="XDQ248" s="28"/>
      <c r="XDR248" s="28"/>
      <c r="XDS248" s="28"/>
      <c r="XDT248" s="58"/>
      <c r="XDU248" s="57"/>
      <c r="XDV248" s="23"/>
      <c r="XDW248" s="24"/>
      <c r="XDX248" s="26"/>
      <c r="XDY248" s="20"/>
      <c r="XDZ248" s="35"/>
      <c r="XEA248" s="21"/>
      <c r="XEB248" s="21"/>
      <c r="XEC248" s="27"/>
      <c r="XED248" s="28"/>
      <c r="XEE248" s="28"/>
      <c r="XEF248" s="28"/>
      <c r="XEG248" s="28"/>
      <c r="XEH248" s="28"/>
      <c r="XEI248" s="58"/>
      <c r="XEJ248" s="57"/>
      <c r="XEK248" s="23"/>
      <c r="XEL248" s="24"/>
      <c r="XEM248" s="26"/>
      <c r="XEN248" s="20"/>
      <c r="XEO248" s="35"/>
      <c r="XEP248" s="21"/>
      <c r="XEQ248" s="21"/>
      <c r="XER248" s="27"/>
      <c r="XES248" s="28"/>
      <c r="XET248" s="28"/>
      <c r="XEU248" s="28"/>
      <c r="XEV248" s="28"/>
      <c r="XEW248" s="28"/>
      <c r="XEX248" s="58"/>
      <c r="XEY248" s="57"/>
      <c r="XEZ248" s="23"/>
      <c r="XFA248" s="24"/>
      <c r="XFB248" s="26"/>
    </row>
    <row r="249" spans="1:16382" ht="42.75" x14ac:dyDescent="0.2">
      <c r="A249" s="53" t="s">
        <v>519</v>
      </c>
      <c r="B249" s="41" t="s">
        <v>198</v>
      </c>
      <c r="C249" s="42" t="s">
        <v>28</v>
      </c>
      <c r="D249" s="127">
        <v>53.5</v>
      </c>
      <c r="E249" s="128">
        <f>Boletim_de_Medição_02!G249</f>
        <v>0</v>
      </c>
      <c r="F249" s="105"/>
      <c r="G249" s="17">
        <f t="shared" si="47"/>
        <v>0</v>
      </c>
      <c r="H249" s="17">
        <f t="shared" si="48"/>
        <v>53.5</v>
      </c>
      <c r="I249" s="129">
        <v>28.68</v>
      </c>
      <c r="J249" s="17">
        <f t="shared" si="39"/>
        <v>1534.38</v>
      </c>
      <c r="K249" s="17">
        <f t="shared" si="40"/>
        <v>0</v>
      </c>
      <c r="L249" s="17">
        <f t="shared" si="41"/>
        <v>0</v>
      </c>
      <c r="M249" s="17">
        <f t="shared" si="42"/>
        <v>0</v>
      </c>
      <c r="N249" s="17">
        <f t="shared" si="43"/>
        <v>1534.38</v>
      </c>
      <c r="O249" s="54">
        <f t="shared" si="49"/>
        <v>0</v>
      </c>
    </row>
    <row r="250" spans="1:16382" ht="28.5" x14ac:dyDescent="0.2">
      <c r="A250" s="53" t="s">
        <v>520</v>
      </c>
      <c r="B250" s="41" t="s">
        <v>199</v>
      </c>
      <c r="C250" s="42" t="s">
        <v>196</v>
      </c>
      <c r="D250" s="127">
        <v>1564.9</v>
      </c>
      <c r="E250" s="128">
        <f>Boletim_de_Medição_02!G250</f>
        <v>0</v>
      </c>
      <c r="F250" s="105"/>
      <c r="G250" s="17">
        <f t="shared" si="47"/>
        <v>0</v>
      </c>
      <c r="H250" s="17">
        <f t="shared" si="48"/>
        <v>1564.9</v>
      </c>
      <c r="I250" s="129">
        <v>0.42</v>
      </c>
      <c r="J250" s="17">
        <f t="shared" si="39"/>
        <v>657.26</v>
      </c>
      <c r="K250" s="17">
        <f t="shared" si="40"/>
        <v>0</v>
      </c>
      <c r="L250" s="17">
        <f t="shared" si="41"/>
        <v>0</v>
      </c>
      <c r="M250" s="17">
        <f t="shared" si="42"/>
        <v>0</v>
      </c>
      <c r="N250" s="17">
        <f t="shared" si="43"/>
        <v>657.26</v>
      </c>
      <c r="O250" s="54">
        <f t="shared" si="49"/>
        <v>0</v>
      </c>
    </row>
    <row r="251" spans="1:16382" ht="57" x14ac:dyDescent="0.2">
      <c r="A251" s="53" t="s">
        <v>521</v>
      </c>
      <c r="B251" s="41" t="s">
        <v>516</v>
      </c>
      <c r="C251" s="42" t="s">
        <v>74</v>
      </c>
      <c r="D251" s="127">
        <v>46.5</v>
      </c>
      <c r="E251" s="128">
        <f>Boletim_de_Medição_02!G251</f>
        <v>0</v>
      </c>
      <c r="F251" s="105"/>
      <c r="G251" s="17">
        <f t="shared" si="47"/>
        <v>0</v>
      </c>
      <c r="H251" s="17">
        <f t="shared" si="48"/>
        <v>46.5</v>
      </c>
      <c r="I251" s="129">
        <v>13.83</v>
      </c>
      <c r="J251" s="17">
        <f t="shared" si="39"/>
        <v>643.1</v>
      </c>
      <c r="K251" s="17">
        <f t="shared" si="40"/>
        <v>0</v>
      </c>
      <c r="L251" s="17">
        <f t="shared" si="41"/>
        <v>0</v>
      </c>
      <c r="M251" s="17">
        <f t="shared" si="42"/>
        <v>0</v>
      </c>
      <c r="N251" s="17">
        <f t="shared" si="43"/>
        <v>643.1</v>
      </c>
      <c r="O251" s="54">
        <f t="shared" si="49"/>
        <v>0</v>
      </c>
    </row>
    <row r="252" spans="1:16382" ht="15" x14ac:dyDescent="0.2">
      <c r="A252" s="137" t="s">
        <v>522</v>
      </c>
      <c r="B252" s="138" t="s">
        <v>298</v>
      </c>
      <c r="C252" s="139"/>
      <c r="D252" s="140"/>
      <c r="E252" s="140"/>
      <c r="F252" s="105"/>
      <c r="G252" s="17"/>
      <c r="H252" s="17"/>
      <c r="I252" s="129"/>
      <c r="J252" s="125"/>
      <c r="K252" s="125"/>
      <c r="L252" s="125"/>
      <c r="M252" s="125"/>
      <c r="N252" s="17">
        <f t="shared" si="43"/>
        <v>0</v>
      </c>
      <c r="O252" s="54"/>
    </row>
    <row r="253" spans="1:16382" ht="15" x14ac:dyDescent="0.2">
      <c r="A253" s="53" t="s">
        <v>523</v>
      </c>
      <c r="B253" s="41" t="s">
        <v>105</v>
      </c>
      <c r="C253" s="42" t="s">
        <v>28</v>
      </c>
      <c r="D253" s="127">
        <v>28.61</v>
      </c>
      <c r="E253" s="128">
        <f>Boletim_de_Medição_02!G253</f>
        <v>28.61</v>
      </c>
      <c r="F253" s="105"/>
      <c r="G253" s="17">
        <f t="shared" si="47"/>
        <v>28.61</v>
      </c>
      <c r="H253" s="17">
        <f t="shared" si="48"/>
        <v>0</v>
      </c>
      <c r="I253" s="129">
        <v>141.16999999999999</v>
      </c>
      <c r="J253" s="17">
        <f t="shared" si="39"/>
        <v>4038.87</v>
      </c>
      <c r="K253" s="17">
        <f t="shared" si="40"/>
        <v>4038.87</v>
      </c>
      <c r="L253" s="17">
        <f t="shared" si="41"/>
        <v>0</v>
      </c>
      <c r="M253" s="17">
        <f t="shared" si="42"/>
        <v>4038.87</v>
      </c>
      <c r="N253" s="17">
        <f t="shared" si="43"/>
        <v>0</v>
      </c>
      <c r="O253" s="54">
        <f t="shared" si="49"/>
        <v>100</v>
      </c>
    </row>
    <row r="254" spans="1:16382" ht="57" x14ac:dyDescent="0.2">
      <c r="A254" s="53" t="s">
        <v>524</v>
      </c>
      <c r="B254" s="41" t="s">
        <v>525</v>
      </c>
      <c r="C254" s="42" t="s">
        <v>74</v>
      </c>
      <c r="D254" s="127">
        <v>1.39</v>
      </c>
      <c r="E254" s="128">
        <f>Boletim_de_Medição_02!G254</f>
        <v>0</v>
      </c>
      <c r="F254" s="105">
        <v>1.39</v>
      </c>
      <c r="G254" s="17">
        <f t="shared" si="47"/>
        <v>1.39</v>
      </c>
      <c r="H254" s="17">
        <f t="shared" si="48"/>
        <v>0</v>
      </c>
      <c r="I254" s="129">
        <v>218.81</v>
      </c>
      <c r="J254" s="17">
        <f t="shared" si="39"/>
        <v>304.14999999999998</v>
      </c>
      <c r="K254" s="17">
        <f t="shared" si="40"/>
        <v>0</v>
      </c>
      <c r="L254" s="17">
        <f t="shared" si="41"/>
        <v>304.14999999999998</v>
      </c>
      <c r="M254" s="17">
        <f t="shared" si="42"/>
        <v>304.14999999999998</v>
      </c>
      <c r="N254" s="17">
        <f t="shared" si="43"/>
        <v>0</v>
      </c>
      <c r="O254" s="54">
        <f t="shared" si="49"/>
        <v>100</v>
      </c>
    </row>
    <row r="255" spans="1:16382" ht="15" x14ac:dyDescent="0.2">
      <c r="A255" s="53" t="s">
        <v>526</v>
      </c>
      <c r="B255" s="41" t="s">
        <v>527</v>
      </c>
      <c r="C255" s="42" t="s">
        <v>74</v>
      </c>
      <c r="D255" s="127">
        <v>10.45</v>
      </c>
      <c r="E255" s="128">
        <f>Boletim_de_Medição_02!G255</f>
        <v>2.38</v>
      </c>
      <c r="F255" s="105">
        <v>5.5</v>
      </c>
      <c r="G255" s="17">
        <f t="shared" si="47"/>
        <v>7.88</v>
      </c>
      <c r="H255" s="17">
        <f t="shared" si="48"/>
        <v>2.57</v>
      </c>
      <c r="I255" s="129">
        <v>299.27</v>
      </c>
      <c r="J255" s="17">
        <f t="shared" si="39"/>
        <v>3127.37</v>
      </c>
      <c r="K255" s="17">
        <f t="shared" si="40"/>
        <v>712.26</v>
      </c>
      <c r="L255" s="17">
        <f t="shared" si="41"/>
        <v>1645.99</v>
      </c>
      <c r="M255" s="17">
        <f t="shared" si="42"/>
        <v>2358.25</v>
      </c>
      <c r="N255" s="17">
        <f t="shared" si="43"/>
        <v>769.12</v>
      </c>
      <c r="O255" s="54">
        <f t="shared" si="49"/>
        <v>75.41</v>
      </c>
    </row>
    <row r="256" spans="1:16382" ht="28.5" x14ac:dyDescent="0.2">
      <c r="A256" s="53" t="s">
        <v>528</v>
      </c>
      <c r="B256" s="41" t="s">
        <v>529</v>
      </c>
      <c r="C256" s="42" t="s">
        <v>6</v>
      </c>
      <c r="D256" s="127">
        <v>220.51</v>
      </c>
      <c r="E256" s="128">
        <f>Boletim_de_Medição_02!G256</f>
        <v>49.1</v>
      </c>
      <c r="F256" s="105">
        <v>171.41</v>
      </c>
      <c r="G256" s="17">
        <f t="shared" si="47"/>
        <v>220.51</v>
      </c>
      <c r="H256" s="17">
        <f t="shared" si="48"/>
        <v>0</v>
      </c>
      <c r="I256" s="129">
        <v>46.06</v>
      </c>
      <c r="J256" s="17">
        <f t="shared" si="39"/>
        <v>10156.69</v>
      </c>
      <c r="K256" s="17">
        <f t="shared" si="40"/>
        <v>2261.5500000000002</v>
      </c>
      <c r="L256" s="17">
        <f t="shared" si="41"/>
        <v>7895.14</v>
      </c>
      <c r="M256" s="17">
        <f t="shared" si="42"/>
        <v>10156.69</v>
      </c>
      <c r="N256" s="17">
        <f t="shared" si="43"/>
        <v>0</v>
      </c>
      <c r="O256" s="54">
        <f t="shared" si="49"/>
        <v>100</v>
      </c>
    </row>
    <row r="257" spans="1:15" ht="57" x14ac:dyDescent="0.2">
      <c r="A257" s="53" t="s">
        <v>530</v>
      </c>
      <c r="B257" s="41" t="s">
        <v>306</v>
      </c>
      <c r="C257" s="42" t="s">
        <v>100</v>
      </c>
      <c r="D257" s="127">
        <v>1553.2</v>
      </c>
      <c r="E257" s="128">
        <f>Boletim_de_Medição_02!G257</f>
        <v>715.89</v>
      </c>
      <c r="F257" s="105">
        <v>827.9</v>
      </c>
      <c r="G257" s="17">
        <f t="shared" si="47"/>
        <v>1543.79</v>
      </c>
      <c r="H257" s="17">
        <f t="shared" si="48"/>
        <v>9.41</v>
      </c>
      <c r="I257" s="129">
        <v>5.25</v>
      </c>
      <c r="J257" s="17">
        <f t="shared" si="39"/>
        <v>8154.3</v>
      </c>
      <c r="K257" s="17">
        <f t="shared" si="40"/>
        <v>3758.42</v>
      </c>
      <c r="L257" s="17">
        <f t="shared" si="41"/>
        <v>4346.4799999999996</v>
      </c>
      <c r="M257" s="17">
        <f t="shared" si="42"/>
        <v>8104.9</v>
      </c>
      <c r="N257" s="17">
        <f t="shared" si="43"/>
        <v>49.4</v>
      </c>
      <c r="O257" s="54">
        <f t="shared" si="49"/>
        <v>99.39</v>
      </c>
    </row>
    <row r="258" spans="1:15" ht="57" x14ac:dyDescent="0.2">
      <c r="A258" s="53" t="s">
        <v>531</v>
      </c>
      <c r="B258" s="41" t="s">
        <v>308</v>
      </c>
      <c r="C258" s="42" t="s">
        <v>100</v>
      </c>
      <c r="D258" s="127">
        <v>356.1</v>
      </c>
      <c r="E258" s="128">
        <f>Boletim_de_Medição_02!G258</f>
        <v>47.5</v>
      </c>
      <c r="F258" s="105">
        <v>304</v>
      </c>
      <c r="G258" s="17">
        <f t="shared" si="47"/>
        <v>351.5</v>
      </c>
      <c r="H258" s="17">
        <f t="shared" si="48"/>
        <v>4.5999999999999996</v>
      </c>
      <c r="I258" s="129">
        <v>5.28</v>
      </c>
      <c r="J258" s="17">
        <f t="shared" si="39"/>
        <v>1880.21</v>
      </c>
      <c r="K258" s="17">
        <f t="shared" si="40"/>
        <v>250.8</v>
      </c>
      <c r="L258" s="17">
        <f t="shared" si="41"/>
        <v>1605.12</v>
      </c>
      <c r="M258" s="17">
        <f t="shared" si="42"/>
        <v>1855.92</v>
      </c>
      <c r="N258" s="17">
        <f t="shared" si="43"/>
        <v>24.29</v>
      </c>
      <c r="O258" s="54">
        <f t="shared" si="49"/>
        <v>98.71</v>
      </c>
    </row>
    <row r="259" spans="1:15" ht="28.5" x14ac:dyDescent="0.2">
      <c r="A259" s="53" t="s">
        <v>532</v>
      </c>
      <c r="B259" s="41" t="s">
        <v>533</v>
      </c>
      <c r="C259" s="42" t="s">
        <v>74</v>
      </c>
      <c r="D259" s="127">
        <v>12.52</v>
      </c>
      <c r="E259" s="128">
        <f>Boletim_de_Medição_02!G259</f>
        <v>11.42</v>
      </c>
      <c r="F259" s="105">
        <v>0.63</v>
      </c>
      <c r="G259" s="17">
        <f t="shared" si="47"/>
        <v>12.05</v>
      </c>
      <c r="H259" s="17">
        <f t="shared" si="48"/>
        <v>0.47</v>
      </c>
      <c r="I259" s="129">
        <v>447.93</v>
      </c>
      <c r="J259" s="17">
        <f t="shared" si="39"/>
        <v>5608.08</v>
      </c>
      <c r="K259" s="17">
        <f t="shared" si="40"/>
        <v>5115.3599999999997</v>
      </c>
      <c r="L259" s="17">
        <f t="shared" si="41"/>
        <v>282.2</v>
      </c>
      <c r="M259" s="17">
        <f t="shared" si="42"/>
        <v>5397.56</v>
      </c>
      <c r="N259" s="17">
        <f t="shared" si="43"/>
        <v>210.52</v>
      </c>
      <c r="O259" s="54">
        <f t="shared" si="49"/>
        <v>96.25</v>
      </c>
    </row>
    <row r="260" spans="1:15" ht="28.5" x14ac:dyDescent="0.2">
      <c r="A260" s="53" t="s">
        <v>534</v>
      </c>
      <c r="B260" s="41" t="s">
        <v>302</v>
      </c>
      <c r="C260" s="42" t="s">
        <v>74</v>
      </c>
      <c r="D260" s="127">
        <v>10.199999999999999</v>
      </c>
      <c r="E260" s="128">
        <f>Boletim_de_Medição_02!G260</f>
        <v>0</v>
      </c>
      <c r="F260" s="105">
        <v>10.199999999999999</v>
      </c>
      <c r="G260" s="17">
        <f t="shared" si="47"/>
        <v>10.199999999999999</v>
      </c>
      <c r="H260" s="17">
        <f t="shared" si="48"/>
        <v>0</v>
      </c>
      <c r="I260" s="129">
        <v>476.04</v>
      </c>
      <c r="J260" s="17">
        <f t="shared" si="39"/>
        <v>4855.6099999999997</v>
      </c>
      <c r="K260" s="17">
        <f t="shared" si="40"/>
        <v>0</v>
      </c>
      <c r="L260" s="17">
        <f t="shared" si="41"/>
        <v>4855.6099999999997</v>
      </c>
      <c r="M260" s="17">
        <f t="shared" si="42"/>
        <v>4855.6099999999997</v>
      </c>
      <c r="N260" s="17">
        <f t="shared" si="43"/>
        <v>0</v>
      </c>
      <c r="O260" s="54">
        <f t="shared" si="49"/>
        <v>100</v>
      </c>
    </row>
    <row r="261" spans="1:15" ht="42.75" x14ac:dyDescent="0.2">
      <c r="A261" s="53" t="s">
        <v>535</v>
      </c>
      <c r="B261" s="41" t="s">
        <v>536</v>
      </c>
      <c r="C261" s="42" t="s">
        <v>73</v>
      </c>
      <c r="D261" s="127">
        <v>312.98</v>
      </c>
      <c r="E261" s="128">
        <f>Boletim_de_Medição_02!G261</f>
        <v>0</v>
      </c>
      <c r="F261" s="105">
        <v>198.37</v>
      </c>
      <c r="G261" s="17">
        <f t="shared" si="47"/>
        <v>198.37</v>
      </c>
      <c r="H261" s="17">
        <f t="shared" si="48"/>
        <v>114.61</v>
      </c>
      <c r="I261" s="129">
        <v>5.96</v>
      </c>
      <c r="J261" s="17">
        <f t="shared" si="39"/>
        <v>1865.36</v>
      </c>
      <c r="K261" s="17">
        <f t="shared" si="40"/>
        <v>0</v>
      </c>
      <c r="L261" s="17">
        <f t="shared" si="41"/>
        <v>1182.29</v>
      </c>
      <c r="M261" s="17">
        <f t="shared" si="42"/>
        <v>1182.29</v>
      </c>
      <c r="N261" s="17">
        <f t="shared" si="43"/>
        <v>683.07</v>
      </c>
      <c r="O261" s="54">
        <f t="shared" si="49"/>
        <v>63.38</v>
      </c>
    </row>
    <row r="262" spans="1:15" ht="15" x14ac:dyDescent="0.2">
      <c r="A262" s="53" t="s">
        <v>537</v>
      </c>
      <c r="B262" s="41" t="s">
        <v>538</v>
      </c>
      <c r="C262" s="42" t="s">
        <v>72</v>
      </c>
      <c r="D262" s="127">
        <v>453</v>
      </c>
      <c r="E262" s="128">
        <f>Boletim_de_Medição_02!G262</f>
        <v>0</v>
      </c>
      <c r="F262" s="105">
        <v>341.1</v>
      </c>
      <c r="G262" s="17">
        <f t="shared" si="47"/>
        <v>341.1</v>
      </c>
      <c r="H262" s="17">
        <f t="shared" si="48"/>
        <v>111.9</v>
      </c>
      <c r="I262" s="129">
        <v>2.8</v>
      </c>
      <c r="J262" s="17">
        <f t="shared" si="39"/>
        <v>1268.4000000000001</v>
      </c>
      <c r="K262" s="17">
        <f t="shared" si="40"/>
        <v>0</v>
      </c>
      <c r="L262" s="17">
        <f t="shared" si="41"/>
        <v>955.08</v>
      </c>
      <c r="M262" s="17">
        <f t="shared" si="42"/>
        <v>955.08</v>
      </c>
      <c r="N262" s="17">
        <f t="shared" si="43"/>
        <v>313.32</v>
      </c>
      <c r="O262" s="54">
        <f t="shared" si="49"/>
        <v>75.3</v>
      </c>
    </row>
    <row r="263" spans="1:15" ht="28.5" x14ac:dyDescent="0.2">
      <c r="A263" s="53" t="s">
        <v>539</v>
      </c>
      <c r="B263" s="41" t="s">
        <v>540</v>
      </c>
      <c r="C263" s="42" t="s">
        <v>73</v>
      </c>
      <c r="D263" s="127">
        <v>341.1</v>
      </c>
      <c r="E263" s="128">
        <f>Boletim_de_Medição_02!G263</f>
        <v>0</v>
      </c>
      <c r="F263" s="105">
        <v>341.1</v>
      </c>
      <c r="G263" s="17">
        <f t="shared" si="47"/>
        <v>341.1</v>
      </c>
      <c r="H263" s="17">
        <f t="shared" si="48"/>
        <v>0</v>
      </c>
      <c r="I263" s="129">
        <v>35.31</v>
      </c>
      <c r="J263" s="17">
        <f t="shared" si="39"/>
        <v>12044.24</v>
      </c>
      <c r="K263" s="17">
        <f t="shared" si="40"/>
        <v>0</v>
      </c>
      <c r="L263" s="17">
        <f t="shared" si="41"/>
        <v>12044.24</v>
      </c>
      <c r="M263" s="17">
        <f t="shared" si="42"/>
        <v>12044.24</v>
      </c>
      <c r="N263" s="17">
        <f t="shared" si="43"/>
        <v>0</v>
      </c>
      <c r="O263" s="54">
        <f t="shared" si="49"/>
        <v>100</v>
      </c>
    </row>
    <row r="264" spans="1:15" ht="15" x14ac:dyDescent="0.2">
      <c r="A264" s="137" t="s">
        <v>51</v>
      </c>
      <c r="B264" s="138" t="s">
        <v>541</v>
      </c>
      <c r="C264" s="139"/>
      <c r="D264" s="140"/>
      <c r="E264" s="140"/>
      <c r="F264" s="105"/>
      <c r="G264" s="17"/>
      <c r="H264" s="17"/>
      <c r="I264" s="129"/>
      <c r="J264" s="125"/>
      <c r="K264" s="125"/>
      <c r="L264" s="125"/>
      <c r="M264" s="125"/>
      <c r="N264" s="17">
        <f t="shared" si="43"/>
        <v>0</v>
      </c>
      <c r="O264" s="54"/>
    </row>
    <row r="265" spans="1:15" ht="15" x14ac:dyDescent="0.2">
      <c r="A265" s="137" t="s">
        <v>542</v>
      </c>
      <c r="B265" s="138" t="s">
        <v>543</v>
      </c>
      <c r="C265" s="139"/>
      <c r="D265" s="140"/>
      <c r="E265" s="140"/>
      <c r="F265" s="105"/>
      <c r="G265" s="17"/>
      <c r="H265" s="17"/>
      <c r="I265" s="129"/>
      <c r="J265" s="125"/>
      <c r="K265" s="125"/>
      <c r="L265" s="125"/>
      <c r="M265" s="125"/>
      <c r="N265" s="17">
        <f t="shared" si="43"/>
        <v>0</v>
      </c>
      <c r="O265" s="54"/>
    </row>
    <row r="266" spans="1:15" ht="28.5" x14ac:dyDescent="0.2">
      <c r="A266" s="53" t="s">
        <v>544</v>
      </c>
      <c r="B266" s="41" t="s">
        <v>545</v>
      </c>
      <c r="C266" s="42" t="s">
        <v>6</v>
      </c>
      <c r="D266" s="127">
        <v>146.19999999999999</v>
      </c>
      <c r="E266" s="128">
        <f>Boletim_de_Medição_02!G266</f>
        <v>0</v>
      </c>
      <c r="F266" s="105"/>
      <c r="G266" s="17">
        <f t="shared" si="47"/>
        <v>0</v>
      </c>
      <c r="H266" s="17">
        <f t="shared" si="48"/>
        <v>146.19999999999999</v>
      </c>
      <c r="I266" s="129">
        <v>54.37</v>
      </c>
      <c r="J266" s="17">
        <f t="shared" ref="J266:J329" si="50">D266*I266</f>
        <v>7948.89</v>
      </c>
      <c r="K266" s="17">
        <f t="shared" ref="K266:K329" si="51">E266*I266</f>
        <v>0</v>
      </c>
      <c r="L266" s="17">
        <f t="shared" ref="L266:L329" si="52">F266*I266</f>
        <v>0</v>
      </c>
      <c r="M266" s="17">
        <f t="shared" ref="M266:M329" si="53">G266*I266</f>
        <v>0</v>
      </c>
      <c r="N266" s="17">
        <f t="shared" si="43"/>
        <v>7948.89</v>
      </c>
      <c r="O266" s="54">
        <f t="shared" si="49"/>
        <v>0</v>
      </c>
    </row>
    <row r="267" spans="1:15" ht="28.5" x14ac:dyDescent="0.2">
      <c r="A267" s="53" t="s">
        <v>546</v>
      </c>
      <c r="B267" s="41" t="s">
        <v>302</v>
      </c>
      <c r="C267" s="42" t="s">
        <v>74</v>
      </c>
      <c r="D267" s="127">
        <v>5.75</v>
      </c>
      <c r="E267" s="128">
        <f>Boletim_de_Medição_02!G267</f>
        <v>0</v>
      </c>
      <c r="F267" s="105"/>
      <c r="G267" s="17">
        <f t="shared" si="47"/>
        <v>0</v>
      </c>
      <c r="H267" s="17">
        <f t="shared" si="48"/>
        <v>5.75</v>
      </c>
      <c r="I267" s="129">
        <v>476.04</v>
      </c>
      <c r="J267" s="17">
        <f t="shared" si="50"/>
        <v>2737.23</v>
      </c>
      <c r="K267" s="17">
        <f t="shared" si="51"/>
        <v>0</v>
      </c>
      <c r="L267" s="17">
        <f t="shared" si="52"/>
        <v>0</v>
      </c>
      <c r="M267" s="17">
        <f t="shared" si="53"/>
        <v>0</v>
      </c>
      <c r="N267" s="17">
        <f t="shared" ref="N267:N330" si="54">J267-M267</f>
        <v>2737.23</v>
      </c>
      <c r="O267" s="54">
        <f t="shared" si="49"/>
        <v>0</v>
      </c>
    </row>
    <row r="268" spans="1:15" ht="57" x14ac:dyDescent="0.2">
      <c r="A268" s="53" t="s">
        <v>547</v>
      </c>
      <c r="B268" s="41" t="s">
        <v>306</v>
      </c>
      <c r="C268" s="42" t="s">
        <v>100</v>
      </c>
      <c r="D268" s="127">
        <v>554.25</v>
      </c>
      <c r="E268" s="128">
        <f>Boletim_de_Medição_02!G268</f>
        <v>0</v>
      </c>
      <c r="F268" s="105"/>
      <c r="G268" s="17">
        <f t="shared" si="47"/>
        <v>0</v>
      </c>
      <c r="H268" s="17">
        <f t="shared" si="48"/>
        <v>554.25</v>
      </c>
      <c r="I268" s="129">
        <v>5.25</v>
      </c>
      <c r="J268" s="17">
        <f t="shared" si="50"/>
        <v>2909.81</v>
      </c>
      <c r="K268" s="17">
        <f t="shared" si="51"/>
        <v>0</v>
      </c>
      <c r="L268" s="17">
        <f t="shared" si="52"/>
        <v>0</v>
      </c>
      <c r="M268" s="17">
        <f t="shared" si="53"/>
        <v>0</v>
      </c>
      <c r="N268" s="17">
        <f t="shared" si="54"/>
        <v>2909.81</v>
      </c>
      <c r="O268" s="54">
        <f t="shared" si="49"/>
        <v>0</v>
      </c>
    </row>
    <row r="269" spans="1:15" ht="57" x14ac:dyDescent="0.2">
      <c r="A269" s="53" t="s">
        <v>548</v>
      </c>
      <c r="B269" s="41" t="s">
        <v>308</v>
      </c>
      <c r="C269" s="42" t="s">
        <v>100</v>
      </c>
      <c r="D269" s="127">
        <v>182.42</v>
      </c>
      <c r="E269" s="128">
        <f>Boletim_de_Medição_02!G269</f>
        <v>0</v>
      </c>
      <c r="F269" s="105"/>
      <c r="G269" s="17">
        <f t="shared" si="47"/>
        <v>0</v>
      </c>
      <c r="H269" s="17">
        <f t="shared" si="48"/>
        <v>182.42</v>
      </c>
      <c r="I269" s="129">
        <v>5.28</v>
      </c>
      <c r="J269" s="17">
        <f t="shared" si="50"/>
        <v>963.18</v>
      </c>
      <c r="K269" s="17">
        <f t="shared" si="51"/>
        <v>0</v>
      </c>
      <c r="L269" s="17">
        <f t="shared" si="52"/>
        <v>0</v>
      </c>
      <c r="M269" s="17">
        <f t="shared" si="53"/>
        <v>0</v>
      </c>
      <c r="N269" s="17">
        <f t="shared" si="54"/>
        <v>963.18</v>
      </c>
      <c r="O269" s="54">
        <f t="shared" si="49"/>
        <v>0</v>
      </c>
    </row>
    <row r="270" spans="1:15" ht="15" x14ac:dyDescent="0.2">
      <c r="A270" s="137" t="s">
        <v>549</v>
      </c>
      <c r="B270" s="138" t="s">
        <v>550</v>
      </c>
      <c r="C270" s="139"/>
      <c r="D270" s="140"/>
      <c r="E270" s="140"/>
      <c r="F270" s="105"/>
      <c r="G270" s="17"/>
      <c r="H270" s="17"/>
      <c r="I270" s="129"/>
      <c r="J270" s="125"/>
      <c r="K270" s="125"/>
      <c r="L270" s="125"/>
      <c r="M270" s="125"/>
      <c r="N270" s="17">
        <f t="shared" si="54"/>
        <v>0</v>
      </c>
      <c r="O270" s="54"/>
    </row>
    <row r="271" spans="1:15" ht="28.5" x14ac:dyDescent="0.2">
      <c r="A271" s="53" t="s">
        <v>551</v>
      </c>
      <c r="B271" s="41" t="s">
        <v>552</v>
      </c>
      <c r="C271" s="42" t="s">
        <v>6</v>
      </c>
      <c r="D271" s="127">
        <v>193.83</v>
      </c>
      <c r="E271" s="128">
        <f>Boletim_de_Medição_02!G271</f>
        <v>0</v>
      </c>
      <c r="F271" s="105"/>
      <c r="G271" s="17">
        <f t="shared" si="47"/>
        <v>0</v>
      </c>
      <c r="H271" s="17">
        <f t="shared" si="48"/>
        <v>193.83</v>
      </c>
      <c r="I271" s="129">
        <v>52.63</v>
      </c>
      <c r="J271" s="17">
        <f t="shared" si="50"/>
        <v>10201.27</v>
      </c>
      <c r="K271" s="17">
        <f t="shared" si="51"/>
        <v>0</v>
      </c>
      <c r="L271" s="17">
        <f t="shared" si="52"/>
        <v>0</v>
      </c>
      <c r="M271" s="17">
        <f t="shared" si="53"/>
        <v>0</v>
      </c>
      <c r="N271" s="17">
        <f t="shared" si="54"/>
        <v>10201.27</v>
      </c>
      <c r="O271" s="54">
        <f t="shared" si="49"/>
        <v>0</v>
      </c>
    </row>
    <row r="272" spans="1:15" ht="28.5" x14ac:dyDescent="0.2">
      <c r="A272" s="53" t="s">
        <v>553</v>
      </c>
      <c r="B272" s="41" t="s">
        <v>302</v>
      </c>
      <c r="C272" s="42" t="s">
        <v>74</v>
      </c>
      <c r="D272" s="127">
        <v>10</v>
      </c>
      <c r="E272" s="128">
        <f>Boletim_de_Medição_02!G272</f>
        <v>0</v>
      </c>
      <c r="F272" s="105"/>
      <c r="G272" s="17">
        <f t="shared" si="47"/>
        <v>0</v>
      </c>
      <c r="H272" s="17">
        <f t="shared" si="48"/>
        <v>10</v>
      </c>
      <c r="I272" s="129">
        <v>476.04</v>
      </c>
      <c r="J272" s="17">
        <f t="shared" si="50"/>
        <v>4760.3999999999996</v>
      </c>
      <c r="K272" s="17">
        <f t="shared" si="51"/>
        <v>0</v>
      </c>
      <c r="L272" s="17">
        <f t="shared" si="52"/>
        <v>0</v>
      </c>
      <c r="M272" s="17">
        <f t="shared" si="53"/>
        <v>0</v>
      </c>
      <c r="N272" s="17">
        <f t="shared" si="54"/>
        <v>4760.3999999999996</v>
      </c>
      <c r="O272" s="54">
        <f t="shared" si="49"/>
        <v>0</v>
      </c>
    </row>
    <row r="273" spans="1:15" ht="57" x14ac:dyDescent="0.2">
      <c r="A273" s="53" t="s">
        <v>554</v>
      </c>
      <c r="B273" s="41" t="s">
        <v>306</v>
      </c>
      <c r="C273" s="42" t="s">
        <v>100</v>
      </c>
      <c r="D273" s="127">
        <v>973.2</v>
      </c>
      <c r="E273" s="128">
        <f>Boletim_de_Medição_02!G273</f>
        <v>0</v>
      </c>
      <c r="F273" s="105"/>
      <c r="G273" s="17">
        <f t="shared" si="47"/>
        <v>0</v>
      </c>
      <c r="H273" s="17">
        <f t="shared" si="48"/>
        <v>973.2</v>
      </c>
      <c r="I273" s="129">
        <v>5.25</v>
      </c>
      <c r="J273" s="17">
        <f t="shared" si="50"/>
        <v>5109.3</v>
      </c>
      <c r="K273" s="17">
        <f t="shared" si="51"/>
        <v>0</v>
      </c>
      <c r="L273" s="17">
        <f t="shared" si="52"/>
        <v>0</v>
      </c>
      <c r="M273" s="17">
        <f t="shared" si="53"/>
        <v>0</v>
      </c>
      <c r="N273" s="17">
        <f t="shared" si="54"/>
        <v>5109.3</v>
      </c>
      <c r="O273" s="54">
        <f t="shared" si="49"/>
        <v>0</v>
      </c>
    </row>
    <row r="274" spans="1:15" ht="57" x14ac:dyDescent="0.2">
      <c r="A274" s="53" t="s">
        <v>555</v>
      </c>
      <c r="B274" s="41" t="s">
        <v>308</v>
      </c>
      <c r="C274" s="42" t="s">
        <v>100</v>
      </c>
      <c r="D274" s="127">
        <v>220.1</v>
      </c>
      <c r="E274" s="128">
        <f>Boletim_de_Medição_02!G274</f>
        <v>0</v>
      </c>
      <c r="F274" s="105"/>
      <c r="G274" s="17">
        <f t="shared" si="47"/>
        <v>0</v>
      </c>
      <c r="H274" s="17">
        <f t="shared" si="48"/>
        <v>220.1</v>
      </c>
      <c r="I274" s="129">
        <v>5.28</v>
      </c>
      <c r="J274" s="17">
        <f t="shared" si="50"/>
        <v>1162.1300000000001</v>
      </c>
      <c r="K274" s="17">
        <f t="shared" si="51"/>
        <v>0</v>
      </c>
      <c r="L274" s="17">
        <f t="shared" si="52"/>
        <v>0</v>
      </c>
      <c r="M274" s="17">
        <f t="shared" si="53"/>
        <v>0</v>
      </c>
      <c r="N274" s="17">
        <f t="shared" si="54"/>
        <v>1162.1300000000001</v>
      </c>
      <c r="O274" s="54">
        <f t="shared" si="49"/>
        <v>0</v>
      </c>
    </row>
    <row r="275" spans="1:15" ht="15" x14ac:dyDescent="0.2">
      <c r="A275" s="137" t="s">
        <v>556</v>
      </c>
      <c r="B275" s="138" t="s">
        <v>557</v>
      </c>
      <c r="C275" s="139"/>
      <c r="D275" s="140"/>
      <c r="E275" s="140"/>
      <c r="F275" s="105"/>
      <c r="G275" s="17"/>
      <c r="H275" s="17"/>
      <c r="I275" s="129"/>
      <c r="J275" s="125"/>
      <c r="K275" s="125"/>
      <c r="L275" s="125"/>
      <c r="M275" s="125"/>
      <c r="N275" s="17">
        <f t="shared" si="54"/>
        <v>0</v>
      </c>
      <c r="O275" s="54"/>
    </row>
    <row r="276" spans="1:15" ht="57" x14ac:dyDescent="0.2">
      <c r="A276" s="53" t="s">
        <v>558</v>
      </c>
      <c r="B276" s="41" t="s">
        <v>308</v>
      </c>
      <c r="C276" s="42" t="s">
        <v>100</v>
      </c>
      <c r="D276" s="127">
        <v>1216.54</v>
      </c>
      <c r="E276" s="128">
        <f>Boletim_de_Medição_02!G276</f>
        <v>0</v>
      </c>
      <c r="F276" s="105"/>
      <c r="G276" s="17">
        <f t="shared" si="47"/>
        <v>0</v>
      </c>
      <c r="H276" s="17">
        <f t="shared" si="48"/>
        <v>1216.54</v>
      </c>
      <c r="I276" s="129">
        <v>5.28</v>
      </c>
      <c r="J276" s="17">
        <f t="shared" si="50"/>
        <v>6423.33</v>
      </c>
      <c r="K276" s="17">
        <f t="shared" si="51"/>
        <v>0</v>
      </c>
      <c r="L276" s="17">
        <f t="shared" si="52"/>
        <v>0</v>
      </c>
      <c r="M276" s="17">
        <f t="shared" si="53"/>
        <v>0</v>
      </c>
      <c r="N276" s="17">
        <f t="shared" si="54"/>
        <v>6423.33</v>
      </c>
      <c r="O276" s="54">
        <f t="shared" si="49"/>
        <v>0</v>
      </c>
    </row>
    <row r="277" spans="1:15" ht="57" x14ac:dyDescent="0.2">
      <c r="A277" s="53" t="s">
        <v>559</v>
      </c>
      <c r="B277" s="41" t="s">
        <v>560</v>
      </c>
      <c r="C277" s="42" t="s">
        <v>6</v>
      </c>
      <c r="D277" s="127">
        <v>308</v>
      </c>
      <c r="E277" s="128">
        <f>Boletim_de_Medição_02!G277</f>
        <v>0</v>
      </c>
      <c r="F277" s="105"/>
      <c r="G277" s="17">
        <f t="shared" si="47"/>
        <v>0</v>
      </c>
      <c r="H277" s="17">
        <f t="shared" si="48"/>
        <v>308</v>
      </c>
      <c r="I277" s="129">
        <v>58.79</v>
      </c>
      <c r="J277" s="17">
        <f t="shared" si="50"/>
        <v>18107.32</v>
      </c>
      <c r="K277" s="17">
        <f t="shared" si="51"/>
        <v>0</v>
      </c>
      <c r="L277" s="17">
        <f t="shared" si="52"/>
        <v>0</v>
      </c>
      <c r="M277" s="17">
        <f t="shared" si="53"/>
        <v>0</v>
      </c>
      <c r="N277" s="17">
        <f t="shared" si="54"/>
        <v>18107.32</v>
      </c>
      <c r="O277" s="54">
        <f t="shared" si="49"/>
        <v>0</v>
      </c>
    </row>
    <row r="278" spans="1:15" ht="28.5" x14ac:dyDescent="0.2">
      <c r="A278" s="53" t="s">
        <v>561</v>
      </c>
      <c r="B278" s="41" t="s">
        <v>562</v>
      </c>
      <c r="C278" s="42" t="s">
        <v>6</v>
      </c>
      <c r="D278" s="127">
        <v>308</v>
      </c>
      <c r="E278" s="128">
        <f>Boletim_de_Medição_02!G278</f>
        <v>0</v>
      </c>
      <c r="F278" s="105"/>
      <c r="G278" s="17">
        <f t="shared" si="47"/>
        <v>0</v>
      </c>
      <c r="H278" s="17">
        <f t="shared" si="48"/>
        <v>308</v>
      </c>
      <c r="I278" s="129">
        <v>12.47</v>
      </c>
      <c r="J278" s="17">
        <f t="shared" si="50"/>
        <v>3840.76</v>
      </c>
      <c r="K278" s="17">
        <f t="shared" si="51"/>
        <v>0</v>
      </c>
      <c r="L278" s="17">
        <f t="shared" si="52"/>
        <v>0</v>
      </c>
      <c r="M278" s="17">
        <f t="shared" si="53"/>
        <v>0</v>
      </c>
      <c r="N278" s="17">
        <f t="shared" si="54"/>
        <v>3840.76</v>
      </c>
      <c r="O278" s="54">
        <f t="shared" si="49"/>
        <v>0</v>
      </c>
    </row>
    <row r="279" spans="1:15" ht="28.5" x14ac:dyDescent="0.2">
      <c r="A279" s="53" t="s">
        <v>563</v>
      </c>
      <c r="B279" s="41" t="s">
        <v>564</v>
      </c>
      <c r="C279" s="42" t="s">
        <v>6</v>
      </c>
      <c r="D279" s="127">
        <v>140</v>
      </c>
      <c r="E279" s="128">
        <f>Boletim_de_Medição_02!G279</f>
        <v>0</v>
      </c>
      <c r="F279" s="105"/>
      <c r="G279" s="17">
        <f t="shared" si="47"/>
        <v>0</v>
      </c>
      <c r="H279" s="17">
        <f t="shared" si="48"/>
        <v>140</v>
      </c>
      <c r="I279" s="129">
        <v>33.97</v>
      </c>
      <c r="J279" s="17">
        <f t="shared" si="50"/>
        <v>4755.8</v>
      </c>
      <c r="K279" s="17">
        <f t="shared" si="51"/>
        <v>0</v>
      </c>
      <c r="L279" s="17">
        <f t="shared" si="52"/>
        <v>0</v>
      </c>
      <c r="M279" s="17">
        <f t="shared" si="53"/>
        <v>0</v>
      </c>
      <c r="N279" s="17">
        <f t="shared" si="54"/>
        <v>4755.8</v>
      </c>
      <c r="O279" s="54">
        <f t="shared" si="49"/>
        <v>0</v>
      </c>
    </row>
    <row r="280" spans="1:15" ht="28.5" x14ac:dyDescent="0.2">
      <c r="A280" s="53" t="s">
        <v>565</v>
      </c>
      <c r="B280" s="41" t="s">
        <v>302</v>
      </c>
      <c r="C280" s="42" t="s">
        <v>74</v>
      </c>
      <c r="D280" s="127">
        <v>15.65</v>
      </c>
      <c r="E280" s="128">
        <f>Boletim_de_Medição_02!G280</f>
        <v>0</v>
      </c>
      <c r="F280" s="105"/>
      <c r="G280" s="17">
        <f t="shared" si="47"/>
        <v>0</v>
      </c>
      <c r="H280" s="17">
        <f t="shared" si="48"/>
        <v>15.65</v>
      </c>
      <c r="I280" s="129">
        <v>476.04</v>
      </c>
      <c r="J280" s="17">
        <f t="shared" si="50"/>
        <v>7450.03</v>
      </c>
      <c r="K280" s="17">
        <f t="shared" si="51"/>
        <v>0</v>
      </c>
      <c r="L280" s="17">
        <f t="shared" si="52"/>
        <v>0</v>
      </c>
      <c r="M280" s="17">
        <f t="shared" si="53"/>
        <v>0</v>
      </c>
      <c r="N280" s="17">
        <f t="shared" si="54"/>
        <v>7450.03</v>
      </c>
      <c r="O280" s="54">
        <f t="shared" si="49"/>
        <v>0</v>
      </c>
    </row>
    <row r="281" spans="1:15" ht="28.5" x14ac:dyDescent="0.2">
      <c r="A281" s="53" t="s">
        <v>566</v>
      </c>
      <c r="B281" s="41" t="s">
        <v>304</v>
      </c>
      <c r="C281" s="42" t="s">
        <v>6</v>
      </c>
      <c r="D281" s="127">
        <v>161.15</v>
      </c>
      <c r="E281" s="128">
        <f>Boletim_de_Medição_02!G281</f>
        <v>0</v>
      </c>
      <c r="F281" s="105"/>
      <c r="G281" s="17">
        <f t="shared" si="47"/>
        <v>0</v>
      </c>
      <c r="H281" s="17">
        <f t="shared" si="48"/>
        <v>161.15</v>
      </c>
      <c r="I281" s="129">
        <v>51.3</v>
      </c>
      <c r="J281" s="17">
        <f t="shared" si="50"/>
        <v>8267</v>
      </c>
      <c r="K281" s="17">
        <f t="shared" si="51"/>
        <v>0</v>
      </c>
      <c r="L281" s="17">
        <f t="shared" si="52"/>
        <v>0</v>
      </c>
      <c r="M281" s="17">
        <f t="shared" si="53"/>
        <v>0</v>
      </c>
      <c r="N281" s="17">
        <f t="shared" si="54"/>
        <v>8267</v>
      </c>
      <c r="O281" s="54">
        <f t="shared" si="49"/>
        <v>0</v>
      </c>
    </row>
    <row r="282" spans="1:15" ht="57" x14ac:dyDescent="0.2">
      <c r="A282" s="53" t="s">
        <v>567</v>
      </c>
      <c r="B282" s="41" t="s">
        <v>306</v>
      </c>
      <c r="C282" s="42" t="s">
        <v>100</v>
      </c>
      <c r="D282" s="127">
        <v>590.6</v>
      </c>
      <c r="E282" s="128">
        <f>Boletim_de_Medição_02!G282</f>
        <v>0</v>
      </c>
      <c r="F282" s="105"/>
      <c r="G282" s="17">
        <f t="shared" si="47"/>
        <v>0</v>
      </c>
      <c r="H282" s="17">
        <f t="shared" si="48"/>
        <v>590.6</v>
      </c>
      <c r="I282" s="129">
        <v>5.25</v>
      </c>
      <c r="J282" s="17">
        <f t="shared" si="50"/>
        <v>3100.65</v>
      </c>
      <c r="K282" s="17">
        <f t="shared" si="51"/>
        <v>0</v>
      </c>
      <c r="L282" s="17">
        <f t="shared" si="52"/>
        <v>0</v>
      </c>
      <c r="M282" s="17">
        <f t="shared" si="53"/>
        <v>0</v>
      </c>
      <c r="N282" s="17">
        <f t="shared" si="54"/>
        <v>3100.65</v>
      </c>
      <c r="O282" s="54">
        <f t="shared" si="49"/>
        <v>0</v>
      </c>
    </row>
    <row r="283" spans="1:15" ht="57" x14ac:dyDescent="0.2">
      <c r="A283" s="53" t="s">
        <v>568</v>
      </c>
      <c r="B283" s="41" t="s">
        <v>306</v>
      </c>
      <c r="C283" s="42" t="s">
        <v>100</v>
      </c>
      <c r="D283" s="127">
        <v>590.6</v>
      </c>
      <c r="E283" s="128">
        <f>Boletim_de_Medição_02!G283</f>
        <v>0</v>
      </c>
      <c r="F283" s="105"/>
      <c r="G283" s="17">
        <f t="shared" si="47"/>
        <v>0</v>
      </c>
      <c r="H283" s="17">
        <f t="shared" si="48"/>
        <v>590.6</v>
      </c>
      <c r="I283" s="129">
        <v>5.25</v>
      </c>
      <c r="J283" s="17">
        <f t="shared" si="50"/>
        <v>3100.65</v>
      </c>
      <c r="K283" s="17">
        <f t="shared" si="51"/>
        <v>0</v>
      </c>
      <c r="L283" s="17">
        <f t="shared" si="52"/>
        <v>0</v>
      </c>
      <c r="M283" s="17">
        <f t="shared" si="53"/>
        <v>0</v>
      </c>
      <c r="N283" s="17">
        <f t="shared" si="54"/>
        <v>3100.65</v>
      </c>
      <c r="O283" s="54">
        <f t="shared" si="49"/>
        <v>0</v>
      </c>
    </row>
    <row r="284" spans="1:15" ht="15" x14ac:dyDescent="0.2">
      <c r="A284" s="137" t="s">
        <v>569</v>
      </c>
      <c r="B284" s="138" t="s">
        <v>570</v>
      </c>
      <c r="C284" s="139"/>
      <c r="D284" s="140"/>
      <c r="E284" s="140"/>
      <c r="F284" s="105"/>
      <c r="G284" s="17"/>
      <c r="H284" s="17"/>
      <c r="I284" s="129"/>
      <c r="J284" s="125"/>
      <c r="K284" s="125"/>
      <c r="L284" s="125"/>
      <c r="M284" s="125"/>
      <c r="N284" s="17">
        <f t="shared" si="54"/>
        <v>0</v>
      </c>
      <c r="O284" s="54"/>
    </row>
    <row r="285" spans="1:15" ht="57" x14ac:dyDescent="0.2">
      <c r="A285" s="53" t="s">
        <v>571</v>
      </c>
      <c r="B285" s="41" t="s">
        <v>306</v>
      </c>
      <c r="C285" s="42" t="s">
        <v>100</v>
      </c>
      <c r="D285" s="127">
        <v>143.80000000000001</v>
      </c>
      <c r="E285" s="128">
        <f>Boletim_de_Medição_02!G285</f>
        <v>0</v>
      </c>
      <c r="F285" s="105"/>
      <c r="G285" s="17">
        <f t="shared" si="47"/>
        <v>0</v>
      </c>
      <c r="H285" s="17">
        <f t="shared" si="48"/>
        <v>143.80000000000001</v>
      </c>
      <c r="I285" s="129">
        <v>5.25</v>
      </c>
      <c r="J285" s="17">
        <f t="shared" si="50"/>
        <v>754.95</v>
      </c>
      <c r="K285" s="17">
        <f t="shared" si="51"/>
        <v>0</v>
      </c>
      <c r="L285" s="17">
        <f t="shared" si="52"/>
        <v>0</v>
      </c>
      <c r="M285" s="17">
        <f t="shared" si="53"/>
        <v>0</v>
      </c>
      <c r="N285" s="17">
        <f t="shared" si="54"/>
        <v>754.95</v>
      </c>
      <c r="O285" s="54">
        <f t="shared" si="49"/>
        <v>0</v>
      </c>
    </row>
    <row r="286" spans="1:15" ht="57" x14ac:dyDescent="0.2">
      <c r="A286" s="53" t="s">
        <v>572</v>
      </c>
      <c r="B286" s="41" t="s">
        <v>308</v>
      </c>
      <c r="C286" s="42" t="s">
        <v>100</v>
      </c>
      <c r="D286" s="127">
        <v>54.1</v>
      </c>
      <c r="E286" s="128">
        <f>Boletim_de_Medição_02!G286</f>
        <v>0</v>
      </c>
      <c r="F286" s="105"/>
      <c r="G286" s="17">
        <f t="shared" si="47"/>
        <v>0</v>
      </c>
      <c r="H286" s="17">
        <f t="shared" si="48"/>
        <v>54.1</v>
      </c>
      <c r="I286" s="129">
        <v>5.28</v>
      </c>
      <c r="J286" s="17">
        <f t="shared" si="50"/>
        <v>285.64999999999998</v>
      </c>
      <c r="K286" s="17">
        <f t="shared" si="51"/>
        <v>0</v>
      </c>
      <c r="L286" s="17">
        <f t="shared" si="52"/>
        <v>0</v>
      </c>
      <c r="M286" s="17">
        <f t="shared" si="53"/>
        <v>0</v>
      </c>
      <c r="N286" s="17">
        <f t="shared" si="54"/>
        <v>285.64999999999998</v>
      </c>
      <c r="O286" s="54">
        <f t="shared" si="49"/>
        <v>0</v>
      </c>
    </row>
    <row r="287" spans="1:15" ht="28.5" x14ac:dyDescent="0.2">
      <c r="A287" s="53" t="s">
        <v>573</v>
      </c>
      <c r="B287" s="41" t="s">
        <v>574</v>
      </c>
      <c r="C287" s="42" t="s">
        <v>6</v>
      </c>
      <c r="D287" s="127">
        <v>44.46</v>
      </c>
      <c r="E287" s="128">
        <f>Boletim_de_Medição_02!G287</f>
        <v>0</v>
      </c>
      <c r="F287" s="105"/>
      <c r="G287" s="17">
        <f t="shared" si="47"/>
        <v>0</v>
      </c>
      <c r="H287" s="17">
        <f t="shared" si="48"/>
        <v>44.46</v>
      </c>
      <c r="I287" s="129">
        <v>29.51</v>
      </c>
      <c r="J287" s="17">
        <f t="shared" si="50"/>
        <v>1312.01</v>
      </c>
      <c r="K287" s="17">
        <f t="shared" si="51"/>
        <v>0</v>
      </c>
      <c r="L287" s="17">
        <f t="shared" si="52"/>
        <v>0</v>
      </c>
      <c r="M287" s="17">
        <f t="shared" si="53"/>
        <v>0</v>
      </c>
      <c r="N287" s="17">
        <f t="shared" si="54"/>
        <v>1312.01</v>
      </c>
      <c r="O287" s="54">
        <f t="shared" si="49"/>
        <v>0</v>
      </c>
    </row>
    <row r="288" spans="1:15" ht="28.5" x14ac:dyDescent="0.2">
      <c r="A288" s="53" t="s">
        <v>575</v>
      </c>
      <c r="B288" s="41" t="s">
        <v>302</v>
      </c>
      <c r="C288" s="42" t="s">
        <v>74</v>
      </c>
      <c r="D288" s="127">
        <v>1.48</v>
      </c>
      <c r="E288" s="128">
        <f>Boletim_de_Medição_02!G288</f>
        <v>0</v>
      </c>
      <c r="F288" s="105"/>
      <c r="G288" s="17">
        <f t="shared" si="47"/>
        <v>0</v>
      </c>
      <c r="H288" s="17">
        <f t="shared" si="48"/>
        <v>1.48</v>
      </c>
      <c r="I288" s="129">
        <v>476.04</v>
      </c>
      <c r="J288" s="17">
        <f t="shared" si="50"/>
        <v>704.54</v>
      </c>
      <c r="K288" s="17">
        <f t="shared" si="51"/>
        <v>0</v>
      </c>
      <c r="L288" s="17">
        <f t="shared" si="52"/>
        <v>0</v>
      </c>
      <c r="M288" s="17">
        <f t="shared" si="53"/>
        <v>0</v>
      </c>
      <c r="N288" s="17">
        <f t="shared" si="54"/>
        <v>704.54</v>
      </c>
      <c r="O288" s="54">
        <f t="shared" si="49"/>
        <v>0</v>
      </c>
    </row>
    <row r="289" spans="1:15" ht="15" x14ac:dyDescent="0.2">
      <c r="A289" s="137" t="s">
        <v>52</v>
      </c>
      <c r="B289" s="138" t="s">
        <v>113</v>
      </c>
      <c r="C289" s="139"/>
      <c r="D289" s="140"/>
      <c r="E289" s="140"/>
      <c r="F289" s="105"/>
      <c r="G289" s="17"/>
      <c r="H289" s="17"/>
      <c r="I289" s="129"/>
      <c r="J289" s="125"/>
      <c r="K289" s="125"/>
      <c r="L289" s="125"/>
      <c r="M289" s="125"/>
      <c r="N289" s="17">
        <f t="shared" si="54"/>
        <v>0</v>
      </c>
      <c r="O289" s="54"/>
    </row>
    <row r="290" spans="1:15" ht="42.75" x14ac:dyDescent="0.2">
      <c r="A290" s="53" t="s">
        <v>53</v>
      </c>
      <c r="B290" s="41" t="s">
        <v>576</v>
      </c>
      <c r="C290" s="42" t="s">
        <v>6</v>
      </c>
      <c r="D290" s="127">
        <v>653.54999999999995</v>
      </c>
      <c r="E290" s="128">
        <f>Boletim_de_Medição_02!G290</f>
        <v>0</v>
      </c>
      <c r="F290" s="105">
        <v>90</v>
      </c>
      <c r="G290" s="17">
        <f t="shared" si="47"/>
        <v>90</v>
      </c>
      <c r="H290" s="17">
        <f t="shared" si="48"/>
        <v>563.54999999999995</v>
      </c>
      <c r="I290" s="129">
        <v>21.6</v>
      </c>
      <c r="J290" s="17">
        <f t="shared" si="50"/>
        <v>14116.68</v>
      </c>
      <c r="K290" s="17">
        <f t="shared" si="51"/>
        <v>0</v>
      </c>
      <c r="L290" s="17">
        <f t="shared" si="52"/>
        <v>1944</v>
      </c>
      <c r="M290" s="17">
        <f t="shared" si="53"/>
        <v>1944</v>
      </c>
      <c r="N290" s="17">
        <f t="shared" si="54"/>
        <v>12172.68</v>
      </c>
      <c r="O290" s="54">
        <f t="shared" si="49"/>
        <v>13.77</v>
      </c>
    </row>
    <row r="291" spans="1:15" ht="28.5" x14ac:dyDescent="0.2">
      <c r="A291" s="53" t="s">
        <v>54</v>
      </c>
      <c r="B291" s="41" t="s">
        <v>577</v>
      </c>
      <c r="C291" s="42" t="s">
        <v>6</v>
      </c>
      <c r="D291" s="127">
        <v>50.79</v>
      </c>
      <c r="E291" s="128">
        <f>Boletim_de_Medição_02!G291</f>
        <v>0</v>
      </c>
      <c r="F291" s="105"/>
      <c r="G291" s="17">
        <f t="shared" si="47"/>
        <v>0</v>
      </c>
      <c r="H291" s="17">
        <f t="shared" si="48"/>
        <v>50.79</v>
      </c>
      <c r="I291" s="129">
        <v>81.03</v>
      </c>
      <c r="J291" s="17">
        <f t="shared" si="50"/>
        <v>4115.51</v>
      </c>
      <c r="K291" s="17">
        <f t="shared" si="51"/>
        <v>0</v>
      </c>
      <c r="L291" s="17">
        <f t="shared" si="52"/>
        <v>0</v>
      </c>
      <c r="M291" s="17">
        <f t="shared" si="53"/>
        <v>0</v>
      </c>
      <c r="N291" s="17">
        <f t="shared" si="54"/>
        <v>4115.51</v>
      </c>
      <c r="O291" s="54">
        <f t="shared" si="49"/>
        <v>0</v>
      </c>
    </row>
    <row r="292" spans="1:15" ht="15" x14ac:dyDescent="0.2">
      <c r="A292" s="137" t="s">
        <v>55</v>
      </c>
      <c r="B292" s="138" t="s">
        <v>578</v>
      </c>
      <c r="C292" s="139"/>
      <c r="D292" s="140"/>
      <c r="E292" s="140"/>
      <c r="F292" s="105"/>
      <c r="G292" s="17"/>
      <c r="H292" s="17"/>
      <c r="I292" s="129"/>
      <c r="J292" s="125"/>
      <c r="K292" s="125"/>
      <c r="L292" s="125"/>
      <c r="M292" s="125"/>
      <c r="N292" s="17">
        <f t="shared" si="54"/>
        <v>0</v>
      </c>
      <c r="O292" s="54"/>
    </row>
    <row r="293" spans="1:15" ht="42.75" x14ac:dyDescent="0.2">
      <c r="A293" s="53" t="s">
        <v>56</v>
      </c>
      <c r="B293" s="41" t="s">
        <v>579</v>
      </c>
      <c r="C293" s="42" t="s">
        <v>6</v>
      </c>
      <c r="D293" s="127">
        <v>368.08</v>
      </c>
      <c r="E293" s="128">
        <f>Boletim_de_Medição_02!G293</f>
        <v>0</v>
      </c>
      <c r="F293" s="105"/>
      <c r="G293" s="17">
        <f t="shared" si="47"/>
        <v>0</v>
      </c>
      <c r="H293" s="17">
        <f t="shared" si="48"/>
        <v>368.08</v>
      </c>
      <c r="I293" s="129">
        <v>20.77</v>
      </c>
      <c r="J293" s="17">
        <f t="shared" si="50"/>
        <v>7645.02</v>
      </c>
      <c r="K293" s="17">
        <f t="shared" si="51"/>
        <v>0</v>
      </c>
      <c r="L293" s="17">
        <f t="shared" si="52"/>
        <v>0</v>
      </c>
      <c r="M293" s="17">
        <f t="shared" si="53"/>
        <v>0</v>
      </c>
      <c r="N293" s="17">
        <f t="shared" si="54"/>
        <v>7645.02</v>
      </c>
      <c r="O293" s="54">
        <f t="shared" si="49"/>
        <v>0</v>
      </c>
    </row>
    <row r="294" spans="1:15" ht="28.5" x14ac:dyDescent="0.2">
      <c r="A294" s="53" t="s">
        <v>57</v>
      </c>
      <c r="B294" s="41" t="s">
        <v>580</v>
      </c>
      <c r="C294" s="42" t="s">
        <v>6</v>
      </c>
      <c r="D294" s="127">
        <v>368.08</v>
      </c>
      <c r="E294" s="128">
        <f>Boletim_de_Medição_02!G294</f>
        <v>0</v>
      </c>
      <c r="F294" s="105"/>
      <c r="G294" s="17">
        <f t="shared" si="47"/>
        <v>0</v>
      </c>
      <c r="H294" s="17">
        <f t="shared" si="48"/>
        <v>368.08</v>
      </c>
      <c r="I294" s="129">
        <v>48.12</v>
      </c>
      <c r="J294" s="17">
        <f t="shared" si="50"/>
        <v>17712.009999999998</v>
      </c>
      <c r="K294" s="17">
        <f t="shared" si="51"/>
        <v>0</v>
      </c>
      <c r="L294" s="17">
        <f t="shared" si="52"/>
        <v>0</v>
      </c>
      <c r="M294" s="17">
        <f t="shared" si="53"/>
        <v>0</v>
      </c>
      <c r="N294" s="17">
        <f t="shared" si="54"/>
        <v>17712.009999999998</v>
      </c>
      <c r="O294" s="54">
        <f t="shared" si="49"/>
        <v>0</v>
      </c>
    </row>
    <row r="295" spans="1:15" ht="15" x14ac:dyDescent="0.2">
      <c r="A295" s="53" t="s">
        <v>106</v>
      </c>
      <c r="B295" s="41" t="s">
        <v>581</v>
      </c>
      <c r="C295" s="42" t="s">
        <v>30</v>
      </c>
      <c r="D295" s="127">
        <v>12.5</v>
      </c>
      <c r="E295" s="128">
        <f>Boletim_de_Medição_02!G295</f>
        <v>0</v>
      </c>
      <c r="F295" s="105"/>
      <c r="G295" s="17">
        <f t="shared" si="47"/>
        <v>0</v>
      </c>
      <c r="H295" s="17">
        <f t="shared" si="48"/>
        <v>12.5</v>
      </c>
      <c r="I295" s="129">
        <v>32.93</v>
      </c>
      <c r="J295" s="17">
        <f t="shared" si="50"/>
        <v>411.63</v>
      </c>
      <c r="K295" s="17">
        <f t="shared" si="51"/>
        <v>0</v>
      </c>
      <c r="L295" s="17">
        <f t="shared" si="52"/>
        <v>0</v>
      </c>
      <c r="M295" s="17">
        <f t="shared" si="53"/>
        <v>0</v>
      </c>
      <c r="N295" s="17">
        <f t="shared" si="54"/>
        <v>411.63</v>
      </c>
      <c r="O295" s="54">
        <f t="shared" si="49"/>
        <v>0</v>
      </c>
    </row>
    <row r="296" spans="1:15" ht="28.5" x14ac:dyDescent="0.2">
      <c r="A296" s="53" t="s">
        <v>107</v>
      </c>
      <c r="B296" s="41" t="s">
        <v>582</v>
      </c>
      <c r="C296" s="42" t="s">
        <v>30</v>
      </c>
      <c r="D296" s="127">
        <v>114</v>
      </c>
      <c r="E296" s="128">
        <f>Boletim_de_Medição_02!G296</f>
        <v>0</v>
      </c>
      <c r="F296" s="105"/>
      <c r="G296" s="17">
        <f t="shared" si="47"/>
        <v>0</v>
      </c>
      <c r="H296" s="17">
        <f t="shared" si="48"/>
        <v>114</v>
      </c>
      <c r="I296" s="129">
        <v>18.3</v>
      </c>
      <c r="J296" s="17">
        <f t="shared" si="50"/>
        <v>2086.1999999999998</v>
      </c>
      <c r="K296" s="17">
        <f t="shared" si="51"/>
        <v>0</v>
      </c>
      <c r="L296" s="17">
        <f t="shared" si="52"/>
        <v>0</v>
      </c>
      <c r="M296" s="17">
        <f t="shared" si="53"/>
        <v>0</v>
      </c>
      <c r="N296" s="17">
        <f t="shared" si="54"/>
        <v>2086.1999999999998</v>
      </c>
      <c r="O296" s="54">
        <f t="shared" si="49"/>
        <v>0</v>
      </c>
    </row>
    <row r="297" spans="1:15" ht="15" x14ac:dyDescent="0.2">
      <c r="A297" s="137" t="s">
        <v>108</v>
      </c>
      <c r="B297" s="138" t="s">
        <v>583</v>
      </c>
      <c r="C297" s="139"/>
      <c r="D297" s="140"/>
      <c r="E297" s="140"/>
      <c r="F297" s="105"/>
      <c r="G297" s="17"/>
      <c r="H297" s="17"/>
      <c r="I297" s="129"/>
      <c r="J297" s="125"/>
      <c r="K297" s="125"/>
      <c r="L297" s="125"/>
      <c r="M297" s="125"/>
      <c r="N297" s="17">
        <f t="shared" si="54"/>
        <v>0</v>
      </c>
      <c r="O297" s="54"/>
    </row>
    <row r="298" spans="1:15" ht="42.75" x14ac:dyDescent="0.2">
      <c r="A298" s="53" t="s">
        <v>109</v>
      </c>
      <c r="B298" s="41" t="s">
        <v>320</v>
      </c>
      <c r="C298" s="42" t="s">
        <v>72</v>
      </c>
      <c r="D298" s="127">
        <v>15.75</v>
      </c>
      <c r="E298" s="128">
        <f>Boletim_de_Medição_02!G298</f>
        <v>0</v>
      </c>
      <c r="F298" s="105"/>
      <c r="G298" s="17">
        <f t="shared" si="47"/>
        <v>0</v>
      </c>
      <c r="H298" s="17">
        <f t="shared" si="48"/>
        <v>15.75</v>
      </c>
      <c r="I298" s="129">
        <v>59.91</v>
      </c>
      <c r="J298" s="17">
        <f t="shared" si="50"/>
        <v>943.58</v>
      </c>
      <c r="K298" s="17">
        <f t="shared" si="51"/>
        <v>0</v>
      </c>
      <c r="L298" s="17">
        <f t="shared" si="52"/>
        <v>0</v>
      </c>
      <c r="M298" s="17">
        <f t="shared" si="53"/>
        <v>0</v>
      </c>
      <c r="N298" s="17">
        <f t="shared" si="54"/>
        <v>943.58</v>
      </c>
      <c r="O298" s="54">
        <f t="shared" si="49"/>
        <v>0</v>
      </c>
    </row>
    <row r="299" spans="1:15" ht="28.5" x14ac:dyDescent="0.2">
      <c r="A299" s="53" t="s">
        <v>584</v>
      </c>
      <c r="B299" s="41" t="s">
        <v>322</v>
      </c>
      <c r="C299" s="42" t="s">
        <v>72</v>
      </c>
      <c r="D299" s="127">
        <v>31.25</v>
      </c>
      <c r="E299" s="128">
        <f>Boletim_de_Medição_02!G299</f>
        <v>0</v>
      </c>
      <c r="F299" s="105"/>
      <c r="G299" s="17">
        <f t="shared" si="47"/>
        <v>0</v>
      </c>
      <c r="H299" s="17">
        <f t="shared" si="48"/>
        <v>31.25</v>
      </c>
      <c r="I299" s="129">
        <v>3.02</v>
      </c>
      <c r="J299" s="17">
        <f t="shared" si="50"/>
        <v>94.38</v>
      </c>
      <c r="K299" s="17">
        <f t="shared" si="51"/>
        <v>0</v>
      </c>
      <c r="L299" s="17">
        <f t="shared" si="52"/>
        <v>0</v>
      </c>
      <c r="M299" s="17">
        <f t="shared" si="53"/>
        <v>0</v>
      </c>
      <c r="N299" s="17">
        <f t="shared" si="54"/>
        <v>94.38</v>
      </c>
      <c r="O299" s="54">
        <f t="shared" si="49"/>
        <v>0</v>
      </c>
    </row>
    <row r="300" spans="1:15" ht="42.75" x14ac:dyDescent="0.2">
      <c r="A300" s="53" t="s">
        <v>585</v>
      </c>
      <c r="B300" s="41" t="s">
        <v>586</v>
      </c>
      <c r="C300" s="42" t="s">
        <v>72</v>
      </c>
      <c r="D300" s="127">
        <v>31.25</v>
      </c>
      <c r="E300" s="128">
        <f>Boletim_de_Medição_02!G300</f>
        <v>0</v>
      </c>
      <c r="F300" s="105"/>
      <c r="G300" s="17">
        <f t="shared" si="47"/>
        <v>0</v>
      </c>
      <c r="H300" s="17">
        <f t="shared" si="48"/>
        <v>31.25</v>
      </c>
      <c r="I300" s="129">
        <v>18.649999999999999</v>
      </c>
      <c r="J300" s="17">
        <f t="shared" si="50"/>
        <v>582.80999999999995</v>
      </c>
      <c r="K300" s="17">
        <f t="shared" si="51"/>
        <v>0</v>
      </c>
      <c r="L300" s="17">
        <f t="shared" si="52"/>
        <v>0</v>
      </c>
      <c r="M300" s="17">
        <f t="shared" si="53"/>
        <v>0</v>
      </c>
      <c r="N300" s="17">
        <f t="shared" si="54"/>
        <v>582.80999999999995</v>
      </c>
      <c r="O300" s="54">
        <f t="shared" si="49"/>
        <v>0</v>
      </c>
    </row>
    <row r="301" spans="1:15" ht="42.75" x14ac:dyDescent="0.2">
      <c r="A301" s="53" t="s">
        <v>587</v>
      </c>
      <c r="B301" s="41" t="s">
        <v>588</v>
      </c>
      <c r="C301" s="42" t="s">
        <v>72</v>
      </c>
      <c r="D301" s="127">
        <v>31.25</v>
      </c>
      <c r="E301" s="128">
        <f>Boletim_de_Medição_02!G301</f>
        <v>0</v>
      </c>
      <c r="F301" s="105"/>
      <c r="G301" s="17">
        <f t="shared" ref="G301:G363" si="55">E301+F301</f>
        <v>0</v>
      </c>
      <c r="H301" s="17">
        <f t="shared" ref="H301:H363" si="56">D301-G301</f>
        <v>31.25</v>
      </c>
      <c r="I301" s="129">
        <v>35.590000000000003</v>
      </c>
      <c r="J301" s="17">
        <f t="shared" si="50"/>
        <v>1112.19</v>
      </c>
      <c r="K301" s="17">
        <f t="shared" si="51"/>
        <v>0</v>
      </c>
      <c r="L301" s="17">
        <f t="shared" si="52"/>
        <v>0</v>
      </c>
      <c r="M301" s="17">
        <f t="shared" si="53"/>
        <v>0</v>
      </c>
      <c r="N301" s="17">
        <f t="shared" si="54"/>
        <v>1112.19</v>
      </c>
      <c r="O301" s="54">
        <f t="shared" ref="O301:O363" si="57">G301/D301*100</f>
        <v>0</v>
      </c>
    </row>
    <row r="302" spans="1:15" ht="15" x14ac:dyDescent="0.2">
      <c r="A302" s="137" t="s">
        <v>110</v>
      </c>
      <c r="B302" s="138" t="s">
        <v>589</v>
      </c>
      <c r="C302" s="139"/>
      <c r="D302" s="140"/>
      <c r="E302" s="140"/>
      <c r="F302" s="105"/>
      <c r="G302" s="17"/>
      <c r="H302" s="17"/>
      <c r="I302" s="129"/>
      <c r="J302" s="125"/>
      <c r="K302" s="125"/>
      <c r="L302" s="125"/>
      <c r="M302" s="125"/>
      <c r="N302" s="17">
        <f t="shared" si="54"/>
        <v>0</v>
      </c>
      <c r="O302" s="54"/>
    </row>
    <row r="303" spans="1:15" ht="57" x14ac:dyDescent="0.2">
      <c r="A303" s="53" t="s">
        <v>590</v>
      </c>
      <c r="B303" s="41" t="s">
        <v>308</v>
      </c>
      <c r="C303" s="42" t="s">
        <v>100</v>
      </c>
      <c r="D303" s="127">
        <v>24</v>
      </c>
      <c r="E303" s="128">
        <f>Boletim_de_Medição_02!G303</f>
        <v>0</v>
      </c>
      <c r="F303" s="105"/>
      <c r="G303" s="17">
        <f t="shared" si="55"/>
        <v>0</v>
      </c>
      <c r="H303" s="17">
        <f t="shared" si="56"/>
        <v>24</v>
      </c>
      <c r="I303" s="129">
        <v>5.28</v>
      </c>
      <c r="J303" s="17">
        <f t="shared" si="50"/>
        <v>126.72</v>
      </c>
      <c r="K303" s="17">
        <f t="shared" si="51"/>
        <v>0</v>
      </c>
      <c r="L303" s="17">
        <f t="shared" si="52"/>
        <v>0</v>
      </c>
      <c r="M303" s="17">
        <f t="shared" si="53"/>
        <v>0</v>
      </c>
      <c r="N303" s="17">
        <f t="shared" si="54"/>
        <v>126.72</v>
      </c>
      <c r="O303" s="54">
        <f t="shared" si="57"/>
        <v>0</v>
      </c>
    </row>
    <row r="304" spans="1:15" ht="28.5" x14ac:dyDescent="0.2">
      <c r="A304" s="53" t="s">
        <v>591</v>
      </c>
      <c r="B304" s="41" t="s">
        <v>574</v>
      </c>
      <c r="C304" s="42" t="s">
        <v>6</v>
      </c>
      <c r="D304" s="127">
        <v>17.98</v>
      </c>
      <c r="E304" s="128">
        <f>Boletim_de_Medição_02!G304</f>
        <v>0</v>
      </c>
      <c r="F304" s="105"/>
      <c r="G304" s="17">
        <f t="shared" si="55"/>
        <v>0</v>
      </c>
      <c r="H304" s="17">
        <f t="shared" si="56"/>
        <v>17.98</v>
      </c>
      <c r="I304" s="129">
        <v>29.51</v>
      </c>
      <c r="J304" s="17">
        <f t="shared" si="50"/>
        <v>530.59</v>
      </c>
      <c r="K304" s="17">
        <f t="shared" si="51"/>
        <v>0</v>
      </c>
      <c r="L304" s="17">
        <f t="shared" si="52"/>
        <v>0</v>
      </c>
      <c r="M304" s="17">
        <f t="shared" si="53"/>
        <v>0</v>
      </c>
      <c r="N304" s="17">
        <f t="shared" si="54"/>
        <v>530.59</v>
      </c>
      <c r="O304" s="54">
        <f t="shared" si="57"/>
        <v>0</v>
      </c>
    </row>
    <row r="305" spans="1:15" ht="28.5" x14ac:dyDescent="0.2">
      <c r="A305" s="53" t="s">
        <v>592</v>
      </c>
      <c r="B305" s="41" t="s">
        <v>302</v>
      </c>
      <c r="C305" s="42" t="s">
        <v>74</v>
      </c>
      <c r="D305" s="127">
        <v>0.6</v>
      </c>
      <c r="E305" s="128">
        <f>Boletim_de_Medição_02!G305</f>
        <v>0</v>
      </c>
      <c r="F305" s="105"/>
      <c r="G305" s="17">
        <f t="shared" si="55"/>
        <v>0</v>
      </c>
      <c r="H305" s="17">
        <f t="shared" si="56"/>
        <v>0.6</v>
      </c>
      <c r="I305" s="129">
        <v>476.04</v>
      </c>
      <c r="J305" s="17">
        <f t="shared" si="50"/>
        <v>285.62</v>
      </c>
      <c r="K305" s="17">
        <f t="shared" si="51"/>
        <v>0</v>
      </c>
      <c r="L305" s="17">
        <f t="shared" si="52"/>
        <v>0</v>
      </c>
      <c r="M305" s="17">
        <f t="shared" si="53"/>
        <v>0</v>
      </c>
      <c r="N305" s="17">
        <f t="shared" si="54"/>
        <v>285.62</v>
      </c>
      <c r="O305" s="54">
        <f t="shared" si="57"/>
        <v>0</v>
      </c>
    </row>
    <row r="306" spans="1:15" ht="15" x14ac:dyDescent="0.2">
      <c r="A306" s="137" t="s">
        <v>58</v>
      </c>
      <c r="B306" s="138" t="s">
        <v>593</v>
      </c>
      <c r="C306" s="139"/>
      <c r="D306" s="140"/>
      <c r="E306" s="140"/>
      <c r="F306" s="105"/>
      <c r="G306" s="17"/>
      <c r="H306" s="17"/>
      <c r="I306" s="129"/>
      <c r="J306" s="125"/>
      <c r="K306" s="125"/>
      <c r="L306" s="125"/>
      <c r="M306" s="125"/>
      <c r="N306" s="17">
        <f t="shared" si="54"/>
        <v>0</v>
      </c>
      <c r="O306" s="54"/>
    </row>
    <row r="307" spans="1:15" ht="15" x14ac:dyDescent="0.2">
      <c r="A307" s="137" t="s">
        <v>59</v>
      </c>
      <c r="B307" s="138" t="s">
        <v>594</v>
      </c>
      <c r="C307" s="139"/>
      <c r="D307" s="140"/>
      <c r="E307" s="140"/>
      <c r="F307" s="105"/>
      <c r="G307" s="17"/>
      <c r="H307" s="17"/>
      <c r="I307" s="129"/>
      <c r="J307" s="125"/>
      <c r="K307" s="125"/>
      <c r="L307" s="125"/>
      <c r="M307" s="125"/>
      <c r="N307" s="17">
        <f t="shared" si="54"/>
        <v>0</v>
      </c>
      <c r="O307" s="54"/>
    </row>
    <row r="308" spans="1:15" ht="42.75" x14ac:dyDescent="0.2">
      <c r="A308" s="53" t="s">
        <v>595</v>
      </c>
      <c r="B308" s="41" t="s">
        <v>596</v>
      </c>
      <c r="C308" s="42" t="s">
        <v>74</v>
      </c>
      <c r="D308" s="127">
        <v>33.6</v>
      </c>
      <c r="E308" s="128">
        <f>Boletim_de_Medição_02!G308</f>
        <v>0</v>
      </c>
      <c r="F308" s="105"/>
      <c r="G308" s="17">
        <f t="shared" si="55"/>
        <v>0</v>
      </c>
      <c r="H308" s="17">
        <f t="shared" si="56"/>
        <v>33.6</v>
      </c>
      <c r="I308" s="129">
        <v>33.92</v>
      </c>
      <c r="J308" s="17">
        <f t="shared" si="50"/>
        <v>1139.71</v>
      </c>
      <c r="K308" s="17">
        <f t="shared" si="51"/>
        <v>0</v>
      </c>
      <c r="L308" s="17">
        <f t="shared" si="52"/>
        <v>0</v>
      </c>
      <c r="M308" s="17">
        <f t="shared" si="53"/>
        <v>0</v>
      </c>
      <c r="N308" s="17">
        <f t="shared" si="54"/>
        <v>1139.71</v>
      </c>
      <c r="O308" s="54">
        <f t="shared" si="57"/>
        <v>0</v>
      </c>
    </row>
    <row r="309" spans="1:15" ht="57" x14ac:dyDescent="0.2">
      <c r="A309" s="53" t="s">
        <v>597</v>
      </c>
      <c r="B309" s="41" t="s">
        <v>598</v>
      </c>
      <c r="C309" s="42" t="s">
        <v>74</v>
      </c>
      <c r="D309" s="127">
        <v>8.4</v>
      </c>
      <c r="E309" s="128">
        <f>Boletim_de_Medição_02!G309</f>
        <v>0</v>
      </c>
      <c r="F309" s="105"/>
      <c r="G309" s="17">
        <f t="shared" si="55"/>
        <v>0</v>
      </c>
      <c r="H309" s="17">
        <f t="shared" si="56"/>
        <v>8.4</v>
      </c>
      <c r="I309" s="129">
        <v>13.83</v>
      </c>
      <c r="J309" s="17">
        <f t="shared" si="50"/>
        <v>116.17</v>
      </c>
      <c r="K309" s="17">
        <f t="shared" si="51"/>
        <v>0</v>
      </c>
      <c r="L309" s="17">
        <f t="shared" si="52"/>
        <v>0</v>
      </c>
      <c r="M309" s="17">
        <f t="shared" si="53"/>
        <v>0</v>
      </c>
      <c r="N309" s="17">
        <f t="shared" si="54"/>
        <v>116.17</v>
      </c>
      <c r="O309" s="54">
        <f t="shared" si="57"/>
        <v>0</v>
      </c>
    </row>
    <row r="310" spans="1:15" ht="28.5" x14ac:dyDescent="0.2">
      <c r="A310" s="53" t="s">
        <v>599</v>
      </c>
      <c r="B310" s="41" t="s">
        <v>600</v>
      </c>
      <c r="C310" s="42" t="s">
        <v>30</v>
      </c>
      <c r="D310" s="127">
        <v>149</v>
      </c>
      <c r="E310" s="128">
        <f>Boletim_de_Medição_02!G310</f>
        <v>0</v>
      </c>
      <c r="F310" s="105"/>
      <c r="G310" s="17">
        <f t="shared" si="55"/>
        <v>0</v>
      </c>
      <c r="H310" s="17">
        <f t="shared" si="56"/>
        <v>149</v>
      </c>
      <c r="I310" s="129">
        <v>2.63</v>
      </c>
      <c r="J310" s="17">
        <f t="shared" si="50"/>
        <v>391.87</v>
      </c>
      <c r="K310" s="17">
        <f t="shared" si="51"/>
        <v>0</v>
      </c>
      <c r="L310" s="17">
        <f t="shared" si="52"/>
        <v>0</v>
      </c>
      <c r="M310" s="17">
        <f t="shared" si="53"/>
        <v>0</v>
      </c>
      <c r="N310" s="17">
        <f t="shared" si="54"/>
        <v>391.87</v>
      </c>
      <c r="O310" s="54">
        <f t="shared" si="57"/>
        <v>0</v>
      </c>
    </row>
    <row r="311" spans="1:15" ht="15" x14ac:dyDescent="0.2">
      <c r="A311" s="53" t="s">
        <v>601</v>
      </c>
      <c r="B311" s="41" t="s">
        <v>602</v>
      </c>
      <c r="C311" s="42" t="s">
        <v>28</v>
      </c>
      <c r="D311" s="127">
        <v>38.71</v>
      </c>
      <c r="E311" s="128">
        <f>Boletim_de_Medição_02!G311</f>
        <v>0</v>
      </c>
      <c r="F311" s="105"/>
      <c r="G311" s="17">
        <f t="shared" si="55"/>
        <v>0</v>
      </c>
      <c r="H311" s="17">
        <f t="shared" si="56"/>
        <v>38.71</v>
      </c>
      <c r="I311" s="129">
        <v>7.54</v>
      </c>
      <c r="J311" s="17">
        <f t="shared" si="50"/>
        <v>291.87</v>
      </c>
      <c r="K311" s="17">
        <f t="shared" si="51"/>
        <v>0</v>
      </c>
      <c r="L311" s="17">
        <f t="shared" si="52"/>
        <v>0</v>
      </c>
      <c r="M311" s="17">
        <f t="shared" si="53"/>
        <v>0</v>
      </c>
      <c r="N311" s="17">
        <f t="shared" si="54"/>
        <v>291.87</v>
      </c>
      <c r="O311" s="54">
        <f t="shared" si="57"/>
        <v>0</v>
      </c>
    </row>
    <row r="312" spans="1:15" ht="42.75" x14ac:dyDescent="0.2">
      <c r="A312" s="53" t="s">
        <v>603</v>
      </c>
      <c r="B312" s="41" t="s">
        <v>195</v>
      </c>
      <c r="C312" s="42" t="s">
        <v>196</v>
      </c>
      <c r="D312" s="127">
        <v>387.1</v>
      </c>
      <c r="E312" s="128">
        <f>Boletim_de_Medição_02!G312</f>
        <v>0</v>
      </c>
      <c r="F312" s="105"/>
      <c r="G312" s="17">
        <f t="shared" si="55"/>
        <v>0</v>
      </c>
      <c r="H312" s="17">
        <f t="shared" si="56"/>
        <v>387.1</v>
      </c>
      <c r="I312" s="129">
        <v>0.64</v>
      </c>
      <c r="J312" s="17">
        <f t="shared" si="50"/>
        <v>247.74</v>
      </c>
      <c r="K312" s="17">
        <f t="shared" si="51"/>
        <v>0</v>
      </c>
      <c r="L312" s="17">
        <f t="shared" si="52"/>
        <v>0</v>
      </c>
      <c r="M312" s="17">
        <f t="shared" si="53"/>
        <v>0</v>
      </c>
      <c r="N312" s="17">
        <f t="shared" si="54"/>
        <v>247.74</v>
      </c>
      <c r="O312" s="54">
        <f t="shared" si="57"/>
        <v>0</v>
      </c>
    </row>
    <row r="313" spans="1:15" ht="15" x14ac:dyDescent="0.2">
      <c r="A313" s="137" t="s">
        <v>60</v>
      </c>
      <c r="B313" s="138" t="s">
        <v>604</v>
      </c>
      <c r="C313" s="139"/>
      <c r="D313" s="140"/>
      <c r="E313" s="140"/>
      <c r="F313" s="105"/>
      <c r="G313" s="17"/>
      <c r="H313" s="17"/>
      <c r="I313" s="129"/>
      <c r="J313" s="125"/>
      <c r="K313" s="125"/>
      <c r="L313" s="125"/>
      <c r="M313" s="125"/>
      <c r="N313" s="17">
        <f t="shared" si="54"/>
        <v>0</v>
      </c>
      <c r="O313" s="54"/>
    </row>
    <row r="314" spans="1:15" ht="15" x14ac:dyDescent="0.2">
      <c r="A314" s="53" t="s">
        <v>605</v>
      </c>
      <c r="B314" s="41" t="s">
        <v>606</v>
      </c>
      <c r="C314" s="42" t="s">
        <v>7</v>
      </c>
      <c r="D314" s="127">
        <v>1</v>
      </c>
      <c r="E314" s="128">
        <f>Boletim_de_Medição_02!G314</f>
        <v>0</v>
      </c>
      <c r="F314" s="105"/>
      <c r="G314" s="17">
        <f t="shared" si="55"/>
        <v>0</v>
      </c>
      <c r="H314" s="17">
        <f t="shared" si="56"/>
        <v>1</v>
      </c>
      <c r="I314" s="129">
        <v>71.59</v>
      </c>
      <c r="J314" s="17">
        <f t="shared" si="50"/>
        <v>71.59</v>
      </c>
      <c r="K314" s="17">
        <f t="shared" si="51"/>
        <v>0</v>
      </c>
      <c r="L314" s="17">
        <f t="shared" si="52"/>
        <v>0</v>
      </c>
      <c r="M314" s="17">
        <f t="shared" si="53"/>
        <v>0</v>
      </c>
      <c r="N314" s="17">
        <f t="shared" si="54"/>
        <v>71.59</v>
      </c>
      <c r="O314" s="54">
        <f t="shared" si="57"/>
        <v>0</v>
      </c>
    </row>
    <row r="315" spans="1:15" ht="42.75" x14ac:dyDescent="0.2">
      <c r="A315" s="53" t="s">
        <v>607</v>
      </c>
      <c r="B315" s="41" t="s">
        <v>608</v>
      </c>
      <c r="C315" s="42" t="s">
        <v>71</v>
      </c>
      <c r="D315" s="127">
        <v>1</v>
      </c>
      <c r="E315" s="128">
        <f>Boletim_de_Medição_02!G315</f>
        <v>0</v>
      </c>
      <c r="F315" s="105"/>
      <c r="G315" s="17">
        <f t="shared" si="55"/>
        <v>0</v>
      </c>
      <c r="H315" s="17">
        <f t="shared" si="56"/>
        <v>1</v>
      </c>
      <c r="I315" s="129">
        <v>23.69</v>
      </c>
      <c r="J315" s="17">
        <f t="shared" si="50"/>
        <v>23.69</v>
      </c>
      <c r="K315" s="17">
        <f t="shared" si="51"/>
        <v>0</v>
      </c>
      <c r="L315" s="17">
        <f t="shared" si="52"/>
        <v>0</v>
      </c>
      <c r="M315" s="17">
        <f t="shared" si="53"/>
        <v>0</v>
      </c>
      <c r="N315" s="17">
        <f t="shared" si="54"/>
        <v>23.69</v>
      </c>
      <c r="O315" s="54">
        <f t="shared" si="57"/>
        <v>0</v>
      </c>
    </row>
    <row r="316" spans="1:15" ht="28.5" x14ac:dyDescent="0.2">
      <c r="A316" s="53" t="s">
        <v>609</v>
      </c>
      <c r="B316" s="41" t="s">
        <v>610</v>
      </c>
      <c r="C316" s="42" t="s">
        <v>7</v>
      </c>
      <c r="D316" s="127">
        <v>1</v>
      </c>
      <c r="E316" s="128">
        <f>Boletim_de_Medição_02!G316</f>
        <v>0</v>
      </c>
      <c r="F316" s="105"/>
      <c r="G316" s="17">
        <f t="shared" si="55"/>
        <v>0</v>
      </c>
      <c r="H316" s="17">
        <f t="shared" si="56"/>
        <v>1</v>
      </c>
      <c r="I316" s="129">
        <v>268.5</v>
      </c>
      <c r="J316" s="17">
        <f t="shared" si="50"/>
        <v>268.5</v>
      </c>
      <c r="K316" s="17">
        <f t="shared" si="51"/>
        <v>0</v>
      </c>
      <c r="L316" s="17">
        <f t="shared" si="52"/>
        <v>0</v>
      </c>
      <c r="M316" s="17">
        <f t="shared" si="53"/>
        <v>0</v>
      </c>
      <c r="N316" s="17">
        <f t="shared" si="54"/>
        <v>268.5</v>
      </c>
      <c r="O316" s="54">
        <f t="shared" si="57"/>
        <v>0</v>
      </c>
    </row>
    <row r="317" spans="1:15" ht="28.5" x14ac:dyDescent="0.2">
      <c r="A317" s="53" t="s">
        <v>611</v>
      </c>
      <c r="B317" s="41" t="s">
        <v>612</v>
      </c>
      <c r="C317" s="42" t="s">
        <v>7</v>
      </c>
      <c r="D317" s="127">
        <v>1</v>
      </c>
      <c r="E317" s="128">
        <f>Boletim_de_Medição_02!G317</f>
        <v>0</v>
      </c>
      <c r="F317" s="105"/>
      <c r="G317" s="17">
        <f t="shared" si="55"/>
        <v>0</v>
      </c>
      <c r="H317" s="17">
        <f t="shared" si="56"/>
        <v>1</v>
      </c>
      <c r="I317" s="129">
        <v>178.59</v>
      </c>
      <c r="J317" s="17">
        <f t="shared" si="50"/>
        <v>178.59</v>
      </c>
      <c r="K317" s="17">
        <f t="shared" si="51"/>
        <v>0</v>
      </c>
      <c r="L317" s="17">
        <f t="shared" si="52"/>
        <v>0</v>
      </c>
      <c r="M317" s="17">
        <f t="shared" si="53"/>
        <v>0</v>
      </c>
      <c r="N317" s="17">
        <f t="shared" si="54"/>
        <v>178.59</v>
      </c>
      <c r="O317" s="54">
        <f t="shared" si="57"/>
        <v>0</v>
      </c>
    </row>
    <row r="318" spans="1:15" ht="15" x14ac:dyDescent="0.2">
      <c r="A318" s="53" t="s">
        <v>613</v>
      </c>
      <c r="B318" s="41" t="s">
        <v>614</v>
      </c>
      <c r="C318" s="42" t="s">
        <v>71</v>
      </c>
      <c r="D318" s="127">
        <v>11</v>
      </c>
      <c r="E318" s="128">
        <f>Boletim_de_Medição_02!G318</f>
        <v>0</v>
      </c>
      <c r="F318" s="105"/>
      <c r="G318" s="17">
        <f t="shared" si="55"/>
        <v>0</v>
      </c>
      <c r="H318" s="17">
        <f t="shared" si="56"/>
        <v>11</v>
      </c>
      <c r="I318" s="129">
        <v>10.54</v>
      </c>
      <c r="J318" s="17">
        <f t="shared" si="50"/>
        <v>115.94</v>
      </c>
      <c r="K318" s="17">
        <f t="shared" si="51"/>
        <v>0</v>
      </c>
      <c r="L318" s="17">
        <f t="shared" si="52"/>
        <v>0</v>
      </c>
      <c r="M318" s="17">
        <f t="shared" si="53"/>
        <v>0</v>
      </c>
      <c r="N318" s="17">
        <f t="shared" si="54"/>
        <v>115.94</v>
      </c>
      <c r="O318" s="54">
        <f t="shared" si="57"/>
        <v>0</v>
      </c>
    </row>
    <row r="319" spans="1:15" ht="28.5" x14ac:dyDescent="0.2">
      <c r="A319" s="53" t="s">
        <v>615</v>
      </c>
      <c r="B319" s="41" t="s">
        <v>616</v>
      </c>
      <c r="C319" s="42" t="s">
        <v>71</v>
      </c>
      <c r="D319" s="127">
        <v>2</v>
      </c>
      <c r="E319" s="128">
        <f>Boletim_de_Medição_02!G319</f>
        <v>0</v>
      </c>
      <c r="F319" s="105"/>
      <c r="G319" s="17">
        <f t="shared" si="55"/>
        <v>0</v>
      </c>
      <c r="H319" s="17">
        <f t="shared" si="56"/>
        <v>2</v>
      </c>
      <c r="I319" s="129">
        <v>95.77</v>
      </c>
      <c r="J319" s="17">
        <f t="shared" si="50"/>
        <v>191.54</v>
      </c>
      <c r="K319" s="17">
        <f t="shared" si="51"/>
        <v>0</v>
      </c>
      <c r="L319" s="17">
        <f t="shared" si="52"/>
        <v>0</v>
      </c>
      <c r="M319" s="17">
        <f t="shared" si="53"/>
        <v>0</v>
      </c>
      <c r="N319" s="17">
        <f t="shared" si="54"/>
        <v>191.54</v>
      </c>
      <c r="O319" s="54">
        <f t="shared" si="57"/>
        <v>0</v>
      </c>
    </row>
    <row r="320" spans="1:15" ht="15" x14ac:dyDescent="0.2">
      <c r="A320" s="53" t="s">
        <v>617</v>
      </c>
      <c r="B320" s="41" t="s">
        <v>618</v>
      </c>
      <c r="C320" s="42" t="s">
        <v>71</v>
      </c>
      <c r="D320" s="127">
        <v>8</v>
      </c>
      <c r="E320" s="128">
        <f>Boletim_de_Medição_02!G320</f>
        <v>0</v>
      </c>
      <c r="F320" s="105"/>
      <c r="G320" s="17">
        <f t="shared" si="55"/>
        <v>0</v>
      </c>
      <c r="H320" s="17">
        <f t="shared" si="56"/>
        <v>8</v>
      </c>
      <c r="I320" s="129">
        <v>53.33</v>
      </c>
      <c r="J320" s="17">
        <f t="shared" si="50"/>
        <v>426.64</v>
      </c>
      <c r="K320" s="17">
        <f t="shared" si="51"/>
        <v>0</v>
      </c>
      <c r="L320" s="17">
        <f t="shared" si="52"/>
        <v>0</v>
      </c>
      <c r="M320" s="17">
        <f t="shared" si="53"/>
        <v>0</v>
      </c>
      <c r="N320" s="17">
        <f t="shared" si="54"/>
        <v>426.64</v>
      </c>
      <c r="O320" s="54">
        <f t="shared" si="57"/>
        <v>0</v>
      </c>
    </row>
    <row r="321" spans="1:15" ht="28.5" x14ac:dyDescent="0.2">
      <c r="A321" s="53" t="s">
        <v>619</v>
      </c>
      <c r="B321" s="41" t="s">
        <v>476</v>
      </c>
      <c r="C321" s="42" t="s">
        <v>30</v>
      </c>
      <c r="D321" s="127">
        <v>11</v>
      </c>
      <c r="E321" s="128">
        <f>Boletim_de_Medição_02!G321</f>
        <v>0</v>
      </c>
      <c r="F321" s="105"/>
      <c r="G321" s="17">
        <f t="shared" si="55"/>
        <v>0</v>
      </c>
      <c r="H321" s="17">
        <f t="shared" si="56"/>
        <v>11</v>
      </c>
      <c r="I321" s="129">
        <v>2.21</v>
      </c>
      <c r="J321" s="17">
        <f t="shared" si="50"/>
        <v>24.31</v>
      </c>
      <c r="K321" s="17">
        <f t="shared" si="51"/>
        <v>0</v>
      </c>
      <c r="L321" s="17">
        <f t="shared" si="52"/>
        <v>0</v>
      </c>
      <c r="M321" s="17">
        <f t="shared" si="53"/>
        <v>0</v>
      </c>
      <c r="N321" s="17">
        <f t="shared" si="54"/>
        <v>24.31</v>
      </c>
      <c r="O321" s="54">
        <f t="shared" si="57"/>
        <v>0</v>
      </c>
    </row>
    <row r="322" spans="1:15" ht="28.5" x14ac:dyDescent="0.2">
      <c r="A322" s="53" t="s">
        <v>620</v>
      </c>
      <c r="B322" s="41" t="s">
        <v>621</v>
      </c>
      <c r="C322" s="42" t="s">
        <v>30</v>
      </c>
      <c r="D322" s="127">
        <v>4</v>
      </c>
      <c r="E322" s="128">
        <f>Boletim_de_Medição_02!G322</f>
        <v>0</v>
      </c>
      <c r="F322" s="105"/>
      <c r="G322" s="17">
        <f t="shared" si="55"/>
        <v>0</v>
      </c>
      <c r="H322" s="17">
        <f t="shared" si="56"/>
        <v>4</v>
      </c>
      <c r="I322" s="129">
        <v>3.95</v>
      </c>
      <c r="J322" s="17">
        <f t="shared" si="50"/>
        <v>15.8</v>
      </c>
      <c r="K322" s="17">
        <f t="shared" si="51"/>
        <v>0</v>
      </c>
      <c r="L322" s="17">
        <f t="shared" si="52"/>
        <v>0</v>
      </c>
      <c r="M322" s="17">
        <f t="shared" si="53"/>
        <v>0</v>
      </c>
      <c r="N322" s="17">
        <f t="shared" si="54"/>
        <v>15.8</v>
      </c>
      <c r="O322" s="54">
        <f t="shared" si="57"/>
        <v>0</v>
      </c>
    </row>
    <row r="323" spans="1:15" ht="15" x14ac:dyDescent="0.2">
      <c r="A323" s="53" t="s">
        <v>622</v>
      </c>
      <c r="B323" s="41" t="s">
        <v>623</v>
      </c>
      <c r="C323" s="42" t="s">
        <v>30</v>
      </c>
      <c r="D323" s="127">
        <v>4</v>
      </c>
      <c r="E323" s="128">
        <f>Boletim_de_Medição_02!G323</f>
        <v>0</v>
      </c>
      <c r="F323" s="105"/>
      <c r="G323" s="17">
        <f t="shared" si="55"/>
        <v>0</v>
      </c>
      <c r="H323" s="17">
        <f t="shared" si="56"/>
        <v>4</v>
      </c>
      <c r="I323" s="129">
        <v>4.26</v>
      </c>
      <c r="J323" s="17">
        <f t="shared" si="50"/>
        <v>17.04</v>
      </c>
      <c r="K323" s="17">
        <f t="shared" si="51"/>
        <v>0</v>
      </c>
      <c r="L323" s="17">
        <f t="shared" si="52"/>
        <v>0</v>
      </c>
      <c r="M323" s="17">
        <f t="shared" si="53"/>
        <v>0</v>
      </c>
      <c r="N323" s="17">
        <f t="shared" si="54"/>
        <v>17.04</v>
      </c>
      <c r="O323" s="54">
        <f t="shared" si="57"/>
        <v>0</v>
      </c>
    </row>
    <row r="324" spans="1:15" ht="15" x14ac:dyDescent="0.2">
      <c r="A324" s="137" t="s">
        <v>111</v>
      </c>
      <c r="B324" s="138" t="s">
        <v>624</v>
      </c>
      <c r="C324" s="139"/>
      <c r="D324" s="140"/>
      <c r="E324" s="140"/>
      <c r="F324" s="105"/>
      <c r="G324" s="17"/>
      <c r="H324" s="17"/>
      <c r="I324" s="129"/>
      <c r="J324" s="125"/>
      <c r="K324" s="125"/>
      <c r="L324" s="125"/>
      <c r="M324" s="125"/>
      <c r="N324" s="17">
        <f t="shared" si="54"/>
        <v>0</v>
      </c>
      <c r="O324" s="54"/>
    </row>
    <row r="325" spans="1:15" ht="28.5" x14ac:dyDescent="0.2">
      <c r="A325" s="53" t="s">
        <v>625</v>
      </c>
      <c r="B325" s="41" t="s">
        <v>476</v>
      </c>
      <c r="C325" s="42" t="s">
        <v>30</v>
      </c>
      <c r="D325" s="127">
        <v>500</v>
      </c>
      <c r="E325" s="128">
        <f>Boletim_de_Medição_02!G325</f>
        <v>0</v>
      </c>
      <c r="F325" s="105"/>
      <c r="G325" s="17">
        <f t="shared" si="55"/>
        <v>0</v>
      </c>
      <c r="H325" s="17">
        <f t="shared" si="56"/>
        <v>500</v>
      </c>
      <c r="I325" s="129">
        <v>2.21</v>
      </c>
      <c r="J325" s="17">
        <f t="shared" si="50"/>
        <v>1105</v>
      </c>
      <c r="K325" s="17">
        <f t="shared" si="51"/>
        <v>0</v>
      </c>
      <c r="L325" s="17">
        <f t="shared" si="52"/>
        <v>0</v>
      </c>
      <c r="M325" s="17">
        <f t="shared" si="53"/>
        <v>0</v>
      </c>
      <c r="N325" s="17">
        <f t="shared" si="54"/>
        <v>1105</v>
      </c>
      <c r="O325" s="54">
        <f t="shared" si="57"/>
        <v>0</v>
      </c>
    </row>
    <row r="326" spans="1:15" ht="28.5" x14ac:dyDescent="0.2">
      <c r="A326" s="53" t="s">
        <v>626</v>
      </c>
      <c r="B326" s="41" t="s">
        <v>621</v>
      </c>
      <c r="C326" s="42" t="s">
        <v>30</v>
      </c>
      <c r="D326" s="127">
        <v>200</v>
      </c>
      <c r="E326" s="128">
        <f>Boletim_de_Medição_02!G326</f>
        <v>0</v>
      </c>
      <c r="F326" s="105"/>
      <c r="G326" s="17">
        <f t="shared" si="55"/>
        <v>0</v>
      </c>
      <c r="H326" s="17">
        <f t="shared" si="56"/>
        <v>200</v>
      </c>
      <c r="I326" s="129">
        <v>3.95</v>
      </c>
      <c r="J326" s="17">
        <f t="shared" si="50"/>
        <v>790</v>
      </c>
      <c r="K326" s="17">
        <f t="shared" si="51"/>
        <v>0</v>
      </c>
      <c r="L326" s="17">
        <f t="shared" si="52"/>
        <v>0</v>
      </c>
      <c r="M326" s="17">
        <f t="shared" si="53"/>
        <v>0</v>
      </c>
      <c r="N326" s="17">
        <f t="shared" si="54"/>
        <v>790</v>
      </c>
      <c r="O326" s="54">
        <f t="shared" si="57"/>
        <v>0</v>
      </c>
    </row>
    <row r="327" spans="1:15" ht="15" x14ac:dyDescent="0.2">
      <c r="A327" s="53" t="s">
        <v>627</v>
      </c>
      <c r="B327" s="41" t="s">
        <v>69</v>
      </c>
      <c r="C327" s="42" t="s">
        <v>30</v>
      </c>
      <c r="D327" s="127">
        <v>27.71</v>
      </c>
      <c r="E327" s="128">
        <f>Boletim_de_Medição_02!G327</f>
        <v>0</v>
      </c>
      <c r="F327" s="105">
        <v>15.22</v>
      </c>
      <c r="G327" s="17">
        <f t="shared" si="55"/>
        <v>15.22</v>
      </c>
      <c r="H327" s="17">
        <f t="shared" si="56"/>
        <v>12.49</v>
      </c>
      <c r="I327" s="129">
        <v>7.66</v>
      </c>
      <c r="J327" s="17">
        <f t="shared" si="50"/>
        <v>212.26</v>
      </c>
      <c r="K327" s="17">
        <f t="shared" si="51"/>
        <v>0</v>
      </c>
      <c r="L327" s="17">
        <f t="shared" si="52"/>
        <v>116.59</v>
      </c>
      <c r="M327" s="17">
        <f t="shared" si="53"/>
        <v>116.59</v>
      </c>
      <c r="N327" s="17">
        <f t="shared" si="54"/>
        <v>95.67</v>
      </c>
      <c r="O327" s="54">
        <f t="shared" si="57"/>
        <v>54.93</v>
      </c>
    </row>
    <row r="328" spans="1:15" ht="28.5" x14ac:dyDescent="0.2">
      <c r="A328" s="53" t="s">
        <v>628</v>
      </c>
      <c r="B328" s="41" t="s">
        <v>132</v>
      </c>
      <c r="C328" s="42" t="s">
        <v>30</v>
      </c>
      <c r="D328" s="127">
        <v>123.54</v>
      </c>
      <c r="E328" s="128">
        <f>Boletim_de_Medição_02!G328</f>
        <v>0</v>
      </c>
      <c r="F328" s="105">
        <v>123.54</v>
      </c>
      <c r="G328" s="17">
        <f t="shared" si="55"/>
        <v>123.54</v>
      </c>
      <c r="H328" s="17">
        <f t="shared" si="56"/>
        <v>0</v>
      </c>
      <c r="I328" s="129">
        <v>5.64</v>
      </c>
      <c r="J328" s="17">
        <f t="shared" si="50"/>
        <v>696.77</v>
      </c>
      <c r="K328" s="17">
        <f t="shared" si="51"/>
        <v>0</v>
      </c>
      <c r="L328" s="17">
        <f t="shared" si="52"/>
        <v>696.77</v>
      </c>
      <c r="M328" s="17">
        <f t="shared" si="53"/>
        <v>696.77</v>
      </c>
      <c r="N328" s="17">
        <f t="shared" si="54"/>
        <v>0</v>
      </c>
      <c r="O328" s="54">
        <f t="shared" si="57"/>
        <v>100</v>
      </c>
    </row>
    <row r="329" spans="1:15" ht="15" x14ac:dyDescent="0.2">
      <c r="A329" s="53" t="s">
        <v>629</v>
      </c>
      <c r="B329" s="41" t="s">
        <v>623</v>
      </c>
      <c r="C329" s="42" t="s">
        <v>30</v>
      </c>
      <c r="D329" s="127">
        <v>115.23</v>
      </c>
      <c r="E329" s="128">
        <f>Boletim_de_Medição_02!G329</f>
        <v>0</v>
      </c>
      <c r="F329" s="105"/>
      <c r="G329" s="17">
        <f t="shared" si="55"/>
        <v>0</v>
      </c>
      <c r="H329" s="17">
        <f t="shared" si="56"/>
        <v>115.23</v>
      </c>
      <c r="I329" s="129">
        <v>4.26</v>
      </c>
      <c r="J329" s="17">
        <f t="shared" si="50"/>
        <v>490.88</v>
      </c>
      <c r="K329" s="17">
        <f t="shared" si="51"/>
        <v>0</v>
      </c>
      <c r="L329" s="17">
        <f t="shared" si="52"/>
        <v>0</v>
      </c>
      <c r="M329" s="17">
        <f t="shared" si="53"/>
        <v>0</v>
      </c>
      <c r="N329" s="17">
        <f t="shared" si="54"/>
        <v>490.88</v>
      </c>
      <c r="O329" s="54">
        <f t="shared" si="57"/>
        <v>0</v>
      </c>
    </row>
    <row r="330" spans="1:15" ht="28.5" x14ac:dyDescent="0.2">
      <c r="A330" s="53" t="s">
        <v>630</v>
      </c>
      <c r="B330" s="41" t="s">
        <v>491</v>
      </c>
      <c r="C330" s="42" t="s">
        <v>71</v>
      </c>
      <c r="D330" s="127">
        <v>34</v>
      </c>
      <c r="E330" s="128">
        <f>Boletim_de_Medição_02!G330</f>
        <v>0</v>
      </c>
      <c r="F330" s="105"/>
      <c r="G330" s="17">
        <f t="shared" si="55"/>
        <v>0</v>
      </c>
      <c r="H330" s="17">
        <f t="shared" si="56"/>
        <v>34</v>
      </c>
      <c r="I330" s="129">
        <v>4.68</v>
      </c>
      <c r="J330" s="17">
        <f t="shared" ref="J330:J393" si="58">D330*I330</f>
        <v>159.12</v>
      </c>
      <c r="K330" s="17">
        <f t="shared" ref="K330:K393" si="59">E330*I330</f>
        <v>0</v>
      </c>
      <c r="L330" s="17">
        <f t="shared" ref="L330:L393" si="60">F330*I330</f>
        <v>0</v>
      </c>
      <c r="M330" s="17">
        <f t="shared" ref="M330:M393" si="61">G330*I330</f>
        <v>0</v>
      </c>
      <c r="N330" s="17">
        <f t="shared" si="54"/>
        <v>159.12</v>
      </c>
      <c r="O330" s="54">
        <f t="shared" si="57"/>
        <v>0</v>
      </c>
    </row>
    <row r="331" spans="1:15" ht="15" x14ac:dyDescent="0.2">
      <c r="A331" s="53" t="s">
        <v>631</v>
      </c>
      <c r="B331" s="41" t="s">
        <v>632</v>
      </c>
      <c r="C331" s="42" t="s">
        <v>7</v>
      </c>
      <c r="D331" s="127">
        <v>4</v>
      </c>
      <c r="E331" s="128">
        <f>Boletim_de_Medição_02!G331</f>
        <v>0</v>
      </c>
      <c r="F331" s="105">
        <v>4</v>
      </c>
      <c r="G331" s="17">
        <f t="shared" si="55"/>
        <v>4</v>
      </c>
      <c r="H331" s="17">
        <f t="shared" si="56"/>
        <v>0</v>
      </c>
      <c r="I331" s="129">
        <v>9.9700000000000006</v>
      </c>
      <c r="J331" s="17">
        <f t="shared" si="58"/>
        <v>39.880000000000003</v>
      </c>
      <c r="K331" s="17">
        <f t="shared" si="59"/>
        <v>0</v>
      </c>
      <c r="L331" s="17">
        <f t="shared" si="60"/>
        <v>39.880000000000003</v>
      </c>
      <c r="M331" s="17">
        <f t="shared" si="61"/>
        <v>39.880000000000003</v>
      </c>
      <c r="N331" s="17">
        <f t="shared" ref="N331:N394" si="62">J331-M331</f>
        <v>0</v>
      </c>
      <c r="O331" s="54">
        <f t="shared" si="57"/>
        <v>100</v>
      </c>
    </row>
    <row r="332" spans="1:15" ht="15" x14ac:dyDescent="0.2">
      <c r="A332" s="53" t="s">
        <v>633</v>
      </c>
      <c r="B332" s="41" t="s">
        <v>634</v>
      </c>
      <c r="C332" s="42" t="s">
        <v>7</v>
      </c>
      <c r="D332" s="127">
        <v>42</v>
      </c>
      <c r="E332" s="128">
        <f>Boletim_de_Medição_02!G332</f>
        <v>0</v>
      </c>
      <c r="F332" s="105">
        <v>42</v>
      </c>
      <c r="G332" s="17">
        <f t="shared" si="55"/>
        <v>42</v>
      </c>
      <c r="H332" s="17">
        <f t="shared" si="56"/>
        <v>0</v>
      </c>
      <c r="I332" s="129">
        <v>7.36</v>
      </c>
      <c r="J332" s="17">
        <f t="shared" si="58"/>
        <v>309.12</v>
      </c>
      <c r="K332" s="17">
        <f t="shared" si="59"/>
        <v>0</v>
      </c>
      <c r="L332" s="17">
        <f t="shared" si="60"/>
        <v>309.12</v>
      </c>
      <c r="M332" s="17">
        <f t="shared" si="61"/>
        <v>309.12</v>
      </c>
      <c r="N332" s="17">
        <f t="shared" si="62"/>
        <v>0</v>
      </c>
      <c r="O332" s="54">
        <f t="shared" si="57"/>
        <v>100</v>
      </c>
    </row>
    <row r="333" spans="1:15" ht="28.5" x14ac:dyDescent="0.2">
      <c r="A333" s="53" t="s">
        <v>635</v>
      </c>
      <c r="B333" s="41" t="s">
        <v>131</v>
      </c>
      <c r="C333" s="42" t="s">
        <v>7</v>
      </c>
      <c r="D333" s="127">
        <v>13</v>
      </c>
      <c r="E333" s="128">
        <f>Boletim_de_Medição_02!G333</f>
        <v>0</v>
      </c>
      <c r="F333" s="105"/>
      <c r="G333" s="17">
        <f t="shared" si="55"/>
        <v>0</v>
      </c>
      <c r="H333" s="17">
        <f t="shared" si="56"/>
        <v>13</v>
      </c>
      <c r="I333" s="129">
        <v>2.75</v>
      </c>
      <c r="J333" s="17">
        <f t="shared" si="58"/>
        <v>35.75</v>
      </c>
      <c r="K333" s="17">
        <f t="shared" si="59"/>
        <v>0</v>
      </c>
      <c r="L333" s="17">
        <f t="shared" si="60"/>
        <v>0</v>
      </c>
      <c r="M333" s="17">
        <f t="shared" si="61"/>
        <v>0</v>
      </c>
      <c r="N333" s="17">
        <f t="shared" si="62"/>
        <v>35.75</v>
      </c>
      <c r="O333" s="54">
        <f t="shared" si="57"/>
        <v>0</v>
      </c>
    </row>
    <row r="334" spans="1:15" ht="28.5" x14ac:dyDescent="0.2">
      <c r="A334" s="53" t="s">
        <v>636</v>
      </c>
      <c r="B334" s="41" t="s">
        <v>130</v>
      </c>
      <c r="C334" s="42" t="s">
        <v>7</v>
      </c>
      <c r="D334" s="127">
        <v>105</v>
      </c>
      <c r="E334" s="128">
        <f>Boletim_de_Medição_02!G334</f>
        <v>0</v>
      </c>
      <c r="F334" s="105">
        <v>105</v>
      </c>
      <c r="G334" s="17">
        <f t="shared" si="55"/>
        <v>105</v>
      </c>
      <c r="H334" s="17">
        <f t="shared" si="56"/>
        <v>0</v>
      </c>
      <c r="I334" s="129">
        <v>1.99</v>
      </c>
      <c r="J334" s="17">
        <f t="shared" si="58"/>
        <v>208.95</v>
      </c>
      <c r="K334" s="17">
        <f t="shared" si="59"/>
        <v>0</v>
      </c>
      <c r="L334" s="17">
        <f t="shared" si="60"/>
        <v>208.95</v>
      </c>
      <c r="M334" s="17">
        <f t="shared" si="61"/>
        <v>208.95</v>
      </c>
      <c r="N334" s="17">
        <f t="shared" si="62"/>
        <v>0</v>
      </c>
      <c r="O334" s="54">
        <f t="shared" si="57"/>
        <v>100</v>
      </c>
    </row>
    <row r="335" spans="1:15" ht="28.5" x14ac:dyDescent="0.2">
      <c r="A335" s="53" t="s">
        <v>637</v>
      </c>
      <c r="B335" s="41" t="s">
        <v>638</v>
      </c>
      <c r="C335" s="42" t="s">
        <v>71</v>
      </c>
      <c r="D335" s="127">
        <v>23</v>
      </c>
      <c r="E335" s="128">
        <f>Boletim_de_Medição_02!G335</f>
        <v>0</v>
      </c>
      <c r="F335" s="105"/>
      <c r="G335" s="17">
        <f t="shared" si="55"/>
        <v>0</v>
      </c>
      <c r="H335" s="17">
        <f t="shared" si="56"/>
        <v>23</v>
      </c>
      <c r="I335" s="129">
        <v>10.19</v>
      </c>
      <c r="J335" s="17">
        <f t="shared" si="58"/>
        <v>234.37</v>
      </c>
      <c r="K335" s="17">
        <f t="shared" si="59"/>
        <v>0</v>
      </c>
      <c r="L335" s="17">
        <f t="shared" si="60"/>
        <v>0</v>
      </c>
      <c r="M335" s="17">
        <f t="shared" si="61"/>
        <v>0</v>
      </c>
      <c r="N335" s="17">
        <f t="shared" si="62"/>
        <v>234.37</v>
      </c>
      <c r="O335" s="54">
        <f t="shared" si="57"/>
        <v>0</v>
      </c>
    </row>
    <row r="336" spans="1:15" ht="28.5" x14ac:dyDescent="0.2">
      <c r="A336" s="53" t="s">
        <v>639</v>
      </c>
      <c r="B336" s="41" t="s">
        <v>640</v>
      </c>
      <c r="C336" s="42" t="s">
        <v>71</v>
      </c>
      <c r="D336" s="127">
        <v>8</v>
      </c>
      <c r="E336" s="128">
        <f>Boletim_de_Medição_02!G336</f>
        <v>0</v>
      </c>
      <c r="F336" s="105"/>
      <c r="G336" s="17">
        <f t="shared" si="55"/>
        <v>0</v>
      </c>
      <c r="H336" s="17">
        <f t="shared" si="56"/>
        <v>8</v>
      </c>
      <c r="I336" s="129">
        <v>17.28</v>
      </c>
      <c r="J336" s="17">
        <f t="shared" si="58"/>
        <v>138.24</v>
      </c>
      <c r="K336" s="17">
        <f t="shared" si="59"/>
        <v>0</v>
      </c>
      <c r="L336" s="17">
        <f t="shared" si="60"/>
        <v>0</v>
      </c>
      <c r="M336" s="17">
        <f t="shared" si="61"/>
        <v>0</v>
      </c>
      <c r="N336" s="17">
        <f t="shared" si="62"/>
        <v>138.24</v>
      </c>
      <c r="O336" s="54">
        <f t="shared" si="57"/>
        <v>0</v>
      </c>
    </row>
    <row r="337" spans="1:15" ht="28.5" x14ac:dyDescent="0.2">
      <c r="A337" s="53" t="s">
        <v>641</v>
      </c>
      <c r="B337" s="41" t="s">
        <v>642</v>
      </c>
      <c r="C337" s="42" t="s">
        <v>7</v>
      </c>
      <c r="D337" s="127">
        <v>4</v>
      </c>
      <c r="E337" s="128">
        <f>Boletim_de_Medição_02!G337</f>
        <v>0</v>
      </c>
      <c r="F337" s="105"/>
      <c r="G337" s="17">
        <f t="shared" si="55"/>
        <v>0</v>
      </c>
      <c r="H337" s="17">
        <f t="shared" si="56"/>
        <v>4</v>
      </c>
      <c r="I337" s="129">
        <v>102.56</v>
      </c>
      <c r="J337" s="17">
        <f t="shared" si="58"/>
        <v>410.24</v>
      </c>
      <c r="K337" s="17">
        <f t="shared" si="59"/>
        <v>0</v>
      </c>
      <c r="L337" s="17">
        <f t="shared" si="60"/>
        <v>0</v>
      </c>
      <c r="M337" s="17">
        <f t="shared" si="61"/>
        <v>0</v>
      </c>
      <c r="N337" s="17">
        <f t="shared" si="62"/>
        <v>410.24</v>
      </c>
      <c r="O337" s="54">
        <f t="shared" si="57"/>
        <v>0</v>
      </c>
    </row>
    <row r="338" spans="1:15" ht="28.5" x14ac:dyDescent="0.2">
      <c r="A338" s="53" t="s">
        <v>643</v>
      </c>
      <c r="B338" s="41" t="s">
        <v>644</v>
      </c>
      <c r="C338" s="42" t="s">
        <v>7</v>
      </c>
      <c r="D338" s="127">
        <v>5</v>
      </c>
      <c r="E338" s="128">
        <f>Boletim_de_Medição_02!G338</f>
        <v>0</v>
      </c>
      <c r="F338" s="105"/>
      <c r="G338" s="17">
        <f t="shared" si="55"/>
        <v>0</v>
      </c>
      <c r="H338" s="17">
        <f t="shared" si="56"/>
        <v>5</v>
      </c>
      <c r="I338" s="129">
        <v>6.59</v>
      </c>
      <c r="J338" s="17">
        <f t="shared" si="58"/>
        <v>32.950000000000003</v>
      </c>
      <c r="K338" s="17">
        <f t="shared" si="59"/>
        <v>0</v>
      </c>
      <c r="L338" s="17">
        <f t="shared" si="60"/>
        <v>0</v>
      </c>
      <c r="M338" s="17">
        <f t="shared" si="61"/>
        <v>0</v>
      </c>
      <c r="N338" s="17">
        <f t="shared" si="62"/>
        <v>32.950000000000003</v>
      </c>
      <c r="O338" s="54">
        <f t="shared" si="57"/>
        <v>0</v>
      </c>
    </row>
    <row r="339" spans="1:15" ht="15" x14ac:dyDescent="0.2">
      <c r="A339" s="53" t="s">
        <v>645</v>
      </c>
      <c r="B339" s="41" t="s">
        <v>646</v>
      </c>
      <c r="C339" s="42" t="s">
        <v>7</v>
      </c>
      <c r="D339" s="127">
        <v>10</v>
      </c>
      <c r="E339" s="128">
        <f>Boletim_de_Medição_02!G339</f>
        <v>0</v>
      </c>
      <c r="F339" s="105"/>
      <c r="G339" s="17">
        <f t="shared" si="55"/>
        <v>0</v>
      </c>
      <c r="H339" s="17">
        <f t="shared" si="56"/>
        <v>10</v>
      </c>
      <c r="I339" s="129">
        <v>14.06</v>
      </c>
      <c r="J339" s="17">
        <f t="shared" si="58"/>
        <v>140.6</v>
      </c>
      <c r="K339" s="17">
        <f t="shared" si="59"/>
        <v>0</v>
      </c>
      <c r="L339" s="17">
        <f t="shared" si="60"/>
        <v>0</v>
      </c>
      <c r="M339" s="17">
        <f t="shared" si="61"/>
        <v>0</v>
      </c>
      <c r="N339" s="17">
        <f t="shared" si="62"/>
        <v>140.6</v>
      </c>
      <c r="O339" s="54">
        <f t="shared" si="57"/>
        <v>0</v>
      </c>
    </row>
    <row r="340" spans="1:15" ht="28.5" x14ac:dyDescent="0.2">
      <c r="A340" s="53" t="s">
        <v>647</v>
      </c>
      <c r="B340" s="41" t="s">
        <v>648</v>
      </c>
      <c r="C340" s="42" t="s">
        <v>649</v>
      </c>
      <c r="D340" s="127">
        <v>35</v>
      </c>
      <c r="E340" s="128">
        <f>Boletim_de_Medição_02!G340</f>
        <v>0</v>
      </c>
      <c r="F340" s="105"/>
      <c r="G340" s="17">
        <f t="shared" si="55"/>
        <v>0</v>
      </c>
      <c r="H340" s="17">
        <f t="shared" si="56"/>
        <v>35</v>
      </c>
      <c r="I340" s="129">
        <v>6.48</v>
      </c>
      <c r="J340" s="17">
        <f t="shared" si="58"/>
        <v>226.8</v>
      </c>
      <c r="K340" s="17">
        <f t="shared" si="59"/>
        <v>0</v>
      </c>
      <c r="L340" s="17">
        <f t="shared" si="60"/>
        <v>0</v>
      </c>
      <c r="M340" s="17">
        <f t="shared" si="61"/>
        <v>0</v>
      </c>
      <c r="N340" s="17">
        <f t="shared" si="62"/>
        <v>226.8</v>
      </c>
      <c r="O340" s="54">
        <f t="shared" si="57"/>
        <v>0</v>
      </c>
    </row>
    <row r="341" spans="1:15" ht="15" x14ac:dyDescent="0.2">
      <c r="A341" s="137" t="s">
        <v>650</v>
      </c>
      <c r="B341" s="138" t="s">
        <v>651</v>
      </c>
      <c r="C341" s="139"/>
      <c r="D341" s="140"/>
      <c r="E341" s="140"/>
      <c r="F341" s="105"/>
      <c r="G341" s="17"/>
      <c r="H341" s="17"/>
      <c r="I341" s="129"/>
      <c r="J341" s="125"/>
      <c r="K341" s="125"/>
      <c r="L341" s="125"/>
      <c r="M341" s="125"/>
      <c r="N341" s="17">
        <f t="shared" si="62"/>
        <v>0</v>
      </c>
      <c r="O341" s="54"/>
    </row>
    <row r="342" spans="1:15" ht="15" x14ac:dyDescent="0.2">
      <c r="A342" s="53" t="s">
        <v>652</v>
      </c>
      <c r="B342" s="41" t="s">
        <v>69</v>
      </c>
      <c r="C342" s="42" t="s">
        <v>30</v>
      </c>
      <c r="D342" s="127">
        <v>30</v>
      </c>
      <c r="E342" s="128">
        <f>Boletim_de_Medição_02!G342</f>
        <v>0</v>
      </c>
      <c r="F342" s="105"/>
      <c r="G342" s="17">
        <f t="shared" si="55"/>
        <v>0</v>
      </c>
      <c r="H342" s="17">
        <f t="shared" si="56"/>
        <v>30</v>
      </c>
      <c r="I342" s="129">
        <v>7.66</v>
      </c>
      <c r="J342" s="17">
        <f t="shared" si="58"/>
        <v>229.8</v>
      </c>
      <c r="K342" s="17">
        <f t="shared" si="59"/>
        <v>0</v>
      </c>
      <c r="L342" s="17">
        <f t="shared" si="60"/>
        <v>0</v>
      </c>
      <c r="M342" s="17">
        <f t="shared" si="61"/>
        <v>0</v>
      </c>
      <c r="N342" s="17">
        <f t="shared" si="62"/>
        <v>229.8</v>
      </c>
      <c r="O342" s="54">
        <f t="shared" si="57"/>
        <v>0</v>
      </c>
    </row>
    <row r="343" spans="1:15" ht="28.5" x14ac:dyDescent="0.2">
      <c r="A343" s="53" t="s">
        <v>653</v>
      </c>
      <c r="B343" s="41" t="s">
        <v>132</v>
      </c>
      <c r="C343" s="42" t="s">
        <v>30</v>
      </c>
      <c r="D343" s="127">
        <v>347.69</v>
      </c>
      <c r="E343" s="128">
        <f>Boletim_de_Medição_02!G343</f>
        <v>0</v>
      </c>
      <c r="F343" s="105"/>
      <c r="G343" s="17">
        <f t="shared" si="55"/>
        <v>0</v>
      </c>
      <c r="H343" s="17">
        <f t="shared" si="56"/>
        <v>347.69</v>
      </c>
      <c r="I343" s="129">
        <v>5.64</v>
      </c>
      <c r="J343" s="17">
        <f t="shared" si="58"/>
        <v>1960.97</v>
      </c>
      <c r="K343" s="17">
        <f t="shared" si="59"/>
        <v>0</v>
      </c>
      <c r="L343" s="17">
        <f t="shared" si="60"/>
        <v>0</v>
      </c>
      <c r="M343" s="17">
        <f t="shared" si="61"/>
        <v>0</v>
      </c>
      <c r="N343" s="17">
        <f t="shared" si="62"/>
        <v>1960.97</v>
      </c>
      <c r="O343" s="54">
        <f t="shared" si="57"/>
        <v>0</v>
      </c>
    </row>
    <row r="344" spans="1:15" ht="28.5" x14ac:dyDescent="0.2">
      <c r="A344" s="53" t="s">
        <v>654</v>
      </c>
      <c r="B344" s="41" t="s">
        <v>131</v>
      </c>
      <c r="C344" s="42" t="s">
        <v>7</v>
      </c>
      <c r="D344" s="127">
        <v>17</v>
      </c>
      <c r="E344" s="128">
        <f>Boletim_de_Medição_02!G344</f>
        <v>0</v>
      </c>
      <c r="F344" s="105"/>
      <c r="G344" s="17">
        <f t="shared" si="55"/>
        <v>0</v>
      </c>
      <c r="H344" s="17">
        <f t="shared" si="56"/>
        <v>17</v>
      </c>
      <c r="I344" s="129">
        <v>2.75</v>
      </c>
      <c r="J344" s="17">
        <f t="shared" si="58"/>
        <v>46.75</v>
      </c>
      <c r="K344" s="17">
        <f t="shared" si="59"/>
        <v>0</v>
      </c>
      <c r="L344" s="17">
        <f t="shared" si="60"/>
        <v>0</v>
      </c>
      <c r="M344" s="17">
        <f t="shared" si="61"/>
        <v>0</v>
      </c>
      <c r="N344" s="17">
        <f t="shared" si="62"/>
        <v>46.75</v>
      </c>
      <c r="O344" s="54">
        <f t="shared" si="57"/>
        <v>0</v>
      </c>
    </row>
    <row r="345" spans="1:15" ht="28.5" x14ac:dyDescent="0.2">
      <c r="A345" s="53" t="s">
        <v>655</v>
      </c>
      <c r="B345" s="41" t="s">
        <v>130</v>
      </c>
      <c r="C345" s="42" t="s">
        <v>7</v>
      </c>
      <c r="D345" s="127">
        <v>73</v>
      </c>
      <c r="E345" s="128">
        <f>Boletim_de_Medição_02!G345</f>
        <v>0</v>
      </c>
      <c r="F345" s="105"/>
      <c r="G345" s="17">
        <f t="shared" si="55"/>
        <v>0</v>
      </c>
      <c r="H345" s="17">
        <f t="shared" si="56"/>
        <v>73</v>
      </c>
      <c r="I345" s="129">
        <v>1.99</v>
      </c>
      <c r="J345" s="17">
        <f t="shared" si="58"/>
        <v>145.27000000000001</v>
      </c>
      <c r="K345" s="17">
        <f t="shared" si="59"/>
        <v>0</v>
      </c>
      <c r="L345" s="17">
        <f t="shared" si="60"/>
        <v>0</v>
      </c>
      <c r="M345" s="17">
        <f t="shared" si="61"/>
        <v>0</v>
      </c>
      <c r="N345" s="17">
        <f t="shared" si="62"/>
        <v>145.27000000000001</v>
      </c>
      <c r="O345" s="54">
        <f t="shared" si="57"/>
        <v>0</v>
      </c>
    </row>
    <row r="346" spans="1:15" ht="28.5" x14ac:dyDescent="0.2">
      <c r="A346" s="53" t="s">
        <v>656</v>
      </c>
      <c r="B346" s="41" t="s">
        <v>128</v>
      </c>
      <c r="C346" s="42" t="s">
        <v>7</v>
      </c>
      <c r="D346" s="127">
        <v>6</v>
      </c>
      <c r="E346" s="128">
        <f>Boletim_de_Medição_02!G346</f>
        <v>0</v>
      </c>
      <c r="F346" s="105"/>
      <c r="G346" s="17">
        <f t="shared" si="55"/>
        <v>0</v>
      </c>
      <c r="H346" s="17">
        <f t="shared" si="56"/>
        <v>6</v>
      </c>
      <c r="I346" s="129">
        <v>6.28</v>
      </c>
      <c r="J346" s="17">
        <f t="shared" si="58"/>
        <v>37.68</v>
      </c>
      <c r="K346" s="17">
        <f t="shared" si="59"/>
        <v>0</v>
      </c>
      <c r="L346" s="17">
        <f t="shared" si="60"/>
        <v>0</v>
      </c>
      <c r="M346" s="17">
        <f t="shared" si="61"/>
        <v>0</v>
      </c>
      <c r="N346" s="17">
        <f t="shared" si="62"/>
        <v>37.68</v>
      </c>
      <c r="O346" s="54">
        <f t="shared" si="57"/>
        <v>0</v>
      </c>
    </row>
    <row r="347" spans="1:15" ht="28.5" x14ac:dyDescent="0.2">
      <c r="A347" s="53" t="s">
        <v>657</v>
      </c>
      <c r="B347" s="41" t="s">
        <v>129</v>
      </c>
      <c r="C347" s="42" t="s">
        <v>7</v>
      </c>
      <c r="D347" s="127">
        <v>97</v>
      </c>
      <c r="E347" s="128">
        <f>Boletim_de_Medição_02!G347</f>
        <v>0</v>
      </c>
      <c r="F347" s="105"/>
      <c r="G347" s="17">
        <f t="shared" si="55"/>
        <v>0</v>
      </c>
      <c r="H347" s="17">
        <f t="shared" si="56"/>
        <v>97</v>
      </c>
      <c r="I347" s="129">
        <v>4.17</v>
      </c>
      <c r="J347" s="17">
        <f t="shared" si="58"/>
        <v>404.49</v>
      </c>
      <c r="K347" s="17">
        <f t="shared" si="59"/>
        <v>0</v>
      </c>
      <c r="L347" s="17">
        <f t="shared" si="60"/>
        <v>0</v>
      </c>
      <c r="M347" s="17">
        <f t="shared" si="61"/>
        <v>0</v>
      </c>
      <c r="N347" s="17">
        <f t="shared" si="62"/>
        <v>404.49</v>
      </c>
      <c r="O347" s="54">
        <f t="shared" si="57"/>
        <v>0</v>
      </c>
    </row>
    <row r="348" spans="1:15" ht="15" x14ac:dyDescent="0.2">
      <c r="A348" s="53" t="s">
        <v>658</v>
      </c>
      <c r="B348" s="41" t="s">
        <v>659</v>
      </c>
      <c r="C348" s="42" t="s">
        <v>30</v>
      </c>
      <c r="D348" s="127">
        <v>400</v>
      </c>
      <c r="E348" s="128">
        <f>Boletim_de_Medição_02!G348</f>
        <v>0</v>
      </c>
      <c r="F348" s="105"/>
      <c r="G348" s="17">
        <f t="shared" si="55"/>
        <v>0</v>
      </c>
      <c r="H348" s="17">
        <f t="shared" si="56"/>
        <v>400</v>
      </c>
      <c r="I348" s="129">
        <v>2.4500000000000002</v>
      </c>
      <c r="J348" s="17">
        <f t="shared" si="58"/>
        <v>980</v>
      </c>
      <c r="K348" s="17">
        <f t="shared" si="59"/>
        <v>0</v>
      </c>
      <c r="L348" s="17">
        <f t="shared" si="60"/>
        <v>0</v>
      </c>
      <c r="M348" s="17">
        <f t="shared" si="61"/>
        <v>0</v>
      </c>
      <c r="N348" s="17">
        <f t="shared" si="62"/>
        <v>980</v>
      </c>
      <c r="O348" s="54">
        <f t="shared" si="57"/>
        <v>0</v>
      </c>
    </row>
    <row r="349" spans="1:15" ht="28.5" x14ac:dyDescent="0.2">
      <c r="A349" s="53" t="s">
        <v>660</v>
      </c>
      <c r="B349" s="41" t="s">
        <v>476</v>
      </c>
      <c r="C349" s="42" t="s">
        <v>30</v>
      </c>
      <c r="D349" s="127">
        <v>1094.3499999999999</v>
      </c>
      <c r="E349" s="128">
        <f>Boletim_de_Medição_02!G349</f>
        <v>0</v>
      </c>
      <c r="F349" s="105"/>
      <c r="G349" s="17">
        <f t="shared" si="55"/>
        <v>0</v>
      </c>
      <c r="H349" s="17">
        <f t="shared" si="56"/>
        <v>1094.3499999999999</v>
      </c>
      <c r="I349" s="129">
        <v>2.21</v>
      </c>
      <c r="J349" s="17">
        <f t="shared" si="58"/>
        <v>2418.5100000000002</v>
      </c>
      <c r="K349" s="17">
        <f t="shared" si="59"/>
        <v>0</v>
      </c>
      <c r="L349" s="17">
        <f t="shared" si="60"/>
        <v>0</v>
      </c>
      <c r="M349" s="17">
        <f t="shared" si="61"/>
        <v>0</v>
      </c>
      <c r="N349" s="17">
        <f t="shared" si="62"/>
        <v>2418.5100000000002</v>
      </c>
      <c r="O349" s="54">
        <f t="shared" si="57"/>
        <v>0</v>
      </c>
    </row>
    <row r="350" spans="1:15" ht="28.5" x14ac:dyDescent="0.2">
      <c r="A350" s="53" t="s">
        <v>661</v>
      </c>
      <c r="B350" s="41" t="s">
        <v>662</v>
      </c>
      <c r="C350" s="42" t="s">
        <v>7</v>
      </c>
      <c r="D350" s="127">
        <v>52</v>
      </c>
      <c r="E350" s="128">
        <f>Boletim_de_Medição_02!G350</f>
        <v>0</v>
      </c>
      <c r="F350" s="105"/>
      <c r="G350" s="17">
        <f t="shared" si="55"/>
        <v>0</v>
      </c>
      <c r="H350" s="17">
        <f t="shared" si="56"/>
        <v>52</v>
      </c>
      <c r="I350" s="129">
        <v>6.33</v>
      </c>
      <c r="J350" s="17">
        <f t="shared" si="58"/>
        <v>329.16</v>
      </c>
      <c r="K350" s="17">
        <f t="shared" si="59"/>
        <v>0</v>
      </c>
      <c r="L350" s="17">
        <f t="shared" si="60"/>
        <v>0</v>
      </c>
      <c r="M350" s="17">
        <f t="shared" si="61"/>
        <v>0</v>
      </c>
      <c r="N350" s="17">
        <f t="shared" si="62"/>
        <v>329.16</v>
      </c>
      <c r="O350" s="54">
        <f t="shared" si="57"/>
        <v>0</v>
      </c>
    </row>
    <row r="351" spans="1:15" ht="28.5" x14ac:dyDescent="0.2">
      <c r="A351" s="53" t="s">
        <v>663</v>
      </c>
      <c r="B351" s="41" t="s">
        <v>493</v>
      </c>
      <c r="C351" s="42" t="s">
        <v>7</v>
      </c>
      <c r="D351" s="127">
        <v>4</v>
      </c>
      <c r="E351" s="128">
        <f>Boletim_de_Medição_02!G351</f>
        <v>0</v>
      </c>
      <c r="F351" s="105"/>
      <c r="G351" s="17">
        <f t="shared" si="55"/>
        <v>0</v>
      </c>
      <c r="H351" s="17">
        <f t="shared" si="56"/>
        <v>4</v>
      </c>
      <c r="I351" s="129">
        <v>95.82</v>
      </c>
      <c r="J351" s="17">
        <f t="shared" si="58"/>
        <v>383.28</v>
      </c>
      <c r="K351" s="17">
        <f t="shared" si="59"/>
        <v>0</v>
      </c>
      <c r="L351" s="17">
        <f t="shared" si="60"/>
        <v>0</v>
      </c>
      <c r="M351" s="17">
        <f t="shared" si="61"/>
        <v>0</v>
      </c>
      <c r="N351" s="17">
        <f t="shared" si="62"/>
        <v>383.28</v>
      </c>
      <c r="O351" s="54">
        <f t="shared" si="57"/>
        <v>0</v>
      </c>
    </row>
    <row r="352" spans="1:15" ht="28.5" x14ac:dyDescent="0.2">
      <c r="A352" s="53" t="s">
        <v>664</v>
      </c>
      <c r="B352" s="41" t="s">
        <v>665</v>
      </c>
      <c r="C352" s="42" t="s">
        <v>7</v>
      </c>
      <c r="D352" s="127">
        <v>9</v>
      </c>
      <c r="E352" s="128">
        <f>Boletim_de_Medição_02!G352</f>
        <v>0</v>
      </c>
      <c r="F352" s="105"/>
      <c r="G352" s="17">
        <f t="shared" si="55"/>
        <v>0</v>
      </c>
      <c r="H352" s="17">
        <f t="shared" si="56"/>
        <v>9</v>
      </c>
      <c r="I352" s="129">
        <v>76.72</v>
      </c>
      <c r="J352" s="17">
        <f t="shared" si="58"/>
        <v>690.48</v>
      </c>
      <c r="K352" s="17">
        <f t="shared" si="59"/>
        <v>0</v>
      </c>
      <c r="L352" s="17">
        <f t="shared" si="60"/>
        <v>0</v>
      </c>
      <c r="M352" s="17">
        <f t="shared" si="61"/>
        <v>0</v>
      </c>
      <c r="N352" s="17">
        <f t="shared" si="62"/>
        <v>690.48</v>
      </c>
      <c r="O352" s="54">
        <f t="shared" si="57"/>
        <v>0</v>
      </c>
    </row>
    <row r="353" spans="1:15" ht="28.5" x14ac:dyDescent="0.2">
      <c r="A353" s="53" t="s">
        <v>666</v>
      </c>
      <c r="B353" s="41" t="s">
        <v>667</v>
      </c>
      <c r="C353" s="42" t="s">
        <v>7</v>
      </c>
      <c r="D353" s="127">
        <v>2</v>
      </c>
      <c r="E353" s="128">
        <f>Boletim_de_Medição_02!G353</f>
        <v>0</v>
      </c>
      <c r="F353" s="105"/>
      <c r="G353" s="17">
        <f t="shared" si="55"/>
        <v>0</v>
      </c>
      <c r="H353" s="17">
        <f t="shared" si="56"/>
        <v>2</v>
      </c>
      <c r="I353" s="129">
        <v>126.87</v>
      </c>
      <c r="J353" s="17">
        <f t="shared" si="58"/>
        <v>253.74</v>
      </c>
      <c r="K353" s="17">
        <f t="shared" si="59"/>
        <v>0</v>
      </c>
      <c r="L353" s="17">
        <f t="shared" si="60"/>
        <v>0</v>
      </c>
      <c r="M353" s="17">
        <f t="shared" si="61"/>
        <v>0</v>
      </c>
      <c r="N353" s="17">
        <f t="shared" si="62"/>
        <v>253.74</v>
      </c>
      <c r="O353" s="54">
        <f t="shared" si="57"/>
        <v>0</v>
      </c>
    </row>
    <row r="354" spans="1:15" ht="42.75" x14ac:dyDescent="0.2">
      <c r="A354" s="53" t="s">
        <v>668</v>
      </c>
      <c r="B354" s="41" t="s">
        <v>669</v>
      </c>
      <c r="C354" s="42" t="s">
        <v>7</v>
      </c>
      <c r="D354" s="127">
        <v>15</v>
      </c>
      <c r="E354" s="128">
        <f>Boletim_de_Medição_02!G354</f>
        <v>0</v>
      </c>
      <c r="F354" s="105"/>
      <c r="G354" s="17">
        <f t="shared" si="55"/>
        <v>0</v>
      </c>
      <c r="H354" s="17">
        <f t="shared" si="56"/>
        <v>15</v>
      </c>
      <c r="I354" s="129">
        <v>268.64999999999998</v>
      </c>
      <c r="J354" s="17">
        <f t="shared" si="58"/>
        <v>4029.75</v>
      </c>
      <c r="K354" s="17">
        <f t="shared" si="59"/>
        <v>0</v>
      </c>
      <c r="L354" s="17">
        <f t="shared" si="60"/>
        <v>0</v>
      </c>
      <c r="M354" s="17">
        <f t="shared" si="61"/>
        <v>0</v>
      </c>
      <c r="N354" s="17">
        <f t="shared" si="62"/>
        <v>4029.75</v>
      </c>
      <c r="O354" s="54">
        <f t="shared" si="57"/>
        <v>0</v>
      </c>
    </row>
    <row r="355" spans="1:15" ht="42.75" x14ac:dyDescent="0.2">
      <c r="A355" s="53" t="s">
        <v>670</v>
      </c>
      <c r="B355" s="41" t="s">
        <v>671</v>
      </c>
      <c r="C355" s="42" t="s">
        <v>7</v>
      </c>
      <c r="D355" s="127">
        <v>16</v>
      </c>
      <c r="E355" s="128">
        <f>Boletim_de_Medição_02!G355</f>
        <v>0</v>
      </c>
      <c r="F355" s="105"/>
      <c r="G355" s="17">
        <f t="shared" si="55"/>
        <v>0</v>
      </c>
      <c r="H355" s="17">
        <f t="shared" si="56"/>
        <v>16</v>
      </c>
      <c r="I355" s="129">
        <v>149.36000000000001</v>
      </c>
      <c r="J355" s="17">
        <f t="shared" si="58"/>
        <v>2389.7600000000002</v>
      </c>
      <c r="K355" s="17">
        <f t="shared" si="59"/>
        <v>0</v>
      </c>
      <c r="L355" s="17">
        <f t="shared" si="60"/>
        <v>0</v>
      </c>
      <c r="M355" s="17">
        <f t="shared" si="61"/>
        <v>0</v>
      </c>
      <c r="N355" s="17">
        <f t="shared" si="62"/>
        <v>2389.7600000000002</v>
      </c>
      <c r="O355" s="54">
        <f t="shared" si="57"/>
        <v>0</v>
      </c>
    </row>
    <row r="356" spans="1:15" ht="42.75" x14ac:dyDescent="0.2">
      <c r="A356" s="53" t="s">
        <v>672</v>
      </c>
      <c r="B356" s="41" t="s">
        <v>673</v>
      </c>
      <c r="C356" s="42" t="s">
        <v>7</v>
      </c>
      <c r="D356" s="127">
        <v>7</v>
      </c>
      <c r="E356" s="128">
        <f>Boletim_de_Medição_02!G356</f>
        <v>0</v>
      </c>
      <c r="F356" s="105"/>
      <c r="G356" s="17">
        <f t="shared" si="55"/>
        <v>0</v>
      </c>
      <c r="H356" s="17">
        <f t="shared" si="56"/>
        <v>7</v>
      </c>
      <c r="I356" s="129">
        <v>180.1</v>
      </c>
      <c r="J356" s="17">
        <f t="shared" si="58"/>
        <v>1260.7</v>
      </c>
      <c r="K356" s="17">
        <f t="shared" si="59"/>
        <v>0</v>
      </c>
      <c r="L356" s="17">
        <f t="shared" si="60"/>
        <v>0</v>
      </c>
      <c r="M356" s="17">
        <f t="shared" si="61"/>
        <v>0</v>
      </c>
      <c r="N356" s="17">
        <f t="shared" si="62"/>
        <v>1260.7</v>
      </c>
      <c r="O356" s="54">
        <f t="shared" si="57"/>
        <v>0</v>
      </c>
    </row>
    <row r="357" spans="1:15" ht="15" x14ac:dyDescent="0.2">
      <c r="A357" s="53" t="s">
        <v>674</v>
      </c>
      <c r="B357" s="41" t="s">
        <v>675</v>
      </c>
      <c r="C357" s="42" t="s">
        <v>7</v>
      </c>
      <c r="D357" s="127">
        <v>3</v>
      </c>
      <c r="E357" s="128">
        <f>Boletim_de_Medição_02!G357</f>
        <v>0</v>
      </c>
      <c r="F357" s="105"/>
      <c r="G357" s="17">
        <f t="shared" si="55"/>
        <v>0</v>
      </c>
      <c r="H357" s="17">
        <f t="shared" si="56"/>
        <v>3</v>
      </c>
      <c r="I357" s="129">
        <v>109.23</v>
      </c>
      <c r="J357" s="17">
        <f t="shared" si="58"/>
        <v>327.69</v>
      </c>
      <c r="K357" s="17">
        <f t="shared" si="59"/>
        <v>0</v>
      </c>
      <c r="L357" s="17">
        <f t="shared" si="60"/>
        <v>0</v>
      </c>
      <c r="M357" s="17">
        <f t="shared" si="61"/>
        <v>0</v>
      </c>
      <c r="N357" s="17">
        <f t="shared" si="62"/>
        <v>327.69</v>
      </c>
      <c r="O357" s="54">
        <f t="shared" si="57"/>
        <v>0</v>
      </c>
    </row>
    <row r="358" spans="1:15" ht="28.5" x14ac:dyDescent="0.2">
      <c r="A358" s="53" t="s">
        <v>676</v>
      </c>
      <c r="B358" s="41" t="s">
        <v>677</v>
      </c>
      <c r="C358" s="42" t="s">
        <v>71</v>
      </c>
      <c r="D358" s="127">
        <v>14</v>
      </c>
      <c r="E358" s="128">
        <f>Boletim_de_Medição_02!G358</f>
        <v>0</v>
      </c>
      <c r="F358" s="105"/>
      <c r="G358" s="17">
        <f t="shared" si="55"/>
        <v>0</v>
      </c>
      <c r="H358" s="17">
        <f t="shared" si="56"/>
        <v>14</v>
      </c>
      <c r="I358" s="129">
        <v>9.8800000000000008</v>
      </c>
      <c r="J358" s="17">
        <f t="shared" si="58"/>
        <v>138.32</v>
      </c>
      <c r="K358" s="17">
        <f t="shared" si="59"/>
        <v>0</v>
      </c>
      <c r="L358" s="17">
        <f t="shared" si="60"/>
        <v>0</v>
      </c>
      <c r="M358" s="17">
        <f t="shared" si="61"/>
        <v>0</v>
      </c>
      <c r="N358" s="17">
        <f t="shared" si="62"/>
        <v>138.32</v>
      </c>
      <c r="O358" s="54">
        <f t="shared" si="57"/>
        <v>0</v>
      </c>
    </row>
    <row r="359" spans="1:15" ht="28.5" x14ac:dyDescent="0.2">
      <c r="A359" s="53" t="s">
        <v>678</v>
      </c>
      <c r="B359" s="41" t="s">
        <v>679</v>
      </c>
      <c r="C359" s="42" t="s">
        <v>71</v>
      </c>
      <c r="D359" s="127">
        <v>11</v>
      </c>
      <c r="E359" s="128">
        <f>Boletim_de_Medição_02!G359</f>
        <v>0</v>
      </c>
      <c r="F359" s="105"/>
      <c r="G359" s="17">
        <f t="shared" si="55"/>
        <v>0</v>
      </c>
      <c r="H359" s="17">
        <f t="shared" si="56"/>
        <v>11</v>
      </c>
      <c r="I359" s="129">
        <v>15.21</v>
      </c>
      <c r="J359" s="17">
        <f t="shared" si="58"/>
        <v>167.31</v>
      </c>
      <c r="K359" s="17">
        <f t="shared" si="59"/>
        <v>0</v>
      </c>
      <c r="L359" s="17">
        <f t="shared" si="60"/>
        <v>0</v>
      </c>
      <c r="M359" s="17">
        <f t="shared" si="61"/>
        <v>0</v>
      </c>
      <c r="N359" s="17">
        <f t="shared" si="62"/>
        <v>167.31</v>
      </c>
      <c r="O359" s="54">
        <f t="shared" si="57"/>
        <v>0</v>
      </c>
    </row>
    <row r="360" spans="1:15" ht="28.5" x14ac:dyDescent="0.2">
      <c r="A360" s="53" t="s">
        <v>680</v>
      </c>
      <c r="B360" s="41" t="s">
        <v>681</v>
      </c>
      <c r="C360" s="42" t="s">
        <v>71</v>
      </c>
      <c r="D360" s="127">
        <v>5</v>
      </c>
      <c r="E360" s="128">
        <f>Boletim_de_Medição_02!G360</f>
        <v>0</v>
      </c>
      <c r="F360" s="105"/>
      <c r="G360" s="17">
        <f t="shared" si="55"/>
        <v>0</v>
      </c>
      <c r="H360" s="17">
        <f t="shared" si="56"/>
        <v>5</v>
      </c>
      <c r="I360" s="129">
        <v>22.44</v>
      </c>
      <c r="J360" s="17">
        <f t="shared" si="58"/>
        <v>112.2</v>
      </c>
      <c r="K360" s="17">
        <f t="shared" si="59"/>
        <v>0</v>
      </c>
      <c r="L360" s="17">
        <f t="shared" si="60"/>
        <v>0</v>
      </c>
      <c r="M360" s="17">
        <f t="shared" si="61"/>
        <v>0</v>
      </c>
      <c r="N360" s="17">
        <f t="shared" si="62"/>
        <v>112.2</v>
      </c>
      <c r="O360" s="54">
        <f t="shared" si="57"/>
        <v>0</v>
      </c>
    </row>
    <row r="361" spans="1:15" ht="28.5" x14ac:dyDescent="0.2">
      <c r="A361" s="53" t="s">
        <v>682</v>
      </c>
      <c r="B361" s="41" t="s">
        <v>683</v>
      </c>
      <c r="C361" s="42" t="s">
        <v>71</v>
      </c>
      <c r="D361" s="127">
        <v>6</v>
      </c>
      <c r="E361" s="128">
        <f>Boletim_de_Medição_02!G361</f>
        <v>0</v>
      </c>
      <c r="F361" s="105"/>
      <c r="G361" s="17">
        <f t="shared" si="55"/>
        <v>0</v>
      </c>
      <c r="H361" s="17">
        <f t="shared" si="56"/>
        <v>6</v>
      </c>
      <c r="I361" s="129">
        <v>18.07</v>
      </c>
      <c r="J361" s="17">
        <f t="shared" si="58"/>
        <v>108.42</v>
      </c>
      <c r="K361" s="17">
        <f t="shared" si="59"/>
        <v>0</v>
      </c>
      <c r="L361" s="17">
        <f t="shared" si="60"/>
        <v>0</v>
      </c>
      <c r="M361" s="17">
        <f t="shared" si="61"/>
        <v>0</v>
      </c>
      <c r="N361" s="17">
        <f t="shared" si="62"/>
        <v>108.42</v>
      </c>
      <c r="O361" s="54">
        <f t="shared" si="57"/>
        <v>0</v>
      </c>
    </row>
    <row r="362" spans="1:15" ht="15" x14ac:dyDescent="0.2">
      <c r="A362" s="137" t="s">
        <v>684</v>
      </c>
      <c r="B362" s="138" t="s">
        <v>40</v>
      </c>
      <c r="C362" s="139"/>
      <c r="D362" s="140"/>
      <c r="E362" s="140"/>
      <c r="F362" s="105"/>
      <c r="G362" s="17"/>
      <c r="H362" s="17"/>
      <c r="I362" s="129"/>
      <c r="J362" s="125"/>
      <c r="K362" s="125"/>
      <c r="L362" s="125"/>
      <c r="M362" s="125"/>
      <c r="N362" s="17">
        <f t="shared" si="62"/>
        <v>0</v>
      </c>
      <c r="O362" s="54"/>
    </row>
    <row r="363" spans="1:15" ht="28.5" x14ac:dyDescent="0.2">
      <c r="A363" s="53" t="s">
        <v>685</v>
      </c>
      <c r="B363" s="41" t="s">
        <v>686</v>
      </c>
      <c r="C363" s="42" t="s">
        <v>75</v>
      </c>
      <c r="D363" s="127">
        <v>149</v>
      </c>
      <c r="E363" s="128">
        <f>Boletim_de_Medição_02!G363</f>
        <v>0</v>
      </c>
      <c r="F363" s="105"/>
      <c r="G363" s="17">
        <f t="shared" si="55"/>
        <v>0</v>
      </c>
      <c r="H363" s="17">
        <f t="shared" si="56"/>
        <v>149</v>
      </c>
      <c r="I363" s="129">
        <v>2.4900000000000002</v>
      </c>
      <c r="J363" s="17">
        <f t="shared" si="58"/>
        <v>371.01</v>
      </c>
      <c r="K363" s="17">
        <f t="shared" si="59"/>
        <v>0</v>
      </c>
      <c r="L363" s="17">
        <f t="shared" si="60"/>
        <v>0</v>
      </c>
      <c r="M363" s="17">
        <f t="shared" si="61"/>
        <v>0</v>
      </c>
      <c r="N363" s="17">
        <f t="shared" si="62"/>
        <v>371.01</v>
      </c>
      <c r="O363" s="54">
        <f t="shared" si="57"/>
        <v>0</v>
      </c>
    </row>
    <row r="364" spans="1:15" ht="15" x14ac:dyDescent="0.2">
      <c r="A364" s="137" t="s">
        <v>112</v>
      </c>
      <c r="B364" s="138" t="s">
        <v>687</v>
      </c>
      <c r="C364" s="139"/>
      <c r="D364" s="140"/>
      <c r="E364" s="140"/>
      <c r="F364" s="105"/>
      <c r="G364" s="17"/>
      <c r="H364" s="17"/>
      <c r="I364" s="129"/>
      <c r="J364" s="125"/>
      <c r="K364" s="125"/>
      <c r="L364" s="125"/>
      <c r="M364" s="125"/>
      <c r="N364" s="17">
        <f t="shared" si="62"/>
        <v>0</v>
      </c>
      <c r="O364" s="54"/>
    </row>
    <row r="365" spans="1:15" ht="15" x14ac:dyDescent="0.2">
      <c r="A365" s="137" t="s">
        <v>114</v>
      </c>
      <c r="B365" s="138" t="s">
        <v>594</v>
      </c>
      <c r="C365" s="139"/>
      <c r="D365" s="140"/>
      <c r="E365" s="140"/>
      <c r="F365" s="105"/>
      <c r="G365" s="17"/>
      <c r="H365" s="17"/>
      <c r="I365" s="129"/>
      <c r="J365" s="125"/>
      <c r="K365" s="125"/>
      <c r="L365" s="125"/>
      <c r="M365" s="125"/>
      <c r="N365" s="17">
        <f t="shared" si="62"/>
        <v>0</v>
      </c>
      <c r="O365" s="54"/>
    </row>
    <row r="366" spans="1:15" ht="42.75" x14ac:dyDescent="0.2">
      <c r="A366" s="53" t="s">
        <v>688</v>
      </c>
      <c r="B366" s="41" t="s">
        <v>209</v>
      </c>
      <c r="C366" s="42" t="s">
        <v>74</v>
      </c>
      <c r="D366" s="127">
        <v>14.36</v>
      </c>
      <c r="E366" s="128">
        <f>Boletim_de_Medição_02!G366</f>
        <v>0</v>
      </c>
      <c r="F366" s="105"/>
      <c r="G366" s="17">
        <f t="shared" ref="G366:G429" si="63">E366+F366</f>
        <v>0</v>
      </c>
      <c r="H366" s="17">
        <f t="shared" ref="H366:H429" si="64">D366-G366</f>
        <v>14.36</v>
      </c>
      <c r="I366" s="129">
        <v>18.850000000000001</v>
      </c>
      <c r="J366" s="17">
        <f t="shared" si="58"/>
        <v>270.69</v>
      </c>
      <c r="K366" s="17">
        <f t="shared" si="59"/>
        <v>0</v>
      </c>
      <c r="L366" s="17">
        <f t="shared" si="60"/>
        <v>0</v>
      </c>
      <c r="M366" s="17">
        <f t="shared" si="61"/>
        <v>0</v>
      </c>
      <c r="N366" s="17">
        <f t="shared" si="62"/>
        <v>270.69</v>
      </c>
      <c r="O366" s="54">
        <f t="shared" ref="O366:O429" si="65">G366/D366*100</f>
        <v>0</v>
      </c>
    </row>
    <row r="367" spans="1:15" ht="42.75" x14ac:dyDescent="0.2">
      <c r="A367" s="53" t="s">
        <v>689</v>
      </c>
      <c r="B367" s="41" t="s">
        <v>243</v>
      </c>
      <c r="C367" s="42" t="s">
        <v>74</v>
      </c>
      <c r="D367" s="127">
        <v>9.9600000000000009</v>
      </c>
      <c r="E367" s="128">
        <f>Boletim_de_Medição_02!G367</f>
        <v>0</v>
      </c>
      <c r="F367" s="105"/>
      <c r="G367" s="17">
        <f t="shared" si="63"/>
        <v>0</v>
      </c>
      <c r="H367" s="17">
        <f t="shared" si="64"/>
        <v>9.9600000000000009</v>
      </c>
      <c r="I367" s="129">
        <v>22.62</v>
      </c>
      <c r="J367" s="17">
        <f t="shared" si="58"/>
        <v>225.3</v>
      </c>
      <c r="K367" s="17">
        <f t="shared" si="59"/>
        <v>0</v>
      </c>
      <c r="L367" s="17">
        <f t="shared" si="60"/>
        <v>0</v>
      </c>
      <c r="M367" s="17">
        <f t="shared" si="61"/>
        <v>0</v>
      </c>
      <c r="N367" s="17">
        <f t="shared" si="62"/>
        <v>225.3</v>
      </c>
      <c r="O367" s="54">
        <f t="shared" si="65"/>
        <v>0</v>
      </c>
    </row>
    <row r="368" spans="1:15" ht="15" x14ac:dyDescent="0.2">
      <c r="A368" s="53" t="s">
        <v>690</v>
      </c>
      <c r="B368" s="41" t="s">
        <v>602</v>
      </c>
      <c r="C368" s="42" t="s">
        <v>28</v>
      </c>
      <c r="D368" s="127">
        <v>4.4000000000000004</v>
      </c>
      <c r="E368" s="128">
        <f>Boletim_de_Medição_02!G368</f>
        <v>0</v>
      </c>
      <c r="F368" s="105"/>
      <c r="G368" s="17">
        <f t="shared" si="63"/>
        <v>0</v>
      </c>
      <c r="H368" s="17">
        <f t="shared" si="64"/>
        <v>4.4000000000000004</v>
      </c>
      <c r="I368" s="129">
        <v>7.54</v>
      </c>
      <c r="J368" s="17">
        <f t="shared" si="58"/>
        <v>33.18</v>
      </c>
      <c r="K368" s="17">
        <f t="shared" si="59"/>
        <v>0</v>
      </c>
      <c r="L368" s="17">
        <f t="shared" si="60"/>
        <v>0</v>
      </c>
      <c r="M368" s="17">
        <f t="shared" si="61"/>
        <v>0</v>
      </c>
      <c r="N368" s="17">
        <f t="shared" si="62"/>
        <v>33.18</v>
      </c>
      <c r="O368" s="54">
        <f t="shared" si="65"/>
        <v>0</v>
      </c>
    </row>
    <row r="369" spans="1:15" ht="42.75" x14ac:dyDescent="0.2">
      <c r="A369" s="53" t="s">
        <v>691</v>
      </c>
      <c r="B369" s="41" t="s">
        <v>195</v>
      </c>
      <c r="C369" s="42" t="s">
        <v>196</v>
      </c>
      <c r="D369" s="127">
        <v>44</v>
      </c>
      <c r="E369" s="128">
        <f>Boletim_de_Medição_02!G369</f>
        <v>0</v>
      </c>
      <c r="F369" s="105"/>
      <c r="G369" s="17">
        <f t="shared" si="63"/>
        <v>0</v>
      </c>
      <c r="H369" s="17">
        <f t="shared" si="64"/>
        <v>44</v>
      </c>
      <c r="I369" s="129">
        <v>0.64</v>
      </c>
      <c r="J369" s="17">
        <f t="shared" si="58"/>
        <v>28.16</v>
      </c>
      <c r="K369" s="17">
        <f t="shared" si="59"/>
        <v>0</v>
      </c>
      <c r="L369" s="17">
        <f t="shared" si="60"/>
        <v>0</v>
      </c>
      <c r="M369" s="17">
        <f t="shared" si="61"/>
        <v>0</v>
      </c>
      <c r="N369" s="17">
        <f t="shared" si="62"/>
        <v>28.16</v>
      </c>
      <c r="O369" s="54">
        <f t="shared" si="65"/>
        <v>0</v>
      </c>
    </row>
    <row r="370" spans="1:15" ht="15" x14ac:dyDescent="0.2">
      <c r="A370" s="137" t="s">
        <v>115</v>
      </c>
      <c r="B370" s="138" t="s">
        <v>687</v>
      </c>
      <c r="C370" s="139"/>
      <c r="D370" s="140"/>
      <c r="E370" s="140"/>
      <c r="F370" s="105"/>
      <c r="G370" s="17"/>
      <c r="H370" s="17"/>
      <c r="I370" s="129"/>
      <c r="J370" s="125"/>
      <c r="K370" s="125"/>
      <c r="L370" s="125"/>
      <c r="M370" s="125"/>
      <c r="N370" s="17">
        <f t="shared" si="62"/>
        <v>0</v>
      </c>
      <c r="O370" s="54"/>
    </row>
    <row r="371" spans="1:15" ht="15" x14ac:dyDescent="0.2">
      <c r="A371" s="53" t="s">
        <v>692</v>
      </c>
      <c r="B371" s="41" t="s">
        <v>483</v>
      </c>
      <c r="C371" s="42" t="s">
        <v>30</v>
      </c>
      <c r="D371" s="127">
        <v>6</v>
      </c>
      <c r="E371" s="128">
        <f>Boletim_de_Medição_02!G371</f>
        <v>0</v>
      </c>
      <c r="F371" s="105">
        <v>4</v>
      </c>
      <c r="G371" s="17">
        <f t="shared" si="63"/>
        <v>4</v>
      </c>
      <c r="H371" s="17">
        <f t="shared" si="64"/>
        <v>2</v>
      </c>
      <c r="I371" s="129">
        <v>12.88</v>
      </c>
      <c r="J371" s="17">
        <f t="shared" si="58"/>
        <v>77.28</v>
      </c>
      <c r="K371" s="17">
        <f t="shared" si="59"/>
        <v>0</v>
      </c>
      <c r="L371" s="17">
        <f t="shared" si="60"/>
        <v>51.52</v>
      </c>
      <c r="M371" s="17">
        <f t="shared" si="61"/>
        <v>51.52</v>
      </c>
      <c r="N371" s="17">
        <f t="shared" si="62"/>
        <v>25.76</v>
      </c>
      <c r="O371" s="54">
        <f t="shared" si="65"/>
        <v>66.67</v>
      </c>
    </row>
    <row r="372" spans="1:15" ht="15" x14ac:dyDescent="0.2">
      <c r="A372" s="53" t="s">
        <v>693</v>
      </c>
      <c r="B372" s="41" t="s">
        <v>69</v>
      </c>
      <c r="C372" s="42" t="s">
        <v>30</v>
      </c>
      <c r="D372" s="127">
        <v>62</v>
      </c>
      <c r="E372" s="128">
        <f>Boletim_de_Medição_02!G372</f>
        <v>0</v>
      </c>
      <c r="F372" s="105">
        <v>60.8</v>
      </c>
      <c r="G372" s="17">
        <f t="shared" si="63"/>
        <v>60.8</v>
      </c>
      <c r="H372" s="17">
        <f t="shared" si="64"/>
        <v>1.2</v>
      </c>
      <c r="I372" s="129">
        <v>7.66</v>
      </c>
      <c r="J372" s="17">
        <f t="shared" si="58"/>
        <v>474.92</v>
      </c>
      <c r="K372" s="17">
        <f t="shared" si="59"/>
        <v>0</v>
      </c>
      <c r="L372" s="17">
        <f t="shared" si="60"/>
        <v>465.73</v>
      </c>
      <c r="M372" s="17">
        <f t="shared" si="61"/>
        <v>465.73</v>
      </c>
      <c r="N372" s="17">
        <f t="shared" si="62"/>
        <v>9.19</v>
      </c>
      <c r="O372" s="54">
        <f t="shared" si="65"/>
        <v>98.06</v>
      </c>
    </row>
    <row r="373" spans="1:15" ht="28.5" x14ac:dyDescent="0.2">
      <c r="A373" s="53" t="s">
        <v>694</v>
      </c>
      <c r="B373" s="41" t="s">
        <v>132</v>
      </c>
      <c r="C373" s="42" t="s">
        <v>30</v>
      </c>
      <c r="D373" s="127">
        <v>37</v>
      </c>
      <c r="E373" s="128">
        <f>Boletim_de_Medição_02!G373</f>
        <v>0</v>
      </c>
      <c r="F373" s="105">
        <v>29.89</v>
      </c>
      <c r="G373" s="17">
        <f t="shared" si="63"/>
        <v>29.89</v>
      </c>
      <c r="H373" s="17">
        <f t="shared" si="64"/>
        <v>7.11</v>
      </c>
      <c r="I373" s="129">
        <v>5.64</v>
      </c>
      <c r="J373" s="17">
        <f t="shared" si="58"/>
        <v>208.68</v>
      </c>
      <c r="K373" s="17">
        <f t="shared" si="59"/>
        <v>0</v>
      </c>
      <c r="L373" s="17">
        <f t="shared" si="60"/>
        <v>168.58</v>
      </c>
      <c r="M373" s="17">
        <f t="shared" si="61"/>
        <v>168.58</v>
      </c>
      <c r="N373" s="17">
        <f t="shared" si="62"/>
        <v>40.1</v>
      </c>
      <c r="O373" s="54">
        <f t="shared" si="65"/>
        <v>80.78</v>
      </c>
    </row>
    <row r="374" spans="1:15" ht="15" x14ac:dyDescent="0.2">
      <c r="A374" s="53" t="s">
        <v>695</v>
      </c>
      <c r="B374" s="41" t="s">
        <v>696</v>
      </c>
      <c r="C374" s="42" t="s">
        <v>7</v>
      </c>
      <c r="D374" s="127">
        <v>1</v>
      </c>
      <c r="E374" s="128">
        <f>Boletim_de_Medição_02!G374</f>
        <v>0</v>
      </c>
      <c r="F374" s="105">
        <v>1</v>
      </c>
      <c r="G374" s="17">
        <f t="shared" si="63"/>
        <v>1</v>
      </c>
      <c r="H374" s="17">
        <f t="shared" si="64"/>
        <v>0</v>
      </c>
      <c r="I374" s="129">
        <v>26.4</v>
      </c>
      <c r="J374" s="17">
        <f t="shared" si="58"/>
        <v>26.4</v>
      </c>
      <c r="K374" s="17">
        <f t="shared" si="59"/>
        <v>0</v>
      </c>
      <c r="L374" s="17">
        <f t="shared" si="60"/>
        <v>26.4</v>
      </c>
      <c r="M374" s="17">
        <f t="shared" si="61"/>
        <v>26.4</v>
      </c>
      <c r="N374" s="17">
        <f t="shared" si="62"/>
        <v>0</v>
      </c>
      <c r="O374" s="54">
        <f t="shared" si="65"/>
        <v>100</v>
      </c>
    </row>
    <row r="375" spans="1:15" ht="15" x14ac:dyDescent="0.2">
      <c r="A375" s="53" t="s">
        <v>697</v>
      </c>
      <c r="B375" s="41" t="s">
        <v>632</v>
      </c>
      <c r="C375" s="42" t="s">
        <v>7</v>
      </c>
      <c r="D375" s="127">
        <v>20</v>
      </c>
      <c r="E375" s="128">
        <f>Boletim_de_Medição_02!G375</f>
        <v>0</v>
      </c>
      <c r="F375" s="105">
        <v>18</v>
      </c>
      <c r="G375" s="17">
        <f t="shared" si="63"/>
        <v>18</v>
      </c>
      <c r="H375" s="17">
        <f t="shared" si="64"/>
        <v>2</v>
      </c>
      <c r="I375" s="129">
        <v>9.9700000000000006</v>
      </c>
      <c r="J375" s="17">
        <f t="shared" si="58"/>
        <v>199.4</v>
      </c>
      <c r="K375" s="17">
        <f t="shared" si="59"/>
        <v>0</v>
      </c>
      <c r="L375" s="17">
        <f t="shared" si="60"/>
        <v>179.46</v>
      </c>
      <c r="M375" s="17">
        <f t="shared" si="61"/>
        <v>179.46</v>
      </c>
      <c r="N375" s="17">
        <f t="shared" si="62"/>
        <v>19.940000000000001</v>
      </c>
      <c r="O375" s="54">
        <f t="shared" si="65"/>
        <v>90</v>
      </c>
    </row>
    <row r="376" spans="1:15" ht="15" x14ac:dyDescent="0.2">
      <c r="A376" s="53" t="s">
        <v>698</v>
      </c>
      <c r="B376" s="41" t="s">
        <v>634</v>
      </c>
      <c r="C376" s="42" t="s">
        <v>7</v>
      </c>
      <c r="D376" s="127">
        <v>9</v>
      </c>
      <c r="E376" s="128">
        <f>Boletim_de_Medição_02!G376</f>
        <v>0</v>
      </c>
      <c r="F376" s="105">
        <v>6</v>
      </c>
      <c r="G376" s="17">
        <f t="shared" si="63"/>
        <v>6</v>
      </c>
      <c r="H376" s="17">
        <f t="shared" si="64"/>
        <v>3</v>
      </c>
      <c r="I376" s="129">
        <v>7.36</v>
      </c>
      <c r="J376" s="17">
        <f t="shared" si="58"/>
        <v>66.239999999999995</v>
      </c>
      <c r="K376" s="17">
        <f t="shared" si="59"/>
        <v>0</v>
      </c>
      <c r="L376" s="17">
        <f t="shared" si="60"/>
        <v>44.16</v>
      </c>
      <c r="M376" s="17">
        <f t="shared" si="61"/>
        <v>44.16</v>
      </c>
      <c r="N376" s="17">
        <f t="shared" si="62"/>
        <v>22.08</v>
      </c>
      <c r="O376" s="54">
        <f t="shared" si="65"/>
        <v>66.67</v>
      </c>
    </row>
    <row r="377" spans="1:15" ht="28.5" x14ac:dyDescent="0.2">
      <c r="A377" s="53" t="s">
        <v>699</v>
      </c>
      <c r="B377" s="41" t="s">
        <v>700</v>
      </c>
      <c r="C377" s="42" t="s">
        <v>71</v>
      </c>
      <c r="D377" s="127">
        <v>8</v>
      </c>
      <c r="E377" s="128">
        <f>Boletim_de_Medição_02!G377</f>
        <v>0</v>
      </c>
      <c r="F377" s="105">
        <v>8</v>
      </c>
      <c r="G377" s="17">
        <f t="shared" si="63"/>
        <v>8</v>
      </c>
      <c r="H377" s="17">
        <f t="shared" si="64"/>
        <v>0</v>
      </c>
      <c r="I377" s="129">
        <v>11.35</v>
      </c>
      <c r="J377" s="17">
        <f t="shared" si="58"/>
        <v>90.8</v>
      </c>
      <c r="K377" s="17">
        <f t="shared" si="59"/>
        <v>0</v>
      </c>
      <c r="L377" s="17">
        <f t="shared" si="60"/>
        <v>90.8</v>
      </c>
      <c r="M377" s="17">
        <f t="shared" si="61"/>
        <v>90.8</v>
      </c>
      <c r="N377" s="17">
        <f t="shared" si="62"/>
        <v>0</v>
      </c>
      <c r="O377" s="54">
        <f t="shared" si="65"/>
        <v>100</v>
      </c>
    </row>
    <row r="378" spans="1:15" ht="28.5" x14ac:dyDescent="0.2">
      <c r="A378" s="53" t="s">
        <v>701</v>
      </c>
      <c r="B378" s="41" t="s">
        <v>702</v>
      </c>
      <c r="C378" s="42" t="s">
        <v>71</v>
      </c>
      <c r="D378" s="127">
        <v>50</v>
      </c>
      <c r="E378" s="128">
        <f>Boletim_de_Medição_02!G378</f>
        <v>0</v>
      </c>
      <c r="F378" s="105">
        <v>50</v>
      </c>
      <c r="G378" s="17">
        <f t="shared" si="63"/>
        <v>50</v>
      </c>
      <c r="H378" s="17">
        <f t="shared" si="64"/>
        <v>0</v>
      </c>
      <c r="I378" s="129">
        <v>4.3099999999999996</v>
      </c>
      <c r="J378" s="17">
        <f t="shared" si="58"/>
        <v>215.5</v>
      </c>
      <c r="K378" s="17">
        <f t="shared" si="59"/>
        <v>0</v>
      </c>
      <c r="L378" s="17">
        <f t="shared" si="60"/>
        <v>215.5</v>
      </c>
      <c r="M378" s="17">
        <f t="shared" si="61"/>
        <v>215.5</v>
      </c>
      <c r="N378" s="17">
        <f t="shared" si="62"/>
        <v>0</v>
      </c>
      <c r="O378" s="54">
        <f t="shared" si="65"/>
        <v>100</v>
      </c>
    </row>
    <row r="379" spans="1:15" ht="28.5" x14ac:dyDescent="0.2">
      <c r="A379" s="53" t="s">
        <v>703</v>
      </c>
      <c r="B379" s="41" t="s">
        <v>704</v>
      </c>
      <c r="C379" s="42" t="s">
        <v>71</v>
      </c>
      <c r="D379" s="127">
        <v>25</v>
      </c>
      <c r="E379" s="128">
        <f>Boletim_de_Medição_02!G379</f>
        <v>0</v>
      </c>
      <c r="F379" s="105">
        <v>25</v>
      </c>
      <c r="G379" s="17">
        <f t="shared" si="63"/>
        <v>25</v>
      </c>
      <c r="H379" s="17">
        <f t="shared" si="64"/>
        <v>0</v>
      </c>
      <c r="I379" s="129">
        <v>3.2</v>
      </c>
      <c r="J379" s="17">
        <f t="shared" si="58"/>
        <v>80</v>
      </c>
      <c r="K379" s="17">
        <f t="shared" si="59"/>
        <v>0</v>
      </c>
      <c r="L379" s="17">
        <f t="shared" si="60"/>
        <v>80</v>
      </c>
      <c r="M379" s="17">
        <f t="shared" si="61"/>
        <v>80</v>
      </c>
      <c r="N379" s="17">
        <f t="shared" si="62"/>
        <v>0</v>
      </c>
      <c r="O379" s="54">
        <f t="shared" si="65"/>
        <v>100</v>
      </c>
    </row>
    <row r="380" spans="1:15" ht="15" x14ac:dyDescent="0.2">
      <c r="A380" s="53" t="s">
        <v>705</v>
      </c>
      <c r="B380" s="41" t="s">
        <v>266</v>
      </c>
      <c r="C380" s="42" t="s">
        <v>7</v>
      </c>
      <c r="D380" s="127">
        <v>1</v>
      </c>
      <c r="E380" s="128">
        <f>Boletim_de_Medição_02!G380</f>
        <v>0</v>
      </c>
      <c r="F380" s="105"/>
      <c r="G380" s="17">
        <f t="shared" si="63"/>
        <v>0</v>
      </c>
      <c r="H380" s="17">
        <f t="shared" si="64"/>
        <v>1</v>
      </c>
      <c r="I380" s="129">
        <v>170.68</v>
      </c>
      <c r="J380" s="17">
        <f t="shared" si="58"/>
        <v>170.68</v>
      </c>
      <c r="K380" s="17">
        <f t="shared" si="59"/>
        <v>0</v>
      </c>
      <c r="L380" s="17">
        <f t="shared" si="60"/>
        <v>0</v>
      </c>
      <c r="M380" s="17">
        <f t="shared" si="61"/>
        <v>0</v>
      </c>
      <c r="N380" s="17">
        <f t="shared" si="62"/>
        <v>170.68</v>
      </c>
      <c r="O380" s="54">
        <f t="shared" si="65"/>
        <v>0</v>
      </c>
    </row>
    <row r="381" spans="1:15" ht="28.5" x14ac:dyDescent="0.2">
      <c r="A381" s="53" t="s">
        <v>706</v>
      </c>
      <c r="B381" s="41" t="s">
        <v>707</v>
      </c>
      <c r="C381" s="42" t="s">
        <v>71</v>
      </c>
      <c r="D381" s="127">
        <v>8</v>
      </c>
      <c r="E381" s="128">
        <f>Boletim_de_Medição_02!G381</f>
        <v>0</v>
      </c>
      <c r="F381" s="105"/>
      <c r="G381" s="17">
        <f t="shared" si="63"/>
        <v>0</v>
      </c>
      <c r="H381" s="17">
        <f t="shared" si="64"/>
        <v>8</v>
      </c>
      <c r="I381" s="129">
        <v>5.39</v>
      </c>
      <c r="J381" s="17">
        <f t="shared" si="58"/>
        <v>43.12</v>
      </c>
      <c r="K381" s="17">
        <f t="shared" si="59"/>
        <v>0</v>
      </c>
      <c r="L381" s="17">
        <f t="shared" si="60"/>
        <v>0</v>
      </c>
      <c r="M381" s="17">
        <f t="shared" si="61"/>
        <v>0</v>
      </c>
      <c r="N381" s="17">
        <f t="shared" si="62"/>
        <v>43.12</v>
      </c>
      <c r="O381" s="54">
        <f t="shared" si="65"/>
        <v>0</v>
      </c>
    </row>
    <row r="382" spans="1:15" ht="28.5" x14ac:dyDescent="0.2">
      <c r="A382" s="53" t="s">
        <v>708</v>
      </c>
      <c r="B382" s="41" t="s">
        <v>709</v>
      </c>
      <c r="C382" s="42" t="s">
        <v>30</v>
      </c>
      <c r="D382" s="127">
        <v>196.5</v>
      </c>
      <c r="E382" s="128">
        <f>Boletim_de_Medição_02!G382</f>
        <v>0</v>
      </c>
      <c r="F382" s="105"/>
      <c r="G382" s="17">
        <f t="shared" si="63"/>
        <v>0</v>
      </c>
      <c r="H382" s="17">
        <f t="shared" si="64"/>
        <v>196.5</v>
      </c>
      <c r="I382" s="129">
        <v>5.0999999999999996</v>
      </c>
      <c r="J382" s="17">
        <f t="shared" si="58"/>
        <v>1002.15</v>
      </c>
      <c r="K382" s="17">
        <f t="shared" si="59"/>
        <v>0</v>
      </c>
      <c r="L382" s="17">
        <f t="shared" si="60"/>
        <v>0</v>
      </c>
      <c r="M382" s="17">
        <f t="shared" si="61"/>
        <v>0</v>
      </c>
      <c r="N382" s="17">
        <f t="shared" si="62"/>
        <v>1002.15</v>
      </c>
      <c r="O382" s="54">
        <f t="shared" si="65"/>
        <v>0</v>
      </c>
    </row>
    <row r="383" spans="1:15" ht="28.5" x14ac:dyDescent="0.2">
      <c r="A383" s="53" t="s">
        <v>710</v>
      </c>
      <c r="B383" s="41" t="s">
        <v>711</v>
      </c>
      <c r="C383" s="42" t="s">
        <v>71</v>
      </c>
      <c r="D383" s="127">
        <v>3</v>
      </c>
      <c r="E383" s="128">
        <f>Boletim_de_Medição_02!G383</f>
        <v>0</v>
      </c>
      <c r="F383" s="105"/>
      <c r="G383" s="17">
        <f t="shared" si="63"/>
        <v>0</v>
      </c>
      <c r="H383" s="17">
        <f t="shared" si="64"/>
        <v>3</v>
      </c>
      <c r="I383" s="129">
        <v>14.68</v>
      </c>
      <c r="J383" s="17">
        <f t="shared" si="58"/>
        <v>44.04</v>
      </c>
      <c r="K383" s="17">
        <f t="shared" si="59"/>
        <v>0</v>
      </c>
      <c r="L383" s="17">
        <f t="shared" si="60"/>
        <v>0</v>
      </c>
      <c r="M383" s="17">
        <f t="shared" si="61"/>
        <v>0</v>
      </c>
      <c r="N383" s="17">
        <f t="shared" si="62"/>
        <v>44.04</v>
      </c>
      <c r="O383" s="54">
        <f t="shared" si="65"/>
        <v>0</v>
      </c>
    </row>
    <row r="384" spans="1:15" ht="15" x14ac:dyDescent="0.2">
      <c r="A384" s="53" t="s">
        <v>712</v>
      </c>
      <c r="B384" s="41" t="s">
        <v>713</v>
      </c>
      <c r="C384" s="42" t="s">
        <v>71</v>
      </c>
      <c r="D384" s="127">
        <v>1</v>
      </c>
      <c r="E384" s="128">
        <f>Boletim_de_Medição_02!G384</f>
        <v>0</v>
      </c>
      <c r="F384" s="105"/>
      <c r="G384" s="17">
        <f t="shared" si="63"/>
        <v>0</v>
      </c>
      <c r="H384" s="17">
        <f t="shared" si="64"/>
        <v>1</v>
      </c>
      <c r="I384" s="129">
        <v>1637.44</v>
      </c>
      <c r="J384" s="17">
        <f t="shared" si="58"/>
        <v>1637.44</v>
      </c>
      <c r="K384" s="17">
        <f t="shared" si="59"/>
        <v>0</v>
      </c>
      <c r="L384" s="17">
        <f t="shared" si="60"/>
        <v>0</v>
      </c>
      <c r="M384" s="17">
        <f t="shared" si="61"/>
        <v>0</v>
      </c>
      <c r="N384" s="17">
        <f t="shared" si="62"/>
        <v>1637.44</v>
      </c>
      <c r="O384" s="54">
        <f t="shared" si="65"/>
        <v>0</v>
      </c>
    </row>
    <row r="385" spans="1:15" ht="28.5" x14ac:dyDescent="0.2">
      <c r="A385" s="53" t="s">
        <v>714</v>
      </c>
      <c r="B385" s="41" t="s">
        <v>715</v>
      </c>
      <c r="C385" s="42" t="s">
        <v>7</v>
      </c>
      <c r="D385" s="127">
        <v>1</v>
      </c>
      <c r="E385" s="128">
        <f>Boletim_de_Medição_02!G385</f>
        <v>0</v>
      </c>
      <c r="F385" s="105"/>
      <c r="G385" s="17">
        <f t="shared" si="63"/>
        <v>0</v>
      </c>
      <c r="H385" s="17">
        <f t="shared" si="64"/>
        <v>1</v>
      </c>
      <c r="I385" s="129">
        <v>67.36</v>
      </c>
      <c r="J385" s="17">
        <f t="shared" si="58"/>
        <v>67.36</v>
      </c>
      <c r="K385" s="17">
        <f t="shared" si="59"/>
        <v>0</v>
      </c>
      <c r="L385" s="17">
        <f t="shared" si="60"/>
        <v>0</v>
      </c>
      <c r="M385" s="17">
        <f t="shared" si="61"/>
        <v>0</v>
      </c>
      <c r="N385" s="17">
        <f t="shared" si="62"/>
        <v>67.36</v>
      </c>
      <c r="O385" s="54">
        <f t="shared" si="65"/>
        <v>0</v>
      </c>
    </row>
    <row r="386" spans="1:15" ht="28.5" x14ac:dyDescent="0.2">
      <c r="A386" s="53" t="s">
        <v>716</v>
      </c>
      <c r="B386" s="41" t="s">
        <v>717</v>
      </c>
      <c r="C386" s="42" t="s">
        <v>7</v>
      </c>
      <c r="D386" s="127">
        <v>1</v>
      </c>
      <c r="E386" s="128">
        <f>Boletim_de_Medição_02!G386</f>
        <v>0</v>
      </c>
      <c r="F386" s="105"/>
      <c r="G386" s="17">
        <f t="shared" si="63"/>
        <v>0</v>
      </c>
      <c r="H386" s="17">
        <f t="shared" si="64"/>
        <v>1</v>
      </c>
      <c r="I386" s="129">
        <v>69.569999999999993</v>
      </c>
      <c r="J386" s="17">
        <f t="shared" si="58"/>
        <v>69.569999999999993</v>
      </c>
      <c r="K386" s="17">
        <f t="shared" si="59"/>
        <v>0</v>
      </c>
      <c r="L386" s="17">
        <f t="shared" si="60"/>
        <v>0</v>
      </c>
      <c r="M386" s="17">
        <f t="shared" si="61"/>
        <v>0</v>
      </c>
      <c r="N386" s="17">
        <f t="shared" si="62"/>
        <v>69.569999999999993</v>
      </c>
      <c r="O386" s="54">
        <f t="shared" si="65"/>
        <v>0</v>
      </c>
    </row>
    <row r="387" spans="1:15" ht="28.5" x14ac:dyDescent="0.2">
      <c r="A387" s="53" t="s">
        <v>718</v>
      </c>
      <c r="B387" s="41" t="s">
        <v>719</v>
      </c>
      <c r="C387" s="42" t="s">
        <v>7</v>
      </c>
      <c r="D387" s="127">
        <v>1</v>
      </c>
      <c r="E387" s="128">
        <f>Boletim_de_Medição_02!G387</f>
        <v>0</v>
      </c>
      <c r="F387" s="105"/>
      <c r="G387" s="17">
        <f t="shared" si="63"/>
        <v>0</v>
      </c>
      <c r="H387" s="17">
        <f t="shared" si="64"/>
        <v>1</v>
      </c>
      <c r="I387" s="129">
        <v>996.1</v>
      </c>
      <c r="J387" s="17">
        <f t="shared" si="58"/>
        <v>996.1</v>
      </c>
      <c r="K387" s="17">
        <f t="shared" si="59"/>
        <v>0</v>
      </c>
      <c r="L387" s="17">
        <f t="shared" si="60"/>
        <v>0</v>
      </c>
      <c r="M387" s="17">
        <f t="shared" si="61"/>
        <v>0</v>
      </c>
      <c r="N387" s="17">
        <f t="shared" si="62"/>
        <v>996.1</v>
      </c>
      <c r="O387" s="54">
        <f t="shared" si="65"/>
        <v>0</v>
      </c>
    </row>
    <row r="388" spans="1:15" ht="15" x14ac:dyDescent="0.2">
      <c r="A388" s="53" t="s">
        <v>720</v>
      </c>
      <c r="B388" s="41" t="s">
        <v>721</v>
      </c>
      <c r="C388" s="42" t="s">
        <v>7</v>
      </c>
      <c r="D388" s="127">
        <v>1</v>
      </c>
      <c r="E388" s="128">
        <f>Boletim_de_Medição_02!G388</f>
        <v>0</v>
      </c>
      <c r="F388" s="105"/>
      <c r="G388" s="17">
        <f t="shared" si="63"/>
        <v>0</v>
      </c>
      <c r="H388" s="17">
        <f t="shared" si="64"/>
        <v>1</v>
      </c>
      <c r="I388" s="129">
        <v>15.8</v>
      </c>
      <c r="J388" s="17">
        <f t="shared" si="58"/>
        <v>15.8</v>
      </c>
      <c r="K388" s="17">
        <f t="shared" si="59"/>
        <v>0</v>
      </c>
      <c r="L388" s="17">
        <f t="shared" si="60"/>
        <v>0</v>
      </c>
      <c r="M388" s="17">
        <f t="shared" si="61"/>
        <v>0</v>
      </c>
      <c r="N388" s="17">
        <f t="shared" si="62"/>
        <v>15.8</v>
      </c>
      <c r="O388" s="54">
        <f t="shared" si="65"/>
        <v>0</v>
      </c>
    </row>
    <row r="389" spans="1:15" ht="28.5" x14ac:dyDescent="0.2">
      <c r="A389" s="53" t="s">
        <v>722</v>
      </c>
      <c r="B389" s="41" t="s">
        <v>723</v>
      </c>
      <c r="C389" s="42" t="s">
        <v>75</v>
      </c>
      <c r="D389" s="127">
        <v>25</v>
      </c>
      <c r="E389" s="128">
        <f>Boletim_de_Medição_02!G389</f>
        <v>0</v>
      </c>
      <c r="F389" s="105"/>
      <c r="G389" s="17">
        <f t="shared" si="63"/>
        <v>0</v>
      </c>
      <c r="H389" s="17">
        <f t="shared" si="64"/>
        <v>25</v>
      </c>
      <c r="I389" s="129">
        <v>0.81</v>
      </c>
      <c r="J389" s="17">
        <f t="shared" si="58"/>
        <v>20.25</v>
      </c>
      <c r="K389" s="17">
        <f t="shared" si="59"/>
        <v>0</v>
      </c>
      <c r="L389" s="17">
        <f t="shared" si="60"/>
        <v>0</v>
      </c>
      <c r="M389" s="17">
        <f t="shared" si="61"/>
        <v>0</v>
      </c>
      <c r="N389" s="17">
        <f t="shared" si="62"/>
        <v>20.25</v>
      </c>
      <c r="O389" s="54">
        <f t="shared" si="65"/>
        <v>0</v>
      </c>
    </row>
    <row r="390" spans="1:15" ht="28.5" x14ac:dyDescent="0.2">
      <c r="A390" s="53" t="s">
        <v>724</v>
      </c>
      <c r="B390" s="41" t="s">
        <v>491</v>
      </c>
      <c r="C390" s="42" t="s">
        <v>71</v>
      </c>
      <c r="D390" s="127">
        <v>1</v>
      </c>
      <c r="E390" s="128">
        <f>Boletim_de_Medição_02!G390</f>
        <v>0</v>
      </c>
      <c r="F390" s="105"/>
      <c r="G390" s="17">
        <f t="shared" si="63"/>
        <v>0</v>
      </c>
      <c r="H390" s="17">
        <f t="shared" si="64"/>
        <v>1</v>
      </c>
      <c r="I390" s="129">
        <v>4.68</v>
      </c>
      <c r="J390" s="17">
        <f t="shared" si="58"/>
        <v>4.68</v>
      </c>
      <c r="K390" s="17">
        <f t="shared" si="59"/>
        <v>0</v>
      </c>
      <c r="L390" s="17">
        <f t="shared" si="60"/>
        <v>0</v>
      </c>
      <c r="M390" s="17">
        <f t="shared" si="61"/>
        <v>0</v>
      </c>
      <c r="N390" s="17">
        <f t="shared" si="62"/>
        <v>4.68</v>
      </c>
      <c r="O390" s="54">
        <f t="shared" si="65"/>
        <v>0</v>
      </c>
    </row>
    <row r="391" spans="1:15" ht="28.5" x14ac:dyDescent="0.2">
      <c r="A391" s="53" t="s">
        <v>725</v>
      </c>
      <c r="B391" s="41" t="s">
        <v>726</v>
      </c>
      <c r="C391" s="42" t="s">
        <v>7</v>
      </c>
      <c r="D391" s="127">
        <v>1</v>
      </c>
      <c r="E391" s="128">
        <f>Boletim_de_Medição_02!G391</f>
        <v>0</v>
      </c>
      <c r="F391" s="105"/>
      <c r="G391" s="17">
        <f t="shared" si="63"/>
        <v>0</v>
      </c>
      <c r="H391" s="17">
        <f t="shared" si="64"/>
        <v>1</v>
      </c>
      <c r="I391" s="129">
        <v>89.91</v>
      </c>
      <c r="J391" s="17">
        <f t="shared" si="58"/>
        <v>89.91</v>
      </c>
      <c r="K391" s="17">
        <f t="shared" si="59"/>
        <v>0</v>
      </c>
      <c r="L391" s="17">
        <f t="shared" si="60"/>
        <v>0</v>
      </c>
      <c r="M391" s="17">
        <f t="shared" si="61"/>
        <v>0</v>
      </c>
      <c r="N391" s="17">
        <f t="shared" si="62"/>
        <v>89.91</v>
      </c>
      <c r="O391" s="54">
        <f t="shared" si="65"/>
        <v>0</v>
      </c>
    </row>
    <row r="392" spans="1:15" ht="28.5" x14ac:dyDescent="0.2">
      <c r="A392" s="53" t="s">
        <v>727</v>
      </c>
      <c r="B392" s="41" t="s">
        <v>728</v>
      </c>
      <c r="C392" s="42" t="s">
        <v>7</v>
      </c>
      <c r="D392" s="127">
        <v>1</v>
      </c>
      <c r="E392" s="128">
        <f>Boletim_de_Medição_02!G392</f>
        <v>0</v>
      </c>
      <c r="F392" s="105"/>
      <c r="G392" s="17">
        <f t="shared" si="63"/>
        <v>0</v>
      </c>
      <c r="H392" s="17">
        <f t="shared" si="64"/>
        <v>1</v>
      </c>
      <c r="I392" s="129">
        <v>412.51</v>
      </c>
      <c r="J392" s="17">
        <f t="shared" si="58"/>
        <v>412.51</v>
      </c>
      <c r="K392" s="17">
        <f t="shared" si="59"/>
        <v>0</v>
      </c>
      <c r="L392" s="17">
        <f t="shared" si="60"/>
        <v>0</v>
      </c>
      <c r="M392" s="17">
        <f t="shared" si="61"/>
        <v>0</v>
      </c>
      <c r="N392" s="17">
        <f t="shared" si="62"/>
        <v>412.51</v>
      </c>
      <c r="O392" s="54">
        <f t="shared" si="65"/>
        <v>0</v>
      </c>
    </row>
    <row r="393" spans="1:15" ht="42.75" x14ac:dyDescent="0.2">
      <c r="A393" s="53" t="s">
        <v>729</v>
      </c>
      <c r="B393" s="41" t="s">
        <v>730</v>
      </c>
      <c r="C393" s="42" t="s">
        <v>71</v>
      </c>
      <c r="D393" s="127">
        <v>20</v>
      </c>
      <c r="E393" s="128">
        <f>Boletim_de_Medição_02!G393</f>
        <v>0</v>
      </c>
      <c r="F393" s="105"/>
      <c r="G393" s="17">
        <f t="shared" si="63"/>
        <v>0</v>
      </c>
      <c r="H393" s="17">
        <f t="shared" si="64"/>
        <v>20</v>
      </c>
      <c r="I393" s="129">
        <v>4.95</v>
      </c>
      <c r="J393" s="17">
        <f t="shared" si="58"/>
        <v>99</v>
      </c>
      <c r="K393" s="17">
        <f t="shared" si="59"/>
        <v>0</v>
      </c>
      <c r="L393" s="17">
        <f t="shared" si="60"/>
        <v>0</v>
      </c>
      <c r="M393" s="17">
        <f t="shared" si="61"/>
        <v>0</v>
      </c>
      <c r="N393" s="17">
        <f t="shared" si="62"/>
        <v>99</v>
      </c>
      <c r="O393" s="54">
        <f t="shared" si="65"/>
        <v>0</v>
      </c>
    </row>
    <row r="394" spans="1:15" ht="28.5" x14ac:dyDescent="0.2">
      <c r="A394" s="53" t="s">
        <v>731</v>
      </c>
      <c r="B394" s="41" t="s">
        <v>732</v>
      </c>
      <c r="C394" s="42" t="s">
        <v>7</v>
      </c>
      <c r="D394" s="127">
        <v>20</v>
      </c>
      <c r="E394" s="128">
        <f>Boletim_de_Medição_02!G394</f>
        <v>0</v>
      </c>
      <c r="F394" s="105"/>
      <c r="G394" s="17">
        <f t="shared" si="63"/>
        <v>0</v>
      </c>
      <c r="H394" s="17">
        <f t="shared" si="64"/>
        <v>20</v>
      </c>
      <c r="I394" s="129">
        <v>11.59</v>
      </c>
      <c r="J394" s="17">
        <f t="shared" ref="J394:J457" si="66">D394*I394</f>
        <v>231.8</v>
      </c>
      <c r="K394" s="17">
        <f t="shared" ref="K394:K457" si="67">E394*I394</f>
        <v>0</v>
      </c>
      <c r="L394" s="17">
        <f t="shared" ref="L394:L457" si="68">F394*I394</f>
        <v>0</v>
      </c>
      <c r="M394" s="17">
        <f t="shared" ref="M394:M457" si="69">G394*I394</f>
        <v>0</v>
      </c>
      <c r="N394" s="17">
        <f t="shared" si="62"/>
        <v>231.8</v>
      </c>
      <c r="O394" s="54">
        <f t="shared" si="65"/>
        <v>0</v>
      </c>
    </row>
    <row r="395" spans="1:15" ht="42.75" x14ac:dyDescent="0.2">
      <c r="A395" s="53" t="s">
        <v>733</v>
      </c>
      <c r="B395" s="41" t="s">
        <v>734</v>
      </c>
      <c r="C395" s="42" t="s">
        <v>735</v>
      </c>
      <c r="D395" s="127">
        <v>2</v>
      </c>
      <c r="E395" s="128">
        <f>Boletim_de_Medição_02!G395</f>
        <v>0</v>
      </c>
      <c r="F395" s="105"/>
      <c r="G395" s="17">
        <f t="shared" si="63"/>
        <v>0</v>
      </c>
      <c r="H395" s="17">
        <f t="shared" si="64"/>
        <v>2</v>
      </c>
      <c r="I395" s="129">
        <v>125.05</v>
      </c>
      <c r="J395" s="17">
        <f t="shared" si="66"/>
        <v>250.1</v>
      </c>
      <c r="K395" s="17">
        <f t="shared" si="67"/>
        <v>0</v>
      </c>
      <c r="L395" s="17">
        <f t="shared" si="68"/>
        <v>0</v>
      </c>
      <c r="M395" s="17">
        <f t="shared" si="69"/>
        <v>0</v>
      </c>
      <c r="N395" s="17">
        <f t="shared" ref="N395:N458" si="70">J395-M395</f>
        <v>250.1</v>
      </c>
      <c r="O395" s="54">
        <f t="shared" si="65"/>
        <v>0</v>
      </c>
    </row>
    <row r="396" spans="1:15" ht="28.5" x14ac:dyDescent="0.2">
      <c r="A396" s="53" t="s">
        <v>736</v>
      </c>
      <c r="B396" s="41" t="s">
        <v>638</v>
      </c>
      <c r="C396" s="42" t="s">
        <v>71</v>
      </c>
      <c r="D396" s="127">
        <v>2</v>
      </c>
      <c r="E396" s="128">
        <f>Boletim_de_Medição_02!G396</f>
        <v>0</v>
      </c>
      <c r="F396" s="105"/>
      <c r="G396" s="17">
        <f t="shared" si="63"/>
        <v>0</v>
      </c>
      <c r="H396" s="17">
        <f t="shared" si="64"/>
        <v>2</v>
      </c>
      <c r="I396" s="129">
        <v>10.19</v>
      </c>
      <c r="J396" s="17">
        <f t="shared" si="66"/>
        <v>20.38</v>
      </c>
      <c r="K396" s="17">
        <f t="shared" si="67"/>
        <v>0</v>
      </c>
      <c r="L396" s="17">
        <f t="shared" si="68"/>
        <v>0</v>
      </c>
      <c r="M396" s="17">
        <f t="shared" si="69"/>
        <v>0</v>
      </c>
      <c r="N396" s="17">
        <f t="shared" si="70"/>
        <v>20.38</v>
      </c>
      <c r="O396" s="54">
        <f t="shared" si="65"/>
        <v>0</v>
      </c>
    </row>
    <row r="397" spans="1:15" ht="15" x14ac:dyDescent="0.2">
      <c r="A397" s="137" t="s">
        <v>116</v>
      </c>
      <c r="B397" s="138" t="s">
        <v>737</v>
      </c>
      <c r="C397" s="139"/>
      <c r="D397" s="140"/>
      <c r="E397" s="140"/>
      <c r="F397" s="105"/>
      <c r="G397" s="17"/>
      <c r="H397" s="17"/>
      <c r="I397" s="129"/>
      <c r="J397" s="125"/>
      <c r="K397" s="125"/>
      <c r="L397" s="125"/>
      <c r="M397" s="125"/>
      <c r="N397" s="17">
        <f t="shared" si="70"/>
        <v>0</v>
      </c>
      <c r="O397" s="54"/>
    </row>
    <row r="398" spans="1:15" ht="15" x14ac:dyDescent="0.2">
      <c r="A398" s="137" t="s">
        <v>118</v>
      </c>
      <c r="B398" s="138" t="s">
        <v>738</v>
      </c>
      <c r="C398" s="139"/>
      <c r="D398" s="140"/>
      <c r="E398" s="140"/>
      <c r="F398" s="105"/>
      <c r="G398" s="17"/>
      <c r="H398" s="17"/>
      <c r="I398" s="129"/>
      <c r="J398" s="125"/>
      <c r="K398" s="125"/>
      <c r="L398" s="125"/>
      <c r="M398" s="125"/>
      <c r="N398" s="17">
        <f t="shared" si="70"/>
        <v>0</v>
      </c>
      <c r="O398" s="54"/>
    </row>
    <row r="399" spans="1:15" ht="28.5" x14ac:dyDescent="0.2">
      <c r="A399" s="53" t="s">
        <v>119</v>
      </c>
      <c r="B399" s="41" t="s">
        <v>132</v>
      </c>
      <c r="C399" s="42" t="s">
        <v>30</v>
      </c>
      <c r="D399" s="127">
        <v>64</v>
      </c>
      <c r="E399" s="128">
        <f>Boletim_de_Medição_02!G399</f>
        <v>0</v>
      </c>
      <c r="F399" s="105">
        <v>24</v>
      </c>
      <c r="G399" s="17">
        <f t="shared" si="63"/>
        <v>24</v>
      </c>
      <c r="H399" s="17">
        <f t="shared" si="64"/>
        <v>40</v>
      </c>
      <c r="I399" s="129">
        <v>5.64</v>
      </c>
      <c r="J399" s="17">
        <f t="shared" si="66"/>
        <v>360.96</v>
      </c>
      <c r="K399" s="17">
        <f t="shared" si="67"/>
        <v>0</v>
      </c>
      <c r="L399" s="17">
        <f t="shared" si="68"/>
        <v>135.36000000000001</v>
      </c>
      <c r="M399" s="17">
        <f t="shared" si="69"/>
        <v>135.36000000000001</v>
      </c>
      <c r="N399" s="17">
        <f t="shared" si="70"/>
        <v>225.6</v>
      </c>
      <c r="O399" s="54">
        <f t="shared" si="65"/>
        <v>37.5</v>
      </c>
    </row>
    <row r="400" spans="1:15" ht="15" x14ac:dyDescent="0.2">
      <c r="A400" s="53" t="s">
        <v>739</v>
      </c>
      <c r="B400" s="41" t="s">
        <v>69</v>
      </c>
      <c r="C400" s="42" t="s">
        <v>30</v>
      </c>
      <c r="D400" s="127">
        <v>45</v>
      </c>
      <c r="E400" s="128">
        <f>Boletim_de_Medição_02!G400</f>
        <v>0</v>
      </c>
      <c r="F400" s="106">
        <v>28</v>
      </c>
      <c r="G400" s="17">
        <f t="shared" si="63"/>
        <v>28</v>
      </c>
      <c r="H400" s="17">
        <f t="shared" si="64"/>
        <v>17</v>
      </c>
      <c r="I400" s="129">
        <v>7.66</v>
      </c>
      <c r="J400" s="17">
        <f t="shared" si="66"/>
        <v>344.7</v>
      </c>
      <c r="K400" s="17">
        <f t="shared" si="67"/>
        <v>0</v>
      </c>
      <c r="L400" s="17">
        <f t="shared" si="68"/>
        <v>214.48</v>
      </c>
      <c r="M400" s="17">
        <f t="shared" si="69"/>
        <v>214.48</v>
      </c>
      <c r="N400" s="17">
        <f t="shared" si="70"/>
        <v>130.22</v>
      </c>
      <c r="O400" s="54">
        <f t="shared" si="65"/>
        <v>62.22</v>
      </c>
    </row>
    <row r="401" spans="1:15" ht="28.5" x14ac:dyDescent="0.2">
      <c r="A401" s="53" t="s">
        <v>740</v>
      </c>
      <c r="B401" s="41" t="s">
        <v>741</v>
      </c>
      <c r="C401" s="42" t="s">
        <v>7</v>
      </c>
      <c r="D401" s="127">
        <v>10</v>
      </c>
      <c r="E401" s="128">
        <f>Boletim_de_Medição_02!G401</f>
        <v>0</v>
      </c>
      <c r="F401" s="105"/>
      <c r="G401" s="17">
        <f t="shared" si="63"/>
        <v>0</v>
      </c>
      <c r="H401" s="17">
        <f t="shared" si="64"/>
        <v>10</v>
      </c>
      <c r="I401" s="129">
        <v>96.26</v>
      </c>
      <c r="J401" s="17">
        <f t="shared" si="66"/>
        <v>962.6</v>
      </c>
      <c r="K401" s="17">
        <f t="shared" si="67"/>
        <v>0</v>
      </c>
      <c r="L401" s="17">
        <f t="shared" si="68"/>
        <v>0</v>
      </c>
      <c r="M401" s="17">
        <f t="shared" si="69"/>
        <v>0</v>
      </c>
      <c r="N401" s="17">
        <f t="shared" si="70"/>
        <v>962.6</v>
      </c>
      <c r="O401" s="54">
        <f t="shared" si="65"/>
        <v>0</v>
      </c>
    </row>
    <row r="402" spans="1:15" ht="28.5" x14ac:dyDescent="0.2">
      <c r="A402" s="53" t="s">
        <v>742</v>
      </c>
      <c r="B402" s="41" t="s">
        <v>502</v>
      </c>
      <c r="C402" s="42" t="s">
        <v>7</v>
      </c>
      <c r="D402" s="127">
        <v>3</v>
      </c>
      <c r="E402" s="128">
        <f>Boletim_de_Medição_02!G402</f>
        <v>0</v>
      </c>
      <c r="F402" s="105"/>
      <c r="G402" s="17">
        <f t="shared" si="63"/>
        <v>0</v>
      </c>
      <c r="H402" s="17">
        <f t="shared" si="64"/>
        <v>3</v>
      </c>
      <c r="I402" s="129">
        <v>12.97</v>
      </c>
      <c r="J402" s="17">
        <f t="shared" si="66"/>
        <v>38.909999999999997</v>
      </c>
      <c r="K402" s="17">
        <f t="shared" si="67"/>
        <v>0</v>
      </c>
      <c r="L402" s="17">
        <f t="shared" si="68"/>
        <v>0</v>
      </c>
      <c r="M402" s="17">
        <f t="shared" si="69"/>
        <v>0</v>
      </c>
      <c r="N402" s="17">
        <f t="shared" si="70"/>
        <v>38.909999999999997</v>
      </c>
      <c r="O402" s="54">
        <f t="shared" si="65"/>
        <v>0</v>
      </c>
    </row>
    <row r="403" spans="1:15" ht="28.5" x14ac:dyDescent="0.2">
      <c r="A403" s="53" t="s">
        <v>743</v>
      </c>
      <c r="B403" s="41" t="s">
        <v>133</v>
      </c>
      <c r="C403" s="42" t="s">
        <v>7</v>
      </c>
      <c r="D403" s="127">
        <v>1</v>
      </c>
      <c r="E403" s="128">
        <f>Boletim_de_Medição_02!G403</f>
        <v>0</v>
      </c>
      <c r="F403" s="105"/>
      <c r="G403" s="17">
        <f t="shared" si="63"/>
        <v>0</v>
      </c>
      <c r="H403" s="17">
        <f t="shared" si="64"/>
        <v>1</v>
      </c>
      <c r="I403" s="129">
        <v>32.33</v>
      </c>
      <c r="J403" s="17">
        <f t="shared" si="66"/>
        <v>32.33</v>
      </c>
      <c r="K403" s="17">
        <f t="shared" si="67"/>
        <v>0</v>
      </c>
      <c r="L403" s="17">
        <f t="shared" si="68"/>
        <v>0</v>
      </c>
      <c r="M403" s="17">
        <f t="shared" si="69"/>
        <v>0</v>
      </c>
      <c r="N403" s="17">
        <f t="shared" si="70"/>
        <v>32.33</v>
      </c>
      <c r="O403" s="54">
        <f t="shared" si="65"/>
        <v>0</v>
      </c>
    </row>
    <row r="404" spans="1:15" ht="28.5" x14ac:dyDescent="0.2">
      <c r="A404" s="53" t="s">
        <v>744</v>
      </c>
      <c r="B404" s="41" t="s">
        <v>745</v>
      </c>
      <c r="C404" s="42" t="s">
        <v>71</v>
      </c>
      <c r="D404" s="127">
        <v>2</v>
      </c>
      <c r="E404" s="128">
        <f>Boletim_de_Medição_02!G404</f>
        <v>0</v>
      </c>
      <c r="F404" s="105"/>
      <c r="G404" s="17">
        <f t="shared" si="63"/>
        <v>0</v>
      </c>
      <c r="H404" s="17">
        <f t="shared" si="64"/>
        <v>2</v>
      </c>
      <c r="I404" s="129">
        <v>12913.04</v>
      </c>
      <c r="J404" s="17">
        <f t="shared" si="66"/>
        <v>25826.080000000002</v>
      </c>
      <c r="K404" s="17">
        <f t="shared" si="67"/>
        <v>0</v>
      </c>
      <c r="L404" s="17">
        <f t="shared" si="68"/>
        <v>0</v>
      </c>
      <c r="M404" s="17">
        <f t="shared" si="69"/>
        <v>0</v>
      </c>
      <c r="N404" s="17">
        <f t="shared" si="70"/>
        <v>25826.080000000002</v>
      </c>
      <c r="O404" s="54">
        <f t="shared" si="65"/>
        <v>0</v>
      </c>
    </row>
    <row r="405" spans="1:15" ht="15" x14ac:dyDescent="0.2">
      <c r="A405" s="137" t="s">
        <v>121</v>
      </c>
      <c r="B405" s="138" t="s">
        <v>746</v>
      </c>
      <c r="C405" s="139"/>
      <c r="D405" s="140"/>
      <c r="E405" s="140"/>
      <c r="F405" s="105"/>
      <c r="G405" s="17"/>
      <c r="H405" s="17"/>
      <c r="I405" s="129"/>
      <c r="J405" s="125"/>
      <c r="K405" s="125"/>
      <c r="L405" s="125"/>
      <c r="M405" s="125"/>
      <c r="N405" s="17">
        <f t="shared" si="70"/>
        <v>0</v>
      </c>
      <c r="O405" s="54"/>
    </row>
    <row r="406" spans="1:15" ht="15" x14ac:dyDescent="0.2">
      <c r="A406" s="137" t="s">
        <v>122</v>
      </c>
      <c r="B406" s="138" t="s">
        <v>8</v>
      </c>
      <c r="C406" s="139"/>
      <c r="D406" s="140"/>
      <c r="E406" s="140"/>
      <c r="F406" s="105"/>
      <c r="G406" s="17"/>
      <c r="H406" s="17"/>
      <c r="I406" s="129"/>
      <c r="J406" s="125"/>
      <c r="K406" s="125"/>
      <c r="L406" s="125"/>
      <c r="M406" s="125"/>
      <c r="N406" s="17">
        <f t="shared" si="70"/>
        <v>0</v>
      </c>
      <c r="O406" s="54"/>
    </row>
    <row r="407" spans="1:15" ht="42.75" x14ac:dyDescent="0.2">
      <c r="A407" s="53" t="s">
        <v>747</v>
      </c>
      <c r="B407" s="41" t="s">
        <v>209</v>
      </c>
      <c r="C407" s="42" t="s">
        <v>74</v>
      </c>
      <c r="D407" s="127">
        <v>20.54</v>
      </c>
      <c r="E407" s="128">
        <f>Boletim_de_Medição_02!G407</f>
        <v>0</v>
      </c>
      <c r="F407" s="105"/>
      <c r="G407" s="17">
        <f t="shared" si="63"/>
        <v>0</v>
      </c>
      <c r="H407" s="17">
        <f t="shared" si="64"/>
        <v>20.54</v>
      </c>
      <c r="I407" s="129">
        <v>18.850000000000001</v>
      </c>
      <c r="J407" s="17">
        <f t="shared" si="66"/>
        <v>387.18</v>
      </c>
      <c r="K407" s="17">
        <f t="shared" si="67"/>
        <v>0</v>
      </c>
      <c r="L407" s="17">
        <f t="shared" si="68"/>
        <v>0</v>
      </c>
      <c r="M407" s="17">
        <f t="shared" si="69"/>
        <v>0</v>
      </c>
      <c r="N407" s="17">
        <f t="shared" si="70"/>
        <v>387.18</v>
      </c>
      <c r="O407" s="54">
        <f t="shared" si="65"/>
        <v>0</v>
      </c>
    </row>
    <row r="408" spans="1:15" ht="42.75" x14ac:dyDescent="0.2">
      <c r="A408" s="53" t="s">
        <v>748</v>
      </c>
      <c r="B408" s="41" t="s">
        <v>243</v>
      </c>
      <c r="C408" s="42" t="s">
        <v>74</v>
      </c>
      <c r="D408" s="127">
        <v>16.399999999999999</v>
      </c>
      <c r="E408" s="128">
        <f>Boletim_de_Medição_02!G408</f>
        <v>0</v>
      </c>
      <c r="F408" s="105"/>
      <c r="G408" s="17">
        <f t="shared" si="63"/>
        <v>0</v>
      </c>
      <c r="H408" s="17">
        <f t="shared" si="64"/>
        <v>16.399999999999999</v>
      </c>
      <c r="I408" s="129">
        <v>22.62</v>
      </c>
      <c r="J408" s="17">
        <f t="shared" si="66"/>
        <v>370.97</v>
      </c>
      <c r="K408" s="17">
        <f t="shared" si="67"/>
        <v>0</v>
      </c>
      <c r="L408" s="17">
        <f t="shared" si="68"/>
        <v>0</v>
      </c>
      <c r="M408" s="17">
        <f t="shared" si="69"/>
        <v>0</v>
      </c>
      <c r="N408" s="17">
        <f t="shared" si="70"/>
        <v>370.97</v>
      </c>
      <c r="O408" s="54">
        <f t="shared" si="65"/>
        <v>0</v>
      </c>
    </row>
    <row r="409" spans="1:15" ht="28.5" x14ac:dyDescent="0.2">
      <c r="A409" s="53" t="s">
        <v>749</v>
      </c>
      <c r="B409" s="41" t="s">
        <v>600</v>
      </c>
      <c r="C409" s="42" t="s">
        <v>30</v>
      </c>
      <c r="D409" s="127">
        <v>39.119999999999997</v>
      </c>
      <c r="E409" s="128">
        <f>Boletim_de_Medição_02!G409</f>
        <v>0</v>
      </c>
      <c r="F409" s="105"/>
      <c r="G409" s="17">
        <f t="shared" si="63"/>
        <v>0</v>
      </c>
      <c r="H409" s="17">
        <f t="shared" si="64"/>
        <v>39.119999999999997</v>
      </c>
      <c r="I409" s="129">
        <v>2.63</v>
      </c>
      <c r="J409" s="17">
        <f t="shared" si="66"/>
        <v>102.89</v>
      </c>
      <c r="K409" s="17">
        <f t="shared" si="67"/>
        <v>0</v>
      </c>
      <c r="L409" s="17">
        <f t="shared" si="68"/>
        <v>0</v>
      </c>
      <c r="M409" s="17">
        <f t="shared" si="69"/>
        <v>0</v>
      </c>
      <c r="N409" s="17">
        <f t="shared" si="70"/>
        <v>102.89</v>
      </c>
      <c r="O409" s="54">
        <f t="shared" si="65"/>
        <v>0</v>
      </c>
    </row>
    <row r="410" spans="1:15" ht="15" x14ac:dyDescent="0.2">
      <c r="A410" s="53" t="s">
        <v>750</v>
      </c>
      <c r="B410" s="41" t="s">
        <v>602</v>
      </c>
      <c r="C410" s="42" t="s">
        <v>28</v>
      </c>
      <c r="D410" s="127">
        <v>4.1399999999999997</v>
      </c>
      <c r="E410" s="128">
        <f>Boletim_de_Medição_02!G410</f>
        <v>0</v>
      </c>
      <c r="F410" s="105"/>
      <c r="G410" s="17">
        <f t="shared" si="63"/>
        <v>0</v>
      </c>
      <c r="H410" s="17">
        <f t="shared" si="64"/>
        <v>4.1399999999999997</v>
      </c>
      <c r="I410" s="129">
        <v>7.54</v>
      </c>
      <c r="J410" s="17">
        <f t="shared" si="66"/>
        <v>31.22</v>
      </c>
      <c r="K410" s="17">
        <f t="shared" si="67"/>
        <v>0</v>
      </c>
      <c r="L410" s="17">
        <f t="shared" si="68"/>
        <v>0</v>
      </c>
      <c r="M410" s="17">
        <f t="shared" si="69"/>
        <v>0</v>
      </c>
      <c r="N410" s="17">
        <f t="shared" si="70"/>
        <v>31.22</v>
      </c>
      <c r="O410" s="54">
        <f t="shared" si="65"/>
        <v>0</v>
      </c>
    </row>
    <row r="411" spans="1:15" ht="42.75" x14ac:dyDescent="0.2">
      <c r="A411" s="53" t="s">
        <v>751</v>
      </c>
      <c r="B411" s="41" t="s">
        <v>195</v>
      </c>
      <c r="C411" s="42" t="s">
        <v>196</v>
      </c>
      <c r="D411" s="127">
        <v>41.4</v>
      </c>
      <c r="E411" s="128">
        <f>Boletim_de_Medição_02!G411</f>
        <v>0</v>
      </c>
      <c r="F411" s="105"/>
      <c r="G411" s="17">
        <f t="shared" si="63"/>
        <v>0</v>
      </c>
      <c r="H411" s="17">
        <f t="shared" si="64"/>
        <v>41.4</v>
      </c>
      <c r="I411" s="129">
        <v>0.64</v>
      </c>
      <c r="J411" s="17">
        <f t="shared" si="66"/>
        <v>26.5</v>
      </c>
      <c r="K411" s="17">
        <f t="shared" si="67"/>
        <v>0</v>
      </c>
      <c r="L411" s="17">
        <f t="shared" si="68"/>
        <v>0</v>
      </c>
      <c r="M411" s="17">
        <f t="shared" si="69"/>
        <v>0</v>
      </c>
      <c r="N411" s="17">
        <f t="shared" si="70"/>
        <v>26.5</v>
      </c>
      <c r="O411" s="54">
        <f t="shared" si="65"/>
        <v>0</v>
      </c>
    </row>
    <row r="412" spans="1:15" ht="15" x14ac:dyDescent="0.2">
      <c r="A412" s="137" t="s">
        <v>123</v>
      </c>
      <c r="B412" s="138" t="s">
        <v>752</v>
      </c>
      <c r="C412" s="139"/>
      <c r="D412" s="140"/>
      <c r="E412" s="140"/>
      <c r="F412" s="105"/>
      <c r="G412" s="17"/>
      <c r="H412" s="17"/>
      <c r="I412" s="129"/>
      <c r="J412" s="125"/>
      <c r="K412" s="125"/>
      <c r="L412" s="125"/>
      <c r="M412" s="125"/>
      <c r="N412" s="17">
        <f t="shared" si="70"/>
        <v>0</v>
      </c>
      <c r="O412" s="54"/>
    </row>
    <row r="413" spans="1:15" ht="28.5" x14ac:dyDescent="0.2">
      <c r="A413" s="53" t="s">
        <v>753</v>
      </c>
      <c r="B413" s="41" t="s">
        <v>754</v>
      </c>
      <c r="C413" s="42" t="s">
        <v>7</v>
      </c>
      <c r="D413" s="127">
        <v>3</v>
      </c>
      <c r="E413" s="128">
        <f>Boletim_de_Medição_02!G413</f>
        <v>0</v>
      </c>
      <c r="F413" s="105"/>
      <c r="G413" s="17">
        <f t="shared" si="63"/>
        <v>0</v>
      </c>
      <c r="H413" s="17">
        <f t="shared" si="64"/>
        <v>3</v>
      </c>
      <c r="I413" s="129">
        <v>4.18</v>
      </c>
      <c r="J413" s="17">
        <f t="shared" si="66"/>
        <v>12.54</v>
      </c>
      <c r="K413" s="17">
        <f t="shared" si="67"/>
        <v>0</v>
      </c>
      <c r="L413" s="17">
        <f t="shared" si="68"/>
        <v>0</v>
      </c>
      <c r="M413" s="17">
        <f t="shared" si="69"/>
        <v>0</v>
      </c>
      <c r="N413" s="17">
        <f t="shared" si="70"/>
        <v>12.54</v>
      </c>
      <c r="O413" s="54">
        <f t="shared" si="65"/>
        <v>0</v>
      </c>
    </row>
    <row r="414" spans="1:15" ht="28.5" x14ac:dyDescent="0.2">
      <c r="A414" s="53" t="s">
        <v>755</v>
      </c>
      <c r="B414" s="41" t="s">
        <v>756</v>
      </c>
      <c r="C414" s="42" t="s">
        <v>7</v>
      </c>
      <c r="D414" s="127">
        <v>18</v>
      </c>
      <c r="E414" s="128">
        <f>Boletim_de_Medição_02!G414</f>
        <v>0</v>
      </c>
      <c r="F414" s="105"/>
      <c r="G414" s="17">
        <f t="shared" si="63"/>
        <v>0</v>
      </c>
      <c r="H414" s="17">
        <f t="shared" si="64"/>
        <v>18</v>
      </c>
      <c r="I414" s="129">
        <v>4.3600000000000003</v>
      </c>
      <c r="J414" s="17">
        <f t="shared" si="66"/>
        <v>78.48</v>
      </c>
      <c r="K414" s="17">
        <f t="shared" si="67"/>
        <v>0</v>
      </c>
      <c r="L414" s="17">
        <f t="shared" si="68"/>
        <v>0</v>
      </c>
      <c r="M414" s="17">
        <f t="shared" si="69"/>
        <v>0</v>
      </c>
      <c r="N414" s="17">
        <f t="shared" si="70"/>
        <v>78.48</v>
      </c>
      <c r="O414" s="54">
        <f t="shared" si="65"/>
        <v>0</v>
      </c>
    </row>
    <row r="415" spans="1:15" ht="28.5" x14ac:dyDescent="0.2">
      <c r="A415" s="53" t="s">
        <v>757</v>
      </c>
      <c r="B415" s="41" t="s">
        <v>758</v>
      </c>
      <c r="C415" s="42" t="s">
        <v>7</v>
      </c>
      <c r="D415" s="127">
        <v>2</v>
      </c>
      <c r="E415" s="128">
        <f>Boletim_de_Medição_02!G415</f>
        <v>0</v>
      </c>
      <c r="F415" s="105"/>
      <c r="G415" s="17">
        <f t="shared" si="63"/>
        <v>0</v>
      </c>
      <c r="H415" s="17">
        <f t="shared" si="64"/>
        <v>2</v>
      </c>
      <c r="I415" s="129">
        <v>5.2</v>
      </c>
      <c r="J415" s="17">
        <f t="shared" si="66"/>
        <v>10.4</v>
      </c>
      <c r="K415" s="17">
        <f t="shared" si="67"/>
        <v>0</v>
      </c>
      <c r="L415" s="17">
        <f t="shared" si="68"/>
        <v>0</v>
      </c>
      <c r="M415" s="17">
        <f t="shared" si="69"/>
        <v>0</v>
      </c>
      <c r="N415" s="17">
        <f t="shared" si="70"/>
        <v>10.4</v>
      </c>
      <c r="O415" s="54">
        <f t="shared" si="65"/>
        <v>0</v>
      </c>
    </row>
    <row r="416" spans="1:15" ht="28.5" x14ac:dyDescent="0.2">
      <c r="A416" s="53" t="s">
        <v>759</v>
      </c>
      <c r="B416" s="41" t="s">
        <v>760</v>
      </c>
      <c r="C416" s="42" t="s">
        <v>7</v>
      </c>
      <c r="D416" s="127">
        <v>14</v>
      </c>
      <c r="E416" s="128">
        <f>Boletim_de_Medição_02!G416</f>
        <v>0</v>
      </c>
      <c r="F416" s="105"/>
      <c r="G416" s="17">
        <f t="shared" si="63"/>
        <v>0</v>
      </c>
      <c r="H416" s="17">
        <f t="shared" si="64"/>
        <v>14</v>
      </c>
      <c r="I416" s="129">
        <v>8.84</v>
      </c>
      <c r="J416" s="17">
        <f t="shared" si="66"/>
        <v>123.76</v>
      </c>
      <c r="K416" s="17">
        <f t="shared" si="67"/>
        <v>0</v>
      </c>
      <c r="L416" s="17">
        <f t="shared" si="68"/>
        <v>0</v>
      </c>
      <c r="M416" s="17">
        <f t="shared" si="69"/>
        <v>0</v>
      </c>
      <c r="N416" s="17">
        <f t="shared" si="70"/>
        <v>123.76</v>
      </c>
      <c r="O416" s="54">
        <f t="shared" si="65"/>
        <v>0</v>
      </c>
    </row>
    <row r="417" spans="1:15" ht="28.5" x14ac:dyDescent="0.2">
      <c r="A417" s="53" t="s">
        <v>761</v>
      </c>
      <c r="B417" s="41" t="s">
        <v>762</v>
      </c>
      <c r="C417" s="42" t="s">
        <v>7</v>
      </c>
      <c r="D417" s="127">
        <v>2</v>
      </c>
      <c r="E417" s="128">
        <f>Boletim_de_Medição_02!G417</f>
        <v>0</v>
      </c>
      <c r="F417" s="105"/>
      <c r="G417" s="17">
        <f t="shared" si="63"/>
        <v>0</v>
      </c>
      <c r="H417" s="17">
        <f t="shared" si="64"/>
        <v>2</v>
      </c>
      <c r="I417" s="129">
        <v>16.059999999999999</v>
      </c>
      <c r="J417" s="17">
        <f t="shared" si="66"/>
        <v>32.119999999999997</v>
      </c>
      <c r="K417" s="17">
        <f t="shared" si="67"/>
        <v>0</v>
      </c>
      <c r="L417" s="17">
        <f t="shared" si="68"/>
        <v>0</v>
      </c>
      <c r="M417" s="17">
        <f t="shared" si="69"/>
        <v>0</v>
      </c>
      <c r="N417" s="17">
        <f t="shared" si="70"/>
        <v>32.119999999999997</v>
      </c>
      <c r="O417" s="54">
        <f t="shared" si="65"/>
        <v>0</v>
      </c>
    </row>
    <row r="418" spans="1:15" ht="42.75" x14ac:dyDescent="0.2">
      <c r="A418" s="53" t="s">
        <v>763</v>
      </c>
      <c r="B418" s="41" t="s">
        <v>764</v>
      </c>
      <c r="C418" s="42" t="s">
        <v>71</v>
      </c>
      <c r="D418" s="127">
        <v>1</v>
      </c>
      <c r="E418" s="128">
        <f>Boletim_de_Medição_02!G418</f>
        <v>0</v>
      </c>
      <c r="F418" s="105"/>
      <c r="G418" s="17">
        <f t="shared" si="63"/>
        <v>0</v>
      </c>
      <c r="H418" s="17">
        <f t="shared" si="64"/>
        <v>1</v>
      </c>
      <c r="I418" s="129">
        <v>9.65</v>
      </c>
      <c r="J418" s="17">
        <f t="shared" si="66"/>
        <v>9.65</v>
      </c>
      <c r="K418" s="17">
        <f t="shared" si="67"/>
        <v>0</v>
      </c>
      <c r="L418" s="17">
        <f t="shared" si="68"/>
        <v>0</v>
      </c>
      <c r="M418" s="17">
        <f t="shared" si="69"/>
        <v>0</v>
      </c>
      <c r="N418" s="17">
        <f t="shared" si="70"/>
        <v>9.65</v>
      </c>
      <c r="O418" s="54">
        <f t="shared" si="65"/>
        <v>0</v>
      </c>
    </row>
    <row r="419" spans="1:15" ht="28.5" x14ac:dyDescent="0.2">
      <c r="A419" s="53" t="s">
        <v>765</v>
      </c>
      <c r="B419" s="41" t="s">
        <v>766</v>
      </c>
      <c r="C419" s="42" t="s">
        <v>71</v>
      </c>
      <c r="D419" s="127">
        <v>2</v>
      </c>
      <c r="E419" s="128">
        <f>Boletim_de_Medição_02!G419</f>
        <v>0</v>
      </c>
      <c r="F419" s="105"/>
      <c r="G419" s="17">
        <f t="shared" si="63"/>
        <v>0</v>
      </c>
      <c r="H419" s="17">
        <f t="shared" si="64"/>
        <v>2</v>
      </c>
      <c r="I419" s="129">
        <v>12.96</v>
      </c>
      <c r="J419" s="17">
        <f t="shared" si="66"/>
        <v>25.92</v>
      </c>
      <c r="K419" s="17">
        <f t="shared" si="67"/>
        <v>0</v>
      </c>
      <c r="L419" s="17">
        <f t="shared" si="68"/>
        <v>0</v>
      </c>
      <c r="M419" s="17">
        <f t="shared" si="69"/>
        <v>0</v>
      </c>
      <c r="N419" s="17">
        <f t="shared" si="70"/>
        <v>25.92</v>
      </c>
      <c r="O419" s="54">
        <f t="shared" si="65"/>
        <v>0</v>
      </c>
    </row>
    <row r="420" spans="1:15" ht="28.5" x14ac:dyDescent="0.2">
      <c r="A420" s="53" t="s">
        <v>767</v>
      </c>
      <c r="B420" s="41" t="s">
        <v>768</v>
      </c>
      <c r="C420" s="42" t="s">
        <v>71</v>
      </c>
      <c r="D420" s="127">
        <v>1</v>
      </c>
      <c r="E420" s="128">
        <f>Boletim_de_Medição_02!G420</f>
        <v>0</v>
      </c>
      <c r="F420" s="105"/>
      <c r="G420" s="17">
        <f t="shared" si="63"/>
        <v>0</v>
      </c>
      <c r="H420" s="17">
        <f t="shared" si="64"/>
        <v>1</v>
      </c>
      <c r="I420" s="129">
        <v>49.62</v>
      </c>
      <c r="J420" s="17">
        <f t="shared" si="66"/>
        <v>49.62</v>
      </c>
      <c r="K420" s="17">
        <f t="shared" si="67"/>
        <v>0</v>
      </c>
      <c r="L420" s="17">
        <f t="shared" si="68"/>
        <v>0</v>
      </c>
      <c r="M420" s="17">
        <f t="shared" si="69"/>
        <v>0</v>
      </c>
      <c r="N420" s="17">
        <f t="shared" si="70"/>
        <v>49.62</v>
      </c>
      <c r="O420" s="54">
        <f t="shared" si="65"/>
        <v>0</v>
      </c>
    </row>
    <row r="421" spans="1:15" ht="28.5" x14ac:dyDescent="0.2">
      <c r="A421" s="53" t="s">
        <v>769</v>
      </c>
      <c r="B421" s="41" t="s">
        <v>770</v>
      </c>
      <c r="C421" s="42" t="s">
        <v>7</v>
      </c>
      <c r="D421" s="127">
        <v>4</v>
      </c>
      <c r="E421" s="128">
        <f>Boletim_de_Medição_02!G421</f>
        <v>0</v>
      </c>
      <c r="F421" s="105"/>
      <c r="G421" s="17">
        <f t="shared" si="63"/>
        <v>0</v>
      </c>
      <c r="H421" s="17">
        <f t="shared" si="64"/>
        <v>4</v>
      </c>
      <c r="I421" s="129">
        <v>2.4700000000000002</v>
      </c>
      <c r="J421" s="17">
        <f t="shared" si="66"/>
        <v>9.8800000000000008</v>
      </c>
      <c r="K421" s="17">
        <f t="shared" si="67"/>
        <v>0</v>
      </c>
      <c r="L421" s="17">
        <f t="shared" si="68"/>
        <v>0</v>
      </c>
      <c r="M421" s="17">
        <f t="shared" si="69"/>
        <v>0</v>
      </c>
      <c r="N421" s="17">
        <f t="shared" si="70"/>
        <v>9.8800000000000008</v>
      </c>
      <c r="O421" s="54">
        <f t="shared" si="65"/>
        <v>0</v>
      </c>
    </row>
    <row r="422" spans="1:15" ht="28.5" x14ac:dyDescent="0.2">
      <c r="A422" s="53" t="s">
        <v>771</v>
      </c>
      <c r="B422" s="41" t="s">
        <v>772</v>
      </c>
      <c r="C422" s="42" t="s">
        <v>7</v>
      </c>
      <c r="D422" s="127">
        <v>1</v>
      </c>
      <c r="E422" s="128">
        <f>Boletim_de_Medição_02!G422</f>
        <v>0</v>
      </c>
      <c r="F422" s="105"/>
      <c r="G422" s="17">
        <f t="shared" si="63"/>
        <v>0</v>
      </c>
      <c r="H422" s="17">
        <f t="shared" si="64"/>
        <v>1</v>
      </c>
      <c r="I422" s="129">
        <v>2.8</v>
      </c>
      <c r="J422" s="17">
        <f t="shared" si="66"/>
        <v>2.8</v>
      </c>
      <c r="K422" s="17">
        <f t="shared" si="67"/>
        <v>0</v>
      </c>
      <c r="L422" s="17">
        <f t="shared" si="68"/>
        <v>0</v>
      </c>
      <c r="M422" s="17">
        <f t="shared" si="69"/>
        <v>0</v>
      </c>
      <c r="N422" s="17">
        <f t="shared" si="70"/>
        <v>2.8</v>
      </c>
      <c r="O422" s="54">
        <f t="shared" si="65"/>
        <v>0</v>
      </c>
    </row>
    <row r="423" spans="1:15" ht="28.5" x14ac:dyDescent="0.2">
      <c r="A423" s="53" t="s">
        <v>773</v>
      </c>
      <c r="B423" s="41" t="s">
        <v>774</v>
      </c>
      <c r="C423" s="42" t="s">
        <v>7</v>
      </c>
      <c r="D423" s="127">
        <v>3</v>
      </c>
      <c r="E423" s="128">
        <f>Boletim_de_Medição_02!G423</f>
        <v>0</v>
      </c>
      <c r="F423" s="105"/>
      <c r="G423" s="17">
        <f t="shared" si="63"/>
        <v>0</v>
      </c>
      <c r="H423" s="17">
        <f t="shared" si="64"/>
        <v>3</v>
      </c>
      <c r="I423" s="129">
        <v>5.9</v>
      </c>
      <c r="J423" s="17">
        <f t="shared" si="66"/>
        <v>17.7</v>
      </c>
      <c r="K423" s="17">
        <f t="shared" si="67"/>
        <v>0</v>
      </c>
      <c r="L423" s="17">
        <f t="shared" si="68"/>
        <v>0</v>
      </c>
      <c r="M423" s="17">
        <f t="shared" si="69"/>
        <v>0</v>
      </c>
      <c r="N423" s="17">
        <f t="shared" si="70"/>
        <v>17.7</v>
      </c>
      <c r="O423" s="54">
        <f t="shared" si="65"/>
        <v>0</v>
      </c>
    </row>
    <row r="424" spans="1:15" ht="28.5" x14ac:dyDescent="0.2">
      <c r="A424" s="53" t="s">
        <v>775</v>
      </c>
      <c r="B424" s="41" t="s">
        <v>776</v>
      </c>
      <c r="C424" s="42" t="s">
        <v>71</v>
      </c>
      <c r="D424" s="127">
        <v>2</v>
      </c>
      <c r="E424" s="128">
        <f>Boletim_de_Medição_02!G424</f>
        <v>0</v>
      </c>
      <c r="F424" s="105"/>
      <c r="G424" s="17">
        <f t="shared" si="63"/>
        <v>0</v>
      </c>
      <c r="H424" s="17">
        <f t="shared" si="64"/>
        <v>2</v>
      </c>
      <c r="I424" s="129">
        <v>5.55</v>
      </c>
      <c r="J424" s="17">
        <f t="shared" si="66"/>
        <v>11.1</v>
      </c>
      <c r="K424" s="17">
        <f t="shared" si="67"/>
        <v>0</v>
      </c>
      <c r="L424" s="17">
        <f t="shared" si="68"/>
        <v>0</v>
      </c>
      <c r="M424" s="17">
        <f t="shared" si="69"/>
        <v>0</v>
      </c>
      <c r="N424" s="17">
        <f t="shared" si="70"/>
        <v>11.1</v>
      </c>
      <c r="O424" s="54">
        <f t="shared" si="65"/>
        <v>0</v>
      </c>
    </row>
    <row r="425" spans="1:15" ht="28.5" x14ac:dyDescent="0.2">
      <c r="A425" s="53" t="s">
        <v>777</v>
      </c>
      <c r="B425" s="41" t="s">
        <v>778</v>
      </c>
      <c r="C425" s="42" t="s">
        <v>71</v>
      </c>
      <c r="D425" s="127">
        <v>5</v>
      </c>
      <c r="E425" s="128">
        <f>Boletim_de_Medição_02!G425</f>
        <v>0</v>
      </c>
      <c r="F425" s="105"/>
      <c r="G425" s="17">
        <f t="shared" si="63"/>
        <v>0</v>
      </c>
      <c r="H425" s="17">
        <f t="shared" si="64"/>
        <v>5</v>
      </c>
      <c r="I425" s="129">
        <v>11.08</v>
      </c>
      <c r="J425" s="17">
        <f t="shared" si="66"/>
        <v>55.4</v>
      </c>
      <c r="K425" s="17">
        <f t="shared" si="67"/>
        <v>0</v>
      </c>
      <c r="L425" s="17">
        <f t="shared" si="68"/>
        <v>0</v>
      </c>
      <c r="M425" s="17">
        <f t="shared" si="69"/>
        <v>0</v>
      </c>
      <c r="N425" s="17">
        <f t="shared" si="70"/>
        <v>55.4</v>
      </c>
      <c r="O425" s="54">
        <f t="shared" si="65"/>
        <v>0</v>
      </c>
    </row>
    <row r="426" spans="1:15" ht="28.5" x14ac:dyDescent="0.2">
      <c r="A426" s="53" t="s">
        <v>779</v>
      </c>
      <c r="B426" s="41" t="s">
        <v>780</v>
      </c>
      <c r="C426" s="42" t="s">
        <v>7</v>
      </c>
      <c r="D426" s="127">
        <v>7</v>
      </c>
      <c r="E426" s="128">
        <f>Boletim_de_Medição_02!G426</f>
        <v>0</v>
      </c>
      <c r="F426" s="105"/>
      <c r="G426" s="17">
        <f t="shared" si="63"/>
        <v>0</v>
      </c>
      <c r="H426" s="17">
        <f t="shared" si="64"/>
        <v>7</v>
      </c>
      <c r="I426" s="129">
        <v>8.1300000000000008</v>
      </c>
      <c r="J426" s="17">
        <f t="shared" si="66"/>
        <v>56.91</v>
      </c>
      <c r="K426" s="17">
        <f t="shared" si="67"/>
        <v>0</v>
      </c>
      <c r="L426" s="17">
        <f t="shared" si="68"/>
        <v>0</v>
      </c>
      <c r="M426" s="17">
        <f t="shared" si="69"/>
        <v>0</v>
      </c>
      <c r="N426" s="17">
        <f t="shared" si="70"/>
        <v>56.91</v>
      </c>
      <c r="O426" s="54">
        <f t="shared" si="65"/>
        <v>0</v>
      </c>
    </row>
    <row r="427" spans="1:15" ht="28.5" x14ac:dyDescent="0.2">
      <c r="A427" s="53" t="s">
        <v>781</v>
      </c>
      <c r="B427" s="41" t="s">
        <v>782</v>
      </c>
      <c r="C427" s="42" t="s">
        <v>71</v>
      </c>
      <c r="D427" s="127">
        <v>1</v>
      </c>
      <c r="E427" s="128">
        <f>Boletim_de_Medição_02!G427</f>
        <v>0</v>
      </c>
      <c r="F427" s="105"/>
      <c r="G427" s="17">
        <f t="shared" si="63"/>
        <v>0</v>
      </c>
      <c r="H427" s="17">
        <f t="shared" si="64"/>
        <v>1</v>
      </c>
      <c r="I427" s="129">
        <v>12.23</v>
      </c>
      <c r="J427" s="17">
        <f t="shared" si="66"/>
        <v>12.23</v>
      </c>
      <c r="K427" s="17">
        <f t="shared" si="67"/>
        <v>0</v>
      </c>
      <c r="L427" s="17">
        <f t="shared" si="68"/>
        <v>0</v>
      </c>
      <c r="M427" s="17">
        <f t="shared" si="69"/>
        <v>0</v>
      </c>
      <c r="N427" s="17">
        <f t="shared" si="70"/>
        <v>12.23</v>
      </c>
      <c r="O427" s="54">
        <f t="shared" si="65"/>
        <v>0</v>
      </c>
    </row>
    <row r="428" spans="1:15" ht="28.5" x14ac:dyDescent="0.2">
      <c r="A428" s="53" t="s">
        <v>783</v>
      </c>
      <c r="B428" s="41" t="s">
        <v>784</v>
      </c>
      <c r="C428" s="42" t="s">
        <v>71</v>
      </c>
      <c r="D428" s="127">
        <v>9</v>
      </c>
      <c r="E428" s="128">
        <f>Boletim_de_Medição_02!G428</f>
        <v>0</v>
      </c>
      <c r="F428" s="105"/>
      <c r="G428" s="17">
        <f t="shared" si="63"/>
        <v>0</v>
      </c>
      <c r="H428" s="17">
        <f t="shared" si="64"/>
        <v>9</v>
      </c>
      <c r="I428" s="129">
        <v>6.22</v>
      </c>
      <c r="J428" s="17">
        <f t="shared" si="66"/>
        <v>55.98</v>
      </c>
      <c r="K428" s="17">
        <f t="shared" si="67"/>
        <v>0</v>
      </c>
      <c r="L428" s="17">
        <f t="shared" si="68"/>
        <v>0</v>
      </c>
      <c r="M428" s="17">
        <f t="shared" si="69"/>
        <v>0</v>
      </c>
      <c r="N428" s="17">
        <f t="shared" si="70"/>
        <v>55.98</v>
      </c>
      <c r="O428" s="54">
        <f t="shared" si="65"/>
        <v>0</v>
      </c>
    </row>
    <row r="429" spans="1:15" ht="28.5" x14ac:dyDescent="0.2">
      <c r="A429" s="53" t="s">
        <v>785</v>
      </c>
      <c r="B429" s="41" t="s">
        <v>786</v>
      </c>
      <c r="C429" s="42" t="s">
        <v>7</v>
      </c>
      <c r="D429" s="127">
        <v>2</v>
      </c>
      <c r="E429" s="128">
        <f>Boletim_de_Medição_02!G429</f>
        <v>0</v>
      </c>
      <c r="F429" s="105"/>
      <c r="G429" s="17">
        <f t="shared" si="63"/>
        <v>0</v>
      </c>
      <c r="H429" s="17">
        <f t="shared" si="64"/>
        <v>2</v>
      </c>
      <c r="I429" s="129">
        <v>9.85</v>
      </c>
      <c r="J429" s="17">
        <f t="shared" si="66"/>
        <v>19.7</v>
      </c>
      <c r="K429" s="17">
        <f t="shared" si="67"/>
        <v>0</v>
      </c>
      <c r="L429" s="17">
        <f t="shared" si="68"/>
        <v>0</v>
      </c>
      <c r="M429" s="17">
        <f t="shared" si="69"/>
        <v>0</v>
      </c>
      <c r="N429" s="17">
        <f t="shared" si="70"/>
        <v>19.7</v>
      </c>
      <c r="O429" s="54">
        <f t="shared" si="65"/>
        <v>0</v>
      </c>
    </row>
    <row r="430" spans="1:15" ht="28.5" x14ac:dyDescent="0.2">
      <c r="A430" s="53" t="s">
        <v>787</v>
      </c>
      <c r="B430" s="41" t="s">
        <v>788</v>
      </c>
      <c r="C430" s="42" t="s">
        <v>71</v>
      </c>
      <c r="D430" s="127">
        <v>3</v>
      </c>
      <c r="E430" s="128">
        <f>Boletim_de_Medição_02!G430</f>
        <v>0</v>
      </c>
      <c r="F430" s="105"/>
      <c r="G430" s="17">
        <f t="shared" ref="G430:G493" si="71">E430+F430</f>
        <v>0</v>
      </c>
      <c r="H430" s="17">
        <f t="shared" ref="H430:H493" si="72">D430-G430</f>
        <v>3</v>
      </c>
      <c r="I430" s="129">
        <v>38.39</v>
      </c>
      <c r="J430" s="17">
        <f t="shared" si="66"/>
        <v>115.17</v>
      </c>
      <c r="K430" s="17">
        <f t="shared" si="67"/>
        <v>0</v>
      </c>
      <c r="L430" s="17">
        <f t="shared" si="68"/>
        <v>0</v>
      </c>
      <c r="M430" s="17">
        <f t="shared" si="69"/>
        <v>0</v>
      </c>
      <c r="N430" s="17">
        <f t="shared" si="70"/>
        <v>115.17</v>
      </c>
      <c r="O430" s="54">
        <f t="shared" ref="O430:O493" si="73">G430/D430*100</f>
        <v>0</v>
      </c>
    </row>
    <row r="431" spans="1:15" ht="28.5" x14ac:dyDescent="0.2">
      <c r="A431" s="53" t="s">
        <v>789</v>
      </c>
      <c r="B431" s="41" t="s">
        <v>790</v>
      </c>
      <c r="C431" s="42" t="s">
        <v>71</v>
      </c>
      <c r="D431" s="127">
        <v>2</v>
      </c>
      <c r="E431" s="128">
        <f>Boletim_de_Medição_02!G431</f>
        <v>0</v>
      </c>
      <c r="F431" s="105"/>
      <c r="G431" s="17">
        <f t="shared" si="71"/>
        <v>0</v>
      </c>
      <c r="H431" s="17">
        <f t="shared" si="72"/>
        <v>2</v>
      </c>
      <c r="I431" s="129">
        <v>4.49</v>
      </c>
      <c r="J431" s="17">
        <f t="shared" si="66"/>
        <v>8.98</v>
      </c>
      <c r="K431" s="17">
        <f t="shared" si="67"/>
        <v>0</v>
      </c>
      <c r="L431" s="17">
        <f t="shared" si="68"/>
        <v>0</v>
      </c>
      <c r="M431" s="17">
        <f t="shared" si="69"/>
        <v>0</v>
      </c>
      <c r="N431" s="17">
        <f t="shared" si="70"/>
        <v>8.98</v>
      </c>
      <c r="O431" s="54">
        <f t="shared" si="73"/>
        <v>0</v>
      </c>
    </row>
    <row r="432" spans="1:15" ht="28.5" x14ac:dyDescent="0.2">
      <c r="A432" s="53" t="s">
        <v>791</v>
      </c>
      <c r="B432" s="41" t="s">
        <v>792</v>
      </c>
      <c r="C432" s="42" t="s">
        <v>71</v>
      </c>
      <c r="D432" s="127">
        <v>1</v>
      </c>
      <c r="E432" s="128">
        <f>Boletim_de_Medição_02!G432</f>
        <v>0</v>
      </c>
      <c r="F432" s="105"/>
      <c r="G432" s="17">
        <f t="shared" si="71"/>
        <v>0</v>
      </c>
      <c r="H432" s="17">
        <f t="shared" si="72"/>
        <v>1</v>
      </c>
      <c r="I432" s="129">
        <v>22.7</v>
      </c>
      <c r="J432" s="17">
        <f t="shared" si="66"/>
        <v>22.7</v>
      </c>
      <c r="K432" s="17">
        <f t="shared" si="67"/>
        <v>0</v>
      </c>
      <c r="L432" s="17">
        <f t="shared" si="68"/>
        <v>0</v>
      </c>
      <c r="M432" s="17">
        <f t="shared" si="69"/>
        <v>0</v>
      </c>
      <c r="N432" s="17">
        <f t="shared" si="70"/>
        <v>22.7</v>
      </c>
      <c r="O432" s="54">
        <f t="shared" si="73"/>
        <v>0</v>
      </c>
    </row>
    <row r="433" spans="1:15" ht="28.5" x14ac:dyDescent="0.2">
      <c r="A433" s="53" t="s">
        <v>793</v>
      </c>
      <c r="B433" s="41" t="s">
        <v>794</v>
      </c>
      <c r="C433" s="42" t="s">
        <v>71</v>
      </c>
      <c r="D433" s="127">
        <v>1</v>
      </c>
      <c r="E433" s="128">
        <f>Boletim_de_Medição_02!G433</f>
        <v>0</v>
      </c>
      <c r="F433" s="105"/>
      <c r="G433" s="17">
        <f t="shared" si="71"/>
        <v>0</v>
      </c>
      <c r="H433" s="17">
        <f t="shared" si="72"/>
        <v>1</v>
      </c>
      <c r="I433" s="129">
        <v>7.41</v>
      </c>
      <c r="J433" s="17">
        <f t="shared" si="66"/>
        <v>7.41</v>
      </c>
      <c r="K433" s="17">
        <f t="shared" si="67"/>
        <v>0</v>
      </c>
      <c r="L433" s="17">
        <f t="shared" si="68"/>
        <v>0</v>
      </c>
      <c r="M433" s="17">
        <f t="shared" si="69"/>
        <v>0</v>
      </c>
      <c r="N433" s="17">
        <f t="shared" si="70"/>
        <v>7.41</v>
      </c>
      <c r="O433" s="54">
        <f t="shared" si="73"/>
        <v>0</v>
      </c>
    </row>
    <row r="434" spans="1:15" ht="28.5" x14ac:dyDescent="0.2">
      <c r="A434" s="53" t="s">
        <v>795</v>
      </c>
      <c r="B434" s="41" t="s">
        <v>796</v>
      </c>
      <c r="C434" s="42" t="s">
        <v>71</v>
      </c>
      <c r="D434" s="127">
        <v>1</v>
      </c>
      <c r="E434" s="128">
        <f>Boletim_de_Medição_02!G434</f>
        <v>0</v>
      </c>
      <c r="F434" s="105"/>
      <c r="G434" s="17">
        <f t="shared" si="71"/>
        <v>0</v>
      </c>
      <c r="H434" s="17">
        <f t="shared" si="72"/>
        <v>1</v>
      </c>
      <c r="I434" s="129">
        <v>17.7</v>
      </c>
      <c r="J434" s="17">
        <f t="shared" si="66"/>
        <v>17.7</v>
      </c>
      <c r="K434" s="17">
        <f t="shared" si="67"/>
        <v>0</v>
      </c>
      <c r="L434" s="17">
        <f t="shared" si="68"/>
        <v>0</v>
      </c>
      <c r="M434" s="17">
        <f t="shared" si="69"/>
        <v>0</v>
      </c>
      <c r="N434" s="17">
        <f t="shared" si="70"/>
        <v>17.7</v>
      </c>
      <c r="O434" s="54">
        <f t="shared" si="73"/>
        <v>0</v>
      </c>
    </row>
    <row r="435" spans="1:15" ht="28.5" x14ac:dyDescent="0.2">
      <c r="A435" s="53" t="s">
        <v>797</v>
      </c>
      <c r="B435" s="41" t="s">
        <v>798</v>
      </c>
      <c r="C435" s="42" t="s">
        <v>71</v>
      </c>
      <c r="D435" s="127">
        <v>28</v>
      </c>
      <c r="E435" s="128">
        <f>Boletim_de_Medição_02!G435</f>
        <v>0</v>
      </c>
      <c r="F435" s="105"/>
      <c r="G435" s="17">
        <f t="shared" si="71"/>
        <v>0</v>
      </c>
      <c r="H435" s="17">
        <f t="shared" si="72"/>
        <v>28</v>
      </c>
      <c r="I435" s="129">
        <v>3.68</v>
      </c>
      <c r="J435" s="17">
        <f t="shared" si="66"/>
        <v>103.04</v>
      </c>
      <c r="K435" s="17">
        <f t="shared" si="67"/>
        <v>0</v>
      </c>
      <c r="L435" s="17">
        <f t="shared" si="68"/>
        <v>0</v>
      </c>
      <c r="M435" s="17">
        <f t="shared" si="69"/>
        <v>0</v>
      </c>
      <c r="N435" s="17">
        <f t="shared" si="70"/>
        <v>103.04</v>
      </c>
      <c r="O435" s="54">
        <f t="shared" si="73"/>
        <v>0</v>
      </c>
    </row>
    <row r="436" spans="1:15" ht="28.5" x14ac:dyDescent="0.2">
      <c r="A436" s="53" t="s">
        <v>799</v>
      </c>
      <c r="B436" s="41" t="s">
        <v>800</v>
      </c>
      <c r="C436" s="42" t="s">
        <v>71</v>
      </c>
      <c r="D436" s="127">
        <v>18</v>
      </c>
      <c r="E436" s="128">
        <f>Boletim_de_Medição_02!G436</f>
        <v>0</v>
      </c>
      <c r="F436" s="105"/>
      <c r="G436" s="17">
        <f t="shared" si="71"/>
        <v>0</v>
      </c>
      <c r="H436" s="17">
        <f t="shared" si="72"/>
        <v>18</v>
      </c>
      <c r="I436" s="129">
        <v>4.01</v>
      </c>
      <c r="J436" s="17">
        <f t="shared" si="66"/>
        <v>72.180000000000007</v>
      </c>
      <c r="K436" s="17">
        <f t="shared" si="67"/>
        <v>0</v>
      </c>
      <c r="L436" s="17">
        <f t="shared" si="68"/>
        <v>0</v>
      </c>
      <c r="M436" s="17">
        <f t="shared" si="69"/>
        <v>0</v>
      </c>
      <c r="N436" s="17">
        <f t="shared" si="70"/>
        <v>72.180000000000007</v>
      </c>
      <c r="O436" s="54">
        <f t="shared" si="73"/>
        <v>0</v>
      </c>
    </row>
    <row r="437" spans="1:15" ht="28.5" x14ac:dyDescent="0.2">
      <c r="A437" s="53" t="s">
        <v>801</v>
      </c>
      <c r="B437" s="41" t="s">
        <v>802</v>
      </c>
      <c r="C437" s="42" t="s">
        <v>71</v>
      </c>
      <c r="D437" s="127">
        <v>2</v>
      </c>
      <c r="E437" s="128">
        <f>Boletim_de_Medição_02!G437</f>
        <v>0</v>
      </c>
      <c r="F437" s="105"/>
      <c r="G437" s="17">
        <f t="shared" si="71"/>
        <v>0</v>
      </c>
      <c r="H437" s="17">
        <f t="shared" si="72"/>
        <v>2</v>
      </c>
      <c r="I437" s="129">
        <v>4.6500000000000004</v>
      </c>
      <c r="J437" s="17">
        <f t="shared" si="66"/>
        <v>9.3000000000000007</v>
      </c>
      <c r="K437" s="17">
        <f t="shared" si="67"/>
        <v>0</v>
      </c>
      <c r="L437" s="17">
        <f t="shared" si="68"/>
        <v>0</v>
      </c>
      <c r="M437" s="17">
        <f t="shared" si="69"/>
        <v>0</v>
      </c>
      <c r="N437" s="17">
        <f t="shared" si="70"/>
        <v>9.3000000000000007</v>
      </c>
      <c r="O437" s="54">
        <f t="shared" si="73"/>
        <v>0</v>
      </c>
    </row>
    <row r="438" spans="1:15" ht="28.5" x14ac:dyDescent="0.2">
      <c r="A438" s="53" t="s">
        <v>803</v>
      </c>
      <c r="B438" s="41" t="s">
        <v>804</v>
      </c>
      <c r="C438" s="42" t="s">
        <v>71</v>
      </c>
      <c r="D438" s="127">
        <v>12</v>
      </c>
      <c r="E438" s="128">
        <f>Boletim_de_Medição_02!G438</f>
        <v>0</v>
      </c>
      <c r="F438" s="105"/>
      <c r="G438" s="17">
        <f t="shared" si="71"/>
        <v>0</v>
      </c>
      <c r="H438" s="17">
        <f t="shared" si="72"/>
        <v>12</v>
      </c>
      <c r="I438" s="129">
        <v>6.98</v>
      </c>
      <c r="J438" s="17">
        <f t="shared" si="66"/>
        <v>83.76</v>
      </c>
      <c r="K438" s="17">
        <f t="shared" si="67"/>
        <v>0</v>
      </c>
      <c r="L438" s="17">
        <f t="shared" si="68"/>
        <v>0</v>
      </c>
      <c r="M438" s="17">
        <f t="shared" si="69"/>
        <v>0</v>
      </c>
      <c r="N438" s="17">
        <f t="shared" si="70"/>
        <v>83.76</v>
      </c>
      <c r="O438" s="54">
        <f t="shared" si="73"/>
        <v>0</v>
      </c>
    </row>
    <row r="439" spans="1:15" ht="28.5" x14ac:dyDescent="0.2">
      <c r="A439" s="53" t="s">
        <v>805</v>
      </c>
      <c r="B439" s="41" t="s">
        <v>796</v>
      </c>
      <c r="C439" s="42" t="s">
        <v>71</v>
      </c>
      <c r="D439" s="127">
        <v>1</v>
      </c>
      <c r="E439" s="128">
        <f>Boletim_de_Medição_02!G439</f>
        <v>0</v>
      </c>
      <c r="F439" s="105"/>
      <c r="G439" s="17">
        <f t="shared" si="71"/>
        <v>0</v>
      </c>
      <c r="H439" s="17">
        <f t="shared" si="72"/>
        <v>1</v>
      </c>
      <c r="I439" s="129">
        <v>17.7</v>
      </c>
      <c r="J439" s="17">
        <f t="shared" si="66"/>
        <v>17.7</v>
      </c>
      <c r="K439" s="17">
        <f t="shared" si="67"/>
        <v>0</v>
      </c>
      <c r="L439" s="17">
        <f t="shared" si="68"/>
        <v>0</v>
      </c>
      <c r="M439" s="17">
        <f t="shared" si="69"/>
        <v>0</v>
      </c>
      <c r="N439" s="17">
        <f t="shared" si="70"/>
        <v>17.7</v>
      </c>
      <c r="O439" s="54">
        <f t="shared" si="73"/>
        <v>0</v>
      </c>
    </row>
    <row r="440" spans="1:15" ht="28.5" x14ac:dyDescent="0.2">
      <c r="A440" s="53" t="s">
        <v>806</v>
      </c>
      <c r="B440" s="41" t="s">
        <v>807</v>
      </c>
      <c r="C440" s="42" t="s">
        <v>71</v>
      </c>
      <c r="D440" s="127">
        <v>23</v>
      </c>
      <c r="E440" s="128">
        <f>Boletim_de_Medição_02!G440</f>
        <v>0</v>
      </c>
      <c r="F440" s="105"/>
      <c r="G440" s="17">
        <f t="shared" si="71"/>
        <v>0</v>
      </c>
      <c r="H440" s="17">
        <f t="shared" si="72"/>
        <v>23</v>
      </c>
      <c r="I440" s="129">
        <v>5.93</v>
      </c>
      <c r="J440" s="17">
        <f t="shared" si="66"/>
        <v>136.38999999999999</v>
      </c>
      <c r="K440" s="17">
        <f t="shared" si="67"/>
        <v>0</v>
      </c>
      <c r="L440" s="17">
        <f t="shared" si="68"/>
        <v>0</v>
      </c>
      <c r="M440" s="17">
        <f t="shared" si="69"/>
        <v>0</v>
      </c>
      <c r="N440" s="17">
        <f t="shared" si="70"/>
        <v>136.38999999999999</v>
      </c>
      <c r="O440" s="54">
        <f t="shared" si="73"/>
        <v>0</v>
      </c>
    </row>
    <row r="441" spans="1:15" ht="28.5" x14ac:dyDescent="0.2">
      <c r="A441" s="53" t="s">
        <v>808</v>
      </c>
      <c r="B441" s="41" t="s">
        <v>809</v>
      </c>
      <c r="C441" s="42" t="s">
        <v>71</v>
      </c>
      <c r="D441" s="127">
        <v>1</v>
      </c>
      <c r="E441" s="128">
        <f>Boletim_de_Medição_02!G441</f>
        <v>0</v>
      </c>
      <c r="F441" s="105"/>
      <c r="G441" s="17">
        <f t="shared" si="71"/>
        <v>0</v>
      </c>
      <c r="H441" s="17">
        <f t="shared" si="72"/>
        <v>1</v>
      </c>
      <c r="I441" s="129">
        <v>6.7</v>
      </c>
      <c r="J441" s="17">
        <f t="shared" si="66"/>
        <v>6.7</v>
      </c>
      <c r="K441" s="17">
        <f t="shared" si="67"/>
        <v>0</v>
      </c>
      <c r="L441" s="17">
        <f t="shared" si="68"/>
        <v>0</v>
      </c>
      <c r="M441" s="17">
        <f t="shared" si="69"/>
        <v>0</v>
      </c>
      <c r="N441" s="17">
        <f t="shared" si="70"/>
        <v>6.7</v>
      </c>
      <c r="O441" s="54">
        <f t="shared" si="73"/>
        <v>0</v>
      </c>
    </row>
    <row r="442" spans="1:15" ht="28.5" x14ac:dyDescent="0.2">
      <c r="A442" s="53" t="s">
        <v>810</v>
      </c>
      <c r="B442" s="41" t="s">
        <v>811</v>
      </c>
      <c r="C442" s="42" t="s">
        <v>71</v>
      </c>
      <c r="D442" s="127">
        <v>4</v>
      </c>
      <c r="E442" s="128">
        <f>Boletim_de_Medição_02!G442</f>
        <v>0</v>
      </c>
      <c r="F442" s="105"/>
      <c r="G442" s="17">
        <f t="shared" si="71"/>
        <v>0</v>
      </c>
      <c r="H442" s="17">
        <f t="shared" si="72"/>
        <v>4</v>
      </c>
      <c r="I442" s="129">
        <v>5.99</v>
      </c>
      <c r="J442" s="17">
        <f t="shared" si="66"/>
        <v>23.96</v>
      </c>
      <c r="K442" s="17">
        <f t="shared" si="67"/>
        <v>0</v>
      </c>
      <c r="L442" s="17">
        <f t="shared" si="68"/>
        <v>0</v>
      </c>
      <c r="M442" s="17">
        <f t="shared" si="69"/>
        <v>0</v>
      </c>
      <c r="N442" s="17">
        <f t="shared" si="70"/>
        <v>23.96</v>
      </c>
      <c r="O442" s="54">
        <f t="shared" si="73"/>
        <v>0</v>
      </c>
    </row>
    <row r="443" spans="1:15" ht="28.5" x14ac:dyDescent="0.2">
      <c r="A443" s="53" t="s">
        <v>812</v>
      </c>
      <c r="B443" s="41" t="s">
        <v>813</v>
      </c>
      <c r="C443" s="42" t="s">
        <v>71</v>
      </c>
      <c r="D443" s="127">
        <v>1</v>
      </c>
      <c r="E443" s="128">
        <f>Boletim_de_Medição_02!G443</f>
        <v>0</v>
      </c>
      <c r="F443" s="105"/>
      <c r="G443" s="17">
        <f t="shared" si="71"/>
        <v>0</v>
      </c>
      <c r="H443" s="17">
        <f t="shared" si="72"/>
        <v>1</v>
      </c>
      <c r="I443" s="129">
        <v>2.66</v>
      </c>
      <c r="J443" s="17">
        <f t="shared" si="66"/>
        <v>2.66</v>
      </c>
      <c r="K443" s="17">
        <f t="shared" si="67"/>
        <v>0</v>
      </c>
      <c r="L443" s="17">
        <f t="shared" si="68"/>
        <v>0</v>
      </c>
      <c r="M443" s="17">
        <f t="shared" si="69"/>
        <v>0</v>
      </c>
      <c r="N443" s="17">
        <f t="shared" si="70"/>
        <v>2.66</v>
      </c>
      <c r="O443" s="54">
        <f t="shared" si="73"/>
        <v>0</v>
      </c>
    </row>
    <row r="444" spans="1:15" ht="28.5" x14ac:dyDescent="0.2">
      <c r="A444" s="53" t="s">
        <v>814</v>
      </c>
      <c r="B444" s="41" t="s">
        <v>815</v>
      </c>
      <c r="C444" s="42" t="s">
        <v>7</v>
      </c>
      <c r="D444" s="127">
        <v>1</v>
      </c>
      <c r="E444" s="128">
        <f>Boletim_de_Medição_02!G444</f>
        <v>0</v>
      </c>
      <c r="F444" s="105"/>
      <c r="G444" s="17">
        <f t="shared" si="71"/>
        <v>0</v>
      </c>
      <c r="H444" s="17">
        <f t="shared" si="72"/>
        <v>1</v>
      </c>
      <c r="I444" s="129">
        <v>5.99</v>
      </c>
      <c r="J444" s="17">
        <f t="shared" si="66"/>
        <v>5.99</v>
      </c>
      <c r="K444" s="17">
        <f t="shared" si="67"/>
        <v>0</v>
      </c>
      <c r="L444" s="17">
        <f t="shared" si="68"/>
        <v>0</v>
      </c>
      <c r="M444" s="17">
        <f t="shared" si="69"/>
        <v>0</v>
      </c>
      <c r="N444" s="17">
        <f t="shared" si="70"/>
        <v>5.99</v>
      </c>
      <c r="O444" s="54">
        <f t="shared" si="73"/>
        <v>0</v>
      </c>
    </row>
    <row r="445" spans="1:15" ht="28.5" x14ac:dyDescent="0.2">
      <c r="A445" s="53" t="s">
        <v>816</v>
      </c>
      <c r="B445" s="41" t="s">
        <v>817</v>
      </c>
      <c r="C445" s="42" t="s">
        <v>7</v>
      </c>
      <c r="D445" s="127">
        <v>4</v>
      </c>
      <c r="E445" s="128">
        <f>Boletim_de_Medição_02!G445</f>
        <v>0</v>
      </c>
      <c r="F445" s="105"/>
      <c r="G445" s="17">
        <f t="shared" si="71"/>
        <v>0</v>
      </c>
      <c r="H445" s="17">
        <f t="shared" si="72"/>
        <v>4</v>
      </c>
      <c r="I445" s="129">
        <v>7.26</v>
      </c>
      <c r="J445" s="17">
        <f t="shared" si="66"/>
        <v>29.04</v>
      </c>
      <c r="K445" s="17">
        <f t="shared" si="67"/>
        <v>0</v>
      </c>
      <c r="L445" s="17">
        <f t="shared" si="68"/>
        <v>0</v>
      </c>
      <c r="M445" s="17">
        <f t="shared" si="69"/>
        <v>0</v>
      </c>
      <c r="N445" s="17">
        <f t="shared" si="70"/>
        <v>29.04</v>
      </c>
      <c r="O445" s="54">
        <f t="shared" si="73"/>
        <v>0</v>
      </c>
    </row>
    <row r="446" spans="1:15" ht="28.5" x14ac:dyDescent="0.2">
      <c r="A446" s="53" t="s">
        <v>818</v>
      </c>
      <c r="B446" s="41" t="s">
        <v>819</v>
      </c>
      <c r="C446" s="42" t="s">
        <v>71</v>
      </c>
      <c r="D446" s="127">
        <v>3</v>
      </c>
      <c r="E446" s="128">
        <f>Boletim_de_Medição_02!G446</f>
        <v>0</v>
      </c>
      <c r="F446" s="105"/>
      <c r="G446" s="17">
        <f t="shared" si="71"/>
        <v>0</v>
      </c>
      <c r="H446" s="17">
        <f t="shared" si="72"/>
        <v>3</v>
      </c>
      <c r="I446" s="129">
        <v>27.89</v>
      </c>
      <c r="J446" s="17">
        <f t="shared" si="66"/>
        <v>83.67</v>
      </c>
      <c r="K446" s="17">
        <f t="shared" si="67"/>
        <v>0</v>
      </c>
      <c r="L446" s="17">
        <f t="shared" si="68"/>
        <v>0</v>
      </c>
      <c r="M446" s="17">
        <f t="shared" si="69"/>
        <v>0</v>
      </c>
      <c r="N446" s="17">
        <f t="shared" si="70"/>
        <v>83.67</v>
      </c>
      <c r="O446" s="54">
        <f t="shared" si="73"/>
        <v>0</v>
      </c>
    </row>
    <row r="447" spans="1:15" ht="42.75" x14ac:dyDescent="0.2">
      <c r="A447" s="53" t="s">
        <v>820</v>
      </c>
      <c r="B447" s="41" t="s">
        <v>821</v>
      </c>
      <c r="C447" s="42" t="s">
        <v>71</v>
      </c>
      <c r="D447" s="127">
        <v>8</v>
      </c>
      <c r="E447" s="128">
        <f>Boletim_de_Medição_02!G447</f>
        <v>0</v>
      </c>
      <c r="F447" s="105"/>
      <c r="G447" s="17">
        <f t="shared" si="71"/>
        <v>0</v>
      </c>
      <c r="H447" s="17">
        <f t="shared" si="72"/>
        <v>8</v>
      </c>
      <c r="I447" s="129">
        <v>79.36</v>
      </c>
      <c r="J447" s="17">
        <f t="shared" si="66"/>
        <v>634.88</v>
      </c>
      <c r="K447" s="17">
        <f t="shared" si="67"/>
        <v>0</v>
      </c>
      <c r="L447" s="17">
        <f t="shared" si="68"/>
        <v>0</v>
      </c>
      <c r="M447" s="17">
        <f t="shared" si="69"/>
        <v>0</v>
      </c>
      <c r="N447" s="17">
        <f t="shared" si="70"/>
        <v>634.88</v>
      </c>
      <c r="O447" s="54">
        <f t="shared" si="73"/>
        <v>0</v>
      </c>
    </row>
    <row r="448" spans="1:15" ht="28.5" x14ac:dyDescent="0.2">
      <c r="A448" s="53" t="s">
        <v>822</v>
      </c>
      <c r="B448" s="41" t="s">
        <v>823</v>
      </c>
      <c r="C448" s="42" t="s">
        <v>71</v>
      </c>
      <c r="D448" s="127">
        <v>1</v>
      </c>
      <c r="E448" s="128">
        <f>Boletim_de_Medição_02!G448</f>
        <v>0</v>
      </c>
      <c r="F448" s="105"/>
      <c r="G448" s="17">
        <f t="shared" si="71"/>
        <v>0</v>
      </c>
      <c r="H448" s="17">
        <f t="shared" si="72"/>
        <v>1</v>
      </c>
      <c r="I448" s="129">
        <v>92.69</v>
      </c>
      <c r="J448" s="17">
        <f t="shared" si="66"/>
        <v>92.69</v>
      </c>
      <c r="K448" s="17">
        <f t="shared" si="67"/>
        <v>0</v>
      </c>
      <c r="L448" s="17">
        <f t="shared" si="68"/>
        <v>0</v>
      </c>
      <c r="M448" s="17">
        <f t="shared" si="69"/>
        <v>0</v>
      </c>
      <c r="N448" s="17">
        <f t="shared" si="70"/>
        <v>92.69</v>
      </c>
      <c r="O448" s="54">
        <f t="shared" si="73"/>
        <v>0</v>
      </c>
    </row>
    <row r="449" spans="1:15" ht="28.5" x14ac:dyDescent="0.2">
      <c r="A449" s="53" t="s">
        <v>824</v>
      </c>
      <c r="B449" s="41" t="s">
        <v>825</v>
      </c>
      <c r="C449" s="42" t="s">
        <v>7</v>
      </c>
      <c r="D449" s="127">
        <v>2</v>
      </c>
      <c r="E449" s="128">
        <f>Boletim_de_Medição_02!G449</f>
        <v>0</v>
      </c>
      <c r="F449" s="105"/>
      <c r="G449" s="17">
        <f t="shared" si="71"/>
        <v>0</v>
      </c>
      <c r="H449" s="17">
        <f t="shared" si="72"/>
        <v>2</v>
      </c>
      <c r="I449" s="129">
        <v>50.35</v>
      </c>
      <c r="J449" s="17">
        <f t="shared" si="66"/>
        <v>100.7</v>
      </c>
      <c r="K449" s="17">
        <f t="shared" si="67"/>
        <v>0</v>
      </c>
      <c r="L449" s="17">
        <f t="shared" si="68"/>
        <v>0</v>
      </c>
      <c r="M449" s="17">
        <f t="shared" si="69"/>
        <v>0</v>
      </c>
      <c r="N449" s="17">
        <f t="shared" si="70"/>
        <v>100.7</v>
      </c>
      <c r="O449" s="54">
        <f t="shared" si="73"/>
        <v>0</v>
      </c>
    </row>
    <row r="450" spans="1:15" ht="28.5" x14ac:dyDescent="0.2">
      <c r="A450" s="53" t="s">
        <v>826</v>
      </c>
      <c r="B450" s="41" t="s">
        <v>827</v>
      </c>
      <c r="C450" s="42" t="s">
        <v>71</v>
      </c>
      <c r="D450" s="127">
        <v>1</v>
      </c>
      <c r="E450" s="128">
        <f>Boletim_de_Medição_02!G450</f>
        <v>0</v>
      </c>
      <c r="F450" s="105"/>
      <c r="G450" s="17">
        <f t="shared" si="71"/>
        <v>0</v>
      </c>
      <c r="H450" s="17">
        <f t="shared" si="72"/>
        <v>1</v>
      </c>
      <c r="I450" s="129">
        <v>112.09</v>
      </c>
      <c r="J450" s="17">
        <f t="shared" si="66"/>
        <v>112.09</v>
      </c>
      <c r="K450" s="17">
        <f t="shared" si="67"/>
        <v>0</v>
      </c>
      <c r="L450" s="17">
        <f t="shared" si="68"/>
        <v>0</v>
      </c>
      <c r="M450" s="17">
        <f t="shared" si="69"/>
        <v>0</v>
      </c>
      <c r="N450" s="17">
        <f t="shared" si="70"/>
        <v>112.09</v>
      </c>
      <c r="O450" s="54">
        <f t="shared" si="73"/>
        <v>0</v>
      </c>
    </row>
    <row r="451" spans="1:15" ht="42.75" x14ac:dyDescent="0.2">
      <c r="A451" s="53" t="s">
        <v>828</v>
      </c>
      <c r="B451" s="41" t="s">
        <v>829</v>
      </c>
      <c r="C451" s="42" t="s">
        <v>71</v>
      </c>
      <c r="D451" s="127">
        <v>1</v>
      </c>
      <c r="E451" s="128">
        <f>Boletim_de_Medição_02!G451</f>
        <v>0</v>
      </c>
      <c r="F451" s="105"/>
      <c r="G451" s="17">
        <f t="shared" si="71"/>
        <v>0</v>
      </c>
      <c r="H451" s="17">
        <f t="shared" si="72"/>
        <v>1</v>
      </c>
      <c r="I451" s="129">
        <v>71.44</v>
      </c>
      <c r="J451" s="17">
        <f t="shared" si="66"/>
        <v>71.44</v>
      </c>
      <c r="K451" s="17">
        <f t="shared" si="67"/>
        <v>0</v>
      </c>
      <c r="L451" s="17">
        <f t="shared" si="68"/>
        <v>0</v>
      </c>
      <c r="M451" s="17">
        <f t="shared" si="69"/>
        <v>0</v>
      </c>
      <c r="N451" s="17">
        <f t="shared" si="70"/>
        <v>71.44</v>
      </c>
      <c r="O451" s="54">
        <f t="shared" si="73"/>
        <v>0</v>
      </c>
    </row>
    <row r="452" spans="1:15" ht="42.75" x14ac:dyDescent="0.2">
      <c r="A452" s="53" t="s">
        <v>830</v>
      </c>
      <c r="B452" s="41" t="s">
        <v>831</v>
      </c>
      <c r="C452" s="42" t="s">
        <v>71</v>
      </c>
      <c r="D452" s="127">
        <v>4</v>
      </c>
      <c r="E452" s="128">
        <f>Boletim_de_Medição_02!G452</f>
        <v>0</v>
      </c>
      <c r="F452" s="105"/>
      <c r="G452" s="17">
        <f t="shared" si="71"/>
        <v>0</v>
      </c>
      <c r="H452" s="17">
        <f t="shared" si="72"/>
        <v>4</v>
      </c>
      <c r="I452" s="129">
        <v>78.55</v>
      </c>
      <c r="J452" s="17">
        <f t="shared" si="66"/>
        <v>314.2</v>
      </c>
      <c r="K452" s="17">
        <f t="shared" si="67"/>
        <v>0</v>
      </c>
      <c r="L452" s="17">
        <f t="shared" si="68"/>
        <v>0</v>
      </c>
      <c r="M452" s="17">
        <f t="shared" si="69"/>
        <v>0</v>
      </c>
      <c r="N452" s="17">
        <f t="shared" si="70"/>
        <v>314.2</v>
      </c>
      <c r="O452" s="54">
        <f t="shared" si="73"/>
        <v>0</v>
      </c>
    </row>
    <row r="453" spans="1:15" ht="15" x14ac:dyDescent="0.2">
      <c r="A453" s="53" t="s">
        <v>832</v>
      </c>
      <c r="B453" s="41" t="s">
        <v>833</v>
      </c>
      <c r="C453" s="42" t="s">
        <v>7</v>
      </c>
      <c r="D453" s="127">
        <v>1</v>
      </c>
      <c r="E453" s="128">
        <f>Boletim_de_Medição_02!G453</f>
        <v>0</v>
      </c>
      <c r="F453" s="105"/>
      <c r="G453" s="17">
        <f t="shared" si="71"/>
        <v>0</v>
      </c>
      <c r="H453" s="17">
        <f t="shared" si="72"/>
        <v>1</v>
      </c>
      <c r="I453" s="129">
        <v>22.65</v>
      </c>
      <c r="J453" s="17">
        <f t="shared" si="66"/>
        <v>22.65</v>
      </c>
      <c r="K453" s="17">
        <f t="shared" si="67"/>
        <v>0</v>
      </c>
      <c r="L453" s="17">
        <f t="shared" si="68"/>
        <v>0</v>
      </c>
      <c r="M453" s="17">
        <f t="shared" si="69"/>
        <v>0</v>
      </c>
      <c r="N453" s="17">
        <f t="shared" si="70"/>
        <v>22.65</v>
      </c>
      <c r="O453" s="54">
        <f t="shared" si="73"/>
        <v>0</v>
      </c>
    </row>
    <row r="454" spans="1:15" ht="28.5" x14ac:dyDescent="0.2">
      <c r="A454" s="53" t="s">
        <v>834</v>
      </c>
      <c r="B454" s="41" t="s">
        <v>835</v>
      </c>
      <c r="C454" s="42" t="s">
        <v>71</v>
      </c>
      <c r="D454" s="127">
        <v>8</v>
      </c>
      <c r="E454" s="128">
        <f>Boletim_de_Medição_02!G454</f>
        <v>0</v>
      </c>
      <c r="F454" s="105"/>
      <c r="G454" s="17">
        <f t="shared" si="71"/>
        <v>0</v>
      </c>
      <c r="H454" s="17">
        <f t="shared" si="72"/>
        <v>8</v>
      </c>
      <c r="I454" s="129">
        <v>4.33</v>
      </c>
      <c r="J454" s="17">
        <f t="shared" si="66"/>
        <v>34.64</v>
      </c>
      <c r="K454" s="17">
        <f t="shared" si="67"/>
        <v>0</v>
      </c>
      <c r="L454" s="17">
        <f t="shared" si="68"/>
        <v>0</v>
      </c>
      <c r="M454" s="17">
        <f t="shared" si="69"/>
        <v>0</v>
      </c>
      <c r="N454" s="17">
        <f t="shared" si="70"/>
        <v>34.64</v>
      </c>
      <c r="O454" s="54">
        <f t="shared" si="73"/>
        <v>0</v>
      </c>
    </row>
    <row r="455" spans="1:15" ht="28.5" x14ac:dyDescent="0.2">
      <c r="A455" s="53" t="s">
        <v>836</v>
      </c>
      <c r="B455" s="41" t="s">
        <v>837</v>
      </c>
      <c r="C455" s="42" t="s">
        <v>71</v>
      </c>
      <c r="D455" s="127">
        <v>3</v>
      </c>
      <c r="E455" s="128">
        <f>Boletim_de_Medição_02!G455</f>
        <v>0</v>
      </c>
      <c r="F455" s="105"/>
      <c r="G455" s="17">
        <f t="shared" si="71"/>
        <v>0</v>
      </c>
      <c r="H455" s="17">
        <f t="shared" si="72"/>
        <v>3</v>
      </c>
      <c r="I455" s="129">
        <v>4.8600000000000003</v>
      </c>
      <c r="J455" s="17">
        <f t="shared" si="66"/>
        <v>14.58</v>
      </c>
      <c r="K455" s="17">
        <f t="shared" si="67"/>
        <v>0</v>
      </c>
      <c r="L455" s="17">
        <f t="shared" si="68"/>
        <v>0</v>
      </c>
      <c r="M455" s="17">
        <f t="shared" si="69"/>
        <v>0</v>
      </c>
      <c r="N455" s="17">
        <f t="shared" si="70"/>
        <v>14.58</v>
      </c>
      <c r="O455" s="54">
        <f t="shared" si="73"/>
        <v>0</v>
      </c>
    </row>
    <row r="456" spans="1:15" ht="28.5" x14ac:dyDescent="0.2">
      <c r="A456" s="53" t="s">
        <v>838</v>
      </c>
      <c r="B456" s="41" t="s">
        <v>839</v>
      </c>
      <c r="C456" s="42" t="s">
        <v>71</v>
      </c>
      <c r="D456" s="127">
        <v>2</v>
      </c>
      <c r="E456" s="128">
        <f>Boletim_de_Medição_02!G456</f>
        <v>0</v>
      </c>
      <c r="F456" s="105"/>
      <c r="G456" s="17">
        <f t="shared" si="71"/>
        <v>0</v>
      </c>
      <c r="H456" s="17">
        <f t="shared" si="72"/>
        <v>2</v>
      </c>
      <c r="I456" s="129">
        <v>10.06</v>
      </c>
      <c r="J456" s="17">
        <f t="shared" si="66"/>
        <v>20.12</v>
      </c>
      <c r="K456" s="17">
        <f t="shared" si="67"/>
        <v>0</v>
      </c>
      <c r="L456" s="17">
        <f t="shared" si="68"/>
        <v>0</v>
      </c>
      <c r="M456" s="17">
        <f t="shared" si="69"/>
        <v>0</v>
      </c>
      <c r="N456" s="17">
        <f t="shared" si="70"/>
        <v>20.12</v>
      </c>
      <c r="O456" s="54">
        <f t="shared" si="73"/>
        <v>0</v>
      </c>
    </row>
    <row r="457" spans="1:15" ht="28.5" x14ac:dyDescent="0.2">
      <c r="A457" s="53" t="s">
        <v>840</v>
      </c>
      <c r="B457" s="41" t="s">
        <v>788</v>
      </c>
      <c r="C457" s="42" t="s">
        <v>71</v>
      </c>
      <c r="D457" s="127">
        <v>7</v>
      </c>
      <c r="E457" s="128">
        <f>Boletim_de_Medição_02!G457</f>
        <v>0</v>
      </c>
      <c r="F457" s="105"/>
      <c r="G457" s="17">
        <f t="shared" si="71"/>
        <v>0</v>
      </c>
      <c r="H457" s="17">
        <f t="shared" si="72"/>
        <v>7</v>
      </c>
      <c r="I457" s="129">
        <v>38.39</v>
      </c>
      <c r="J457" s="17">
        <f t="shared" si="66"/>
        <v>268.73</v>
      </c>
      <c r="K457" s="17">
        <f t="shared" si="67"/>
        <v>0</v>
      </c>
      <c r="L457" s="17">
        <f t="shared" si="68"/>
        <v>0</v>
      </c>
      <c r="M457" s="17">
        <f t="shared" si="69"/>
        <v>0</v>
      </c>
      <c r="N457" s="17">
        <f t="shared" si="70"/>
        <v>268.73</v>
      </c>
      <c r="O457" s="54">
        <f t="shared" si="73"/>
        <v>0</v>
      </c>
    </row>
    <row r="458" spans="1:15" ht="28.5" x14ac:dyDescent="0.2">
      <c r="A458" s="53" t="s">
        <v>841</v>
      </c>
      <c r="B458" s="41" t="s">
        <v>842</v>
      </c>
      <c r="C458" s="42" t="s">
        <v>71</v>
      </c>
      <c r="D458" s="127">
        <v>7</v>
      </c>
      <c r="E458" s="128">
        <f>Boletim_de_Medição_02!G458</f>
        <v>0</v>
      </c>
      <c r="F458" s="105"/>
      <c r="G458" s="17">
        <f t="shared" si="71"/>
        <v>0</v>
      </c>
      <c r="H458" s="17">
        <f t="shared" si="72"/>
        <v>7</v>
      </c>
      <c r="I458" s="129">
        <v>11.85</v>
      </c>
      <c r="J458" s="17">
        <f t="shared" ref="J458:J521" si="74">D458*I458</f>
        <v>82.95</v>
      </c>
      <c r="K458" s="17">
        <f t="shared" ref="K458:K521" si="75">E458*I458</f>
        <v>0</v>
      </c>
      <c r="L458" s="17">
        <f t="shared" ref="L458:L521" si="76">F458*I458</f>
        <v>0</v>
      </c>
      <c r="M458" s="17">
        <f t="shared" ref="M458:M521" si="77">G458*I458</f>
        <v>0</v>
      </c>
      <c r="N458" s="17">
        <f t="shared" si="70"/>
        <v>82.95</v>
      </c>
      <c r="O458" s="54">
        <f t="shared" si="73"/>
        <v>0</v>
      </c>
    </row>
    <row r="459" spans="1:15" ht="28.5" x14ac:dyDescent="0.2">
      <c r="A459" s="53" t="s">
        <v>843</v>
      </c>
      <c r="B459" s="41" t="s">
        <v>844</v>
      </c>
      <c r="C459" s="42" t="s">
        <v>75</v>
      </c>
      <c r="D459" s="127">
        <v>113.6</v>
      </c>
      <c r="E459" s="128">
        <f>Boletim_de_Medição_02!G459</f>
        <v>0</v>
      </c>
      <c r="F459" s="105"/>
      <c r="G459" s="17">
        <f t="shared" si="71"/>
        <v>0</v>
      </c>
      <c r="H459" s="17">
        <f t="shared" si="72"/>
        <v>113.6</v>
      </c>
      <c r="I459" s="129">
        <v>3.86</v>
      </c>
      <c r="J459" s="17">
        <f t="shared" si="74"/>
        <v>438.5</v>
      </c>
      <c r="K459" s="17">
        <f t="shared" si="75"/>
        <v>0</v>
      </c>
      <c r="L459" s="17">
        <f t="shared" si="76"/>
        <v>0</v>
      </c>
      <c r="M459" s="17">
        <f t="shared" si="77"/>
        <v>0</v>
      </c>
      <c r="N459" s="17">
        <f t="shared" ref="N459:N522" si="78">J459-M459</f>
        <v>438.5</v>
      </c>
      <c r="O459" s="54">
        <f t="shared" si="73"/>
        <v>0</v>
      </c>
    </row>
    <row r="460" spans="1:15" ht="28.5" x14ac:dyDescent="0.2">
      <c r="A460" s="53" t="s">
        <v>845</v>
      </c>
      <c r="B460" s="41" t="s">
        <v>396</v>
      </c>
      <c r="C460" s="42" t="s">
        <v>75</v>
      </c>
      <c r="D460" s="127">
        <v>67</v>
      </c>
      <c r="E460" s="128">
        <f>Boletim_de_Medição_02!G460</f>
        <v>0</v>
      </c>
      <c r="F460" s="105"/>
      <c r="G460" s="17">
        <f t="shared" si="71"/>
        <v>0</v>
      </c>
      <c r="H460" s="17">
        <f t="shared" si="72"/>
        <v>67</v>
      </c>
      <c r="I460" s="129">
        <v>5.0599999999999996</v>
      </c>
      <c r="J460" s="17">
        <f t="shared" si="74"/>
        <v>339.02</v>
      </c>
      <c r="K460" s="17">
        <f t="shared" si="75"/>
        <v>0</v>
      </c>
      <c r="L460" s="17">
        <f t="shared" si="76"/>
        <v>0</v>
      </c>
      <c r="M460" s="17">
        <f t="shared" si="77"/>
        <v>0</v>
      </c>
      <c r="N460" s="17">
        <f t="shared" si="78"/>
        <v>339.02</v>
      </c>
      <c r="O460" s="54">
        <f t="shared" si="73"/>
        <v>0</v>
      </c>
    </row>
    <row r="461" spans="1:15" ht="28.5" x14ac:dyDescent="0.2">
      <c r="A461" s="53" t="s">
        <v>846</v>
      </c>
      <c r="B461" s="41" t="s">
        <v>847</v>
      </c>
      <c r="C461" s="42" t="s">
        <v>75</v>
      </c>
      <c r="D461" s="127">
        <v>6</v>
      </c>
      <c r="E461" s="128">
        <f>Boletim_de_Medição_02!G461</f>
        <v>0</v>
      </c>
      <c r="F461" s="105"/>
      <c r="G461" s="17">
        <f t="shared" si="71"/>
        <v>0</v>
      </c>
      <c r="H461" s="17">
        <f t="shared" si="72"/>
        <v>6</v>
      </c>
      <c r="I461" s="129">
        <v>8.59</v>
      </c>
      <c r="J461" s="17">
        <f t="shared" si="74"/>
        <v>51.54</v>
      </c>
      <c r="K461" s="17">
        <f t="shared" si="75"/>
        <v>0</v>
      </c>
      <c r="L461" s="17">
        <f t="shared" si="76"/>
        <v>0</v>
      </c>
      <c r="M461" s="17">
        <f t="shared" si="77"/>
        <v>0</v>
      </c>
      <c r="N461" s="17">
        <f t="shared" si="78"/>
        <v>51.54</v>
      </c>
      <c r="O461" s="54">
        <f t="shared" si="73"/>
        <v>0</v>
      </c>
    </row>
    <row r="462" spans="1:15" ht="28.5" x14ac:dyDescent="0.2">
      <c r="A462" s="53" t="s">
        <v>848</v>
      </c>
      <c r="B462" s="41" t="s">
        <v>849</v>
      </c>
      <c r="C462" s="42" t="s">
        <v>75</v>
      </c>
      <c r="D462" s="127">
        <v>40</v>
      </c>
      <c r="E462" s="128">
        <f>Boletim_de_Medição_02!G462</f>
        <v>0</v>
      </c>
      <c r="F462" s="105"/>
      <c r="G462" s="17">
        <f t="shared" si="71"/>
        <v>0</v>
      </c>
      <c r="H462" s="17">
        <f t="shared" si="72"/>
        <v>40</v>
      </c>
      <c r="I462" s="129">
        <v>12.6</v>
      </c>
      <c r="J462" s="17">
        <f t="shared" si="74"/>
        <v>504</v>
      </c>
      <c r="K462" s="17">
        <f t="shared" si="75"/>
        <v>0</v>
      </c>
      <c r="L462" s="17">
        <f t="shared" si="76"/>
        <v>0</v>
      </c>
      <c r="M462" s="17">
        <f t="shared" si="77"/>
        <v>0</v>
      </c>
      <c r="N462" s="17">
        <f t="shared" si="78"/>
        <v>504</v>
      </c>
      <c r="O462" s="54">
        <f t="shared" si="73"/>
        <v>0</v>
      </c>
    </row>
    <row r="463" spans="1:15" ht="28.5" x14ac:dyDescent="0.2">
      <c r="A463" s="53" t="s">
        <v>850</v>
      </c>
      <c r="B463" s="41" t="s">
        <v>851</v>
      </c>
      <c r="C463" s="42" t="s">
        <v>75</v>
      </c>
      <c r="D463" s="127">
        <v>6</v>
      </c>
      <c r="E463" s="128">
        <f>Boletim_de_Medição_02!G463</f>
        <v>0</v>
      </c>
      <c r="F463" s="105"/>
      <c r="G463" s="17">
        <f t="shared" si="71"/>
        <v>0</v>
      </c>
      <c r="H463" s="17">
        <f t="shared" si="72"/>
        <v>6</v>
      </c>
      <c r="I463" s="129">
        <v>14.94</v>
      </c>
      <c r="J463" s="17">
        <f t="shared" si="74"/>
        <v>89.64</v>
      </c>
      <c r="K463" s="17">
        <f t="shared" si="75"/>
        <v>0</v>
      </c>
      <c r="L463" s="17">
        <f t="shared" si="76"/>
        <v>0</v>
      </c>
      <c r="M463" s="17">
        <f t="shared" si="77"/>
        <v>0</v>
      </c>
      <c r="N463" s="17">
        <f t="shared" si="78"/>
        <v>89.64</v>
      </c>
      <c r="O463" s="54">
        <f t="shared" si="73"/>
        <v>0</v>
      </c>
    </row>
    <row r="464" spans="1:15" ht="28.5" x14ac:dyDescent="0.2">
      <c r="A464" s="53" t="s">
        <v>852</v>
      </c>
      <c r="B464" s="41" t="s">
        <v>853</v>
      </c>
      <c r="C464" s="42" t="s">
        <v>75</v>
      </c>
      <c r="D464" s="127">
        <v>30</v>
      </c>
      <c r="E464" s="128">
        <f>Boletim_de_Medição_02!G464</f>
        <v>0</v>
      </c>
      <c r="F464" s="105"/>
      <c r="G464" s="17">
        <f t="shared" si="71"/>
        <v>0</v>
      </c>
      <c r="H464" s="17">
        <f t="shared" si="72"/>
        <v>30</v>
      </c>
      <c r="I464" s="129">
        <v>25.16</v>
      </c>
      <c r="J464" s="17">
        <f t="shared" si="74"/>
        <v>754.8</v>
      </c>
      <c r="K464" s="17">
        <f t="shared" si="75"/>
        <v>0</v>
      </c>
      <c r="L464" s="17">
        <f t="shared" si="76"/>
        <v>0</v>
      </c>
      <c r="M464" s="17">
        <f t="shared" si="77"/>
        <v>0</v>
      </c>
      <c r="N464" s="17">
        <f t="shared" si="78"/>
        <v>754.8</v>
      </c>
      <c r="O464" s="54">
        <f t="shared" si="73"/>
        <v>0</v>
      </c>
    </row>
    <row r="465" spans="1:15" ht="28.5" x14ac:dyDescent="0.2">
      <c r="A465" s="53" t="s">
        <v>854</v>
      </c>
      <c r="B465" s="41" t="s">
        <v>855</v>
      </c>
      <c r="C465" s="42" t="s">
        <v>71</v>
      </c>
      <c r="D465" s="127">
        <v>10</v>
      </c>
      <c r="E465" s="128">
        <f>Boletim_de_Medição_02!G465</f>
        <v>0</v>
      </c>
      <c r="F465" s="105"/>
      <c r="G465" s="17">
        <f t="shared" si="71"/>
        <v>0</v>
      </c>
      <c r="H465" s="17">
        <f t="shared" si="72"/>
        <v>10</v>
      </c>
      <c r="I465" s="129">
        <v>2.95</v>
      </c>
      <c r="J465" s="17">
        <f t="shared" si="74"/>
        <v>29.5</v>
      </c>
      <c r="K465" s="17">
        <f t="shared" si="75"/>
        <v>0</v>
      </c>
      <c r="L465" s="17">
        <f t="shared" si="76"/>
        <v>0</v>
      </c>
      <c r="M465" s="17">
        <f t="shared" si="77"/>
        <v>0</v>
      </c>
      <c r="N465" s="17">
        <f t="shared" si="78"/>
        <v>29.5</v>
      </c>
      <c r="O465" s="54">
        <f t="shared" si="73"/>
        <v>0</v>
      </c>
    </row>
    <row r="466" spans="1:15" ht="28.5" x14ac:dyDescent="0.2">
      <c r="A466" s="53" t="s">
        <v>856</v>
      </c>
      <c r="B466" s="41" t="s">
        <v>857</v>
      </c>
      <c r="C466" s="42" t="s">
        <v>7</v>
      </c>
      <c r="D466" s="127">
        <v>10</v>
      </c>
      <c r="E466" s="128">
        <f>Boletim_de_Medição_02!G466</f>
        <v>0</v>
      </c>
      <c r="F466" s="105"/>
      <c r="G466" s="17">
        <f t="shared" si="71"/>
        <v>0</v>
      </c>
      <c r="H466" s="17">
        <f t="shared" si="72"/>
        <v>10</v>
      </c>
      <c r="I466" s="129">
        <v>30.76</v>
      </c>
      <c r="J466" s="17">
        <f t="shared" si="74"/>
        <v>307.60000000000002</v>
      </c>
      <c r="K466" s="17">
        <f t="shared" si="75"/>
        <v>0</v>
      </c>
      <c r="L466" s="17">
        <f t="shared" si="76"/>
        <v>0</v>
      </c>
      <c r="M466" s="17">
        <f t="shared" si="77"/>
        <v>0</v>
      </c>
      <c r="N466" s="17">
        <f t="shared" si="78"/>
        <v>307.60000000000002</v>
      </c>
      <c r="O466" s="54">
        <f t="shared" si="73"/>
        <v>0</v>
      </c>
    </row>
    <row r="467" spans="1:15" ht="28.5" x14ac:dyDescent="0.2">
      <c r="A467" s="53" t="s">
        <v>858</v>
      </c>
      <c r="B467" s="41" t="s">
        <v>859</v>
      </c>
      <c r="C467" s="42" t="s">
        <v>7</v>
      </c>
      <c r="D467" s="127">
        <v>1</v>
      </c>
      <c r="E467" s="128">
        <f>Boletim_de_Medição_02!G467</f>
        <v>0</v>
      </c>
      <c r="F467" s="105"/>
      <c r="G467" s="17">
        <f t="shared" si="71"/>
        <v>0</v>
      </c>
      <c r="H467" s="17">
        <f t="shared" si="72"/>
        <v>1</v>
      </c>
      <c r="I467" s="129">
        <v>1041.8399999999999</v>
      </c>
      <c r="J467" s="17">
        <f t="shared" si="74"/>
        <v>1041.8399999999999</v>
      </c>
      <c r="K467" s="17">
        <f t="shared" si="75"/>
        <v>0</v>
      </c>
      <c r="L467" s="17">
        <f t="shared" si="76"/>
        <v>0</v>
      </c>
      <c r="M467" s="17">
        <f t="shared" si="77"/>
        <v>0</v>
      </c>
      <c r="N467" s="17">
        <f t="shared" si="78"/>
        <v>1041.8399999999999</v>
      </c>
      <c r="O467" s="54">
        <f t="shared" si="73"/>
        <v>0</v>
      </c>
    </row>
    <row r="468" spans="1:15" ht="42.75" x14ac:dyDescent="0.2">
      <c r="A468" s="53" t="s">
        <v>860</v>
      </c>
      <c r="B468" s="41" t="s">
        <v>861</v>
      </c>
      <c r="C468" s="42" t="s">
        <v>7</v>
      </c>
      <c r="D468" s="127">
        <v>2</v>
      </c>
      <c r="E468" s="128">
        <f>Boletim_de_Medição_02!G468</f>
        <v>0</v>
      </c>
      <c r="F468" s="105"/>
      <c r="G468" s="17">
        <f t="shared" si="71"/>
        <v>0</v>
      </c>
      <c r="H468" s="17">
        <f t="shared" si="72"/>
        <v>2</v>
      </c>
      <c r="I468" s="129">
        <v>259.33999999999997</v>
      </c>
      <c r="J468" s="17">
        <f t="shared" si="74"/>
        <v>518.67999999999995</v>
      </c>
      <c r="K468" s="17">
        <f t="shared" si="75"/>
        <v>0</v>
      </c>
      <c r="L468" s="17">
        <f t="shared" si="76"/>
        <v>0</v>
      </c>
      <c r="M468" s="17">
        <f t="shared" si="77"/>
        <v>0</v>
      </c>
      <c r="N468" s="17">
        <f t="shared" si="78"/>
        <v>518.67999999999995</v>
      </c>
      <c r="O468" s="54">
        <f t="shared" si="73"/>
        <v>0</v>
      </c>
    </row>
    <row r="469" spans="1:15" ht="28.5" x14ac:dyDescent="0.2">
      <c r="A469" s="53" t="s">
        <v>862</v>
      </c>
      <c r="B469" s="41" t="s">
        <v>863</v>
      </c>
      <c r="C469" s="42" t="s">
        <v>71</v>
      </c>
      <c r="D469" s="127">
        <v>2</v>
      </c>
      <c r="E469" s="128">
        <f>Boletim_de_Medição_02!G469</f>
        <v>0</v>
      </c>
      <c r="F469" s="105"/>
      <c r="G469" s="17">
        <f t="shared" si="71"/>
        <v>0</v>
      </c>
      <c r="H469" s="17">
        <f t="shared" si="72"/>
        <v>2</v>
      </c>
      <c r="I469" s="129">
        <v>192.7</v>
      </c>
      <c r="J469" s="17">
        <f t="shared" si="74"/>
        <v>385.4</v>
      </c>
      <c r="K469" s="17">
        <f t="shared" si="75"/>
        <v>0</v>
      </c>
      <c r="L469" s="17">
        <f t="shared" si="76"/>
        <v>0</v>
      </c>
      <c r="M469" s="17">
        <f t="shared" si="77"/>
        <v>0</v>
      </c>
      <c r="N469" s="17">
        <f t="shared" si="78"/>
        <v>385.4</v>
      </c>
      <c r="O469" s="54">
        <f t="shared" si="73"/>
        <v>0</v>
      </c>
    </row>
    <row r="470" spans="1:15" ht="28.5" x14ac:dyDescent="0.2">
      <c r="A470" s="53" t="s">
        <v>864</v>
      </c>
      <c r="B470" s="41" t="s">
        <v>865</v>
      </c>
      <c r="C470" s="42" t="s">
        <v>71</v>
      </c>
      <c r="D470" s="127">
        <v>5</v>
      </c>
      <c r="E470" s="128">
        <f>Boletim_de_Medição_02!G470</f>
        <v>0</v>
      </c>
      <c r="F470" s="105"/>
      <c r="G470" s="17">
        <f t="shared" si="71"/>
        <v>0</v>
      </c>
      <c r="H470" s="17">
        <f t="shared" si="72"/>
        <v>5</v>
      </c>
      <c r="I470" s="129">
        <v>4.01</v>
      </c>
      <c r="J470" s="17">
        <f t="shared" si="74"/>
        <v>20.05</v>
      </c>
      <c r="K470" s="17">
        <f t="shared" si="75"/>
        <v>0</v>
      </c>
      <c r="L470" s="17">
        <f t="shared" si="76"/>
        <v>0</v>
      </c>
      <c r="M470" s="17">
        <f t="shared" si="77"/>
        <v>0</v>
      </c>
      <c r="N470" s="17">
        <f t="shared" si="78"/>
        <v>20.05</v>
      </c>
      <c r="O470" s="54">
        <f t="shared" si="73"/>
        <v>0</v>
      </c>
    </row>
    <row r="471" spans="1:15" ht="15" x14ac:dyDescent="0.2">
      <c r="A471" s="53" t="s">
        <v>866</v>
      </c>
      <c r="B471" s="41" t="s">
        <v>867</v>
      </c>
      <c r="C471" s="42" t="s">
        <v>71</v>
      </c>
      <c r="D471" s="127">
        <v>2</v>
      </c>
      <c r="E471" s="128">
        <f>Boletim_de_Medição_02!G471</f>
        <v>0</v>
      </c>
      <c r="F471" s="105"/>
      <c r="G471" s="17">
        <f t="shared" si="71"/>
        <v>0</v>
      </c>
      <c r="H471" s="17">
        <f t="shared" si="72"/>
        <v>2</v>
      </c>
      <c r="I471" s="129">
        <v>38.39</v>
      </c>
      <c r="J471" s="17">
        <f t="shared" si="74"/>
        <v>76.78</v>
      </c>
      <c r="K471" s="17">
        <f t="shared" si="75"/>
        <v>0</v>
      </c>
      <c r="L471" s="17">
        <f t="shared" si="76"/>
        <v>0</v>
      </c>
      <c r="M471" s="17">
        <f t="shared" si="77"/>
        <v>0</v>
      </c>
      <c r="N471" s="17">
        <f t="shared" si="78"/>
        <v>76.78</v>
      </c>
      <c r="O471" s="54">
        <f t="shared" si="73"/>
        <v>0</v>
      </c>
    </row>
    <row r="472" spans="1:15" ht="28.5" x14ac:dyDescent="0.2">
      <c r="A472" s="53" t="s">
        <v>868</v>
      </c>
      <c r="B472" s="41" t="s">
        <v>869</v>
      </c>
      <c r="C472" s="42" t="s">
        <v>71</v>
      </c>
      <c r="D472" s="127">
        <v>2</v>
      </c>
      <c r="E472" s="128">
        <f>Boletim_de_Medição_02!G472</f>
        <v>0</v>
      </c>
      <c r="F472" s="105"/>
      <c r="G472" s="17">
        <f t="shared" si="71"/>
        <v>0</v>
      </c>
      <c r="H472" s="17">
        <f t="shared" si="72"/>
        <v>2</v>
      </c>
      <c r="I472" s="129">
        <v>11.08</v>
      </c>
      <c r="J472" s="17">
        <f t="shared" si="74"/>
        <v>22.16</v>
      </c>
      <c r="K472" s="17">
        <f t="shared" si="75"/>
        <v>0</v>
      </c>
      <c r="L472" s="17">
        <f t="shared" si="76"/>
        <v>0</v>
      </c>
      <c r="M472" s="17">
        <f t="shared" si="77"/>
        <v>0</v>
      </c>
      <c r="N472" s="17">
        <f t="shared" si="78"/>
        <v>22.16</v>
      </c>
      <c r="O472" s="54">
        <f t="shared" si="73"/>
        <v>0</v>
      </c>
    </row>
    <row r="473" spans="1:15" ht="15" x14ac:dyDescent="0.2">
      <c r="A473" s="137" t="s">
        <v>124</v>
      </c>
      <c r="B473" s="138" t="s">
        <v>40</v>
      </c>
      <c r="C473" s="139"/>
      <c r="D473" s="140"/>
      <c r="E473" s="140"/>
      <c r="F473" s="105"/>
      <c r="G473" s="17"/>
      <c r="H473" s="17"/>
      <c r="I473" s="129"/>
      <c r="J473" s="125"/>
      <c r="K473" s="125"/>
      <c r="L473" s="125"/>
      <c r="M473" s="125"/>
      <c r="N473" s="17">
        <f t="shared" si="78"/>
        <v>0</v>
      </c>
      <c r="O473" s="54"/>
    </row>
    <row r="474" spans="1:15" ht="28.5" x14ac:dyDescent="0.2">
      <c r="A474" s="53" t="s">
        <v>870</v>
      </c>
      <c r="B474" s="41" t="s">
        <v>686</v>
      </c>
      <c r="C474" s="42" t="s">
        <v>75</v>
      </c>
      <c r="D474" s="127">
        <v>57.12</v>
      </c>
      <c r="E474" s="128">
        <f>Boletim_de_Medição_02!G474</f>
        <v>0</v>
      </c>
      <c r="F474" s="105"/>
      <c r="G474" s="17">
        <f t="shared" si="71"/>
        <v>0</v>
      </c>
      <c r="H474" s="17">
        <f t="shared" si="72"/>
        <v>57.12</v>
      </c>
      <c r="I474" s="129">
        <v>2.4900000000000002</v>
      </c>
      <c r="J474" s="17">
        <f t="shared" si="74"/>
        <v>142.22999999999999</v>
      </c>
      <c r="K474" s="17">
        <f t="shared" si="75"/>
        <v>0</v>
      </c>
      <c r="L474" s="17">
        <f t="shared" si="76"/>
        <v>0</v>
      </c>
      <c r="M474" s="17">
        <f t="shared" si="77"/>
        <v>0</v>
      </c>
      <c r="N474" s="17">
        <f t="shared" si="78"/>
        <v>142.22999999999999</v>
      </c>
      <c r="O474" s="54">
        <f t="shared" si="73"/>
        <v>0</v>
      </c>
    </row>
    <row r="475" spans="1:15" ht="15" x14ac:dyDescent="0.2">
      <c r="A475" s="137" t="s">
        <v>125</v>
      </c>
      <c r="B475" s="138" t="s">
        <v>871</v>
      </c>
      <c r="C475" s="139"/>
      <c r="D475" s="140"/>
      <c r="E475" s="140"/>
      <c r="F475" s="105"/>
      <c r="G475" s="17"/>
      <c r="H475" s="17"/>
      <c r="I475" s="129"/>
      <c r="J475" s="125"/>
      <c r="K475" s="125"/>
      <c r="L475" s="125"/>
      <c r="M475" s="125"/>
      <c r="N475" s="17">
        <f t="shared" si="78"/>
        <v>0</v>
      </c>
      <c r="O475" s="54"/>
    </row>
    <row r="476" spans="1:15" ht="15" x14ac:dyDescent="0.2">
      <c r="A476" s="137" t="s">
        <v>126</v>
      </c>
      <c r="B476" s="138" t="s">
        <v>8</v>
      </c>
      <c r="C476" s="139"/>
      <c r="D476" s="140"/>
      <c r="E476" s="140"/>
      <c r="F476" s="105"/>
      <c r="G476" s="17"/>
      <c r="H476" s="17"/>
      <c r="I476" s="129"/>
      <c r="J476" s="125"/>
      <c r="K476" s="125"/>
      <c r="L476" s="125"/>
      <c r="M476" s="125"/>
      <c r="N476" s="17">
        <f t="shared" si="78"/>
        <v>0</v>
      </c>
      <c r="O476" s="54"/>
    </row>
    <row r="477" spans="1:15" ht="42.75" x14ac:dyDescent="0.2">
      <c r="A477" s="53" t="s">
        <v>872</v>
      </c>
      <c r="B477" s="41" t="s">
        <v>209</v>
      </c>
      <c r="C477" s="42" t="s">
        <v>74</v>
      </c>
      <c r="D477" s="127">
        <v>29.16</v>
      </c>
      <c r="E477" s="128">
        <f>Boletim_de_Medição_02!G477</f>
        <v>0</v>
      </c>
      <c r="F477" s="105">
        <v>4</v>
      </c>
      <c r="G477" s="17">
        <f t="shared" si="71"/>
        <v>4</v>
      </c>
      <c r="H477" s="17">
        <f t="shared" si="72"/>
        <v>25.16</v>
      </c>
      <c r="I477" s="129">
        <v>18.850000000000001</v>
      </c>
      <c r="J477" s="17">
        <f t="shared" si="74"/>
        <v>549.66999999999996</v>
      </c>
      <c r="K477" s="17">
        <f t="shared" si="75"/>
        <v>0</v>
      </c>
      <c r="L477" s="17">
        <f t="shared" si="76"/>
        <v>75.400000000000006</v>
      </c>
      <c r="M477" s="17">
        <f t="shared" si="77"/>
        <v>75.400000000000006</v>
      </c>
      <c r="N477" s="17">
        <f t="shared" si="78"/>
        <v>474.27</v>
      </c>
      <c r="O477" s="54">
        <f t="shared" si="73"/>
        <v>13.72</v>
      </c>
    </row>
    <row r="478" spans="1:15" ht="42.75" x14ac:dyDescent="0.2">
      <c r="A478" s="53" t="s">
        <v>873</v>
      </c>
      <c r="B478" s="41" t="s">
        <v>243</v>
      </c>
      <c r="C478" s="42" t="s">
        <v>74</v>
      </c>
      <c r="D478" s="127">
        <v>17.8</v>
      </c>
      <c r="E478" s="128">
        <f>Boletim_de_Medição_02!G478</f>
        <v>0</v>
      </c>
      <c r="F478" s="105">
        <v>3.22</v>
      </c>
      <c r="G478" s="17">
        <f t="shared" si="71"/>
        <v>3.22</v>
      </c>
      <c r="H478" s="17">
        <f t="shared" si="72"/>
        <v>14.58</v>
      </c>
      <c r="I478" s="129">
        <v>22.62</v>
      </c>
      <c r="J478" s="17">
        <f t="shared" si="74"/>
        <v>402.64</v>
      </c>
      <c r="K478" s="17">
        <f t="shared" si="75"/>
        <v>0</v>
      </c>
      <c r="L478" s="17">
        <f t="shared" si="76"/>
        <v>72.84</v>
      </c>
      <c r="M478" s="17">
        <f t="shared" si="77"/>
        <v>72.84</v>
      </c>
      <c r="N478" s="17">
        <f t="shared" si="78"/>
        <v>329.8</v>
      </c>
      <c r="O478" s="54">
        <f t="shared" si="73"/>
        <v>18.09</v>
      </c>
    </row>
    <row r="479" spans="1:15" ht="15" x14ac:dyDescent="0.2">
      <c r="A479" s="53" t="s">
        <v>874</v>
      </c>
      <c r="B479" s="41" t="s">
        <v>602</v>
      </c>
      <c r="C479" s="42" t="s">
        <v>28</v>
      </c>
      <c r="D479" s="127">
        <v>17.8</v>
      </c>
      <c r="E479" s="128">
        <f>Boletim_de_Medição_02!G479</f>
        <v>0</v>
      </c>
      <c r="F479" s="105"/>
      <c r="G479" s="17">
        <f t="shared" si="71"/>
        <v>0</v>
      </c>
      <c r="H479" s="17">
        <f t="shared" si="72"/>
        <v>17.8</v>
      </c>
      <c r="I479" s="129">
        <v>7.54</v>
      </c>
      <c r="J479" s="17">
        <f t="shared" si="74"/>
        <v>134.21</v>
      </c>
      <c r="K479" s="17">
        <f t="shared" si="75"/>
        <v>0</v>
      </c>
      <c r="L479" s="17">
        <f t="shared" si="76"/>
        <v>0</v>
      </c>
      <c r="M479" s="17">
        <f t="shared" si="77"/>
        <v>0</v>
      </c>
      <c r="N479" s="17">
        <f t="shared" si="78"/>
        <v>134.21</v>
      </c>
      <c r="O479" s="54">
        <f t="shared" si="73"/>
        <v>0</v>
      </c>
    </row>
    <row r="480" spans="1:15" ht="42.75" x14ac:dyDescent="0.2">
      <c r="A480" s="53" t="s">
        <v>875</v>
      </c>
      <c r="B480" s="41" t="s">
        <v>195</v>
      </c>
      <c r="C480" s="42" t="s">
        <v>196</v>
      </c>
      <c r="D480" s="127">
        <v>178</v>
      </c>
      <c r="E480" s="128">
        <f>Boletim_de_Medição_02!G480</f>
        <v>0</v>
      </c>
      <c r="F480" s="105"/>
      <c r="G480" s="17">
        <f t="shared" si="71"/>
        <v>0</v>
      </c>
      <c r="H480" s="17">
        <f t="shared" si="72"/>
        <v>178</v>
      </c>
      <c r="I480" s="129">
        <v>0.64</v>
      </c>
      <c r="J480" s="17">
        <f t="shared" si="74"/>
        <v>113.92</v>
      </c>
      <c r="K480" s="17">
        <f t="shared" si="75"/>
        <v>0</v>
      </c>
      <c r="L480" s="17">
        <f t="shared" si="76"/>
        <v>0</v>
      </c>
      <c r="M480" s="17">
        <f t="shared" si="77"/>
        <v>0</v>
      </c>
      <c r="N480" s="17">
        <f t="shared" si="78"/>
        <v>113.92</v>
      </c>
      <c r="O480" s="54">
        <f t="shared" si="73"/>
        <v>0</v>
      </c>
    </row>
    <row r="481" spans="1:15" ht="15" x14ac:dyDescent="0.2">
      <c r="A481" s="137" t="s">
        <v>127</v>
      </c>
      <c r="B481" s="138" t="s">
        <v>871</v>
      </c>
      <c r="C481" s="139"/>
      <c r="D481" s="140"/>
      <c r="E481" s="140"/>
      <c r="F481" s="105"/>
      <c r="G481" s="17"/>
      <c r="H481" s="17"/>
      <c r="I481" s="129"/>
      <c r="J481" s="125"/>
      <c r="K481" s="125"/>
      <c r="L481" s="125"/>
      <c r="M481" s="125"/>
      <c r="N481" s="17">
        <f t="shared" si="78"/>
        <v>0</v>
      </c>
      <c r="O481" s="54"/>
    </row>
    <row r="482" spans="1:15" ht="28.5" x14ac:dyDescent="0.2">
      <c r="A482" s="53" t="s">
        <v>876</v>
      </c>
      <c r="B482" s="41" t="s">
        <v>877</v>
      </c>
      <c r="C482" s="42" t="s">
        <v>30</v>
      </c>
      <c r="D482" s="127">
        <v>17.7</v>
      </c>
      <c r="E482" s="128">
        <f>Boletim_de_Medição_02!G482</f>
        <v>0</v>
      </c>
      <c r="F482" s="105"/>
      <c r="G482" s="17">
        <f t="shared" si="71"/>
        <v>0</v>
      </c>
      <c r="H482" s="17">
        <f t="shared" si="72"/>
        <v>17.7</v>
      </c>
      <c r="I482" s="129">
        <v>8.0500000000000007</v>
      </c>
      <c r="J482" s="17">
        <f t="shared" si="74"/>
        <v>142.49</v>
      </c>
      <c r="K482" s="17">
        <f t="shared" si="75"/>
        <v>0</v>
      </c>
      <c r="L482" s="17">
        <f t="shared" si="76"/>
        <v>0</v>
      </c>
      <c r="M482" s="17">
        <f t="shared" si="77"/>
        <v>0</v>
      </c>
      <c r="N482" s="17">
        <f t="shared" si="78"/>
        <v>142.49</v>
      </c>
      <c r="O482" s="54">
        <f t="shared" si="73"/>
        <v>0</v>
      </c>
    </row>
    <row r="483" spans="1:15" ht="28.5" x14ac:dyDescent="0.2">
      <c r="A483" s="53" t="s">
        <v>878</v>
      </c>
      <c r="B483" s="41" t="s">
        <v>879</v>
      </c>
      <c r="C483" s="42" t="s">
        <v>30</v>
      </c>
      <c r="D483" s="127">
        <v>43.4</v>
      </c>
      <c r="E483" s="128">
        <f>Boletim_de_Medição_02!G483</f>
        <v>0</v>
      </c>
      <c r="F483" s="105"/>
      <c r="G483" s="17">
        <f t="shared" si="71"/>
        <v>0</v>
      </c>
      <c r="H483" s="17">
        <f t="shared" si="72"/>
        <v>43.4</v>
      </c>
      <c r="I483" s="129">
        <v>12.18</v>
      </c>
      <c r="J483" s="17">
        <f t="shared" si="74"/>
        <v>528.61</v>
      </c>
      <c r="K483" s="17">
        <f t="shared" si="75"/>
        <v>0</v>
      </c>
      <c r="L483" s="17">
        <f t="shared" si="76"/>
        <v>0</v>
      </c>
      <c r="M483" s="17">
        <f t="shared" si="77"/>
        <v>0</v>
      </c>
      <c r="N483" s="17">
        <f t="shared" si="78"/>
        <v>528.61</v>
      </c>
      <c r="O483" s="54">
        <f t="shared" si="73"/>
        <v>0</v>
      </c>
    </row>
    <row r="484" spans="1:15" ht="28.5" x14ac:dyDescent="0.2">
      <c r="A484" s="53" t="s">
        <v>880</v>
      </c>
      <c r="B484" s="41" t="s">
        <v>881</v>
      </c>
      <c r="C484" s="42" t="s">
        <v>30</v>
      </c>
      <c r="D484" s="127">
        <v>6</v>
      </c>
      <c r="E484" s="128">
        <f>Boletim_de_Medição_02!G484</f>
        <v>0</v>
      </c>
      <c r="F484" s="105"/>
      <c r="G484" s="17">
        <f t="shared" si="71"/>
        <v>0</v>
      </c>
      <c r="H484" s="17">
        <f t="shared" si="72"/>
        <v>6</v>
      </c>
      <c r="I484" s="129">
        <v>17.89</v>
      </c>
      <c r="J484" s="17">
        <f t="shared" si="74"/>
        <v>107.34</v>
      </c>
      <c r="K484" s="17">
        <f t="shared" si="75"/>
        <v>0</v>
      </c>
      <c r="L484" s="17">
        <f t="shared" si="76"/>
        <v>0</v>
      </c>
      <c r="M484" s="17">
        <f t="shared" si="77"/>
        <v>0</v>
      </c>
      <c r="N484" s="17">
        <f t="shared" si="78"/>
        <v>107.34</v>
      </c>
      <c r="O484" s="54">
        <f t="shared" si="73"/>
        <v>0</v>
      </c>
    </row>
    <row r="485" spans="1:15" ht="28.5" x14ac:dyDescent="0.2">
      <c r="A485" s="53" t="s">
        <v>882</v>
      </c>
      <c r="B485" s="41" t="s">
        <v>883</v>
      </c>
      <c r="C485" s="42" t="s">
        <v>30</v>
      </c>
      <c r="D485" s="127">
        <v>46</v>
      </c>
      <c r="E485" s="128">
        <f>Boletim_de_Medição_02!G485</f>
        <v>0</v>
      </c>
      <c r="F485" s="105">
        <v>25</v>
      </c>
      <c r="G485" s="17">
        <f t="shared" si="71"/>
        <v>25</v>
      </c>
      <c r="H485" s="17">
        <f t="shared" si="72"/>
        <v>21</v>
      </c>
      <c r="I485" s="129">
        <v>20.93</v>
      </c>
      <c r="J485" s="17">
        <f t="shared" si="74"/>
        <v>962.78</v>
      </c>
      <c r="K485" s="17">
        <f t="shared" si="75"/>
        <v>0</v>
      </c>
      <c r="L485" s="17">
        <f t="shared" si="76"/>
        <v>523.25</v>
      </c>
      <c r="M485" s="17">
        <f t="shared" si="77"/>
        <v>523.25</v>
      </c>
      <c r="N485" s="17">
        <f t="shared" si="78"/>
        <v>439.53</v>
      </c>
      <c r="O485" s="54">
        <f t="shared" si="73"/>
        <v>54.35</v>
      </c>
    </row>
    <row r="486" spans="1:15" ht="28.5" x14ac:dyDescent="0.2">
      <c r="A486" s="53" t="s">
        <v>884</v>
      </c>
      <c r="B486" s="41" t="s">
        <v>885</v>
      </c>
      <c r="C486" s="42" t="s">
        <v>71</v>
      </c>
      <c r="D486" s="127">
        <v>20</v>
      </c>
      <c r="E486" s="128">
        <f>Boletim_de_Medição_02!G486</f>
        <v>0</v>
      </c>
      <c r="F486" s="105"/>
      <c r="G486" s="17">
        <f t="shared" si="71"/>
        <v>0</v>
      </c>
      <c r="H486" s="17">
        <f t="shared" si="72"/>
        <v>20</v>
      </c>
      <c r="I486" s="129">
        <v>4.3099999999999996</v>
      </c>
      <c r="J486" s="17">
        <f t="shared" si="74"/>
        <v>86.2</v>
      </c>
      <c r="K486" s="17">
        <f t="shared" si="75"/>
        <v>0</v>
      </c>
      <c r="L486" s="17">
        <f t="shared" si="76"/>
        <v>0</v>
      </c>
      <c r="M486" s="17">
        <f t="shared" si="77"/>
        <v>0</v>
      </c>
      <c r="N486" s="17">
        <f t="shared" si="78"/>
        <v>86.2</v>
      </c>
      <c r="O486" s="54">
        <f t="shared" si="73"/>
        <v>0</v>
      </c>
    </row>
    <row r="487" spans="1:15" ht="28.5" x14ac:dyDescent="0.2">
      <c r="A487" s="53" t="s">
        <v>886</v>
      </c>
      <c r="B487" s="41" t="s">
        <v>887</v>
      </c>
      <c r="C487" s="42" t="s">
        <v>71</v>
      </c>
      <c r="D487" s="127">
        <v>13</v>
      </c>
      <c r="E487" s="128">
        <f>Boletim_de_Medição_02!G487</f>
        <v>0</v>
      </c>
      <c r="F487" s="105"/>
      <c r="G487" s="17">
        <f t="shared" si="71"/>
        <v>0</v>
      </c>
      <c r="H487" s="17">
        <f t="shared" si="72"/>
        <v>13</v>
      </c>
      <c r="I487" s="129">
        <v>5.04</v>
      </c>
      <c r="J487" s="17">
        <f t="shared" si="74"/>
        <v>65.52</v>
      </c>
      <c r="K487" s="17">
        <f t="shared" si="75"/>
        <v>0</v>
      </c>
      <c r="L487" s="17">
        <f t="shared" si="76"/>
        <v>0</v>
      </c>
      <c r="M487" s="17">
        <f t="shared" si="77"/>
        <v>0</v>
      </c>
      <c r="N487" s="17">
        <f t="shared" si="78"/>
        <v>65.52</v>
      </c>
      <c r="O487" s="54">
        <f t="shared" si="73"/>
        <v>0</v>
      </c>
    </row>
    <row r="488" spans="1:15" ht="15" x14ac:dyDescent="0.2">
      <c r="A488" s="53" t="s">
        <v>888</v>
      </c>
      <c r="B488" s="41" t="s">
        <v>889</v>
      </c>
      <c r="C488" s="42" t="s">
        <v>7</v>
      </c>
      <c r="D488" s="127">
        <v>13</v>
      </c>
      <c r="E488" s="128">
        <f>Boletim_de_Medição_02!G488</f>
        <v>0</v>
      </c>
      <c r="F488" s="105"/>
      <c r="G488" s="17">
        <f t="shared" si="71"/>
        <v>0</v>
      </c>
      <c r="H488" s="17">
        <f t="shared" si="72"/>
        <v>13</v>
      </c>
      <c r="I488" s="129">
        <v>2.0699999999999998</v>
      </c>
      <c r="J488" s="17">
        <f t="shared" si="74"/>
        <v>26.91</v>
      </c>
      <c r="K488" s="17">
        <f t="shared" si="75"/>
        <v>0</v>
      </c>
      <c r="L488" s="17">
        <f t="shared" si="76"/>
        <v>0</v>
      </c>
      <c r="M488" s="17">
        <f t="shared" si="77"/>
        <v>0</v>
      </c>
      <c r="N488" s="17">
        <f t="shared" si="78"/>
        <v>26.91</v>
      </c>
      <c r="O488" s="54">
        <f t="shared" si="73"/>
        <v>0</v>
      </c>
    </row>
    <row r="489" spans="1:15" ht="28.5" x14ac:dyDescent="0.2">
      <c r="A489" s="53" t="s">
        <v>890</v>
      </c>
      <c r="B489" s="41" t="s">
        <v>891</v>
      </c>
      <c r="C489" s="42" t="s">
        <v>71</v>
      </c>
      <c r="D489" s="127">
        <v>2</v>
      </c>
      <c r="E489" s="128">
        <f>Boletim_de_Medição_02!G489</f>
        <v>0</v>
      </c>
      <c r="F489" s="105"/>
      <c r="G489" s="17">
        <f t="shared" si="71"/>
        <v>0</v>
      </c>
      <c r="H489" s="17">
        <f t="shared" si="72"/>
        <v>2</v>
      </c>
      <c r="I489" s="129">
        <v>10.93</v>
      </c>
      <c r="J489" s="17">
        <f t="shared" si="74"/>
        <v>21.86</v>
      </c>
      <c r="K489" s="17">
        <f t="shared" si="75"/>
        <v>0</v>
      </c>
      <c r="L489" s="17">
        <f t="shared" si="76"/>
        <v>0</v>
      </c>
      <c r="M489" s="17">
        <f t="shared" si="77"/>
        <v>0</v>
      </c>
      <c r="N489" s="17">
        <f t="shared" si="78"/>
        <v>21.86</v>
      </c>
      <c r="O489" s="54">
        <f t="shared" si="73"/>
        <v>0</v>
      </c>
    </row>
    <row r="490" spans="1:15" ht="28.5" x14ac:dyDescent="0.2">
      <c r="A490" s="53" t="s">
        <v>892</v>
      </c>
      <c r="B490" s="41" t="s">
        <v>893</v>
      </c>
      <c r="C490" s="42" t="s">
        <v>71</v>
      </c>
      <c r="D490" s="127">
        <v>9</v>
      </c>
      <c r="E490" s="128">
        <f>Boletim_de_Medição_02!G490</f>
        <v>0</v>
      </c>
      <c r="F490" s="105">
        <v>3</v>
      </c>
      <c r="G490" s="17">
        <f t="shared" si="71"/>
        <v>3</v>
      </c>
      <c r="H490" s="17">
        <f t="shared" si="72"/>
        <v>6</v>
      </c>
      <c r="I490" s="129">
        <v>12.47</v>
      </c>
      <c r="J490" s="17">
        <f t="shared" si="74"/>
        <v>112.23</v>
      </c>
      <c r="K490" s="17">
        <f t="shared" si="75"/>
        <v>0</v>
      </c>
      <c r="L490" s="17">
        <f t="shared" si="76"/>
        <v>37.409999999999997</v>
      </c>
      <c r="M490" s="17">
        <f t="shared" si="77"/>
        <v>37.409999999999997</v>
      </c>
      <c r="N490" s="17">
        <f t="shared" si="78"/>
        <v>74.819999999999993</v>
      </c>
      <c r="O490" s="54">
        <f t="shared" si="73"/>
        <v>33.33</v>
      </c>
    </row>
    <row r="491" spans="1:15" ht="28.5" x14ac:dyDescent="0.2">
      <c r="A491" s="53" t="s">
        <v>894</v>
      </c>
      <c r="B491" s="41" t="s">
        <v>895</v>
      </c>
      <c r="C491" s="42" t="s">
        <v>71</v>
      </c>
      <c r="D491" s="127">
        <v>4</v>
      </c>
      <c r="E491" s="128">
        <f>Boletim_de_Medição_02!G491</f>
        <v>0</v>
      </c>
      <c r="F491" s="105">
        <v>1</v>
      </c>
      <c r="G491" s="17">
        <f t="shared" si="71"/>
        <v>1</v>
      </c>
      <c r="H491" s="17">
        <f t="shared" si="72"/>
        <v>3</v>
      </c>
      <c r="I491" s="129">
        <v>12.18</v>
      </c>
      <c r="J491" s="17">
        <f t="shared" si="74"/>
        <v>48.72</v>
      </c>
      <c r="K491" s="17">
        <f t="shared" si="75"/>
        <v>0</v>
      </c>
      <c r="L491" s="17">
        <f t="shared" si="76"/>
        <v>12.18</v>
      </c>
      <c r="M491" s="17">
        <f t="shared" si="77"/>
        <v>12.18</v>
      </c>
      <c r="N491" s="17">
        <f t="shared" si="78"/>
        <v>36.54</v>
      </c>
      <c r="O491" s="54">
        <f t="shared" si="73"/>
        <v>25</v>
      </c>
    </row>
    <row r="492" spans="1:15" ht="28.5" x14ac:dyDescent="0.2">
      <c r="A492" s="53" t="s">
        <v>896</v>
      </c>
      <c r="B492" s="41" t="s">
        <v>897</v>
      </c>
      <c r="C492" s="42" t="s">
        <v>7</v>
      </c>
      <c r="D492" s="127">
        <v>10</v>
      </c>
      <c r="E492" s="128">
        <f>Boletim_de_Medição_02!G492</f>
        <v>0</v>
      </c>
      <c r="F492" s="105"/>
      <c r="G492" s="17">
        <f t="shared" si="71"/>
        <v>0</v>
      </c>
      <c r="H492" s="17">
        <f t="shared" si="72"/>
        <v>10</v>
      </c>
      <c r="I492" s="129">
        <v>7.72</v>
      </c>
      <c r="J492" s="17">
        <f t="shared" si="74"/>
        <v>77.2</v>
      </c>
      <c r="K492" s="17">
        <f t="shared" si="75"/>
        <v>0</v>
      </c>
      <c r="L492" s="17">
        <f t="shared" si="76"/>
        <v>0</v>
      </c>
      <c r="M492" s="17">
        <f t="shared" si="77"/>
        <v>0</v>
      </c>
      <c r="N492" s="17">
        <f t="shared" si="78"/>
        <v>77.2</v>
      </c>
      <c r="O492" s="54">
        <f t="shared" si="73"/>
        <v>0</v>
      </c>
    </row>
    <row r="493" spans="1:15" ht="15" x14ac:dyDescent="0.2">
      <c r="A493" s="53" t="s">
        <v>898</v>
      </c>
      <c r="B493" s="41" t="s">
        <v>899</v>
      </c>
      <c r="C493" s="42" t="s">
        <v>7</v>
      </c>
      <c r="D493" s="127">
        <v>3</v>
      </c>
      <c r="E493" s="128">
        <f>Boletim_de_Medição_02!G493</f>
        <v>0</v>
      </c>
      <c r="F493" s="105"/>
      <c r="G493" s="17">
        <f t="shared" si="71"/>
        <v>0</v>
      </c>
      <c r="H493" s="17">
        <f t="shared" si="72"/>
        <v>3</v>
      </c>
      <c r="I493" s="129">
        <v>5.74</v>
      </c>
      <c r="J493" s="17">
        <f t="shared" si="74"/>
        <v>17.22</v>
      </c>
      <c r="K493" s="17">
        <f t="shared" si="75"/>
        <v>0</v>
      </c>
      <c r="L493" s="17">
        <f t="shared" si="76"/>
        <v>0</v>
      </c>
      <c r="M493" s="17">
        <f t="shared" si="77"/>
        <v>0</v>
      </c>
      <c r="N493" s="17">
        <f t="shared" si="78"/>
        <v>17.22</v>
      </c>
      <c r="O493" s="54">
        <f t="shared" si="73"/>
        <v>0</v>
      </c>
    </row>
    <row r="494" spans="1:15" ht="28.5" x14ac:dyDescent="0.2">
      <c r="A494" s="53" t="s">
        <v>900</v>
      </c>
      <c r="B494" s="41" t="s">
        <v>901</v>
      </c>
      <c r="C494" s="42" t="s">
        <v>71</v>
      </c>
      <c r="D494" s="127">
        <v>1</v>
      </c>
      <c r="E494" s="128">
        <f>Boletim_de_Medição_02!G494</f>
        <v>0</v>
      </c>
      <c r="F494" s="105"/>
      <c r="G494" s="17">
        <f t="shared" ref="G494:G557" si="79">E494+F494</f>
        <v>0</v>
      </c>
      <c r="H494" s="17">
        <f t="shared" ref="H494:H557" si="80">D494-G494</f>
        <v>1</v>
      </c>
      <c r="I494" s="129">
        <v>16.09</v>
      </c>
      <c r="J494" s="17">
        <f t="shared" si="74"/>
        <v>16.09</v>
      </c>
      <c r="K494" s="17">
        <f t="shared" si="75"/>
        <v>0</v>
      </c>
      <c r="L494" s="17">
        <f t="shared" si="76"/>
        <v>0</v>
      </c>
      <c r="M494" s="17">
        <f t="shared" si="77"/>
        <v>0</v>
      </c>
      <c r="N494" s="17">
        <f t="shared" si="78"/>
        <v>16.09</v>
      </c>
      <c r="O494" s="54">
        <f t="shared" ref="O494:O557" si="81">G494/D494*100</f>
        <v>0</v>
      </c>
    </row>
    <row r="495" spans="1:15" ht="28.5" x14ac:dyDescent="0.2">
      <c r="A495" s="53" t="s">
        <v>902</v>
      </c>
      <c r="B495" s="41" t="s">
        <v>903</v>
      </c>
      <c r="C495" s="42" t="s">
        <v>7</v>
      </c>
      <c r="D495" s="127">
        <v>2</v>
      </c>
      <c r="E495" s="128">
        <f>Boletim_de_Medição_02!G495</f>
        <v>0</v>
      </c>
      <c r="F495" s="105"/>
      <c r="G495" s="17">
        <f t="shared" si="79"/>
        <v>0</v>
      </c>
      <c r="H495" s="17">
        <f t="shared" si="80"/>
        <v>2</v>
      </c>
      <c r="I495" s="129">
        <v>4.54</v>
      </c>
      <c r="J495" s="17">
        <f t="shared" si="74"/>
        <v>9.08</v>
      </c>
      <c r="K495" s="17">
        <f t="shared" si="75"/>
        <v>0</v>
      </c>
      <c r="L495" s="17">
        <f t="shared" si="76"/>
        <v>0</v>
      </c>
      <c r="M495" s="17">
        <f t="shared" si="77"/>
        <v>0</v>
      </c>
      <c r="N495" s="17">
        <f t="shared" si="78"/>
        <v>9.08</v>
      </c>
      <c r="O495" s="54">
        <f t="shared" si="81"/>
        <v>0</v>
      </c>
    </row>
    <row r="496" spans="1:15" ht="28.5" x14ac:dyDescent="0.2">
      <c r="A496" s="53" t="s">
        <v>904</v>
      </c>
      <c r="B496" s="41" t="s">
        <v>905</v>
      </c>
      <c r="C496" s="42" t="s">
        <v>71</v>
      </c>
      <c r="D496" s="127">
        <v>6</v>
      </c>
      <c r="E496" s="128">
        <f>Boletim_de_Medição_02!G496</f>
        <v>0</v>
      </c>
      <c r="F496" s="105"/>
      <c r="G496" s="17">
        <f t="shared" si="79"/>
        <v>0</v>
      </c>
      <c r="H496" s="17">
        <f t="shared" si="80"/>
        <v>6</v>
      </c>
      <c r="I496" s="129">
        <v>20.55</v>
      </c>
      <c r="J496" s="17">
        <f t="shared" si="74"/>
        <v>123.3</v>
      </c>
      <c r="K496" s="17">
        <f t="shared" si="75"/>
        <v>0</v>
      </c>
      <c r="L496" s="17">
        <f t="shared" si="76"/>
        <v>0</v>
      </c>
      <c r="M496" s="17">
        <f t="shared" si="77"/>
        <v>0</v>
      </c>
      <c r="N496" s="17">
        <f t="shared" si="78"/>
        <v>123.3</v>
      </c>
      <c r="O496" s="54">
        <f t="shared" si="81"/>
        <v>0</v>
      </c>
    </row>
    <row r="497" spans="1:15" ht="28.5" x14ac:dyDescent="0.2">
      <c r="A497" s="53" t="s">
        <v>906</v>
      </c>
      <c r="B497" s="41" t="s">
        <v>907</v>
      </c>
      <c r="C497" s="42" t="s">
        <v>71</v>
      </c>
      <c r="D497" s="127">
        <v>3</v>
      </c>
      <c r="E497" s="128">
        <f>Boletim_de_Medição_02!G497</f>
        <v>0</v>
      </c>
      <c r="F497" s="105"/>
      <c r="G497" s="17">
        <f t="shared" si="79"/>
        <v>0</v>
      </c>
      <c r="H497" s="17">
        <f t="shared" si="80"/>
        <v>3</v>
      </c>
      <c r="I497" s="129">
        <v>12.64</v>
      </c>
      <c r="J497" s="17">
        <f t="shared" si="74"/>
        <v>37.92</v>
      </c>
      <c r="K497" s="17">
        <f t="shared" si="75"/>
        <v>0</v>
      </c>
      <c r="L497" s="17">
        <f t="shared" si="76"/>
        <v>0</v>
      </c>
      <c r="M497" s="17">
        <f t="shared" si="77"/>
        <v>0</v>
      </c>
      <c r="N497" s="17">
        <f t="shared" si="78"/>
        <v>37.92</v>
      </c>
      <c r="O497" s="54">
        <f t="shared" si="81"/>
        <v>0</v>
      </c>
    </row>
    <row r="498" spans="1:15" ht="42.75" x14ac:dyDescent="0.2">
      <c r="A498" s="53" t="s">
        <v>908</v>
      </c>
      <c r="B498" s="41" t="s">
        <v>909</v>
      </c>
      <c r="C498" s="42" t="s">
        <v>7</v>
      </c>
      <c r="D498" s="127">
        <v>5</v>
      </c>
      <c r="E498" s="128">
        <f>Boletim_de_Medição_02!G498</f>
        <v>0</v>
      </c>
      <c r="F498" s="105"/>
      <c r="G498" s="17">
        <f t="shared" si="79"/>
        <v>0</v>
      </c>
      <c r="H498" s="17">
        <f t="shared" si="80"/>
        <v>5</v>
      </c>
      <c r="I498" s="129">
        <v>22.83</v>
      </c>
      <c r="J498" s="17">
        <f t="shared" si="74"/>
        <v>114.15</v>
      </c>
      <c r="K498" s="17">
        <f t="shared" si="75"/>
        <v>0</v>
      </c>
      <c r="L498" s="17">
        <f t="shared" si="76"/>
        <v>0</v>
      </c>
      <c r="M498" s="17">
        <f t="shared" si="77"/>
        <v>0</v>
      </c>
      <c r="N498" s="17">
        <f t="shared" si="78"/>
        <v>114.15</v>
      </c>
      <c r="O498" s="54">
        <f t="shared" si="81"/>
        <v>0</v>
      </c>
    </row>
    <row r="499" spans="1:15" ht="28.5" x14ac:dyDescent="0.2">
      <c r="A499" s="53" t="s">
        <v>910</v>
      </c>
      <c r="B499" s="41" t="s">
        <v>911</v>
      </c>
      <c r="C499" s="42" t="s">
        <v>71</v>
      </c>
      <c r="D499" s="127">
        <v>2</v>
      </c>
      <c r="E499" s="128">
        <f>Boletim_de_Medição_02!G499</f>
        <v>0</v>
      </c>
      <c r="F499" s="105"/>
      <c r="G499" s="17">
        <f t="shared" si="79"/>
        <v>0</v>
      </c>
      <c r="H499" s="17">
        <f t="shared" si="80"/>
        <v>2</v>
      </c>
      <c r="I499" s="129">
        <v>99.89</v>
      </c>
      <c r="J499" s="17">
        <f t="shared" si="74"/>
        <v>199.78</v>
      </c>
      <c r="K499" s="17">
        <f t="shared" si="75"/>
        <v>0</v>
      </c>
      <c r="L499" s="17">
        <f t="shared" si="76"/>
        <v>0</v>
      </c>
      <c r="M499" s="17">
        <f t="shared" si="77"/>
        <v>0</v>
      </c>
      <c r="N499" s="17">
        <f t="shared" si="78"/>
        <v>199.78</v>
      </c>
      <c r="O499" s="54">
        <f t="shared" si="81"/>
        <v>0</v>
      </c>
    </row>
    <row r="500" spans="1:15" ht="28.5" x14ac:dyDescent="0.2">
      <c r="A500" s="53" t="s">
        <v>912</v>
      </c>
      <c r="B500" s="41" t="s">
        <v>913</v>
      </c>
      <c r="C500" s="42" t="s">
        <v>7</v>
      </c>
      <c r="D500" s="127">
        <v>9</v>
      </c>
      <c r="E500" s="128">
        <f>Boletim_de_Medição_02!G500</f>
        <v>0</v>
      </c>
      <c r="F500" s="105"/>
      <c r="G500" s="17">
        <f t="shared" si="79"/>
        <v>0</v>
      </c>
      <c r="H500" s="17">
        <f t="shared" si="80"/>
        <v>9</v>
      </c>
      <c r="I500" s="129">
        <v>19.5</v>
      </c>
      <c r="J500" s="17">
        <f t="shared" si="74"/>
        <v>175.5</v>
      </c>
      <c r="K500" s="17">
        <f t="shared" si="75"/>
        <v>0</v>
      </c>
      <c r="L500" s="17">
        <f t="shared" si="76"/>
        <v>0</v>
      </c>
      <c r="M500" s="17">
        <f t="shared" si="77"/>
        <v>0</v>
      </c>
      <c r="N500" s="17">
        <f t="shared" si="78"/>
        <v>175.5</v>
      </c>
      <c r="O500" s="54">
        <f t="shared" si="81"/>
        <v>0</v>
      </c>
    </row>
    <row r="501" spans="1:15" ht="28.5" x14ac:dyDescent="0.2">
      <c r="A501" s="53" t="s">
        <v>914</v>
      </c>
      <c r="B501" s="41" t="s">
        <v>915</v>
      </c>
      <c r="C501" s="42" t="s">
        <v>7</v>
      </c>
      <c r="D501" s="127">
        <v>6</v>
      </c>
      <c r="E501" s="128">
        <f>Boletim_de_Medição_02!G501</f>
        <v>0</v>
      </c>
      <c r="F501" s="105"/>
      <c r="G501" s="17">
        <f t="shared" si="79"/>
        <v>0</v>
      </c>
      <c r="H501" s="17">
        <f t="shared" si="80"/>
        <v>6</v>
      </c>
      <c r="I501" s="129">
        <v>3.08</v>
      </c>
      <c r="J501" s="17">
        <f t="shared" si="74"/>
        <v>18.48</v>
      </c>
      <c r="K501" s="17">
        <f t="shared" si="75"/>
        <v>0</v>
      </c>
      <c r="L501" s="17">
        <f t="shared" si="76"/>
        <v>0</v>
      </c>
      <c r="M501" s="17">
        <f t="shared" si="77"/>
        <v>0</v>
      </c>
      <c r="N501" s="17">
        <f t="shared" si="78"/>
        <v>18.48</v>
      </c>
      <c r="O501" s="54">
        <f t="shared" si="81"/>
        <v>0</v>
      </c>
    </row>
    <row r="502" spans="1:15" ht="42.75" x14ac:dyDescent="0.2">
      <c r="A502" s="53" t="s">
        <v>916</v>
      </c>
      <c r="B502" s="41" t="s">
        <v>917</v>
      </c>
      <c r="C502" s="42" t="s">
        <v>71</v>
      </c>
      <c r="D502" s="127">
        <v>1</v>
      </c>
      <c r="E502" s="128">
        <f>Boletim_de_Medição_02!G502</f>
        <v>0</v>
      </c>
      <c r="F502" s="105"/>
      <c r="G502" s="17">
        <f t="shared" si="79"/>
        <v>0</v>
      </c>
      <c r="H502" s="17">
        <f t="shared" si="80"/>
        <v>1</v>
      </c>
      <c r="I502" s="129">
        <v>8.2799999999999994</v>
      </c>
      <c r="J502" s="17">
        <f t="shared" si="74"/>
        <v>8.2799999999999994</v>
      </c>
      <c r="K502" s="17">
        <f t="shared" si="75"/>
        <v>0</v>
      </c>
      <c r="L502" s="17">
        <f t="shared" si="76"/>
        <v>0</v>
      </c>
      <c r="M502" s="17">
        <f t="shared" si="77"/>
        <v>0</v>
      </c>
      <c r="N502" s="17">
        <f t="shared" si="78"/>
        <v>8.2799999999999994</v>
      </c>
      <c r="O502" s="54">
        <f t="shared" si="81"/>
        <v>0</v>
      </c>
    </row>
    <row r="503" spans="1:15" ht="28.5" x14ac:dyDescent="0.2">
      <c r="A503" s="53" t="s">
        <v>918</v>
      </c>
      <c r="B503" s="41" t="s">
        <v>919</v>
      </c>
      <c r="C503" s="42" t="s">
        <v>71</v>
      </c>
      <c r="D503" s="127">
        <v>2</v>
      </c>
      <c r="E503" s="128">
        <f>Boletim_de_Medição_02!G503</f>
        <v>0</v>
      </c>
      <c r="F503" s="105"/>
      <c r="G503" s="17">
        <f t="shared" si="79"/>
        <v>0</v>
      </c>
      <c r="H503" s="17">
        <f t="shared" si="80"/>
        <v>2</v>
      </c>
      <c r="I503" s="129">
        <v>10.33</v>
      </c>
      <c r="J503" s="17">
        <f t="shared" si="74"/>
        <v>20.66</v>
      </c>
      <c r="K503" s="17">
        <f t="shared" si="75"/>
        <v>0</v>
      </c>
      <c r="L503" s="17">
        <f t="shared" si="76"/>
        <v>0</v>
      </c>
      <c r="M503" s="17">
        <f t="shared" si="77"/>
        <v>0</v>
      </c>
      <c r="N503" s="17">
        <f t="shared" si="78"/>
        <v>20.66</v>
      </c>
      <c r="O503" s="54">
        <f t="shared" si="81"/>
        <v>0</v>
      </c>
    </row>
    <row r="504" spans="1:15" ht="28.5" x14ac:dyDescent="0.2">
      <c r="A504" s="53" t="s">
        <v>920</v>
      </c>
      <c r="B504" s="41" t="s">
        <v>921</v>
      </c>
      <c r="C504" s="42" t="s">
        <v>7</v>
      </c>
      <c r="D504" s="127">
        <v>1</v>
      </c>
      <c r="E504" s="128">
        <f>Boletim_de_Medição_02!G504</f>
        <v>0</v>
      </c>
      <c r="F504" s="105"/>
      <c r="G504" s="17">
        <f t="shared" si="79"/>
        <v>0</v>
      </c>
      <c r="H504" s="17">
        <f t="shared" si="80"/>
        <v>1</v>
      </c>
      <c r="I504" s="129">
        <v>10.36</v>
      </c>
      <c r="J504" s="17">
        <f t="shared" si="74"/>
        <v>10.36</v>
      </c>
      <c r="K504" s="17">
        <f t="shared" si="75"/>
        <v>0</v>
      </c>
      <c r="L504" s="17">
        <f t="shared" si="76"/>
        <v>0</v>
      </c>
      <c r="M504" s="17">
        <f t="shared" si="77"/>
        <v>0</v>
      </c>
      <c r="N504" s="17">
        <f t="shared" si="78"/>
        <v>10.36</v>
      </c>
      <c r="O504" s="54">
        <f t="shared" si="81"/>
        <v>0</v>
      </c>
    </row>
    <row r="505" spans="1:15" ht="28.5" x14ac:dyDescent="0.2">
      <c r="A505" s="53" t="s">
        <v>922</v>
      </c>
      <c r="B505" s="41" t="s">
        <v>923</v>
      </c>
      <c r="C505" s="42" t="s">
        <v>7</v>
      </c>
      <c r="D505" s="127">
        <v>6</v>
      </c>
      <c r="E505" s="128">
        <f>Boletim_de_Medição_02!G505</f>
        <v>0</v>
      </c>
      <c r="F505" s="105"/>
      <c r="G505" s="17">
        <f t="shared" si="79"/>
        <v>0</v>
      </c>
      <c r="H505" s="17">
        <f t="shared" si="80"/>
        <v>6</v>
      </c>
      <c r="I505" s="129">
        <v>11.05</v>
      </c>
      <c r="J505" s="17">
        <f t="shared" si="74"/>
        <v>66.3</v>
      </c>
      <c r="K505" s="17">
        <f t="shared" si="75"/>
        <v>0</v>
      </c>
      <c r="L505" s="17">
        <f t="shared" si="76"/>
        <v>0</v>
      </c>
      <c r="M505" s="17">
        <f t="shared" si="77"/>
        <v>0</v>
      </c>
      <c r="N505" s="17">
        <f t="shared" si="78"/>
        <v>66.3</v>
      </c>
      <c r="O505" s="54">
        <f t="shared" si="81"/>
        <v>0</v>
      </c>
    </row>
    <row r="506" spans="1:15" ht="15" x14ac:dyDescent="0.2">
      <c r="A506" s="53" t="s">
        <v>924</v>
      </c>
      <c r="B506" s="41" t="s">
        <v>925</v>
      </c>
      <c r="C506" s="42" t="s">
        <v>7</v>
      </c>
      <c r="D506" s="127">
        <v>30</v>
      </c>
      <c r="E506" s="128">
        <f>Boletim_de_Medição_02!G506</f>
        <v>0</v>
      </c>
      <c r="F506" s="105"/>
      <c r="G506" s="17">
        <f t="shared" si="79"/>
        <v>0</v>
      </c>
      <c r="H506" s="17">
        <f t="shared" si="80"/>
        <v>30</v>
      </c>
      <c r="I506" s="129">
        <v>2.85</v>
      </c>
      <c r="J506" s="17">
        <f t="shared" si="74"/>
        <v>85.5</v>
      </c>
      <c r="K506" s="17">
        <f t="shared" si="75"/>
        <v>0</v>
      </c>
      <c r="L506" s="17">
        <f t="shared" si="76"/>
        <v>0</v>
      </c>
      <c r="M506" s="17">
        <f t="shared" si="77"/>
        <v>0</v>
      </c>
      <c r="N506" s="17">
        <f t="shared" si="78"/>
        <v>85.5</v>
      </c>
      <c r="O506" s="54">
        <f t="shared" si="81"/>
        <v>0</v>
      </c>
    </row>
    <row r="507" spans="1:15" ht="28.5" x14ac:dyDescent="0.2">
      <c r="A507" s="53" t="s">
        <v>926</v>
      </c>
      <c r="B507" s="41" t="s">
        <v>927</v>
      </c>
      <c r="C507" s="42" t="s">
        <v>7</v>
      </c>
      <c r="D507" s="127">
        <v>1</v>
      </c>
      <c r="E507" s="128">
        <f>Boletim_de_Medição_02!G507</f>
        <v>0</v>
      </c>
      <c r="F507" s="105"/>
      <c r="G507" s="17">
        <f t="shared" si="79"/>
        <v>0</v>
      </c>
      <c r="H507" s="17">
        <f t="shared" si="80"/>
        <v>1</v>
      </c>
      <c r="I507" s="129">
        <v>10.88</v>
      </c>
      <c r="J507" s="17">
        <f t="shared" si="74"/>
        <v>10.88</v>
      </c>
      <c r="K507" s="17">
        <f t="shared" si="75"/>
        <v>0</v>
      </c>
      <c r="L507" s="17">
        <f t="shared" si="76"/>
        <v>0</v>
      </c>
      <c r="M507" s="17">
        <f t="shared" si="77"/>
        <v>0</v>
      </c>
      <c r="N507" s="17">
        <f t="shared" si="78"/>
        <v>10.88</v>
      </c>
      <c r="O507" s="54">
        <f t="shared" si="81"/>
        <v>0</v>
      </c>
    </row>
    <row r="508" spans="1:15" ht="15" x14ac:dyDescent="0.2">
      <c r="A508" s="137" t="s">
        <v>135</v>
      </c>
      <c r="B508" s="138" t="s">
        <v>928</v>
      </c>
      <c r="C508" s="139"/>
      <c r="D508" s="140"/>
      <c r="E508" s="140"/>
      <c r="F508" s="105"/>
      <c r="G508" s="17"/>
      <c r="H508" s="17"/>
      <c r="I508" s="129"/>
      <c r="J508" s="125"/>
      <c r="K508" s="125"/>
      <c r="L508" s="125"/>
      <c r="M508" s="125"/>
      <c r="N508" s="17">
        <f t="shared" si="78"/>
        <v>0</v>
      </c>
      <c r="O508" s="54"/>
    </row>
    <row r="509" spans="1:15" ht="15" x14ac:dyDescent="0.2">
      <c r="A509" s="137" t="s">
        <v>137</v>
      </c>
      <c r="B509" s="138" t="s">
        <v>929</v>
      </c>
      <c r="C509" s="139"/>
      <c r="D509" s="140"/>
      <c r="E509" s="140"/>
      <c r="F509" s="105"/>
      <c r="G509" s="17"/>
      <c r="H509" s="17"/>
      <c r="I509" s="129"/>
      <c r="J509" s="125"/>
      <c r="K509" s="125"/>
      <c r="L509" s="125"/>
      <c r="M509" s="125"/>
      <c r="N509" s="17">
        <f t="shared" si="78"/>
        <v>0</v>
      </c>
      <c r="O509" s="54"/>
    </row>
    <row r="510" spans="1:15" ht="42.75" x14ac:dyDescent="0.2">
      <c r="A510" s="53" t="s">
        <v>930</v>
      </c>
      <c r="B510" s="41" t="s">
        <v>931</v>
      </c>
      <c r="C510" s="42" t="s">
        <v>71</v>
      </c>
      <c r="D510" s="127">
        <v>1</v>
      </c>
      <c r="E510" s="128">
        <f>Boletim_de_Medição_02!G510</f>
        <v>0</v>
      </c>
      <c r="F510" s="105"/>
      <c r="G510" s="17">
        <f t="shared" si="79"/>
        <v>0</v>
      </c>
      <c r="H510" s="17">
        <f t="shared" si="80"/>
        <v>1</v>
      </c>
      <c r="I510" s="129">
        <v>145.35</v>
      </c>
      <c r="J510" s="17">
        <f t="shared" si="74"/>
        <v>145.35</v>
      </c>
      <c r="K510" s="17">
        <f t="shared" si="75"/>
        <v>0</v>
      </c>
      <c r="L510" s="17">
        <f t="shared" si="76"/>
        <v>0</v>
      </c>
      <c r="M510" s="17">
        <f t="shared" si="77"/>
        <v>0</v>
      </c>
      <c r="N510" s="17">
        <f t="shared" si="78"/>
        <v>145.35</v>
      </c>
      <c r="O510" s="54">
        <f t="shared" si="81"/>
        <v>0</v>
      </c>
    </row>
    <row r="511" spans="1:15" ht="42.75" x14ac:dyDescent="0.2">
      <c r="A511" s="53" t="s">
        <v>932</v>
      </c>
      <c r="B511" s="41" t="s">
        <v>933</v>
      </c>
      <c r="C511" s="42" t="s">
        <v>71</v>
      </c>
      <c r="D511" s="127">
        <v>3</v>
      </c>
      <c r="E511" s="128">
        <f>Boletim_de_Medição_02!G511</f>
        <v>0</v>
      </c>
      <c r="F511" s="105"/>
      <c r="G511" s="17">
        <f t="shared" si="79"/>
        <v>0</v>
      </c>
      <c r="H511" s="17">
        <f t="shared" si="80"/>
        <v>3</v>
      </c>
      <c r="I511" s="129">
        <v>147.12</v>
      </c>
      <c r="J511" s="17">
        <f t="shared" si="74"/>
        <v>441.36</v>
      </c>
      <c r="K511" s="17">
        <f t="shared" si="75"/>
        <v>0</v>
      </c>
      <c r="L511" s="17">
        <f t="shared" si="76"/>
        <v>0</v>
      </c>
      <c r="M511" s="17">
        <f t="shared" si="77"/>
        <v>0</v>
      </c>
      <c r="N511" s="17">
        <f t="shared" si="78"/>
        <v>441.36</v>
      </c>
      <c r="O511" s="54">
        <f t="shared" si="81"/>
        <v>0</v>
      </c>
    </row>
    <row r="512" spans="1:15" ht="42.75" x14ac:dyDescent="0.2">
      <c r="A512" s="53" t="s">
        <v>934</v>
      </c>
      <c r="B512" s="41" t="s">
        <v>935</v>
      </c>
      <c r="C512" s="42" t="s">
        <v>71</v>
      </c>
      <c r="D512" s="127">
        <v>1</v>
      </c>
      <c r="E512" s="128">
        <f>Boletim_de_Medição_02!G512</f>
        <v>0</v>
      </c>
      <c r="F512" s="105"/>
      <c r="G512" s="17">
        <f t="shared" si="79"/>
        <v>0</v>
      </c>
      <c r="H512" s="17">
        <f t="shared" si="80"/>
        <v>1</v>
      </c>
      <c r="I512" s="129">
        <v>481.42</v>
      </c>
      <c r="J512" s="17">
        <f t="shared" si="74"/>
        <v>481.42</v>
      </c>
      <c r="K512" s="17">
        <f t="shared" si="75"/>
        <v>0</v>
      </c>
      <c r="L512" s="17">
        <f t="shared" si="76"/>
        <v>0</v>
      </c>
      <c r="M512" s="17">
        <f t="shared" si="77"/>
        <v>0</v>
      </c>
      <c r="N512" s="17">
        <f t="shared" si="78"/>
        <v>481.42</v>
      </c>
      <c r="O512" s="54">
        <f t="shared" si="81"/>
        <v>0</v>
      </c>
    </row>
    <row r="513" spans="1:15" ht="15" x14ac:dyDescent="0.2">
      <c r="A513" s="53" t="s">
        <v>936</v>
      </c>
      <c r="B513" s="41" t="s">
        <v>937</v>
      </c>
      <c r="C513" s="42" t="s">
        <v>7</v>
      </c>
      <c r="D513" s="127">
        <v>5</v>
      </c>
      <c r="E513" s="128">
        <f>Boletim_de_Medição_02!G513</f>
        <v>0</v>
      </c>
      <c r="F513" s="105"/>
      <c r="G513" s="17">
        <f t="shared" si="79"/>
        <v>0</v>
      </c>
      <c r="H513" s="17">
        <f t="shared" si="80"/>
        <v>5</v>
      </c>
      <c r="I513" s="129">
        <v>59.31</v>
      </c>
      <c r="J513" s="17">
        <f t="shared" si="74"/>
        <v>296.55</v>
      </c>
      <c r="K513" s="17">
        <f t="shared" si="75"/>
        <v>0</v>
      </c>
      <c r="L513" s="17">
        <f t="shared" si="76"/>
        <v>0</v>
      </c>
      <c r="M513" s="17">
        <f t="shared" si="77"/>
        <v>0</v>
      </c>
      <c r="N513" s="17">
        <f t="shared" si="78"/>
        <v>296.55</v>
      </c>
      <c r="O513" s="54">
        <f t="shared" si="81"/>
        <v>0</v>
      </c>
    </row>
    <row r="514" spans="1:15" ht="71.25" x14ac:dyDescent="0.2">
      <c r="A514" s="53" t="s">
        <v>938</v>
      </c>
      <c r="B514" s="41" t="s">
        <v>939</v>
      </c>
      <c r="C514" s="42" t="s">
        <v>7</v>
      </c>
      <c r="D514" s="127">
        <v>4</v>
      </c>
      <c r="E514" s="128">
        <f>Boletim_de_Medição_02!G514</f>
        <v>0</v>
      </c>
      <c r="F514" s="105"/>
      <c r="G514" s="17">
        <f t="shared" si="79"/>
        <v>0</v>
      </c>
      <c r="H514" s="17">
        <f t="shared" si="80"/>
        <v>4</v>
      </c>
      <c r="I514" s="129">
        <v>159.75</v>
      </c>
      <c r="J514" s="17">
        <f t="shared" si="74"/>
        <v>639</v>
      </c>
      <c r="K514" s="17">
        <f t="shared" si="75"/>
        <v>0</v>
      </c>
      <c r="L514" s="17">
        <f t="shared" si="76"/>
        <v>0</v>
      </c>
      <c r="M514" s="17">
        <f t="shared" si="77"/>
        <v>0</v>
      </c>
      <c r="N514" s="17">
        <f t="shared" si="78"/>
        <v>639</v>
      </c>
      <c r="O514" s="54">
        <f t="shared" si="81"/>
        <v>0</v>
      </c>
    </row>
    <row r="515" spans="1:15" ht="15" x14ac:dyDescent="0.2">
      <c r="A515" s="137" t="s">
        <v>138</v>
      </c>
      <c r="B515" s="138" t="s">
        <v>940</v>
      </c>
      <c r="C515" s="139"/>
      <c r="D515" s="140"/>
      <c r="E515" s="140"/>
      <c r="F515" s="105"/>
      <c r="G515" s="17"/>
      <c r="H515" s="17"/>
      <c r="I515" s="129"/>
      <c r="J515" s="125"/>
      <c r="K515" s="125"/>
      <c r="L515" s="125"/>
      <c r="M515" s="125"/>
      <c r="N515" s="17">
        <f t="shared" si="78"/>
        <v>0</v>
      </c>
      <c r="O515" s="54"/>
    </row>
    <row r="516" spans="1:15" ht="28.5" x14ac:dyDescent="0.2">
      <c r="A516" s="53" t="s">
        <v>941</v>
      </c>
      <c r="B516" s="41" t="s">
        <v>942</v>
      </c>
      <c r="C516" s="42" t="s">
        <v>75</v>
      </c>
      <c r="D516" s="127">
        <v>9</v>
      </c>
      <c r="E516" s="128">
        <f>Boletim_de_Medição_02!G516</f>
        <v>0</v>
      </c>
      <c r="F516" s="105"/>
      <c r="G516" s="17">
        <f t="shared" si="79"/>
        <v>0</v>
      </c>
      <c r="H516" s="17">
        <f t="shared" si="80"/>
        <v>9</v>
      </c>
      <c r="I516" s="129">
        <v>19.75</v>
      </c>
      <c r="J516" s="17">
        <f t="shared" si="74"/>
        <v>177.75</v>
      </c>
      <c r="K516" s="17">
        <f t="shared" si="75"/>
        <v>0</v>
      </c>
      <c r="L516" s="17">
        <f t="shared" si="76"/>
        <v>0</v>
      </c>
      <c r="M516" s="17">
        <f t="shared" si="77"/>
        <v>0</v>
      </c>
      <c r="N516" s="17">
        <f t="shared" si="78"/>
        <v>177.75</v>
      </c>
      <c r="O516" s="54">
        <f t="shared" si="81"/>
        <v>0</v>
      </c>
    </row>
    <row r="517" spans="1:15" ht="28.5" x14ac:dyDescent="0.2">
      <c r="A517" s="53" t="s">
        <v>943</v>
      </c>
      <c r="B517" s="41" t="s">
        <v>944</v>
      </c>
      <c r="C517" s="42" t="s">
        <v>71</v>
      </c>
      <c r="D517" s="127">
        <v>1</v>
      </c>
      <c r="E517" s="128">
        <f>Boletim_de_Medição_02!G517</f>
        <v>0</v>
      </c>
      <c r="F517" s="105"/>
      <c r="G517" s="17">
        <f t="shared" si="79"/>
        <v>0</v>
      </c>
      <c r="H517" s="17">
        <f t="shared" si="80"/>
        <v>1</v>
      </c>
      <c r="I517" s="129">
        <v>10.17</v>
      </c>
      <c r="J517" s="17">
        <f t="shared" si="74"/>
        <v>10.17</v>
      </c>
      <c r="K517" s="17">
        <f t="shared" si="75"/>
        <v>0</v>
      </c>
      <c r="L517" s="17">
        <f t="shared" si="76"/>
        <v>0</v>
      </c>
      <c r="M517" s="17">
        <f t="shared" si="77"/>
        <v>0</v>
      </c>
      <c r="N517" s="17">
        <f t="shared" si="78"/>
        <v>10.17</v>
      </c>
      <c r="O517" s="54">
        <f t="shared" si="81"/>
        <v>0</v>
      </c>
    </row>
    <row r="518" spans="1:15" ht="28.5" x14ac:dyDescent="0.2">
      <c r="A518" s="53" t="s">
        <v>945</v>
      </c>
      <c r="B518" s="41" t="s">
        <v>946</v>
      </c>
      <c r="C518" s="42" t="s">
        <v>7</v>
      </c>
      <c r="D518" s="127">
        <v>8</v>
      </c>
      <c r="E518" s="128">
        <f>Boletim_de_Medição_02!G518</f>
        <v>0</v>
      </c>
      <c r="F518" s="105"/>
      <c r="G518" s="17">
        <f t="shared" si="79"/>
        <v>0</v>
      </c>
      <c r="H518" s="17">
        <f t="shared" si="80"/>
        <v>8</v>
      </c>
      <c r="I518" s="129">
        <v>10.050000000000001</v>
      </c>
      <c r="J518" s="17">
        <f t="shared" si="74"/>
        <v>80.400000000000006</v>
      </c>
      <c r="K518" s="17">
        <f t="shared" si="75"/>
        <v>0</v>
      </c>
      <c r="L518" s="17">
        <f t="shared" si="76"/>
        <v>0</v>
      </c>
      <c r="M518" s="17">
        <f t="shared" si="77"/>
        <v>0</v>
      </c>
      <c r="N518" s="17">
        <f t="shared" si="78"/>
        <v>80.400000000000006</v>
      </c>
      <c r="O518" s="54">
        <f t="shared" si="81"/>
        <v>0</v>
      </c>
    </row>
    <row r="519" spans="1:15" ht="28.5" x14ac:dyDescent="0.2">
      <c r="A519" s="53" t="s">
        <v>947</v>
      </c>
      <c r="B519" s="41" t="s">
        <v>948</v>
      </c>
      <c r="C519" s="42" t="s">
        <v>71</v>
      </c>
      <c r="D519" s="127">
        <v>6</v>
      </c>
      <c r="E519" s="128">
        <f>Boletim_de_Medição_02!G519</f>
        <v>0</v>
      </c>
      <c r="F519" s="105"/>
      <c r="G519" s="17">
        <f t="shared" si="79"/>
        <v>0</v>
      </c>
      <c r="H519" s="17">
        <f t="shared" si="80"/>
        <v>6</v>
      </c>
      <c r="I519" s="129">
        <v>20.41</v>
      </c>
      <c r="J519" s="17">
        <f t="shared" si="74"/>
        <v>122.46</v>
      </c>
      <c r="K519" s="17">
        <f t="shared" si="75"/>
        <v>0</v>
      </c>
      <c r="L519" s="17">
        <f t="shared" si="76"/>
        <v>0</v>
      </c>
      <c r="M519" s="17">
        <f t="shared" si="77"/>
        <v>0</v>
      </c>
      <c r="N519" s="17">
        <f t="shared" si="78"/>
        <v>122.46</v>
      </c>
      <c r="O519" s="54">
        <f t="shared" si="81"/>
        <v>0</v>
      </c>
    </row>
    <row r="520" spans="1:15" ht="28.5" x14ac:dyDescent="0.2">
      <c r="A520" s="53" t="s">
        <v>949</v>
      </c>
      <c r="B520" s="41" t="s">
        <v>950</v>
      </c>
      <c r="C520" s="42" t="s">
        <v>735</v>
      </c>
      <c r="D520" s="127">
        <v>1</v>
      </c>
      <c r="E520" s="128">
        <f>Boletim_de_Medição_02!G520</f>
        <v>0</v>
      </c>
      <c r="F520" s="105"/>
      <c r="G520" s="17">
        <f t="shared" si="79"/>
        <v>0</v>
      </c>
      <c r="H520" s="17">
        <f t="shared" si="80"/>
        <v>1</v>
      </c>
      <c r="I520" s="129">
        <v>48.16</v>
      </c>
      <c r="J520" s="17">
        <f t="shared" si="74"/>
        <v>48.16</v>
      </c>
      <c r="K520" s="17">
        <f t="shared" si="75"/>
        <v>0</v>
      </c>
      <c r="L520" s="17">
        <f t="shared" si="76"/>
        <v>0</v>
      </c>
      <c r="M520" s="17">
        <f t="shared" si="77"/>
        <v>0</v>
      </c>
      <c r="N520" s="17">
        <f t="shared" si="78"/>
        <v>48.16</v>
      </c>
      <c r="O520" s="54">
        <f t="shared" si="81"/>
        <v>0</v>
      </c>
    </row>
    <row r="521" spans="1:15" ht="28.5" x14ac:dyDescent="0.2">
      <c r="A521" s="53" t="s">
        <v>951</v>
      </c>
      <c r="B521" s="41" t="s">
        <v>952</v>
      </c>
      <c r="C521" s="42" t="s">
        <v>7</v>
      </c>
      <c r="D521" s="127">
        <v>1</v>
      </c>
      <c r="E521" s="128">
        <f>Boletim_de_Medição_02!G521</f>
        <v>0</v>
      </c>
      <c r="F521" s="105"/>
      <c r="G521" s="17">
        <f t="shared" si="79"/>
        <v>0</v>
      </c>
      <c r="H521" s="17">
        <f t="shared" si="80"/>
        <v>1</v>
      </c>
      <c r="I521" s="129">
        <v>7.76</v>
      </c>
      <c r="J521" s="17">
        <f t="shared" si="74"/>
        <v>7.76</v>
      </c>
      <c r="K521" s="17">
        <f t="shared" si="75"/>
        <v>0</v>
      </c>
      <c r="L521" s="17">
        <f t="shared" si="76"/>
        <v>0</v>
      </c>
      <c r="M521" s="17">
        <f t="shared" si="77"/>
        <v>0</v>
      </c>
      <c r="N521" s="17">
        <f t="shared" si="78"/>
        <v>7.76</v>
      </c>
      <c r="O521" s="54">
        <f t="shared" si="81"/>
        <v>0</v>
      </c>
    </row>
    <row r="522" spans="1:15" ht="15" x14ac:dyDescent="0.2">
      <c r="A522" s="53" t="s">
        <v>953</v>
      </c>
      <c r="B522" s="41" t="s">
        <v>954</v>
      </c>
      <c r="C522" s="42" t="s">
        <v>7</v>
      </c>
      <c r="D522" s="127">
        <v>1</v>
      </c>
      <c r="E522" s="128">
        <f>Boletim_de_Medição_02!G522</f>
        <v>0</v>
      </c>
      <c r="F522" s="105"/>
      <c r="G522" s="17">
        <f t="shared" si="79"/>
        <v>0</v>
      </c>
      <c r="H522" s="17">
        <f t="shared" si="80"/>
        <v>1</v>
      </c>
      <c r="I522" s="129">
        <v>24.81</v>
      </c>
      <c r="J522" s="17">
        <f t="shared" ref="J522:J585" si="82">D522*I522</f>
        <v>24.81</v>
      </c>
      <c r="K522" s="17">
        <f t="shared" ref="K522:K585" si="83">E522*I522</f>
        <v>0</v>
      </c>
      <c r="L522" s="17">
        <f t="shared" ref="L522:L585" si="84">F522*I522</f>
        <v>0</v>
      </c>
      <c r="M522" s="17">
        <f t="shared" ref="M522:M585" si="85">G522*I522</f>
        <v>0</v>
      </c>
      <c r="N522" s="17">
        <f t="shared" si="78"/>
        <v>24.81</v>
      </c>
      <c r="O522" s="54">
        <f t="shared" si="81"/>
        <v>0</v>
      </c>
    </row>
    <row r="523" spans="1:15" ht="28.5" x14ac:dyDescent="0.2">
      <c r="A523" s="53" t="s">
        <v>955</v>
      </c>
      <c r="B523" s="41" t="s">
        <v>956</v>
      </c>
      <c r="C523" s="42" t="s">
        <v>7</v>
      </c>
      <c r="D523" s="127">
        <v>2</v>
      </c>
      <c r="E523" s="128">
        <f>Boletim_de_Medição_02!G523</f>
        <v>0</v>
      </c>
      <c r="F523" s="105"/>
      <c r="G523" s="17">
        <f t="shared" si="79"/>
        <v>0</v>
      </c>
      <c r="H523" s="17">
        <f t="shared" si="80"/>
        <v>2</v>
      </c>
      <c r="I523" s="129">
        <v>440.91</v>
      </c>
      <c r="J523" s="17">
        <f t="shared" si="82"/>
        <v>881.82</v>
      </c>
      <c r="K523" s="17">
        <f t="shared" si="83"/>
        <v>0</v>
      </c>
      <c r="L523" s="17">
        <f t="shared" si="84"/>
        <v>0</v>
      </c>
      <c r="M523" s="17">
        <f t="shared" si="85"/>
        <v>0</v>
      </c>
      <c r="N523" s="17">
        <f t="shared" ref="N523:N586" si="86">J523-M523</f>
        <v>881.82</v>
      </c>
      <c r="O523" s="54">
        <f t="shared" si="81"/>
        <v>0</v>
      </c>
    </row>
    <row r="524" spans="1:15" ht="28.5" x14ac:dyDescent="0.2">
      <c r="A524" s="53" t="s">
        <v>957</v>
      </c>
      <c r="B524" s="41" t="s">
        <v>958</v>
      </c>
      <c r="C524" s="42" t="s">
        <v>7</v>
      </c>
      <c r="D524" s="127">
        <v>1</v>
      </c>
      <c r="E524" s="128">
        <f>Boletim_de_Medição_02!G524</f>
        <v>0</v>
      </c>
      <c r="F524" s="105"/>
      <c r="G524" s="17">
        <f t="shared" si="79"/>
        <v>0</v>
      </c>
      <c r="H524" s="17">
        <f t="shared" si="80"/>
        <v>1</v>
      </c>
      <c r="I524" s="129">
        <v>123.91</v>
      </c>
      <c r="J524" s="17">
        <f t="shared" si="82"/>
        <v>123.91</v>
      </c>
      <c r="K524" s="17">
        <f t="shared" si="83"/>
        <v>0</v>
      </c>
      <c r="L524" s="17">
        <f t="shared" si="84"/>
        <v>0</v>
      </c>
      <c r="M524" s="17">
        <f t="shared" si="85"/>
        <v>0</v>
      </c>
      <c r="N524" s="17">
        <f t="shared" si="86"/>
        <v>123.91</v>
      </c>
      <c r="O524" s="54">
        <f t="shared" si="81"/>
        <v>0</v>
      </c>
    </row>
    <row r="525" spans="1:15" ht="15" x14ac:dyDescent="0.2">
      <c r="A525" s="53" t="s">
        <v>959</v>
      </c>
      <c r="B525" s="41" t="s">
        <v>960</v>
      </c>
      <c r="C525" s="42" t="s">
        <v>7</v>
      </c>
      <c r="D525" s="127">
        <v>1</v>
      </c>
      <c r="E525" s="128">
        <f>Boletim_de_Medição_02!G525</f>
        <v>0</v>
      </c>
      <c r="F525" s="105"/>
      <c r="G525" s="17">
        <f t="shared" si="79"/>
        <v>0</v>
      </c>
      <c r="H525" s="17">
        <f t="shared" si="80"/>
        <v>1</v>
      </c>
      <c r="I525" s="129">
        <v>278.20999999999998</v>
      </c>
      <c r="J525" s="17">
        <f t="shared" si="82"/>
        <v>278.20999999999998</v>
      </c>
      <c r="K525" s="17">
        <f t="shared" si="83"/>
        <v>0</v>
      </c>
      <c r="L525" s="17">
        <f t="shared" si="84"/>
        <v>0</v>
      </c>
      <c r="M525" s="17">
        <f t="shared" si="85"/>
        <v>0</v>
      </c>
      <c r="N525" s="17">
        <f t="shared" si="86"/>
        <v>278.20999999999998</v>
      </c>
      <c r="O525" s="54">
        <f t="shared" si="81"/>
        <v>0</v>
      </c>
    </row>
    <row r="526" spans="1:15" ht="15" x14ac:dyDescent="0.2">
      <c r="A526" s="137" t="s">
        <v>140</v>
      </c>
      <c r="B526" s="138" t="s">
        <v>961</v>
      </c>
      <c r="C526" s="139"/>
      <c r="D526" s="140"/>
      <c r="E526" s="140"/>
      <c r="F526" s="105"/>
      <c r="G526" s="17"/>
      <c r="H526" s="17"/>
      <c r="I526" s="129"/>
      <c r="J526" s="125"/>
      <c r="K526" s="125"/>
      <c r="L526" s="125"/>
      <c r="M526" s="125"/>
      <c r="N526" s="17">
        <f t="shared" si="86"/>
        <v>0</v>
      </c>
      <c r="O526" s="54"/>
    </row>
    <row r="527" spans="1:15" ht="28.5" x14ac:dyDescent="0.2">
      <c r="A527" s="53" t="s">
        <v>142</v>
      </c>
      <c r="B527" s="41" t="s">
        <v>962</v>
      </c>
      <c r="C527" s="42" t="s">
        <v>7</v>
      </c>
      <c r="D527" s="127">
        <v>1</v>
      </c>
      <c r="E527" s="128">
        <f>Boletim_de_Medição_02!G527</f>
        <v>0</v>
      </c>
      <c r="F527" s="105"/>
      <c r="G527" s="17">
        <f t="shared" si="79"/>
        <v>0</v>
      </c>
      <c r="H527" s="17">
        <f t="shared" si="80"/>
        <v>1</v>
      </c>
      <c r="I527" s="129">
        <v>372.32</v>
      </c>
      <c r="J527" s="17">
        <f t="shared" si="82"/>
        <v>372.32</v>
      </c>
      <c r="K527" s="17">
        <f t="shared" si="83"/>
        <v>0</v>
      </c>
      <c r="L527" s="17">
        <f t="shared" si="84"/>
        <v>0</v>
      </c>
      <c r="M527" s="17">
        <f t="shared" si="85"/>
        <v>0</v>
      </c>
      <c r="N527" s="17">
        <f t="shared" si="86"/>
        <v>372.32</v>
      </c>
      <c r="O527" s="54">
        <f t="shared" si="81"/>
        <v>0</v>
      </c>
    </row>
    <row r="528" spans="1:15" ht="28.5" x14ac:dyDescent="0.2">
      <c r="A528" s="53" t="s">
        <v>143</v>
      </c>
      <c r="B528" s="41" t="s">
        <v>963</v>
      </c>
      <c r="C528" s="42" t="s">
        <v>7</v>
      </c>
      <c r="D528" s="127">
        <v>2</v>
      </c>
      <c r="E528" s="128">
        <f>Boletim_de_Medição_02!G528</f>
        <v>0</v>
      </c>
      <c r="F528" s="105"/>
      <c r="G528" s="17">
        <f t="shared" si="79"/>
        <v>0</v>
      </c>
      <c r="H528" s="17">
        <f t="shared" si="80"/>
        <v>2</v>
      </c>
      <c r="I528" s="129">
        <v>361.33</v>
      </c>
      <c r="J528" s="17">
        <f t="shared" si="82"/>
        <v>722.66</v>
      </c>
      <c r="K528" s="17">
        <f t="shared" si="83"/>
        <v>0</v>
      </c>
      <c r="L528" s="17">
        <f t="shared" si="84"/>
        <v>0</v>
      </c>
      <c r="M528" s="17">
        <f t="shared" si="85"/>
        <v>0</v>
      </c>
      <c r="N528" s="17">
        <f t="shared" si="86"/>
        <v>722.66</v>
      </c>
      <c r="O528" s="54">
        <f t="shared" si="81"/>
        <v>0</v>
      </c>
    </row>
    <row r="529" spans="1:15" ht="42.75" x14ac:dyDescent="0.2">
      <c r="A529" s="53" t="s">
        <v>144</v>
      </c>
      <c r="B529" s="41" t="s">
        <v>964</v>
      </c>
      <c r="C529" s="42" t="s">
        <v>71</v>
      </c>
      <c r="D529" s="127">
        <v>15</v>
      </c>
      <c r="E529" s="128">
        <f>Boletim_de_Medição_02!G529</f>
        <v>0</v>
      </c>
      <c r="F529" s="105"/>
      <c r="G529" s="17">
        <f t="shared" si="79"/>
        <v>0</v>
      </c>
      <c r="H529" s="17">
        <f t="shared" si="80"/>
        <v>15</v>
      </c>
      <c r="I529" s="129">
        <v>289.25</v>
      </c>
      <c r="J529" s="17">
        <f t="shared" si="82"/>
        <v>4338.75</v>
      </c>
      <c r="K529" s="17">
        <f t="shared" si="83"/>
        <v>0</v>
      </c>
      <c r="L529" s="17">
        <f t="shared" si="84"/>
        <v>0</v>
      </c>
      <c r="M529" s="17">
        <f t="shared" si="85"/>
        <v>0</v>
      </c>
      <c r="N529" s="17">
        <f t="shared" si="86"/>
        <v>4338.75</v>
      </c>
      <c r="O529" s="54">
        <f t="shared" si="81"/>
        <v>0</v>
      </c>
    </row>
    <row r="530" spans="1:15" ht="42.75" x14ac:dyDescent="0.2">
      <c r="A530" s="53" t="s">
        <v>146</v>
      </c>
      <c r="B530" s="41" t="s">
        <v>965</v>
      </c>
      <c r="C530" s="42" t="s">
        <v>71</v>
      </c>
      <c r="D530" s="127">
        <v>4</v>
      </c>
      <c r="E530" s="128">
        <f>Boletim_de_Medição_02!G530</f>
        <v>0</v>
      </c>
      <c r="F530" s="105"/>
      <c r="G530" s="17">
        <f t="shared" si="79"/>
        <v>0</v>
      </c>
      <c r="H530" s="17">
        <f t="shared" si="80"/>
        <v>4</v>
      </c>
      <c r="I530" s="129">
        <v>287.97000000000003</v>
      </c>
      <c r="J530" s="17">
        <f t="shared" si="82"/>
        <v>1151.8800000000001</v>
      </c>
      <c r="K530" s="17">
        <f t="shared" si="83"/>
        <v>0</v>
      </c>
      <c r="L530" s="17">
        <f t="shared" si="84"/>
        <v>0</v>
      </c>
      <c r="M530" s="17">
        <f t="shared" si="85"/>
        <v>0</v>
      </c>
      <c r="N530" s="17">
        <f t="shared" si="86"/>
        <v>1151.8800000000001</v>
      </c>
      <c r="O530" s="54">
        <f t="shared" si="81"/>
        <v>0</v>
      </c>
    </row>
    <row r="531" spans="1:15" ht="28.5" x14ac:dyDescent="0.2">
      <c r="A531" s="53" t="s">
        <v>147</v>
      </c>
      <c r="B531" s="41" t="s">
        <v>966</v>
      </c>
      <c r="C531" s="42" t="s">
        <v>6</v>
      </c>
      <c r="D531" s="127">
        <v>11.87</v>
      </c>
      <c r="E531" s="128">
        <f>Boletim_de_Medição_02!G531</f>
        <v>0</v>
      </c>
      <c r="F531" s="105"/>
      <c r="G531" s="17">
        <f t="shared" si="79"/>
        <v>0</v>
      </c>
      <c r="H531" s="17">
        <f t="shared" si="80"/>
        <v>11.87</v>
      </c>
      <c r="I531" s="129">
        <v>248.15</v>
      </c>
      <c r="J531" s="17">
        <f t="shared" si="82"/>
        <v>2945.54</v>
      </c>
      <c r="K531" s="17">
        <f t="shared" si="83"/>
        <v>0</v>
      </c>
      <c r="L531" s="17">
        <f t="shared" si="84"/>
        <v>0</v>
      </c>
      <c r="M531" s="17">
        <f t="shared" si="85"/>
        <v>0</v>
      </c>
      <c r="N531" s="17">
        <f t="shared" si="86"/>
        <v>2945.54</v>
      </c>
      <c r="O531" s="54">
        <f t="shared" si="81"/>
        <v>0</v>
      </c>
    </row>
    <row r="532" spans="1:15" ht="42.75" x14ac:dyDescent="0.2">
      <c r="A532" s="53" t="s">
        <v>148</v>
      </c>
      <c r="B532" s="41" t="s">
        <v>967</v>
      </c>
      <c r="C532" s="42" t="s">
        <v>72</v>
      </c>
      <c r="D532" s="127">
        <v>33.58</v>
      </c>
      <c r="E532" s="128">
        <f>Boletim_de_Medição_02!G532</f>
        <v>0</v>
      </c>
      <c r="F532" s="105"/>
      <c r="G532" s="17">
        <f t="shared" si="79"/>
        <v>0</v>
      </c>
      <c r="H532" s="17">
        <f t="shared" si="80"/>
        <v>33.58</v>
      </c>
      <c r="I532" s="129">
        <v>229.07</v>
      </c>
      <c r="J532" s="17">
        <f t="shared" si="82"/>
        <v>7692.17</v>
      </c>
      <c r="K532" s="17">
        <f t="shared" si="83"/>
        <v>0</v>
      </c>
      <c r="L532" s="17">
        <f t="shared" si="84"/>
        <v>0</v>
      </c>
      <c r="M532" s="17">
        <f t="shared" si="85"/>
        <v>0</v>
      </c>
      <c r="N532" s="17">
        <f t="shared" si="86"/>
        <v>7692.17</v>
      </c>
      <c r="O532" s="54">
        <f t="shared" si="81"/>
        <v>0</v>
      </c>
    </row>
    <row r="533" spans="1:15" ht="28.5" x14ac:dyDescent="0.2">
      <c r="A533" s="53" t="s">
        <v>968</v>
      </c>
      <c r="B533" s="41" t="s">
        <v>969</v>
      </c>
      <c r="C533" s="42" t="s">
        <v>72</v>
      </c>
      <c r="D533" s="127">
        <v>10.8</v>
      </c>
      <c r="E533" s="128">
        <f>Boletim_de_Medição_02!G533</f>
        <v>0</v>
      </c>
      <c r="F533" s="105"/>
      <c r="G533" s="17">
        <f t="shared" si="79"/>
        <v>0</v>
      </c>
      <c r="H533" s="17">
        <f t="shared" si="80"/>
        <v>10.8</v>
      </c>
      <c r="I533" s="129">
        <v>127.8</v>
      </c>
      <c r="J533" s="17">
        <f t="shared" si="82"/>
        <v>1380.24</v>
      </c>
      <c r="K533" s="17">
        <f t="shared" si="83"/>
        <v>0</v>
      </c>
      <c r="L533" s="17">
        <f t="shared" si="84"/>
        <v>0</v>
      </c>
      <c r="M533" s="17">
        <f t="shared" si="85"/>
        <v>0</v>
      </c>
      <c r="N533" s="17">
        <f t="shared" si="86"/>
        <v>1380.24</v>
      </c>
      <c r="O533" s="54">
        <f t="shared" si="81"/>
        <v>0</v>
      </c>
    </row>
    <row r="534" spans="1:15" ht="85.5" x14ac:dyDescent="0.2">
      <c r="A534" s="53" t="s">
        <v>970</v>
      </c>
      <c r="B534" s="41" t="s">
        <v>971</v>
      </c>
      <c r="C534" s="42" t="s">
        <v>71</v>
      </c>
      <c r="D534" s="127">
        <v>2</v>
      </c>
      <c r="E534" s="128">
        <f>Boletim_de_Medição_02!G534</f>
        <v>0</v>
      </c>
      <c r="F534" s="105"/>
      <c r="G534" s="17">
        <f t="shared" si="79"/>
        <v>0</v>
      </c>
      <c r="H534" s="17">
        <f t="shared" si="80"/>
        <v>2</v>
      </c>
      <c r="I534" s="129">
        <v>1175.2</v>
      </c>
      <c r="J534" s="17">
        <f t="shared" si="82"/>
        <v>2350.4</v>
      </c>
      <c r="K534" s="17">
        <f t="shared" si="83"/>
        <v>0</v>
      </c>
      <c r="L534" s="17">
        <f t="shared" si="84"/>
        <v>0</v>
      </c>
      <c r="M534" s="17">
        <f t="shared" si="85"/>
        <v>0</v>
      </c>
      <c r="N534" s="17">
        <f t="shared" si="86"/>
        <v>2350.4</v>
      </c>
      <c r="O534" s="54">
        <f t="shared" si="81"/>
        <v>0</v>
      </c>
    </row>
    <row r="535" spans="1:15" ht="57" x14ac:dyDescent="0.2">
      <c r="A535" s="53" t="s">
        <v>972</v>
      </c>
      <c r="B535" s="41" t="s">
        <v>973</v>
      </c>
      <c r="C535" s="42" t="s">
        <v>6</v>
      </c>
      <c r="D535" s="127">
        <v>6.09</v>
      </c>
      <c r="E535" s="128">
        <f>Boletim_de_Medição_02!G535</f>
        <v>0</v>
      </c>
      <c r="F535" s="105"/>
      <c r="G535" s="17">
        <f t="shared" si="79"/>
        <v>0</v>
      </c>
      <c r="H535" s="17">
        <f t="shared" si="80"/>
        <v>6.09</v>
      </c>
      <c r="I535" s="129">
        <v>744.35</v>
      </c>
      <c r="J535" s="17">
        <f t="shared" si="82"/>
        <v>4533.09</v>
      </c>
      <c r="K535" s="17">
        <f t="shared" si="83"/>
        <v>0</v>
      </c>
      <c r="L535" s="17">
        <f t="shared" si="84"/>
        <v>0</v>
      </c>
      <c r="M535" s="17">
        <f t="shared" si="85"/>
        <v>0</v>
      </c>
      <c r="N535" s="17">
        <f t="shared" si="86"/>
        <v>4533.09</v>
      </c>
      <c r="O535" s="54">
        <f t="shared" si="81"/>
        <v>0</v>
      </c>
    </row>
    <row r="536" spans="1:15" ht="15" x14ac:dyDescent="0.2">
      <c r="A536" s="53" t="s">
        <v>974</v>
      </c>
      <c r="B536" s="41" t="s">
        <v>975</v>
      </c>
      <c r="C536" s="42" t="s">
        <v>6</v>
      </c>
      <c r="D536" s="127">
        <v>33.200000000000003</v>
      </c>
      <c r="E536" s="128">
        <f>Boletim_de_Medição_02!G536</f>
        <v>0</v>
      </c>
      <c r="F536" s="105"/>
      <c r="G536" s="17">
        <f t="shared" si="79"/>
        <v>0</v>
      </c>
      <c r="H536" s="17">
        <f t="shared" si="80"/>
        <v>33.200000000000003</v>
      </c>
      <c r="I536" s="129">
        <v>124.63</v>
      </c>
      <c r="J536" s="17">
        <f t="shared" si="82"/>
        <v>4137.72</v>
      </c>
      <c r="K536" s="17">
        <f t="shared" si="83"/>
        <v>0</v>
      </c>
      <c r="L536" s="17">
        <f t="shared" si="84"/>
        <v>0</v>
      </c>
      <c r="M536" s="17">
        <f t="shared" si="85"/>
        <v>0</v>
      </c>
      <c r="N536" s="17">
        <f t="shared" si="86"/>
        <v>4137.72</v>
      </c>
      <c r="O536" s="54">
        <f t="shared" si="81"/>
        <v>0</v>
      </c>
    </row>
    <row r="537" spans="1:15" ht="28.5" x14ac:dyDescent="0.2">
      <c r="A537" s="53" t="s">
        <v>976</v>
      </c>
      <c r="B537" s="41" t="s">
        <v>977</v>
      </c>
      <c r="C537" s="42" t="s">
        <v>6</v>
      </c>
      <c r="D537" s="127">
        <v>6</v>
      </c>
      <c r="E537" s="128">
        <f>Boletim_de_Medição_02!G537</f>
        <v>0</v>
      </c>
      <c r="F537" s="105"/>
      <c r="G537" s="17">
        <f t="shared" si="79"/>
        <v>0</v>
      </c>
      <c r="H537" s="17">
        <f t="shared" si="80"/>
        <v>6</v>
      </c>
      <c r="I537" s="129">
        <v>175.39</v>
      </c>
      <c r="J537" s="17">
        <f t="shared" si="82"/>
        <v>1052.3399999999999</v>
      </c>
      <c r="K537" s="17">
        <f t="shared" si="83"/>
        <v>0</v>
      </c>
      <c r="L537" s="17">
        <f t="shared" si="84"/>
        <v>0</v>
      </c>
      <c r="M537" s="17">
        <f t="shared" si="85"/>
        <v>0</v>
      </c>
      <c r="N537" s="17">
        <f t="shared" si="86"/>
        <v>1052.3399999999999</v>
      </c>
      <c r="O537" s="54">
        <f t="shared" si="81"/>
        <v>0</v>
      </c>
    </row>
    <row r="538" spans="1:15" ht="15" x14ac:dyDescent="0.2">
      <c r="A538" s="53" t="s">
        <v>978</v>
      </c>
      <c r="B538" s="41" t="s">
        <v>979</v>
      </c>
      <c r="C538" s="42" t="s">
        <v>72</v>
      </c>
      <c r="D538" s="127">
        <v>33.549999999999997</v>
      </c>
      <c r="E538" s="128">
        <f>Boletim_de_Medição_02!G538</f>
        <v>0</v>
      </c>
      <c r="F538" s="105"/>
      <c r="G538" s="17">
        <f t="shared" si="79"/>
        <v>0</v>
      </c>
      <c r="H538" s="17">
        <f t="shared" si="80"/>
        <v>33.549999999999997</v>
      </c>
      <c r="I538" s="129">
        <v>96.5</v>
      </c>
      <c r="J538" s="17">
        <f t="shared" si="82"/>
        <v>3237.58</v>
      </c>
      <c r="K538" s="17">
        <f t="shared" si="83"/>
        <v>0</v>
      </c>
      <c r="L538" s="17">
        <f t="shared" si="84"/>
        <v>0</v>
      </c>
      <c r="M538" s="17">
        <f t="shared" si="85"/>
        <v>0</v>
      </c>
      <c r="N538" s="17">
        <f t="shared" si="86"/>
        <v>3237.58</v>
      </c>
      <c r="O538" s="54">
        <f t="shared" si="81"/>
        <v>0</v>
      </c>
    </row>
    <row r="539" spans="1:15" ht="15" x14ac:dyDescent="0.2">
      <c r="A539" s="53" t="s">
        <v>980</v>
      </c>
      <c r="B539" s="41" t="s">
        <v>981</v>
      </c>
      <c r="C539" s="42" t="s">
        <v>72</v>
      </c>
      <c r="D539" s="127">
        <v>3.6</v>
      </c>
      <c r="E539" s="128">
        <f>Boletim_de_Medição_02!G539</f>
        <v>0</v>
      </c>
      <c r="F539" s="105"/>
      <c r="G539" s="17">
        <f t="shared" si="79"/>
        <v>0</v>
      </c>
      <c r="H539" s="17">
        <f t="shared" si="80"/>
        <v>3.6</v>
      </c>
      <c r="I539" s="129">
        <v>78.72</v>
      </c>
      <c r="J539" s="17">
        <f t="shared" si="82"/>
        <v>283.39</v>
      </c>
      <c r="K539" s="17">
        <f t="shared" si="83"/>
        <v>0</v>
      </c>
      <c r="L539" s="17">
        <f t="shared" si="84"/>
        <v>0</v>
      </c>
      <c r="M539" s="17">
        <f t="shared" si="85"/>
        <v>0</v>
      </c>
      <c r="N539" s="17">
        <f t="shared" si="86"/>
        <v>283.39</v>
      </c>
      <c r="O539" s="54">
        <f t="shared" si="81"/>
        <v>0</v>
      </c>
    </row>
    <row r="540" spans="1:15" ht="15" x14ac:dyDescent="0.2">
      <c r="A540" s="53" t="s">
        <v>982</v>
      </c>
      <c r="B540" s="41" t="s">
        <v>983</v>
      </c>
      <c r="C540" s="42" t="s">
        <v>7</v>
      </c>
      <c r="D540" s="127">
        <v>6</v>
      </c>
      <c r="E540" s="128">
        <f>Boletim_de_Medição_02!G540</f>
        <v>0</v>
      </c>
      <c r="F540" s="105"/>
      <c r="G540" s="17">
        <f t="shared" si="79"/>
        <v>0</v>
      </c>
      <c r="H540" s="17">
        <f t="shared" si="80"/>
        <v>6</v>
      </c>
      <c r="I540" s="129">
        <v>99.05</v>
      </c>
      <c r="J540" s="17">
        <f t="shared" si="82"/>
        <v>594.29999999999995</v>
      </c>
      <c r="K540" s="17">
        <f t="shared" si="83"/>
        <v>0</v>
      </c>
      <c r="L540" s="17">
        <f t="shared" si="84"/>
        <v>0</v>
      </c>
      <c r="M540" s="17">
        <f t="shared" si="85"/>
        <v>0</v>
      </c>
      <c r="N540" s="17">
        <f t="shared" si="86"/>
        <v>594.29999999999995</v>
      </c>
      <c r="O540" s="54">
        <f t="shared" si="81"/>
        <v>0</v>
      </c>
    </row>
    <row r="541" spans="1:15" ht="15" x14ac:dyDescent="0.2">
      <c r="A541" s="53" t="s">
        <v>984</v>
      </c>
      <c r="B541" s="41" t="s">
        <v>985</v>
      </c>
      <c r="C541" s="42" t="s">
        <v>72</v>
      </c>
      <c r="D541" s="127">
        <v>1.5</v>
      </c>
      <c r="E541" s="128">
        <f>Boletim_de_Medição_02!G541</f>
        <v>0</v>
      </c>
      <c r="F541" s="105"/>
      <c r="G541" s="17">
        <f t="shared" si="79"/>
        <v>0</v>
      </c>
      <c r="H541" s="17">
        <f t="shared" si="80"/>
        <v>1.5</v>
      </c>
      <c r="I541" s="129">
        <v>61.93</v>
      </c>
      <c r="J541" s="17">
        <f t="shared" si="82"/>
        <v>92.9</v>
      </c>
      <c r="K541" s="17">
        <f t="shared" si="83"/>
        <v>0</v>
      </c>
      <c r="L541" s="17">
        <f t="shared" si="84"/>
        <v>0</v>
      </c>
      <c r="M541" s="17">
        <f t="shared" si="85"/>
        <v>0</v>
      </c>
      <c r="N541" s="17">
        <f t="shared" si="86"/>
        <v>92.9</v>
      </c>
      <c r="O541" s="54">
        <f t="shared" si="81"/>
        <v>0</v>
      </c>
    </row>
    <row r="542" spans="1:15" ht="28.5" x14ac:dyDescent="0.2">
      <c r="A542" s="53" t="s">
        <v>986</v>
      </c>
      <c r="B542" s="41" t="s">
        <v>987</v>
      </c>
      <c r="C542" s="42" t="s">
        <v>72</v>
      </c>
      <c r="D542" s="127">
        <v>1.68</v>
      </c>
      <c r="E542" s="128">
        <f>Boletim_de_Medição_02!G542</f>
        <v>0</v>
      </c>
      <c r="F542" s="105"/>
      <c r="G542" s="17">
        <f t="shared" si="79"/>
        <v>0</v>
      </c>
      <c r="H542" s="17">
        <f t="shared" si="80"/>
        <v>1.68</v>
      </c>
      <c r="I542" s="129">
        <v>345.3</v>
      </c>
      <c r="J542" s="17">
        <f t="shared" si="82"/>
        <v>580.1</v>
      </c>
      <c r="K542" s="17">
        <f t="shared" si="83"/>
        <v>0</v>
      </c>
      <c r="L542" s="17">
        <f t="shared" si="84"/>
        <v>0</v>
      </c>
      <c r="M542" s="17">
        <f t="shared" si="85"/>
        <v>0</v>
      </c>
      <c r="N542" s="17">
        <f t="shared" si="86"/>
        <v>580.1</v>
      </c>
      <c r="O542" s="54">
        <f t="shared" si="81"/>
        <v>0</v>
      </c>
    </row>
    <row r="543" spans="1:15" ht="71.25" x14ac:dyDescent="0.2">
      <c r="A543" s="53" t="s">
        <v>988</v>
      </c>
      <c r="B543" s="41" t="s">
        <v>989</v>
      </c>
      <c r="C543" s="42" t="s">
        <v>72</v>
      </c>
      <c r="D543" s="127">
        <v>4.2</v>
      </c>
      <c r="E543" s="128">
        <f>Boletim_de_Medição_02!G543</f>
        <v>0</v>
      </c>
      <c r="F543" s="105"/>
      <c r="G543" s="17">
        <f t="shared" si="79"/>
        <v>0</v>
      </c>
      <c r="H543" s="17">
        <f t="shared" si="80"/>
        <v>4.2</v>
      </c>
      <c r="I543" s="129">
        <v>434.16</v>
      </c>
      <c r="J543" s="17">
        <f t="shared" si="82"/>
        <v>1823.47</v>
      </c>
      <c r="K543" s="17">
        <f t="shared" si="83"/>
        <v>0</v>
      </c>
      <c r="L543" s="17">
        <f t="shared" si="84"/>
        <v>0</v>
      </c>
      <c r="M543" s="17">
        <f t="shared" si="85"/>
        <v>0</v>
      </c>
      <c r="N543" s="17">
        <f t="shared" si="86"/>
        <v>1823.47</v>
      </c>
      <c r="O543" s="54">
        <f t="shared" si="81"/>
        <v>0</v>
      </c>
    </row>
    <row r="544" spans="1:15" ht="28.5" x14ac:dyDescent="0.2">
      <c r="A544" s="53" t="s">
        <v>990</v>
      </c>
      <c r="B544" s="41" t="s">
        <v>991</v>
      </c>
      <c r="C544" s="42" t="s">
        <v>72</v>
      </c>
      <c r="D544" s="127">
        <v>12.6</v>
      </c>
      <c r="E544" s="128">
        <f>Boletim_de_Medição_02!G544</f>
        <v>0</v>
      </c>
      <c r="F544" s="105"/>
      <c r="G544" s="17">
        <f t="shared" si="79"/>
        <v>0</v>
      </c>
      <c r="H544" s="17">
        <f t="shared" si="80"/>
        <v>12.6</v>
      </c>
      <c r="I544" s="129">
        <v>457.73</v>
      </c>
      <c r="J544" s="17">
        <f t="shared" si="82"/>
        <v>5767.4</v>
      </c>
      <c r="K544" s="17">
        <f t="shared" si="83"/>
        <v>0</v>
      </c>
      <c r="L544" s="17">
        <f t="shared" si="84"/>
        <v>0</v>
      </c>
      <c r="M544" s="17">
        <f t="shared" si="85"/>
        <v>0</v>
      </c>
      <c r="N544" s="17">
        <f t="shared" si="86"/>
        <v>5767.4</v>
      </c>
      <c r="O544" s="54">
        <f t="shared" si="81"/>
        <v>0</v>
      </c>
    </row>
    <row r="545" spans="1:15" ht="15" x14ac:dyDescent="0.2">
      <c r="A545" s="137" t="s">
        <v>149</v>
      </c>
      <c r="B545" s="138" t="s">
        <v>992</v>
      </c>
      <c r="C545" s="139"/>
      <c r="D545" s="140"/>
      <c r="E545" s="140"/>
      <c r="F545" s="105"/>
      <c r="G545" s="17"/>
      <c r="H545" s="17"/>
      <c r="I545" s="129"/>
      <c r="J545" s="125"/>
      <c r="K545" s="125"/>
      <c r="L545" s="125"/>
      <c r="M545" s="125"/>
      <c r="N545" s="17">
        <f t="shared" si="86"/>
        <v>0</v>
      </c>
      <c r="O545" s="54"/>
    </row>
    <row r="546" spans="1:15" ht="28.5" x14ac:dyDescent="0.2">
      <c r="A546" s="53" t="s">
        <v>150</v>
      </c>
      <c r="B546" s="41" t="s">
        <v>993</v>
      </c>
      <c r="C546" s="42" t="s">
        <v>72</v>
      </c>
      <c r="D546" s="127">
        <v>356.87</v>
      </c>
      <c r="E546" s="128">
        <f>Boletim_de_Medição_02!G546</f>
        <v>0</v>
      </c>
      <c r="F546" s="105"/>
      <c r="G546" s="17">
        <f t="shared" si="79"/>
        <v>0</v>
      </c>
      <c r="H546" s="17">
        <f t="shared" si="80"/>
        <v>356.87</v>
      </c>
      <c r="I546" s="129">
        <v>4.1500000000000004</v>
      </c>
      <c r="J546" s="17">
        <f t="shared" si="82"/>
        <v>1481.01</v>
      </c>
      <c r="K546" s="17">
        <f t="shared" si="83"/>
        <v>0</v>
      </c>
      <c r="L546" s="17">
        <f t="shared" si="84"/>
        <v>0</v>
      </c>
      <c r="M546" s="17">
        <f t="shared" si="85"/>
        <v>0</v>
      </c>
      <c r="N546" s="17">
        <f t="shared" si="86"/>
        <v>1481.01</v>
      </c>
      <c r="O546" s="54">
        <f t="shared" si="81"/>
        <v>0</v>
      </c>
    </row>
    <row r="547" spans="1:15" ht="28.5" x14ac:dyDescent="0.2">
      <c r="A547" s="53" t="s">
        <v>151</v>
      </c>
      <c r="B547" s="41" t="s">
        <v>322</v>
      </c>
      <c r="C547" s="42" t="s">
        <v>72</v>
      </c>
      <c r="D547" s="127">
        <v>1261.8499999999999</v>
      </c>
      <c r="E547" s="128">
        <f>Boletim_de_Medição_02!G547</f>
        <v>0</v>
      </c>
      <c r="F547" s="105"/>
      <c r="G547" s="17">
        <f t="shared" si="79"/>
        <v>0</v>
      </c>
      <c r="H547" s="17">
        <f t="shared" si="80"/>
        <v>1261.8499999999999</v>
      </c>
      <c r="I547" s="129">
        <v>3.02</v>
      </c>
      <c r="J547" s="17">
        <f t="shared" si="82"/>
        <v>3810.79</v>
      </c>
      <c r="K547" s="17">
        <f t="shared" si="83"/>
        <v>0</v>
      </c>
      <c r="L547" s="17">
        <f t="shared" si="84"/>
        <v>0</v>
      </c>
      <c r="M547" s="17">
        <f t="shared" si="85"/>
        <v>0</v>
      </c>
      <c r="N547" s="17">
        <f t="shared" si="86"/>
        <v>3810.79</v>
      </c>
      <c r="O547" s="54">
        <f t="shared" si="81"/>
        <v>0</v>
      </c>
    </row>
    <row r="548" spans="1:15" ht="42.75" x14ac:dyDescent="0.2">
      <c r="A548" s="53" t="s">
        <v>152</v>
      </c>
      <c r="B548" s="41" t="s">
        <v>994</v>
      </c>
      <c r="C548" s="42" t="s">
        <v>72</v>
      </c>
      <c r="D548" s="127">
        <v>356.87</v>
      </c>
      <c r="E548" s="128">
        <f>Boletim_de_Medição_02!G548</f>
        <v>0</v>
      </c>
      <c r="F548" s="105"/>
      <c r="G548" s="17">
        <f t="shared" si="79"/>
        <v>0</v>
      </c>
      <c r="H548" s="17">
        <f t="shared" si="80"/>
        <v>356.87</v>
      </c>
      <c r="I548" s="129">
        <v>13.94</v>
      </c>
      <c r="J548" s="17">
        <f t="shared" si="82"/>
        <v>4974.7700000000004</v>
      </c>
      <c r="K548" s="17">
        <f t="shared" si="83"/>
        <v>0</v>
      </c>
      <c r="L548" s="17">
        <f t="shared" si="84"/>
        <v>0</v>
      </c>
      <c r="M548" s="17">
        <f t="shared" si="85"/>
        <v>0</v>
      </c>
      <c r="N548" s="17">
        <f t="shared" si="86"/>
        <v>4974.7700000000004</v>
      </c>
      <c r="O548" s="54">
        <f t="shared" si="81"/>
        <v>0</v>
      </c>
    </row>
    <row r="549" spans="1:15" ht="42.75" x14ac:dyDescent="0.2">
      <c r="A549" s="53" t="s">
        <v>153</v>
      </c>
      <c r="B549" s="41" t="s">
        <v>995</v>
      </c>
      <c r="C549" s="42" t="s">
        <v>72</v>
      </c>
      <c r="D549" s="127">
        <v>1261.8499999999999</v>
      </c>
      <c r="E549" s="128">
        <f>Boletim_de_Medição_02!G549</f>
        <v>0</v>
      </c>
      <c r="F549" s="105"/>
      <c r="G549" s="17">
        <f t="shared" si="79"/>
        <v>0</v>
      </c>
      <c r="H549" s="17">
        <f t="shared" si="80"/>
        <v>1261.8499999999999</v>
      </c>
      <c r="I549" s="129">
        <v>11.12</v>
      </c>
      <c r="J549" s="17">
        <f t="shared" si="82"/>
        <v>14031.77</v>
      </c>
      <c r="K549" s="17">
        <f t="shared" si="83"/>
        <v>0</v>
      </c>
      <c r="L549" s="17">
        <f t="shared" si="84"/>
        <v>0</v>
      </c>
      <c r="M549" s="17">
        <f t="shared" si="85"/>
        <v>0</v>
      </c>
      <c r="N549" s="17">
        <f t="shared" si="86"/>
        <v>14031.77</v>
      </c>
      <c r="O549" s="54">
        <f t="shared" si="81"/>
        <v>0</v>
      </c>
    </row>
    <row r="550" spans="1:15" ht="42.75" x14ac:dyDescent="0.2">
      <c r="A550" s="53" t="s">
        <v>154</v>
      </c>
      <c r="B550" s="41" t="s">
        <v>586</v>
      </c>
      <c r="C550" s="42" t="s">
        <v>72</v>
      </c>
      <c r="D550" s="127">
        <v>420.89</v>
      </c>
      <c r="E550" s="128">
        <f>Boletim_de_Medição_02!G550</f>
        <v>0</v>
      </c>
      <c r="F550" s="105"/>
      <c r="G550" s="17">
        <f t="shared" si="79"/>
        <v>0</v>
      </c>
      <c r="H550" s="17">
        <f t="shared" si="80"/>
        <v>420.89</v>
      </c>
      <c r="I550" s="129">
        <v>18.649999999999999</v>
      </c>
      <c r="J550" s="17">
        <f t="shared" si="82"/>
        <v>7849.6</v>
      </c>
      <c r="K550" s="17">
        <f t="shared" si="83"/>
        <v>0</v>
      </c>
      <c r="L550" s="17">
        <f t="shared" si="84"/>
        <v>0</v>
      </c>
      <c r="M550" s="17">
        <f t="shared" si="85"/>
        <v>0</v>
      </c>
      <c r="N550" s="17">
        <f t="shared" si="86"/>
        <v>7849.6</v>
      </c>
      <c r="O550" s="54">
        <f t="shared" si="81"/>
        <v>0</v>
      </c>
    </row>
    <row r="551" spans="1:15" ht="71.25" x14ac:dyDescent="0.2">
      <c r="A551" s="53" t="s">
        <v>155</v>
      </c>
      <c r="B551" s="41" t="s">
        <v>996</v>
      </c>
      <c r="C551" s="42" t="s">
        <v>72</v>
      </c>
      <c r="D551" s="127">
        <v>183.9</v>
      </c>
      <c r="E551" s="128">
        <f>Boletim_de_Medição_02!G551</f>
        <v>0</v>
      </c>
      <c r="F551" s="105"/>
      <c r="G551" s="17">
        <f t="shared" si="79"/>
        <v>0</v>
      </c>
      <c r="H551" s="17">
        <f t="shared" si="80"/>
        <v>183.9</v>
      </c>
      <c r="I551" s="129">
        <v>39.799999999999997</v>
      </c>
      <c r="J551" s="17">
        <f t="shared" si="82"/>
        <v>7319.22</v>
      </c>
      <c r="K551" s="17">
        <f t="shared" si="83"/>
        <v>0</v>
      </c>
      <c r="L551" s="17">
        <f t="shared" si="84"/>
        <v>0</v>
      </c>
      <c r="M551" s="17">
        <f t="shared" si="85"/>
        <v>0</v>
      </c>
      <c r="N551" s="17">
        <f t="shared" si="86"/>
        <v>7319.22</v>
      </c>
      <c r="O551" s="54">
        <f t="shared" si="81"/>
        <v>0</v>
      </c>
    </row>
    <row r="552" spans="1:15" ht="57" x14ac:dyDescent="0.2">
      <c r="A552" s="53" t="s">
        <v>156</v>
      </c>
      <c r="B552" s="41" t="s">
        <v>997</v>
      </c>
      <c r="C552" s="42" t="s">
        <v>6</v>
      </c>
      <c r="D552" s="127">
        <v>32.880000000000003</v>
      </c>
      <c r="E552" s="128">
        <f>Boletim_de_Medição_02!G552</f>
        <v>0</v>
      </c>
      <c r="F552" s="105"/>
      <c r="G552" s="17">
        <f t="shared" si="79"/>
        <v>0</v>
      </c>
      <c r="H552" s="17">
        <f t="shared" si="80"/>
        <v>32.880000000000003</v>
      </c>
      <c r="I552" s="129">
        <v>140.54</v>
      </c>
      <c r="J552" s="17">
        <f t="shared" si="82"/>
        <v>4620.96</v>
      </c>
      <c r="K552" s="17">
        <f t="shared" si="83"/>
        <v>0</v>
      </c>
      <c r="L552" s="17">
        <f t="shared" si="84"/>
        <v>0</v>
      </c>
      <c r="M552" s="17">
        <f t="shared" si="85"/>
        <v>0</v>
      </c>
      <c r="N552" s="17">
        <f t="shared" si="86"/>
        <v>4620.96</v>
      </c>
      <c r="O552" s="54">
        <f t="shared" si="81"/>
        <v>0</v>
      </c>
    </row>
    <row r="553" spans="1:15" ht="28.5" x14ac:dyDescent="0.2">
      <c r="A553" s="53" t="s">
        <v>157</v>
      </c>
      <c r="B553" s="41" t="s">
        <v>998</v>
      </c>
      <c r="C553" s="42" t="s">
        <v>30</v>
      </c>
      <c r="D553" s="127">
        <v>46.95</v>
      </c>
      <c r="E553" s="128">
        <f>Boletim_de_Medição_02!G553</f>
        <v>0</v>
      </c>
      <c r="F553" s="105"/>
      <c r="G553" s="17">
        <f t="shared" si="79"/>
        <v>0</v>
      </c>
      <c r="H553" s="17">
        <f t="shared" si="80"/>
        <v>46.95</v>
      </c>
      <c r="I553" s="129">
        <v>45.59</v>
      </c>
      <c r="J553" s="17">
        <f t="shared" si="82"/>
        <v>2140.4499999999998</v>
      </c>
      <c r="K553" s="17">
        <f t="shared" si="83"/>
        <v>0</v>
      </c>
      <c r="L553" s="17">
        <f t="shared" si="84"/>
        <v>0</v>
      </c>
      <c r="M553" s="17">
        <f t="shared" si="85"/>
        <v>0</v>
      </c>
      <c r="N553" s="17">
        <f t="shared" si="86"/>
        <v>2140.4499999999998</v>
      </c>
      <c r="O553" s="54">
        <f t="shared" si="81"/>
        <v>0</v>
      </c>
    </row>
    <row r="554" spans="1:15" ht="57" x14ac:dyDescent="0.2">
      <c r="A554" s="53" t="s">
        <v>999</v>
      </c>
      <c r="B554" s="41" t="s">
        <v>1000</v>
      </c>
      <c r="C554" s="42" t="s">
        <v>72</v>
      </c>
      <c r="D554" s="127">
        <v>57.57</v>
      </c>
      <c r="E554" s="128">
        <f>Boletim_de_Medição_02!G554</f>
        <v>0</v>
      </c>
      <c r="F554" s="105"/>
      <c r="G554" s="17">
        <f t="shared" si="79"/>
        <v>0</v>
      </c>
      <c r="H554" s="17">
        <f t="shared" si="80"/>
        <v>57.57</v>
      </c>
      <c r="I554" s="129">
        <v>50.2</v>
      </c>
      <c r="J554" s="17">
        <f t="shared" si="82"/>
        <v>2890.01</v>
      </c>
      <c r="K554" s="17">
        <f t="shared" si="83"/>
        <v>0</v>
      </c>
      <c r="L554" s="17">
        <f t="shared" si="84"/>
        <v>0</v>
      </c>
      <c r="M554" s="17">
        <f t="shared" si="85"/>
        <v>0</v>
      </c>
      <c r="N554" s="17">
        <f t="shared" si="86"/>
        <v>2890.01</v>
      </c>
      <c r="O554" s="54">
        <f t="shared" si="81"/>
        <v>0</v>
      </c>
    </row>
    <row r="555" spans="1:15" ht="15" x14ac:dyDescent="0.2">
      <c r="A555" s="137" t="s">
        <v>1001</v>
      </c>
      <c r="B555" s="138" t="s">
        <v>117</v>
      </c>
      <c r="C555" s="139"/>
      <c r="D555" s="140"/>
      <c r="E555" s="140"/>
      <c r="F555" s="105"/>
      <c r="G555" s="17"/>
      <c r="H555" s="17"/>
      <c r="I555" s="129"/>
      <c r="J555" s="125"/>
      <c r="K555" s="125"/>
      <c r="L555" s="125"/>
      <c r="M555" s="125"/>
      <c r="N555" s="17">
        <f t="shared" si="86"/>
        <v>0</v>
      </c>
      <c r="O555" s="54"/>
    </row>
    <row r="556" spans="1:15" ht="28.5" x14ac:dyDescent="0.2">
      <c r="A556" s="53" t="s">
        <v>1002</v>
      </c>
      <c r="B556" s="41" t="s">
        <v>1003</v>
      </c>
      <c r="C556" s="42" t="s">
        <v>6</v>
      </c>
      <c r="D556" s="127">
        <v>41.62</v>
      </c>
      <c r="E556" s="128">
        <f>Boletim_de_Medição_02!G556</f>
        <v>0</v>
      </c>
      <c r="F556" s="105"/>
      <c r="G556" s="17">
        <f t="shared" si="79"/>
        <v>0</v>
      </c>
      <c r="H556" s="17">
        <f t="shared" si="80"/>
        <v>41.62</v>
      </c>
      <c r="I556" s="129">
        <v>2.04</v>
      </c>
      <c r="J556" s="17">
        <f t="shared" si="82"/>
        <v>84.9</v>
      </c>
      <c r="K556" s="17">
        <f t="shared" si="83"/>
        <v>0</v>
      </c>
      <c r="L556" s="17">
        <f t="shared" si="84"/>
        <v>0</v>
      </c>
      <c r="M556" s="17">
        <f t="shared" si="85"/>
        <v>0</v>
      </c>
      <c r="N556" s="17">
        <f t="shared" si="86"/>
        <v>84.9</v>
      </c>
      <c r="O556" s="54">
        <f t="shared" si="81"/>
        <v>0</v>
      </c>
    </row>
    <row r="557" spans="1:15" ht="57" x14ac:dyDescent="0.2">
      <c r="A557" s="53" t="s">
        <v>1004</v>
      </c>
      <c r="B557" s="41" t="s">
        <v>120</v>
      </c>
      <c r="C557" s="42" t="s">
        <v>72</v>
      </c>
      <c r="D557" s="127">
        <v>270.8</v>
      </c>
      <c r="E557" s="128">
        <f>Boletim_de_Medição_02!G557</f>
        <v>0</v>
      </c>
      <c r="F557" s="105"/>
      <c r="G557" s="17">
        <f t="shared" si="79"/>
        <v>0</v>
      </c>
      <c r="H557" s="17">
        <f t="shared" si="80"/>
        <v>270.8</v>
      </c>
      <c r="I557" s="129">
        <v>70.11</v>
      </c>
      <c r="J557" s="17">
        <f t="shared" si="82"/>
        <v>18985.79</v>
      </c>
      <c r="K557" s="17">
        <f t="shared" si="83"/>
        <v>0</v>
      </c>
      <c r="L557" s="17">
        <f t="shared" si="84"/>
        <v>0</v>
      </c>
      <c r="M557" s="17">
        <f t="shared" si="85"/>
        <v>0</v>
      </c>
      <c r="N557" s="17">
        <f t="shared" si="86"/>
        <v>18985.79</v>
      </c>
      <c r="O557" s="54">
        <f t="shared" si="81"/>
        <v>0</v>
      </c>
    </row>
    <row r="558" spans="1:15" ht="28.5" x14ac:dyDescent="0.2">
      <c r="A558" s="53" t="s">
        <v>1005</v>
      </c>
      <c r="B558" s="41" t="s">
        <v>1006</v>
      </c>
      <c r="C558" s="42" t="s">
        <v>72</v>
      </c>
      <c r="D558" s="127">
        <v>40.35</v>
      </c>
      <c r="E558" s="128">
        <f>Boletim_de_Medição_02!G558</f>
        <v>0</v>
      </c>
      <c r="F558" s="105"/>
      <c r="G558" s="17">
        <f t="shared" ref="G558:G621" si="87">E558+F558</f>
        <v>0</v>
      </c>
      <c r="H558" s="17">
        <f t="shared" ref="H558:H621" si="88">D558-G558</f>
        <v>40.35</v>
      </c>
      <c r="I558" s="129">
        <v>14.06</v>
      </c>
      <c r="J558" s="17">
        <f t="shared" si="82"/>
        <v>567.32000000000005</v>
      </c>
      <c r="K558" s="17">
        <f t="shared" si="83"/>
        <v>0</v>
      </c>
      <c r="L558" s="17">
        <f t="shared" si="84"/>
        <v>0</v>
      </c>
      <c r="M558" s="17">
        <f t="shared" si="85"/>
        <v>0</v>
      </c>
      <c r="N558" s="17">
        <f t="shared" si="86"/>
        <v>567.32000000000005</v>
      </c>
      <c r="O558" s="54">
        <f t="shared" ref="O558:O621" si="89">G558/D558*100</f>
        <v>0</v>
      </c>
    </row>
    <row r="559" spans="1:15" ht="71.25" x14ac:dyDescent="0.2">
      <c r="A559" s="53" t="s">
        <v>1007</v>
      </c>
      <c r="B559" s="41" t="s">
        <v>1008</v>
      </c>
      <c r="C559" s="42" t="s">
        <v>72</v>
      </c>
      <c r="D559" s="127">
        <v>20.05</v>
      </c>
      <c r="E559" s="128">
        <f>Boletim_de_Medição_02!G559</f>
        <v>0</v>
      </c>
      <c r="F559" s="105"/>
      <c r="G559" s="17">
        <f t="shared" si="87"/>
        <v>0</v>
      </c>
      <c r="H559" s="17">
        <f t="shared" si="88"/>
        <v>20.05</v>
      </c>
      <c r="I559" s="129">
        <v>38.6</v>
      </c>
      <c r="J559" s="17">
        <f t="shared" si="82"/>
        <v>773.93</v>
      </c>
      <c r="K559" s="17">
        <f t="shared" si="83"/>
        <v>0</v>
      </c>
      <c r="L559" s="17">
        <f t="shared" si="84"/>
        <v>0</v>
      </c>
      <c r="M559" s="17">
        <f t="shared" si="85"/>
        <v>0</v>
      </c>
      <c r="N559" s="17">
        <f t="shared" si="86"/>
        <v>773.93</v>
      </c>
      <c r="O559" s="54">
        <f t="shared" si="89"/>
        <v>0</v>
      </c>
    </row>
    <row r="560" spans="1:15" ht="71.25" x14ac:dyDescent="0.2">
      <c r="A560" s="53" t="s">
        <v>1009</v>
      </c>
      <c r="B560" s="41" t="s">
        <v>1010</v>
      </c>
      <c r="C560" s="42" t="s">
        <v>72</v>
      </c>
      <c r="D560" s="127">
        <v>20.3</v>
      </c>
      <c r="E560" s="128">
        <f>Boletim_de_Medição_02!G560</f>
        <v>0</v>
      </c>
      <c r="F560" s="105"/>
      <c r="G560" s="17">
        <f t="shared" si="87"/>
        <v>0</v>
      </c>
      <c r="H560" s="17">
        <f t="shared" si="88"/>
        <v>20.3</v>
      </c>
      <c r="I560" s="129">
        <v>49.8</v>
      </c>
      <c r="J560" s="17">
        <f t="shared" si="82"/>
        <v>1010.94</v>
      </c>
      <c r="K560" s="17">
        <f t="shared" si="83"/>
        <v>0</v>
      </c>
      <c r="L560" s="17">
        <f t="shared" si="84"/>
        <v>0</v>
      </c>
      <c r="M560" s="17">
        <f t="shared" si="85"/>
        <v>0</v>
      </c>
      <c r="N560" s="17">
        <f t="shared" si="86"/>
        <v>1010.94</v>
      </c>
      <c r="O560" s="54">
        <f t="shared" si="89"/>
        <v>0</v>
      </c>
    </row>
    <row r="561" spans="1:15" ht="15" x14ac:dyDescent="0.2">
      <c r="A561" s="53" t="s">
        <v>1011</v>
      </c>
      <c r="B561" s="41" t="s">
        <v>1012</v>
      </c>
      <c r="C561" s="42" t="s">
        <v>30</v>
      </c>
      <c r="D561" s="127">
        <v>260.3</v>
      </c>
      <c r="E561" s="128">
        <f>Boletim_de_Medição_02!G561</f>
        <v>0</v>
      </c>
      <c r="F561" s="105"/>
      <c r="G561" s="17">
        <f t="shared" si="87"/>
        <v>0</v>
      </c>
      <c r="H561" s="17">
        <f t="shared" si="88"/>
        <v>260.3</v>
      </c>
      <c r="I561" s="129">
        <v>15.98</v>
      </c>
      <c r="J561" s="17">
        <f t="shared" si="82"/>
        <v>4159.59</v>
      </c>
      <c r="K561" s="17">
        <f t="shared" si="83"/>
        <v>0</v>
      </c>
      <c r="L561" s="17">
        <f t="shared" si="84"/>
        <v>0</v>
      </c>
      <c r="M561" s="17">
        <f t="shared" si="85"/>
        <v>0</v>
      </c>
      <c r="N561" s="17">
        <f t="shared" si="86"/>
        <v>4159.59</v>
      </c>
      <c r="O561" s="54">
        <f t="shared" si="89"/>
        <v>0</v>
      </c>
    </row>
    <row r="562" spans="1:15" ht="28.5" x14ac:dyDescent="0.2">
      <c r="A562" s="53" t="s">
        <v>1013</v>
      </c>
      <c r="B562" s="41" t="s">
        <v>1014</v>
      </c>
      <c r="C562" s="42" t="s">
        <v>30</v>
      </c>
      <c r="D562" s="127">
        <v>30.8</v>
      </c>
      <c r="E562" s="128">
        <f>Boletim_de_Medição_02!G562</f>
        <v>0</v>
      </c>
      <c r="F562" s="105"/>
      <c r="G562" s="17">
        <f t="shared" si="87"/>
        <v>0</v>
      </c>
      <c r="H562" s="17">
        <f t="shared" si="88"/>
        <v>30.8</v>
      </c>
      <c r="I562" s="129">
        <v>42.03</v>
      </c>
      <c r="J562" s="17">
        <f t="shared" si="82"/>
        <v>1294.52</v>
      </c>
      <c r="K562" s="17">
        <f t="shared" si="83"/>
        <v>0</v>
      </c>
      <c r="L562" s="17">
        <f t="shared" si="84"/>
        <v>0</v>
      </c>
      <c r="M562" s="17">
        <f t="shared" si="85"/>
        <v>0</v>
      </c>
      <c r="N562" s="17">
        <f t="shared" si="86"/>
        <v>1294.52</v>
      </c>
      <c r="O562" s="54">
        <f t="shared" si="89"/>
        <v>0</v>
      </c>
    </row>
    <row r="563" spans="1:15" ht="15" x14ac:dyDescent="0.2">
      <c r="A563" s="137" t="s">
        <v>1015</v>
      </c>
      <c r="B563" s="138" t="s">
        <v>141</v>
      </c>
      <c r="C563" s="139"/>
      <c r="D563" s="140"/>
      <c r="E563" s="140"/>
      <c r="F563" s="105"/>
      <c r="G563" s="17"/>
      <c r="H563" s="17"/>
      <c r="I563" s="129"/>
      <c r="J563" s="125"/>
      <c r="K563" s="125"/>
      <c r="L563" s="125"/>
      <c r="M563" s="125"/>
      <c r="N563" s="17">
        <f t="shared" si="86"/>
        <v>0</v>
      </c>
      <c r="O563" s="54"/>
    </row>
    <row r="564" spans="1:15" ht="57" x14ac:dyDescent="0.2">
      <c r="A564" s="53" t="s">
        <v>1016</v>
      </c>
      <c r="B564" s="41" t="s">
        <v>145</v>
      </c>
      <c r="C564" s="42" t="s">
        <v>6</v>
      </c>
      <c r="D564" s="127">
        <v>311.14999999999998</v>
      </c>
      <c r="E564" s="128">
        <f>Boletim_de_Medição_02!G564</f>
        <v>0</v>
      </c>
      <c r="F564" s="105"/>
      <c r="G564" s="17">
        <f t="shared" si="87"/>
        <v>0</v>
      </c>
      <c r="H564" s="17">
        <f t="shared" si="88"/>
        <v>311.14999999999998</v>
      </c>
      <c r="I564" s="129">
        <v>13.01</v>
      </c>
      <c r="J564" s="17">
        <f t="shared" si="82"/>
        <v>4048.06</v>
      </c>
      <c r="K564" s="17">
        <f t="shared" si="83"/>
        <v>0</v>
      </c>
      <c r="L564" s="17">
        <f t="shared" si="84"/>
        <v>0</v>
      </c>
      <c r="M564" s="17">
        <f t="shared" si="85"/>
        <v>0</v>
      </c>
      <c r="N564" s="17">
        <f t="shared" si="86"/>
        <v>4048.06</v>
      </c>
      <c r="O564" s="54">
        <f t="shared" si="89"/>
        <v>0</v>
      </c>
    </row>
    <row r="565" spans="1:15" ht="57" x14ac:dyDescent="0.2">
      <c r="A565" s="53" t="s">
        <v>1017</v>
      </c>
      <c r="B565" s="41" t="s">
        <v>145</v>
      </c>
      <c r="C565" s="42" t="s">
        <v>6</v>
      </c>
      <c r="D565" s="127">
        <v>1074.9100000000001</v>
      </c>
      <c r="E565" s="128">
        <f>Boletim_de_Medição_02!G565</f>
        <v>0</v>
      </c>
      <c r="F565" s="105"/>
      <c r="G565" s="17">
        <f t="shared" si="87"/>
        <v>0</v>
      </c>
      <c r="H565" s="17">
        <f t="shared" si="88"/>
        <v>1074.9100000000001</v>
      </c>
      <c r="I565" s="129">
        <v>13.01</v>
      </c>
      <c r="J565" s="17">
        <f t="shared" si="82"/>
        <v>13984.58</v>
      </c>
      <c r="K565" s="17">
        <f t="shared" si="83"/>
        <v>0</v>
      </c>
      <c r="L565" s="17">
        <f t="shared" si="84"/>
        <v>0</v>
      </c>
      <c r="M565" s="17">
        <f t="shared" si="85"/>
        <v>0</v>
      </c>
      <c r="N565" s="17">
        <f t="shared" si="86"/>
        <v>13984.58</v>
      </c>
      <c r="O565" s="54">
        <f t="shared" si="89"/>
        <v>0</v>
      </c>
    </row>
    <row r="566" spans="1:15" ht="42.75" x14ac:dyDescent="0.2">
      <c r="A566" s="53" t="s">
        <v>1018</v>
      </c>
      <c r="B566" s="41" t="s">
        <v>1019</v>
      </c>
      <c r="C566" s="42" t="s">
        <v>72</v>
      </c>
      <c r="D566" s="127">
        <v>45.72</v>
      </c>
      <c r="E566" s="128">
        <f>Boletim_de_Medição_02!G566</f>
        <v>0</v>
      </c>
      <c r="F566" s="105"/>
      <c r="G566" s="17">
        <f t="shared" si="87"/>
        <v>0</v>
      </c>
      <c r="H566" s="17">
        <f t="shared" si="88"/>
        <v>45.72</v>
      </c>
      <c r="I566" s="129">
        <v>5.47</v>
      </c>
      <c r="J566" s="17">
        <f t="shared" si="82"/>
        <v>250.09</v>
      </c>
      <c r="K566" s="17">
        <f t="shared" si="83"/>
        <v>0</v>
      </c>
      <c r="L566" s="17">
        <f t="shared" si="84"/>
        <v>0</v>
      </c>
      <c r="M566" s="17">
        <f t="shared" si="85"/>
        <v>0</v>
      </c>
      <c r="N566" s="17">
        <f t="shared" si="86"/>
        <v>250.09</v>
      </c>
      <c r="O566" s="54">
        <f t="shared" si="89"/>
        <v>0</v>
      </c>
    </row>
    <row r="567" spans="1:15" ht="28.5" x14ac:dyDescent="0.2">
      <c r="A567" s="53" t="s">
        <v>1020</v>
      </c>
      <c r="B567" s="41" t="s">
        <v>1021</v>
      </c>
      <c r="C567" s="42" t="s">
        <v>6</v>
      </c>
      <c r="D567" s="127">
        <v>45.72</v>
      </c>
      <c r="E567" s="128">
        <f>Boletim_de_Medição_02!G567</f>
        <v>0</v>
      </c>
      <c r="F567" s="105"/>
      <c r="G567" s="17">
        <f t="shared" si="87"/>
        <v>0</v>
      </c>
      <c r="H567" s="17">
        <f t="shared" si="88"/>
        <v>45.72</v>
      </c>
      <c r="I567" s="129">
        <v>29.24</v>
      </c>
      <c r="J567" s="17">
        <f t="shared" si="82"/>
        <v>1336.85</v>
      </c>
      <c r="K567" s="17">
        <f t="shared" si="83"/>
        <v>0</v>
      </c>
      <c r="L567" s="17">
        <f t="shared" si="84"/>
        <v>0</v>
      </c>
      <c r="M567" s="17">
        <f t="shared" si="85"/>
        <v>0</v>
      </c>
      <c r="N567" s="17">
        <f t="shared" si="86"/>
        <v>1336.85</v>
      </c>
      <c r="O567" s="54">
        <f t="shared" si="89"/>
        <v>0</v>
      </c>
    </row>
    <row r="568" spans="1:15" ht="57" x14ac:dyDescent="0.2">
      <c r="A568" s="53" t="s">
        <v>1022</v>
      </c>
      <c r="B568" s="41" t="s">
        <v>1023</v>
      </c>
      <c r="C568" s="42" t="s">
        <v>6</v>
      </c>
      <c r="D568" s="127">
        <v>54.42</v>
      </c>
      <c r="E568" s="128">
        <f>Boletim_de_Medição_02!G568</f>
        <v>0</v>
      </c>
      <c r="F568" s="105"/>
      <c r="G568" s="17">
        <f t="shared" si="87"/>
        <v>0</v>
      </c>
      <c r="H568" s="17">
        <f t="shared" si="88"/>
        <v>54.42</v>
      </c>
      <c r="I568" s="129">
        <v>19.399999999999999</v>
      </c>
      <c r="J568" s="17">
        <f t="shared" si="82"/>
        <v>1055.75</v>
      </c>
      <c r="K568" s="17">
        <f t="shared" si="83"/>
        <v>0</v>
      </c>
      <c r="L568" s="17">
        <f t="shared" si="84"/>
        <v>0</v>
      </c>
      <c r="M568" s="17">
        <f t="shared" si="85"/>
        <v>0</v>
      </c>
      <c r="N568" s="17">
        <f t="shared" si="86"/>
        <v>1055.75</v>
      </c>
      <c r="O568" s="54">
        <f t="shared" si="89"/>
        <v>0</v>
      </c>
    </row>
    <row r="569" spans="1:15" ht="57" x14ac:dyDescent="0.2">
      <c r="A569" s="53" t="s">
        <v>1024</v>
      </c>
      <c r="B569" s="41" t="s">
        <v>1023</v>
      </c>
      <c r="C569" s="42" t="s">
        <v>6</v>
      </c>
      <c r="D569" s="127">
        <v>230.16</v>
      </c>
      <c r="E569" s="128">
        <f>Boletim_de_Medição_02!G569</f>
        <v>0</v>
      </c>
      <c r="F569" s="105"/>
      <c r="G569" s="17">
        <f t="shared" si="87"/>
        <v>0</v>
      </c>
      <c r="H569" s="17">
        <f t="shared" si="88"/>
        <v>230.16</v>
      </c>
      <c r="I569" s="129">
        <v>19.399999999999999</v>
      </c>
      <c r="J569" s="17">
        <f t="shared" si="82"/>
        <v>4465.1000000000004</v>
      </c>
      <c r="K569" s="17">
        <f t="shared" si="83"/>
        <v>0</v>
      </c>
      <c r="L569" s="17">
        <f t="shared" si="84"/>
        <v>0</v>
      </c>
      <c r="M569" s="17">
        <f t="shared" si="85"/>
        <v>0</v>
      </c>
      <c r="N569" s="17">
        <f t="shared" si="86"/>
        <v>4465.1000000000004</v>
      </c>
      <c r="O569" s="54">
        <f t="shared" si="89"/>
        <v>0</v>
      </c>
    </row>
    <row r="570" spans="1:15" ht="28.5" x14ac:dyDescent="0.2">
      <c r="A570" s="53" t="s">
        <v>1025</v>
      </c>
      <c r="B570" s="41" t="s">
        <v>1026</v>
      </c>
      <c r="C570" s="42" t="s">
        <v>72</v>
      </c>
      <c r="D570" s="127">
        <v>160.41</v>
      </c>
      <c r="E570" s="128">
        <f>Boletim_de_Medição_02!G570</f>
        <v>0</v>
      </c>
      <c r="F570" s="105"/>
      <c r="G570" s="17">
        <f t="shared" si="87"/>
        <v>0</v>
      </c>
      <c r="H570" s="17">
        <f t="shared" si="88"/>
        <v>160.41</v>
      </c>
      <c r="I570" s="129">
        <v>13</v>
      </c>
      <c r="J570" s="17">
        <f t="shared" si="82"/>
        <v>2085.33</v>
      </c>
      <c r="K570" s="17">
        <f t="shared" si="83"/>
        <v>0</v>
      </c>
      <c r="L570" s="17">
        <f t="shared" si="84"/>
        <v>0</v>
      </c>
      <c r="M570" s="17">
        <f t="shared" si="85"/>
        <v>0</v>
      </c>
      <c r="N570" s="17">
        <f t="shared" si="86"/>
        <v>2085.33</v>
      </c>
      <c r="O570" s="54">
        <f t="shared" si="89"/>
        <v>0</v>
      </c>
    </row>
    <row r="571" spans="1:15" ht="57" x14ac:dyDescent="0.2">
      <c r="A571" s="53" t="s">
        <v>1027</v>
      </c>
      <c r="B571" s="41" t="s">
        <v>1028</v>
      </c>
      <c r="C571" s="42" t="s">
        <v>72</v>
      </c>
      <c r="D571" s="127">
        <v>104.73</v>
      </c>
      <c r="E571" s="128">
        <f>Boletim_de_Medição_02!G571</f>
        <v>0</v>
      </c>
      <c r="F571" s="105"/>
      <c r="G571" s="17">
        <f t="shared" si="87"/>
        <v>0</v>
      </c>
      <c r="H571" s="17">
        <f t="shared" si="88"/>
        <v>104.73</v>
      </c>
      <c r="I571" s="129">
        <v>14.2</v>
      </c>
      <c r="J571" s="17">
        <f t="shared" si="82"/>
        <v>1487.17</v>
      </c>
      <c r="K571" s="17">
        <f t="shared" si="83"/>
        <v>0</v>
      </c>
      <c r="L571" s="17">
        <f t="shared" si="84"/>
        <v>0</v>
      </c>
      <c r="M571" s="17">
        <f t="shared" si="85"/>
        <v>0</v>
      </c>
      <c r="N571" s="17">
        <f t="shared" si="86"/>
        <v>1487.17</v>
      </c>
      <c r="O571" s="54">
        <f t="shared" si="89"/>
        <v>0</v>
      </c>
    </row>
    <row r="572" spans="1:15" ht="42.75" x14ac:dyDescent="0.2">
      <c r="A572" s="53" t="s">
        <v>1029</v>
      </c>
      <c r="B572" s="41" t="s">
        <v>425</v>
      </c>
      <c r="C572" s="42" t="s">
        <v>72</v>
      </c>
      <c r="D572" s="127">
        <v>29.16</v>
      </c>
      <c r="E572" s="128">
        <f>Boletim_de_Medição_02!G572</f>
        <v>0</v>
      </c>
      <c r="F572" s="105"/>
      <c r="G572" s="17">
        <f t="shared" si="87"/>
        <v>0</v>
      </c>
      <c r="H572" s="17">
        <f t="shared" si="88"/>
        <v>29.16</v>
      </c>
      <c r="I572" s="129">
        <v>20.81</v>
      </c>
      <c r="J572" s="17">
        <f t="shared" si="82"/>
        <v>606.82000000000005</v>
      </c>
      <c r="K572" s="17">
        <f t="shared" si="83"/>
        <v>0</v>
      </c>
      <c r="L572" s="17">
        <f t="shared" si="84"/>
        <v>0</v>
      </c>
      <c r="M572" s="17">
        <f t="shared" si="85"/>
        <v>0</v>
      </c>
      <c r="N572" s="17">
        <f t="shared" si="86"/>
        <v>606.82000000000005</v>
      </c>
      <c r="O572" s="54">
        <f t="shared" si="89"/>
        <v>0</v>
      </c>
    </row>
    <row r="573" spans="1:15" ht="15" x14ac:dyDescent="0.2">
      <c r="A573" s="137" t="s">
        <v>1030</v>
      </c>
      <c r="B573" s="138" t="s">
        <v>1031</v>
      </c>
      <c r="C573" s="139"/>
      <c r="D573" s="140"/>
      <c r="E573" s="140"/>
      <c r="F573" s="105"/>
      <c r="G573" s="17"/>
      <c r="H573" s="17"/>
      <c r="I573" s="129"/>
      <c r="J573" s="125"/>
      <c r="K573" s="125"/>
      <c r="L573" s="125"/>
      <c r="M573" s="125"/>
      <c r="N573" s="17">
        <f t="shared" si="86"/>
        <v>0</v>
      </c>
      <c r="O573" s="54"/>
    </row>
    <row r="574" spans="1:15" ht="42.75" x14ac:dyDescent="0.2">
      <c r="A574" s="53" t="s">
        <v>1032</v>
      </c>
      <c r="B574" s="41" t="s">
        <v>1033</v>
      </c>
      <c r="C574" s="42" t="s">
        <v>71</v>
      </c>
      <c r="D574" s="127">
        <v>6</v>
      </c>
      <c r="E574" s="128">
        <f>Boletim_de_Medição_02!G574</f>
        <v>0</v>
      </c>
      <c r="F574" s="105"/>
      <c r="G574" s="17">
        <f t="shared" si="87"/>
        <v>0</v>
      </c>
      <c r="H574" s="17">
        <f t="shared" si="88"/>
        <v>6</v>
      </c>
      <c r="I574" s="129">
        <v>163.30000000000001</v>
      </c>
      <c r="J574" s="17">
        <f t="shared" si="82"/>
        <v>979.8</v>
      </c>
      <c r="K574" s="17">
        <f t="shared" si="83"/>
        <v>0</v>
      </c>
      <c r="L574" s="17">
        <f t="shared" si="84"/>
        <v>0</v>
      </c>
      <c r="M574" s="17">
        <f t="shared" si="85"/>
        <v>0</v>
      </c>
      <c r="N574" s="17">
        <f t="shared" si="86"/>
        <v>979.8</v>
      </c>
      <c r="O574" s="54">
        <f t="shared" si="89"/>
        <v>0</v>
      </c>
    </row>
    <row r="575" spans="1:15" ht="28.5" x14ac:dyDescent="0.2">
      <c r="A575" s="53" t="s">
        <v>1034</v>
      </c>
      <c r="B575" s="41" t="s">
        <v>1035</v>
      </c>
      <c r="C575" s="42" t="s">
        <v>7</v>
      </c>
      <c r="D575" s="127">
        <v>2</v>
      </c>
      <c r="E575" s="128">
        <f>Boletim_de_Medição_02!G575</f>
        <v>0</v>
      </c>
      <c r="F575" s="105"/>
      <c r="G575" s="17">
        <f t="shared" si="87"/>
        <v>0</v>
      </c>
      <c r="H575" s="17">
        <f t="shared" si="88"/>
        <v>2</v>
      </c>
      <c r="I575" s="129">
        <v>381.69</v>
      </c>
      <c r="J575" s="17">
        <f t="shared" si="82"/>
        <v>763.38</v>
      </c>
      <c r="K575" s="17">
        <f t="shared" si="83"/>
        <v>0</v>
      </c>
      <c r="L575" s="17">
        <f t="shared" si="84"/>
        <v>0</v>
      </c>
      <c r="M575" s="17">
        <f t="shared" si="85"/>
        <v>0</v>
      </c>
      <c r="N575" s="17">
        <f t="shared" si="86"/>
        <v>763.38</v>
      </c>
      <c r="O575" s="54">
        <f t="shared" si="89"/>
        <v>0</v>
      </c>
    </row>
    <row r="576" spans="1:15" ht="15" x14ac:dyDescent="0.2">
      <c r="A576" s="53" t="s">
        <v>1036</v>
      </c>
      <c r="B576" s="41" t="s">
        <v>1037</v>
      </c>
      <c r="C576" s="42" t="s">
        <v>7</v>
      </c>
      <c r="D576" s="127">
        <v>8</v>
      </c>
      <c r="E576" s="128">
        <f>Boletim_de_Medição_02!G576</f>
        <v>0</v>
      </c>
      <c r="F576" s="105"/>
      <c r="G576" s="17">
        <f t="shared" si="87"/>
        <v>0</v>
      </c>
      <c r="H576" s="17">
        <f t="shared" si="88"/>
        <v>8</v>
      </c>
      <c r="I576" s="129">
        <v>210.46</v>
      </c>
      <c r="J576" s="17">
        <f t="shared" si="82"/>
        <v>1683.68</v>
      </c>
      <c r="K576" s="17">
        <f t="shared" si="83"/>
        <v>0</v>
      </c>
      <c r="L576" s="17">
        <f t="shared" si="84"/>
        <v>0</v>
      </c>
      <c r="M576" s="17">
        <f t="shared" si="85"/>
        <v>0</v>
      </c>
      <c r="N576" s="17">
        <f t="shared" si="86"/>
        <v>1683.68</v>
      </c>
      <c r="O576" s="54">
        <f t="shared" si="89"/>
        <v>0</v>
      </c>
    </row>
    <row r="577" spans="1:15" ht="15" x14ac:dyDescent="0.2">
      <c r="A577" s="53" t="s">
        <v>1038</v>
      </c>
      <c r="B577" s="41" t="s">
        <v>1039</v>
      </c>
      <c r="C577" s="42" t="s">
        <v>71</v>
      </c>
      <c r="D577" s="127">
        <v>6</v>
      </c>
      <c r="E577" s="128">
        <f>Boletim_de_Medição_02!G577</f>
        <v>0</v>
      </c>
      <c r="F577" s="105"/>
      <c r="G577" s="17">
        <f t="shared" si="87"/>
        <v>0</v>
      </c>
      <c r="H577" s="17">
        <f t="shared" si="88"/>
        <v>6</v>
      </c>
      <c r="I577" s="129">
        <v>88.02</v>
      </c>
      <c r="J577" s="17">
        <f t="shared" si="82"/>
        <v>528.12</v>
      </c>
      <c r="K577" s="17">
        <f t="shared" si="83"/>
        <v>0</v>
      </c>
      <c r="L577" s="17">
        <f t="shared" si="84"/>
        <v>0</v>
      </c>
      <c r="M577" s="17">
        <f t="shared" si="85"/>
        <v>0</v>
      </c>
      <c r="N577" s="17">
        <f t="shared" si="86"/>
        <v>528.12</v>
      </c>
      <c r="O577" s="54">
        <f t="shared" si="89"/>
        <v>0</v>
      </c>
    </row>
    <row r="578" spans="1:15" ht="57" x14ac:dyDescent="0.2">
      <c r="A578" s="53" t="s">
        <v>1040</v>
      </c>
      <c r="B578" s="41" t="s">
        <v>1041</v>
      </c>
      <c r="C578" s="42" t="s">
        <v>71</v>
      </c>
      <c r="D578" s="127">
        <v>6</v>
      </c>
      <c r="E578" s="128">
        <f>Boletim_de_Medição_02!G578</f>
        <v>0</v>
      </c>
      <c r="F578" s="105"/>
      <c r="G578" s="17">
        <f t="shared" si="87"/>
        <v>0</v>
      </c>
      <c r="H578" s="17">
        <f t="shared" si="88"/>
        <v>6</v>
      </c>
      <c r="I578" s="129">
        <v>137.66999999999999</v>
      </c>
      <c r="J578" s="17">
        <f t="shared" si="82"/>
        <v>826.02</v>
      </c>
      <c r="K578" s="17">
        <f t="shared" si="83"/>
        <v>0</v>
      </c>
      <c r="L578" s="17">
        <f t="shared" si="84"/>
        <v>0</v>
      </c>
      <c r="M578" s="17">
        <f t="shared" si="85"/>
        <v>0</v>
      </c>
      <c r="N578" s="17">
        <f t="shared" si="86"/>
        <v>826.02</v>
      </c>
      <c r="O578" s="54">
        <f t="shared" si="89"/>
        <v>0</v>
      </c>
    </row>
    <row r="579" spans="1:15" ht="57" x14ac:dyDescent="0.2">
      <c r="A579" s="53" t="s">
        <v>1042</v>
      </c>
      <c r="B579" s="41" t="s">
        <v>1043</v>
      </c>
      <c r="C579" s="42" t="s">
        <v>7</v>
      </c>
      <c r="D579" s="127">
        <v>1</v>
      </c>
      <c r="E579" s="128">
        <f>Boletim_de_Medição_02!G579</f>
        <v>0</v>
      </c>
      <c r="F579" s="105"/>
      <c r="G579" s="17">
        <f t="shared" si="87"/>
        <v>0</v>
      </c>
      <c r="H579" s="17">
        <f t="shared" si="88"/>
        <v>1</v>
      </c>
      <c r="I579" s="129">
        <v>697.69</v>
      </c>
      <c r="J579" s="17">
        <f t="shared" si="82"/>
        <v>697.69</v>
      </c>
      <c r="K579" s="17">
        <f t="shared" si="83"/>
        <v>0</v>
      </c>
      <c r="L579" s="17">
        <f t="shared" si="84"/>
        <v>0</v>
      </c>
      <c r="M579" s="17">
        <f t="shared" si="85"/>
        <v>0</v>
      </c>
      <c r="N579" s="17">
        <f t="shared" si="86"/>
        <v>697.69</v>
      </c>
      <c r="O579" s="54">
        <f t="shared" si="89"/>
        <v>0</v>
      </c>
    </row>
    <row r="580" spans="1:15" ht="57" x14ac:dyDescent="0.2">
      <c r="A580" s="53" t="s">
        <v>1044</v>
      </c>
      <c r="B580" s="41" t="s">
        <v>1045</v>
      </c>
      <c r="C580" s="42" t="s">
        <v>71</v>
      </c>
      <c r="D580" s="127">
        <v>1</v>
      </c>
      <c r="E580" s="128">
        <f>Boletim_de_Medição_02!G580</f>
        <v>0</v>
      </c>
      <c r="F580" s="105"/>
      <c r="G580" s="17">
        <f t="shared" si="87"/>
        <v>0</v>
      </c>
      <c r="H580" s="17">
        <f t="shared" si="88"/>
        <v>1</v>
      </c>
      <c r="I580" s="129">
        <v>149.58000000000001</v>
      </c>
      <c r="J580" s="17">
        <f t="shared" si="82"/>
        <v>149.58000000000001</v>
      </c>
      <c r="K580" s="17">
        <f t="shared" si="83"/>
        <v>0</v>
      </c>
      <c r="L580" s="17">
        <f t="shared" si="84"/>
        <v>0</v>
      </c>
      <c r="M580" s="17">
        <f t="shared" si="85"/>
        <v>0</v>
      </c>
      <c r="N580" s="17">
        <f t="shared" si="86"/>
        <v>149.58000000000001</v>
      </c>
      <c r="O580" s="54">
        <f t="shared" si="89"/>
        <v>0</v>
      </c>
    </row>
    <row r="581" spans="1:15" ht="15" x14ac:dyDescent="0.2">
      <c r="A581" s="53" t="s">
        <v>1046</v>
      </c>
      <c r="B581" s="41" t="s">
        <v>1047</v>
      </c>
      <c r="C581" s="42" t="s">
        <v>6</v>
      </c>
      <c r="D581" s="127">
        <v>0.65</v>
      </c>
      <c r="E581" s="128">
        <f>Boletim_de_Medição_02!G581</f>
        <v>0</v>
      </c>
      <c r="F581" s="105"/>
      <c r="G581" s="17">
        <f t="shared" si="87"/>
        <v>0</v>
      </c>
      <c r="H581" s="17">
        <f t="shared" si="88"/>
        <v>0.65</v>
      </c>
      <c r="I581" s="129">
        <v>188.44</v>
      </c>
      <c r="J581" s="17">
        <f t="shared" si="82"/>
        <v>122.49</v>
      </c>
      <c r="K581" s="17">
        <f t="shared" si="83"/>
        <v>0</v>
      </c>
      <c r="L581" s="17">
        <f t="shared" si="84"/>
        <v>0</v>
      </c>
      <c r="M581" s="17">
        <f t="shared" si="85"/>
        <v>0</v>
      </c>
      <c r="N581" s="17">
        <f t="shared" si="86"/>
        <v>122.49</v>
      </c>
      <c r="O581" s="54">
        <f t="shared" si="89"/>
        <v>0</v>
      </c>
    </row>
    <row r="582" spans="1:15" ht="15" x14ac:dyDescent="0.2">
      <c r="A582" s="53" t="s">
        <v>1048</v>
      </c>
      <c r="B582" s="41" t="s">
        <v>1049</v>
      </c>
      <c r="C582" s="42" t="s">
        <v>71</v>
      </c>
      <c r="D582" s="127">
        <v>6</v>
      </c>
      <c r="E582" s="128">
        <f>Boletim_de_Medição_02!G582</f>
        <v>0</v>
      </c>
      <c r="F582" s="105"/>
      <c r="G582" s="17">
        <f t="shared" si="87"/>
        <v>0</v>
      </c>
      <c r="H582" s="17">
        <f t="shared" si="88"/>
        <v>6</v>
      </c>
      <c r="I582" s="129">
        <v>12.86</v>
      </c>
      <c r="J582" s="17">
        <f t="shared" si="82"/>
        <v>77.16</v>
      </c>
      <c r="K582" s="17">
        <f t="shared" si="83"/>
        <v>0</v>
      </c>
      <c r="L582" s="17">
        <f t="shared" si="84"/>
        <v>0</v>
      </c>
      <c r="M582" s="17">
        <f t="shared" si="85"/>
        <v>0</v>
      </c>
      <c r="N582" s="17">
        <f t="shared" si="86"/>
        <v>77.16</v>
      </c>
      <c r="O582" s="54">
        <f t="shared" si="89"/>
        <v>0</v>
      </c>
    </row>
    <row r="583" spans="1:15" ht="28.5" x14ac:dyDescent="0.2">
      <c r="A583" s="53" t="s">
        <v>1050</v>
      </c>
      <c r="B583" s="41" t="s">
        <v>1051</v>
      </c>
      <c r="C583" s="42" t="s">
        <v>7</v>
      </c>
      <c r="D583" s="127">
        <v>6</v>
      </c>
      <c r="E583" s="128">
        <f>Boletim_de_Medição_02!G583</f>
        <v>0</v>
      </c>
      <c r="F583" s="105"/>
      <c r="G583" s="17">
        <f t="shared" si="87"/>
        <v>0</v>
      </c>
      <c r="H583" s="17">
        <f t="shared" si="88"/>
        <v>6</v>
      </c>
      <c r="I583" s="129">
        <v>249.53</v>
      </c>
      <c r="J583" s="17">
        <f t="shared" si="82"/>
        <v>1497.18</v>
      </c>
      <c r="K583" s="17">
        <f t="shared" si="83"/>
        <v>0</v>
      </c>
      <c r="L583" s="17">
        <f t="shared" si="84"/>
        <v>0</v>
      </c>
      <c r="M583" s="17">
        <f t="shared" si="85"/>
        <v>0</v>
      </c>
      <c r="N583" s="17">
        <f t="shared" si="86"/>
        <v>1497.18</v>
      </c>
      <c r="O583" s="54">
        <f t="shared" si="89"/>
        <v>0</v>
      </c>
    </row>
    <row r="584" spans="1:15" ht="28.5" x14ac:dyDescent="0.2">
      <c r="A584" s="53" t="s">
        <v>1052</v>
      </c>
      <c r="B584" s="41" t="s">
        <v>842</v>
      </c>
      <c r="C584" s="42" t="s">
        <v>71</v>
      </c>
      <c r="D584" s="127">
        <v>4</v>
      </c>
      <c r="E584" s="128">
        <f>Boletim_de_Medição_02!G584</f>
        <v>0</v>
      </c>
      <c r="F584" s="105"/>
      <c r="G584" s="17">
        <f t="shared" si="87"/>
        <v>0</v>
      </c>
      <c r="H584" s="17">
        <f t="shared" si="88"/>
        <v>4</v>
      </c>
      <c r="I584" s="129">
        <v>11.85</v>
      </c>
      <c r="J584" s="17">
        <f t="shared" si="82"/>
        <v>47.4</v>
      </c>
      <c r="K584" s="17">
        <f t="shared" si="83"/>
        <v>0</v>
      </c>
      <c r="L584" s="17">
        <f t="shared" si="84"/>
        <v>0</v>
      </c>
      <c r="M584" s="17">
        <f t="shared" si="85"/>
        <v>0</v>
      </c>
      <c r="N584" s="17">
        <f t="shared" si="86"/>
        <v>47.4</v>
      </c>
      <c r="O584" s="54">
        <f t="shared" si="89"/>
        <v>0</v>
      </c>
    </row>
    <row r="585" spans="1:15" ht="28.5" x14ac:dyDescent="0.2">
      <c r="A585" s="53" t="s">
        <v>1053</v>
      </c>
      <c r="B585" s="41" t="s">
        <v>1054</v>
      </c>
      <c r="C585" s="42" t="s">
        <v>71</v>
      </c>
      <c r="D585" s="127">
        <v>6</v>
      </c>
      <c r="E585" s="128">
        <f>Boletim_de_Medição_02!G585</f>
        <v>0</v>
      </c>
      <c r="F585" s="105"/>
      <c r="G585" s="17">
        <f t="shared" si="87"/>
        <v>0</v>
      </c>
      <c r="H585" s="17">
        <f t="shared" si="88"/>
        <v>6</v>
      </c>
      <c r="I585" s="129">
        <v>28.87</v>
      </c>
      <c r="J585" s="17">
        <f t="shared" si="82"/>
        <v>173.22</v>
      </c>
      <c r="K585" s="17">
        <f t="shared" si="83"/>
        <v>0</v>
      </c>
      <c r="L585" s="17">
        <f t="shared" si="84"/>
        <v>0</v>
      </c>
      <c r="M585" s="17">
        <f t="shared" si="85"/>
        <v>0</v>
      </c>
      <c r="N585" s="17">
        <f t="shared" si="86"/>
        <v>173.22</v>
      </c>
      <c r="O585" s="54">
        <f t="shared" si="89"/>
        <v>0</v>
      </c>
    </row>
    <row r="586" spans="1:15" ht="28.5" x14ac:dyDescent="0.2">
      <c r="A586" s="53" t="s">
        <v>1055</v>
      </c>
      <c r="B586" s="41" t="s">
        <v>1056</v>
      </c>
      <c r="C586" s="42" t="s">
        <v>71</v>
      </c>
      <c r="D586" s="127">
        <v>6</v>
      </c>
      <c r="E586" s="128">
        <f>Boletim_de_Medição_02!G586</f>
        <v>0</v>
      </c>
      <c r="F586" s="105"/>
      <c r="G586" s="17">
        <f t="shared" si="87"/>
        <v>0</v>
      </c>
      <c r="H586" s="17">
        <f t="shared" si="88"/>
        <v>6</v>
      </c>
      <c r="I586" s="129">
        <v>36.78</v>
      </c>
      <c r="J586" s="17">
        <f t="shared" ref="J586:J641" si="90">D586*I586</f>
        <v>220.68</v>
      </c>
      <c r="K586" s="17">
        <f t="shared" ref="K586:K641" si="91">E586*I586</f>
        <v>0</v>
      </c>
      <c r="L586" s="17">
        <f t="shared" ref="L586:L641" si="92">F586*I586</f>
        <v>0</v>
      </c>
      <c r="M586" s="17">
        <f t="shared" ref="M586:M641" si="93">G586*I586</f>
        <v>0</v>
      </c>
      <c r="N586" s="17">
        <f t="shared" si="86"/>
        <v>220.68</v>
      </c>
      <c r="O586" s="54">
        <f t="shared" si="89"/>
        <v>0</v>
      </c>
    </row>
    <row r="587" spans="1:15" ht="28.5" x14ac:dyDescent="0.2">
      <c r="A587" s="53" t="s">
        <v>1057</v>
      </c>
      <c r="B587" s="41" t="s">
        <v>1058</v>
      </c>
      <c r="C587" s="42" t="s">
        <v>71</v>
      </c>
      <c r="D587" s="127">
        <v>5</v>
      </c>
      <c r="E587" s="128">
        <f>Boletim_de_Medição_02!G587</f>
        <v>0</v>
      </c>
      <c r="F587" s="105"/>
      <c r="G587" s="17">
        <f t="shared" si="87"/>
        <v>0</v>
      </c>
      <c r="H587" s="17">
        <f t="shared" si="88"/>
        <v>5</v>
      </c>
      <c r="I587" s="129">
        <v>27.49</v>
      </c>
      <c r="J587" s="17">
        <f t="shared" si="90"/>
        <v>137.44999999999999</v>
      </c>
      <c r="K587" s="17">
        <f t="shared" si="91"/>
        <v>0</v>
      </c>
      <c r="L587" s="17">
        <f t="shared" si="92"/>
        <v>0</v>
      </c>
      <c r="M587" s="17">
        <f t="shared" si="93"/>
        <v>0</v>
      </c>
      <c r="N587" s="17">
        <f t="shared" ref="N587:N641" si="94">J587-M587</f>
        <v>137.44999999999999</v>
      </c>
      <c r="O587" s="54">
        <f t="shared" si="89"/>
        <v>0</v>
      </c>
    </row>
    <row r="588" spans="1:15" ht="15" x14ac:dyDescent="0.2">
      <c r="A588" s="53" t="s">
        <v>1059</v>
      </c>
      <c r="B588" s="41" t="s">
        <v>1060</v>
      </c>
      <c r="C588" s="42" t="s">
        <v>71</v>
      </c>
      <c r="D588" s="127">
        <v>6</v>
      </c>
      <c r="E588" s="128">
        <f>Boletim_de_Medição_02!G588</f>
        <v>0</v>
      </c>
      <c r="F588" s="105"/>
      <c r="G588" s="17">
        <f t="shared" si="87"/>
        <v>0</v>
      </c>
      <c r="H588" s="17">
        <f t="shared" si="88"/>
        <v>6</v>
      </c>
      <c r="I588" s="129">
        <v>26.56</v>
      </c>
      <c r="J588" s="17">
        <f t="shared" si="90"/>
        <v>159.36000000000001</v>
      </c>
      <c r="K588" s="17">
        <f t="shared" si="91"/>
        <v>0</v>
      </c>
      <c r="L588" s="17">
        <f t="shared" si="92"/>
        <v>0</v>
      </c>
      <c r="M588" s="17">
        <f t="shared" si="93"/>
        <v>0</v>
      </c>
      <c r="N588" s="17">
        <f t="shared" si="94"/>
        <v>159.36000000000001</v>
      </c>
      <c r="O588" s="54">
        <f t="shared" si="89"/>
        <v>0</v>
      </c>
    </row>
    <row r="589" spans="1:15" ht="15" x14ac:dyDescent="0.2">
      <c r="A589" s="53" t="s">
        <v>1061</v>
      </c>
      <c r="B589" s="41" t="s">
        <v>1062</v>
      </c>
      <c r="C589" s="42" t="s">
        <v>7</v>
      </c>
      <c r="D589" s="127">
        <v>6</v>
      </c>
      <c r="E589" s="128">
        <f>Boletim_de_Medição_02!G589</f>
        <v>0</v>
      </c>
      <c r="F589" s="105"/>
      <c r="G589" s="17">
        <f t="shared" si="87"/>
        <v>0</v>
      </c>
      <c r="H589" s="17">
        <f t="shared" si="88"/>
        <v>6</v>
      </c>
      <c r="I589" s="129">
        <v>101.36</v>
      </c>
      <c r="J589" s="17">
        <f t="shared" si="90"/>
        <v>608.16</v>
      </c>
      <c r="K589" s="17">
        <f t="shared" si="91"/>
        <v>0</v>
      </c>
      <c r="L589" s="17">
        <f t="shared" si="92"/>
        <v>0</v>
      </c>
      <c r="M589" s="17">
        <f t="shared" si="93"/>
        <v>0</v>
      </c>
      <c r="N589" s="17">
        <f t="shared" si="94"/>
        <v>608.16</v>
      </c>
      <c r="O589" s="54">
        <f t="shared" si="89"/>
        <v>0</v>
      </c>
    </row>
    <row r="590" spans="1:15" ht="42.75" x14ac:dyDescent="0.2">
      <c r="A590" s="53" t="s">
        <v>1063</v>
      </c>
      <c r="B590" s="41" t="s">
        <v>1064</v>
      </c>
      <c r="C590" s="42" t="s">
        <v>7</v>
      </c>
      <c r="D590" s="127">
        <v>4</v>
      </c>
      <c r="E590" s="128">
        <f>Boletim_de_Medição_02!G590</f>
        <v>0</v>
      </c>
      <c r="F590" s="105"/>
      <c r="G590" s="17">
        <f t="shared" si="87"/>
        <v>0</v>
      </c>
      <c r="H590" s="17">
        <f t="shared" si="88"/>
        <v>4</v>
      </c>
      <c r="I590" s="129">
        <v>43.44</v>
      </c>
      <c r="J590" s="17">
        <f t="shared" si="90"/>
        <v>173.76</v>
      </c>
      <c r="K590" s="17">
        <f t="shared" si="91"/>
        <v>0</v>
      </c>
      <c r="L590" s="17">
        <f t="shared" si="92"/>
        <v>0</v>
      </c>
      <c r="M590" s="17">
        <f t="shared" si="93"/>
        <v>0</v>
      </c>
      <c r="N590" s="17">
        <f t="shared" si="94"/>
        <v>173.76</v>
      </c>
      <c r="O590" s="54">
        <f t="shared" si="89"/>
        <v>0</v>
      </c>
    </row>
    <row r="591" spans="1:15" ht="15" x14ac:dyDescent="0.2">
      <c r="A591" s="137" t="s">
        <v>1065</v>
      </c>
      <c r="B591" s="138" t="s">
        <v>1066</v>
      </c>
      <c r="C591" s="139"/>
      <c r="D591" s="140"/>
      <c r="E591" s="140"/>
      <c r="F591" s="105"/>
      <c r="G591" s="17"/>
      <c r="H591" s="17"/>
      <c r="I591" s="129"/>
      <c r="J591" s="125"/>
      <c r="K591" s="125"/>
      <c r="L591" s="125"/>
      <c r="M591" s="125"/>
      <c r="N591" s="17">
        <f t="shared" si="94"/>
        <v>0</v>
      </c>
      <c r="O591" s="54"/>
    </row>
    <row r="592" spans="1:15" ht="15" x14ac:dyDescent="0.2">
      <c r="A592" s="137" t="s">
        <v>1067</v>
      </c>
      <c r="B592" s="138" t="s">
        <v>8</v>
      </c>
      <c r="C592" s="139"/>
      <c r="D592" s="140"/>
      <c r="E592" s="140"/>
      <c r="F592" s="105"/>
      <c r="G592" s="17"/>
      <c r="H592" s="17"/>
      <c r="I592" s="129"/>
      <c r="J592" s="125"/>
      <c r="K592" s="125"/>
      <c r="L592" s="125"/>
      <c r="M592" s="125"/>
      <c r="N592" s="17">
        <f t="shared" si="94"/>
        <v>0</v>
      </c>
      <c r="O592" s="54"/>
    </row>
    <row r="593" spans="1:15" ht="42.75" x14ac:dyDescent="0.2">
      <c r="A593" s="53" t="s">
        <v>1068</v>
      </c>
      <c r="B593" s="41" t="s">
        <v>209</v>
      </c>
      <c r="C593" s="42" t="s">
        <v>74</v>
      </c>
      <c r="D593" s="127">
        <v>16.28</v>
      </c>
      <c r="E593" s="128">
        <f>Boletim_de_Medição_02!G593</f>
        <v>0</v>
      </c>
      <c r="F593" s="105"/>
      <c r="G593" s="17">
        <f t="shared" si="87"/>
        <v>0</v>
      </c>
      <c r="H593" s="17">
        <f t="shared" si="88"/>
        <v>16.28</v>
      </c>
      <c r="I593" s="129">
        <v>18.850000000000001</v>
      </c>
      <c r="J593" s="17">
        <f t="shared" si="90"/>
        <v>306.88</v>
      </c>
      <c r="K593" s="17">
        <f t="shared" si="91"/>
        <v>0</v>
      </c>
      <c r="L593" s="17">
        <f t="shared" si="92"/>
        <v>0</v>
      </c>
      <c r="M593" s="17">
        <f t="shared" si="93"/>
        <v>0</v>
      </c>
      <c r="N593" s="17">
        <f t="shared" si="94"/>
        <v>306.88</v>
      </c>
      <c r="O593" s="54">
        <f t="shared" si="89"/>
        <v>0</v>
      </c>
    </row>
    <row r="594" spans="1:15" ht="42.75" x14ac:dyDescent="0.2">
      <c r="A594" s="53" t="s">
        <v>1069</v>
      </c>
      <c r="B594" s="41" t="s">
        <v>243</v>
      </c>
      <c r="C594" s="42" t="s">
        <v>74</v>
      </c>
      <c r="D594" s="127">
        <v>15.06</v>
      </c>
      <c r="E594" s="128">
        <f>Boletim_de_Medição_02!G594</f>
        <v>0</v>
      </c>
      <c r="F594" s="105"/>
      <c r="G594" s="17">
        <f t="shared" si="87"/>
        <v>0</v>
      </c>
      <c r="H594" s="17">
        <f t="shared" si="88"/>
        <v>15.06</v>
      </c>
      <c r="I594" s="129">
        <v>22.62</v>
      </c>
      <c r="J594" s="17">
        <f t="shared" si="90"/>
        <v>340.66</v>
      </c>
      <c r="K594" s="17">
        <f t="shared" si="91"/>
        <v>0</v>
      </c>
      <c r="L594" s="17">
        <f t="shared" si="92"/>
        <v>0</v>
      </c>
      <c r="M594" s="17">
        <f t="shared" si="93"/>
        <v>0</v>
      </c>
      <c r="N594" s="17">
        <f t="shared" si="94"/>
        <v>340.66</v>
      </c>
      <c r="O594" s="54">
        <f t="shared" si="89"/>
        <v>0</v>
      </c>
    </row>
    <row r="595" spans="1:15" ht="28.5" x14ac:dyDescent="0.2">
      <c r="A595" s="53" t="s">
        <v>1070</v>
      </c>
      <c r="B595" s="41" t="s">
        <v>1071</v>
      </c>
      <c r="C595" s="42" t="s">
        <v>30</v>
      </c>
      <c r="D595" s="127">
        <v>20</v>
      </c>
      <c r="E595" s="128">
        <f>Boletim_de_Medição_02!G595</f>
        <v>0</v>
      </c>
      <c r="F595" s="105"/>
      <c r="G595" s="17">
        <f t="shared" si="87"/>
        <v>0</v>
      </c>
      <c r="H595" s="17">
        <f t="shared" si="88"/>
        <v>20</v>
      </c>
      <c r="I595" s="129">
        <v>14.1</v>
      </c>
      <c r="J595" s="17">
        <f t="shared" si="90"/>
        <v>282</v>
      </c>
      <c r="K595" s="17">
        <f t="shared" si="91"/>
        <v>0</v>
      </c>
      <c r="L595" s="17">
        <f t="shared" si="92"/>
        <v>0</v>
      </c>
      <c r="M595" s="17">
        <f t="shared" si="93"/>
        <v>0</v>
      </c>
      <c r="N595" s="17">
        <f t="shared" si="94"/>
        <v>282</v>
      </c>
      <c r="O595" s="54">
        <f t="shared" si="89"/>
        <v>0</v>
      </c>
    </row>
    <row r="596" spans="1:15" ht="28.5" x14ac:dyDescent="0.2">
      <c r="A596" s="53" t="s">
        <v>1072</v>
      </c>
      <c r="B596" s="41" t="s">
        <v>1073</v>
      </c>
      <c r="C596" s="42" t="s">
        <v>30</v>
      </c>
      <c r="D596" s="127">
        <v>20</v>
      </c>
      <c r="E596" s="128">
        <f>Boletim_de_Medição_02!G596</f>
        <v>0</v>
      </c>
      <c r="F596" s="105"/>
      <c r="G596" s="17">
        <f t="shared" si="87"/>
        <v>0</v>
      </c>
      <c r="H596" s="17">
        <f t="shared" si="88"/>
        <v>20</v>
      </c>
      <c r="I596" s="129">
        <v>10.7</v>
      </c>
      <c r="J596" s="17">
        <f t="shared" si="90"/>
        <v>214</v>
      </c>
      <c r="K596" s="17">
        <f t="shared" si="91"/>
        <v>0</v>
      </c>
      <c r="L596" s="17">
        <f t="shared" si="92"/>
        <v>0</v>
      </c>
      <c r="M596" s="17">
        <f t="shared" si="93"/>
        <v>0</v>
      </c>
      <c r="N596" s="17">
        <f t="shared" si="94"/>
        <v>214</v>
      </c>
      <c r="O596" s="54">
        <f t="shared" si="89"/>
        <v>0</v>
      </c>
    </row>
    <row r="597" spans="1:15" ht="15" x14ac:dyDescent="0.2">
      <c r="A597" s="53" t="s">
        <v>1074</v>
      </c>
      <c r="B597" s="41" t="s">
        <v>602</v>
      </c>
      <c r="C597" s="42" t="s">
        <v>28</v>
      </c>
      <c r="D597" s="127">
        <v>1.46</v>
      </c>
      <c r="E597" s="128">
        <f>Boletim_de_Medição_02!G597</f>
        <v>0</v>
      </c>
      <c r="F597" s="105"/>
      <c r="G597" s="17">
        <f t="shared" si="87"/>
        <v>0</v>
      </c>
      <c r="H597" s="17">
        <f t="shared" si="88"/>
        <v>1.46</v>
      </c>
      <c r="I597" s="129">
        <v>7.54</v>
      </c>
      <c r="J597" s="17">
        <f t="shared" si="90"/>
        <v>11.01</v>
      </c>
      <c r="K597" s="17">
        <f t="shared" si="91"/>
        <v>0</v>
      </c>
      <c r="L597" s="17">
        <f t="shared" si="92"/>
        <v>0</v>
      </c>
      <c r="M597" s="17">
        <f t="shared" si="93"/>
        <v>0</v>
      </c>
      <c r="N597" s="17">
        <f t="shared" si="94"/>
        <v>11.01</v>
      </c>
      <c r="O597" s="54">
        <f t="shared" si="89"/>
        <v>0</v>
      </c>
    </row>
    <row r="598" spans="1:15" ht="42.75" x14ac:dyDescent="0.2">
      <c r="A598" s="53" t="s">
        <v>1075</v>
      </c>
      <c r="B598" s="41" t="s">
        <v>195</v>
      </c>
      <c r="C598" s="42" t="s">
        <v>196</v>
      </c>
      <c r="D598" s="127">
        <v>14.6</v>
      </c>
      <c r="E598" s="128">
        <f>Boletim_de_Medição_02!G598</f>
        <v>0</v>
      </c>
      <c r="F598" s="105"/>
      <c r="G598" s="17">
        <f t="shared" si="87"/>
        <v>0</v>
      </c>
      <c r="H598" s="17">
        <f t="shared" si="88"/>
        <v>14.6</v>
      </c>
      <c r="I598" s="129">
        <v>0.64</v>
      </c>
      <c r="J598" s="17">
        <f t="shared" si="90"/>
        <v>9.34</v>
      </c>
      <c r="K598" s="17">
        <f t="shared" si="91"/>
        <v>0</v>
      </c>
      <c r="L598" s="17">
        <f t="shared" si="92"/>
        <v>0</v>
      </c>
      <c r="M598" s="17">
        <f t="shared" si="93"/>
        <v>0</v>
      </c>
      <c r="N598" s="17">
        <f t="shared" si="94"/>
        <v>9.34</v>
      </c>
      <c r="O598" s="54">
        <f t="shared" si="89"/>
        <v>0</v>
      </c>
    </row>
    <row r="599" spans="1:15" ht="15" x14ac:dyDescent="0.2">
      <c r="A599" s="137" t="s">
        <v>1076</v>
      </c>
      <c r="B599" s="138" t="s">
        <v>1077</v>
      </c>
      <c r="C599" s="139"/>
      <c r="D599" s="140"/>
      <c r="E599" s="140"/>
      <c r="F599" s="105"/>
      <c r="G599" s="17"/>
      <c r="H599" s="17"/>
      <c r="I599" s="129"/>
      <c r="J599" s="125"/>
      <c r="K599" s="125"/>
      <c r="L599" s="125"/>
      <c r="M599" s="125"/>
      <c r="N599" s="17">
        <f t="shared" si="94"/>
        <v>0</v>
      </c>
      <c r="O599" s="54"/>
    </row>
    <row r="600" spans="1:15" ht="42.75" x14ac:dyDescent="0.2">
      <c r="A600" s="53" t="s">
        <v>1078</v>
      </c>
      <c r="B600" s="41" t="s">
        <v>237</v>
      </c>
      <c r="C600" s="42" t="s">
        <v>7</v>
      </c>
      <c r="D600" s="127">
        <v>2</v>
      </c>
      <c r="E600" s="128">
        <f>Boletim_de_Medição_02!G600</f>
        <v>0</v>
      </c>
      <c r="F600" s="105"/>
      <c r="G600" s="17">
        <f t="shared" si="87"/>
        <v>0</v>
      </c>
      <c r="H600" s="17">
        <f t="shared" si="88"/>
        <v>2</v>
      </c>
      <c r="I600" s="129">
        <v>345.29</v>
      </c>
      <c r="J600" s="17">
        <f t="shared" si="90"/>
        <v>690.58</v>
      </c>
      <c r="K600" s="17">
        <f t="shared" si="91"/>
        <v>0</v>
      </c>
      <c r="L600" s="17">
        <f t="shared" si="92"/>
        <v>0</v>
      </c>
      <c r="M600" s="17">
        <f t="shared" si="93"/>
        <v>0</v>
      </c>
      <c r="N600" s="17">
        <f t="shared" si="94"/>
        <v>690.58</v>
      </c>
      <c r="O600" s="54">
        <f t="shared" si="89"/>
        <v>0</v>
      </c>
    </row>
    <row r="601" spans="1:15" ht="15" x14ac:dyDescent="0.2">
      <c r="A601" s="53" t="s">
        <v>1079</v>
      </c>
      <c r="B601" s="41" t="s">
        <v>266</v>
      </c>
      <c r="C601" s="42" t="s">
        <v>7</v>
      </c>
      <c r="D601" s="127">
        <v>1</v>
      </c>
      <c r="E601" s="128">
        <f>Boletim_de_Medição_02!G601</f>
        <v>0</v>
      </c>
      <c r="F601" s="105"/>
      <c r="G601" s="17">
        <f t="shared" si="87"/>
        <v>0</v>
      </c>
      <c r="H601" s="17">
        <f t="shared" si="88"/>
        <v>1</v>
      </c>
      <c r="I601" s="129">
        <v>170.68</v>
      </c>
      <c r="J601" s="17">
        <f t="shared" si="90"/>
        <v>170.68</v>
      </c>
      <c r="K601" s="17">
        <f t="shared" si="91"/>
        <v>0</v>
      </c>
      <c r="L601" s="17">
        <f t="shared" si="92"/>
        <v>0</v>
      </c>
      <c r="M601" s="17">
        <f t="shared" si="93"/>
        <v>0</v>
      </c>
      <c r="N601" s="17">
        <f t="shared" si="94"/>
        <v>170.68</v>
      </c>
      <c r="O601" s="54">
        <f t="shared" si="89"/>
        <v>0</v>
      </c>
    </row>
    <row r="602" spans="1:15" ht="28.5" x14ac:dyDescent="0.2">
      <c r="A602" s="53" t="s">
        <v>1080</v>
      </c>
      <c r="B602" s="41" t="s">
        <v>883</v>
      </c>
      <c r="C602" s="42" t="s">
        <v>30</v>
      </c>
      <c r="D602" s="127">
        <v>80</v>
      </c>
      <c r="E602" s="128">
        <f>Boletim_de_Medição_02!G602</f>
        <v>0</v>
      </c>
      <c r="F602" s="105">
        <v>24</v>
      </c>
      <c r="G602" s="17">
        <f t="shared" si="87"/>
        <v>24</v>
      </c>
      <c r="H602" s="17">
        <f t="shared" si="88"/>
        <v>56</v>
      </c>
      <c r="I602" s="129">
        <v>20.93</v>
      </c>
      <c r="J602" s="17">
        <f t="shared" si="90"/>
        <v>1674.4</v>
      </c>
      <c r="K602" s="17">
        <f t="shared" si="91"/>
        <v>0</v>
      </c>
      <c r="L602" s="17">
        <f t="shared" si="92"/>
        <v>502.32</v>
      </c>
      <c r="M602" s="17">
        <f t="shared" si="93"/>
        <v>502.32</v>
      </c>
      <c r="N602" s="17">
        <f t="shared" si="94"/>
        <v>1172.08</v>
      </c>
      <c r="O602" s="54">
        <f t="shared" si="89"/>
        <v>30</v>
      </c>
    </row>
    <row r="603" spans="1:15" ht="28.5" x14ac:dyDescent="0.2">
      <c r="A603" s="53" t="s">
        <v>1081</v>
      </c>
      <c r="B603" s="41" t="s">
        <v>879</v>
      </c>
      <c r="C603" s="42" t="s">
        <v>30</v>
      </c>
      <c r="D603" s="127">
        <v>15</v>
      </c>
      <c r="E603" s="128">
        <f>Boletim_de_Medição_02!G603</f>
        <v>0</v>
      </c>
      <c r="F603" s="106">
        <v>3.3</v>
      </c>
      <c r="G603" s="17">
        <f t="shared" si="87"/>
        <v>3.3</v>
      </c>
      <c r="H603" s="17">
        <f t="shared" si="88"/>
        <v>11.7</v>
      </c>
      <c r="I603" s="129">
        <v>12.18</v>
      </c>
      <c r="J603" s="17">
        <f t="shared" si="90"/>
        <v>182.7</v>
      </c>
      <c r="K603" s="17">
        <f t="shared" si="91"/>
        <v>0</v>
      </c>
      <c r="L603" s="17">
        <f t="shared" si="92"/>
        <v>40.19</v>
      </c>
      <c r="M603" s="17">
        <f t="shared" si="93"/>
        <v>40.19</v>
      </c>
      <c r="N603" s="17">
        <f t="shared" si="94"/>
        <v>142.51</v>
      </c>
      <c r="O603" s="54">
        <f t="shared" si="89"/>
        <v>22</v>
      </c>
    </row>
    <row r="604" spans="1:15" ht="28.5" x14ac:dyDescent="0.2">
      <c r="A604" s="53" t="s">
        <v>1082</v>
      </c>
      <c r="B604" s="41" t="s">
        <v>1083</v>
      </c>
      <c r="C604" s="42" t="s">
        <v>30</v>
      </c>
      <c r="D604" s="127">
        <v>12.3</v>
      </c>
      <c r="E604" s="128">
        <f>Boletim_de_Medição_02!G604</f>
        <v>0</v>
      </c>
      <c r="F604" s="105"/>
      <c r="G604" s="17">
        <f t="shared" si="87"/>
        <v>0</v>
      </c>
      <c r="H604" s="17">
        <f t="shared" si="88"/>
        <v>12.3</v>
      </c>
      <c r="I604" s="129">
        <v>17.89</v>
      </c>
      <c r="J604" s="17">
        <f t="shared" si="90"/>
        <v>220.05</v>
      </c>
      <c r="K604" s="17">
        <f t="shared" si="91"/>
        <v>0</v>
      </c>
      <c r="L604" s="17">
        <f t="shared" si="92"/>
        <v>0</v>
      </c>
      <c r="M604" s="17">
        <f t="shared" si="93"/>
        <v>0</v>
      </c>
      <c r="N604" s="17">
        <f t="shared" si="94"/>
        <v>220.05</v>
      </c>
      <c r="O604" s="54">
        <f t="shared" si="89"/>
        <v>0</v>
      </c>
    </row>
    <row r="605" spans="1:15" ht="28.5" x14ac:dyDescent="0.2">
      <c r="A605" s="53" t="s">
        <v>1084</v>
      </c>
      <c r="B605" s="41" t="s">
        <v>893</v>
      </c>
      <c r="C605" s="42" t="s">
        <v>71</v>
      </c>
      <c r="D605" s="127">
        <v>21</v>
      </c>
      <c r="E605" s="128">
        <f>Boletim_de_Medição_02!G605</f>
        <v>0</v>
      </c>
      <c r="F605" s="105"/>
      <c r="G605" s="17">
        <f t="shared" si="87"/>
        <v>0</v>
      </c>
      <c r="H605" s="17">
        <f t="shared" si="88"/>
        <v>21</v>
      </c>
      <c r="I605" s="129">
        <v>12.47</v>
      </c>
      <c r="J605" s="17">
        <f t="shared" si="90"/>
        <v>261.87</v>
      </c>
      <c r="K605" s="17">
        <f t="shared" si="91"/>
        <v>0</v>
      </c>
      <c r="L605" s="17">
        <f t="shared" si="92"/>
        <v>0</v>
      </c>
      <c r="M605" s="17">
        <f t="shared" si="93"/>
        <v>0</v>
      </c>
      <c r="N605" s="17">
        <f t="shared" si="94"/>
        <v>261.87</v>
      </c>
      <c r="O605" s="54">
        <f t="shared" si="89"/>
        <v>0</v>
      </c>
    </row>
    <row r="606" spans="1:15" ht="28.5" x14ac:dyDescent="0.2">
      <c r="A606" s="53" t="s">
        <v>1085</v>
      </c>
      <c r="B606" s="41" t="s">
        <v>1086</v>
      </c>
      <c r="C606" s="42" t="s">
        <v>71</v>
      </c>
      <c r="D606" s="127">
        <v>5</v>
      </c>
      <c r="E606" s="128">
        <f>Boletim_de_Medição_02!G606</f>
        <v>0</v>
      </c>
      <c r="F606" s="105"/>
      <c r="G606" s="17">
        <f t="shared" si="87"/>
        <v>0</v>
      </c>
      <c r="H606" s="17">
        <f t="shared" si="88"/>
        <v>5</v>
      </c>
      <c r="I606" s="129">
        <v>8.43</v>
      </c>
      <c r="J606" s="17">
        <f t="shared" si="90"/>
        <v>42.15</v>
      </c>
      <c r="K606" s="17">
        <f t="shared" si="91"/>
        <v>0</v>
      </c>
      <c r="L606" s="17">
        <f t="shared" si="92"/>
        <v>0</v>
      </c>
      <c r="M606" s="17">
        <f t="shared" si="93"/>
        <v>0</v>
      </c>
      <c r="N606" s="17">
        <f t="shared" si="94"/>
        <v>42.15</v>
      </c>
      <c r="O606" s="54">
        <f t="shared" si="89"/>
        <v>0</v>
      </c>
    </row>
    <row r="607" spans="1:15" ht="28.5" x14ac:dyDescent="0.2">
      <c r="A607" s="53" t="s">
        <v>1087</v>
      </c>
      <c r="B607" s="41" t="s">
        <v>887</v>
      </c>
      <c r="C607" s="42" t="s">
        <v>71</v>
      </c>
      <c r="D607" s="127">
        <v>1</v>
      </c>
      <c r="E607" s="128">
        <f>Boletim_de_Medição_02!G607</f>
        <v>0</v>
      </c>
      <c r="F607" s="105"/>
      <c r="G607" s="17">
        <f t="shared" si="87"/>
        <v>0</v>
      </c>
      <c r="H607" s="17">
        <f t="shared" si="88"/>
        <v>1</v>
      </c>
      <c r="I607" s="129">
        <v>5.04</v>
      </c>
      <c r="J607" s="17">
        <f t="shared" si="90"/>
        <v>5.04</v>
      </c>
      <c r="K607" s="17">
        <f t="shared" si="91"/>
        <v>0</v>
      </c>
      <c r="L607" s="17">
        <f t="shared" si="92"/>
        <v>0</v>
      </c>
      <c r="M607" s="17">
        <f t="shared" si="93"/>
        <v>0</v>
      </c>
      <c r="N607" s="17">
        <f t="shared" si="94"/>
        <v>5.04</v>
      </c>
      <c r="O607" s="54">
        <f t="shared" si="89"/>
        <v>0</v>
      </c>
    </row>
    <row r="608" spans="1:15" ht="28.5" x14ac:dyDescent="0.2">
      <c r="A608" s="53" t="s">
        <v>1088</v>
      </c>
      <c r="B608" s="41" t="s">
        <v>1089</v>
      </c>
      <c r="C608" s="42" t="s">
        <v>7</v>
      </c>
      <c r="D608" s="127">
        <v>1</v>
      </c>
      <c r="E608" s="128">
        <f>Boletim_de_Medição_02!G608</f>
        <v>0</v>
      </c>
      <c r="F608" s="105"/>
      <c r="G608" s="17">
        <f t="shared" si="87"/>
        <v>0</v>
      </c>
      <c r="H608" s="17">
        <f t="shared" si="88"/>
        <v>1</v>
      </c>
      <c r="I608" s="129">
        <v>9.4700000000000006</v>
      </c>
      <c r="J608" s="17">
        <f t="shared" si="90"/>
        <v>9.4700000000000006</v>
      </c>
      <c r="K608" s="17">
        <f t="shared" si="91"/>
        <v>0</v>
      </c>
      <c r="L608" s="17">
        <f t="shared" si="92"/>
        <v>0</v>
      </c>
      <c r="M608" s="17">
        <f t="shared" si="93"/>
        <v>0</v>
      </c>
      <c r="N608" s="17">
        <f t="shared" si="94"/>
        <v>9.4700000000000006</v>
      </c>
      <c r="O608" s="54">
        <f t="shared" si="89"/>
        <v>0</v>
      </c>
    </row>
    <row r="609" spans="1:15" ht="15" x14ac:dyDescent="0.2">
      <c r="A609" s="53" t="s">
        <v>1090</v>
      </c>
      <c r="B609" s="41" t="s">
        <v>1091</v>
      </c>
      <c r="C609" s="42" t="s">
        <v>7</v>
      </c>
      <c r="D609" s="127">
        <v>5</v>
      </c>
      <c r="E609" s="128">
        <f>Boletim_de_Medição_02!G609</f>
        <v>0</v>
      </c>
      <c r="F609" s="105"/>
      <c r="G609" s="17">
        <f t="shared" si="87"/>
        <v>0</v>
      </c>
      <c r="H609" s="17">
        <f t="shared" si="88"/>
        <v>5</v>
      </c>
      <c r="I609" s="129">
        <v>9.06</v>
      </c>
      <c r="J609" s="17">
        <f t="shared" si="90"/>
        <v>45.3</v>
      </c>
      <c r="K609" s="17">
        <f t="shared" si="91"/>
        <v>0</v>
      </c>
      <c r="L609" s="17">
        <f t="shared" si="92"/>
        <v>0</v>
      </c>
      <c r="M609" s="17">
        <f t="shared" si="93"/>
        <v>0</v>
      </c>
      <c r="N609" s="17">
        <f t="shared" si="94"/>
        <v>45.3</v>
      </c>
      <c r="O609" s="54">
        <f t="shared" si="89"/>
        <v>0</v>
      </c>
    </row>
    <row r="610" spans="1:15" ht="28.5" x14ac:dyDescent="0.2">
      <c r="A610" s="53" t="s">
        <v>1092</v>
      </c>
      <c r="B610" s="41" t="s">
        <v>895</v>
      </c>
      <c r="C610" s="42" t="s">
        <v>71</v>
      </c>
      <c r="D610" s="127">
        <v>3</v>
      </c>
      <c r="E610" s="128">
        <f>Boletim_de_Medição_02!G610</f>
        <v>0</v>
      </c>
      <c r="F610" s="105"/>
      <c r="G610" s="17">
        <f t="shared" si="87"/>
        <v>0</v>
      </c>
      <c r="H610" s="17">
        <f t="shared" si="88"/>
        <v>3</v>
      </c>
      <c r="I610" s="129">
        <v>12.18</v>
      </c>
      <c r="J610" s="17">
        <f t="shared" si="90"/>
        <v>36.54</v>
      </c>
      <c r="K610" s="17">
        <f t="shared" si="91"/>
        <v>0</v>
      </c>
      <c r="L610" s="17">
        <f t="shared" si="92"/>
        <v>0</v>
      </c>
      <c r="M610" s="17">
        <f t="shared" si="93"/>
        <v>0</v>
      </c>
      <c r="N610" s="17">
        <f t="shared" si="94"/>
        <v>36.54</v>
      </c>
      <c r="O610" s="54">
        <f t="shared" si="89"/>
        <v>0</v>
      </c>
    </row>
    <row r="611" spans="1:15" ht="28.5" x14ac:dyDescent="0.2">
      <c r="A611" s="53" t="s">
        <v>1093</v>
      </c>
      <c r="B611" s="41" t="s">
        <v>891</v>
      </c>
      <c r="C611" s="42" t="s">
        <v>71</v>
      </c>
      <c r="D611" s="127">
        <v>4</v>
      </c>
      <c r="E611" s="128">
        <f>Boletim_de_Medição_02!G611</f>
        <v>0</v>
      </c>
      <c r="F611" s="105"/>
      <c r="G611" s="17">
        <f t="shared" si="87"/>
        <v>0</v>
      </c>
      <c r="H611" s="17">
        <f t="shared" si="88"/>
        <v>4</v>
      </c>
      <c r="I611" s="129">
        <v>10.93</v>
      </c>
      <c r="J611" s="17">
        <f t="shared" si="90"/>
        <v>43.72</v>
      </c>
      <c r="K611" s="17">
        <f t="shared" si="91"/>
        <v>0</v>
      </c>
      <c r="L611" s="17">
        <f t="shared" si="92"/>
        <v>0</v>
      </c>
      <c r="M611" s="17">
        <f t="shared" si="93"/>
        <v>0</v>
      </c>
      <c r="N611" s="17">
        <f t="shared" si="94"/>
        <v>43.72</v>
      </c>
      <c r="O611" s="54">
        <f t="shared" si="89"/>
        <v>0</v>
      </c>
    </row>
    <row r="612" spans="1:15" ht="28.5" x14ac:dyDescent="0.2">
      <c r="A612" s="53" t="s">
        <v>1094</v>
      </c>
      <c r="B612" s="41" t="s">
        <v>1095</v>
      </c>
      <c r="C612" s="42" t="s">
        <v>71</v>
      </c>
      <c r="D612" s="127">
        <v>1</v>
      </c>
      <c r="E612" s="128">
        <f>Boletim_de_Medição_02!G612</f>
        <v>0</v>
      </c>
      <c r="F612" s="105"/>
      <c r="G612" s="17">
        <f t="shared" si="87"/>
        <v>0</v>
      </c>
      <c r="H612" s="17">
        <f t="shared" si="88"/>
        <v>1</v>
      </c>
      <c r="I612" s="129">
        <v>5.37</v>
      </c>
      <c r="J612" s="17">
        <f t="shared" si="90"/>
        <v>5.37</v>
      </c>
      <c r="K612" s="17">
        <f t="shared" si="91"/>
        <v>0</v>
      </c>
      <c r="L612" s="17">
        <f t="shared" si="92"/>
        <v>0</v>
      </c>
      <c r="M612" s="17">
        <f t="shared" si="93"/>
        <v>0</v>
      </c>
      <c r="N612" s="17">
        <f t="shared" si="94"/>
        <v>5.37</v>
      </c>
      <c r="O612" s="54">
        <f t="shared" si="89"/>
        <v>0</v>
      </c>
    </row>
    <row r="613" spans="1:15" ht="42.75" x14ac:dyDescent="0.2">
      <c r="A613" s="53" t="s">
        <v>1096</v>
      </c>
      <c r="B613" s="41" t="s">
        <v>1097</v>
      </c>
      <c r="C613" s="42" t="s">
        <v>71</v>
      </c>
      <c r="D613" s="127">
        <v>1</v>
      </c>
      <c r="E613" s="128">
        <f>Boletim_de_Medição_02!G613</f>
        <v>0</v>
      </c>
      <c r="F613" s="105"/>
      <c r="G613" s="17">
        <f t="shared" si="87"/>
        <v>0</v>
      </c>
      <c r="H613" s="17">
        <f t="shared" si="88"/>
        <v>1</v>
      </c>
      <c r="I613" s="129">
        <v>15.25</v>
      </c>
      <c r="J613" s="17">
        <f t="shared" si="90"/>
        <v>15.25</v>
      </c>
      <c r="K613" s="17">
        <f t="shared" si="91"/>
        <v>0</v>
      </c>
      <c r="L613" s="17">
        <f t="shared" si="92"/>
        <v>0</v>
      </c>
      <c r="M613" s="17">
        <f t="shared" si="93"/>
        <v>0</v>
      </c>
      <c r="N613" s="17">
        <f t="shared" si="94"/>
        <v>15.25</v>
      </c>
      <c r="O613" s="54">
        <f t="shared" si="89"/>
        <v>0</v>
      </c>
    </row>
    <row r="614" spans="1:15" ht="15" x14ac:dyDescent="0.2">
      <c r="A614" s="53" t="s">
        <v>1098</v>
      </c>
      <c r="B614" s="41" t="s">
        <v>1099</v>
      </c>
      <c r="C614" s="42" t="s">
        <v>6</v>
      </c>
      <c r="D614" s="127">
        <v>18.440000000000001</v>
      </c>
      <c r="E614" s="128">
        <f>Boletim_de_Medição_02!G614</f>
        <v>0</v>
      </c>
      <c r="F614" s="105"/>
      <c r="G614" s="17">
        <f t="shared" si="87"/>
        <v>0</v>
      </c>
      <c r="H614" s="17">
        <f t="shared" si="88"/>
        <v>18.440000000000001</v>
      </c>
      <c r="I614" s="129">
        <v>60.14</v>
      </c>
      <c r="J614" s="17">
        <f t="shared" si="90"/>
        <v>1108.98</v>
      </c>
      <c r="K614" s="17">
        <f t="shared" si="91"/>
        <v>0</v>
      </c>
      <c r="L614" s="17">
        <f t="shared" si="92"/>
        <v>0</v>
      </c>
      <c r="M614" s="17">
        <f t="shared" si="93"/>
        <v>0</v>
      </c>
      <c r="N614" s="17">
        <f t="shared" si="94"/>
        <v>1108.98</v>
      </c>
      <c r="O614" s="54">
        <f t="shared" si="89"/>
        <v>0</v>
      </c>
    </row>
    <row r="615" spans="1:15" ht="28.5" x14ac:dyDescent="0.2">
      <c r="A615" s="53" t="s">
        <v>1100</v>
      </c>
      <c r="B615" s="41" t="s">
        <v>1101</v>
      </c>
      <c r="C615" s="42" t="s">
        <v>7</v>
      </c>
      <c r="D615" s="127">
        <v>1</v>
      </c>
      <c r="E615" s="128">
        <f>Boletim_de_Medição_02!G615</f>
        <v>0</v>
      </c>
      <c r="F615" s="105"/>
      <c r="G615" s="17">
        <f t="shared" si="87"/>
        <v>0</v>
      </c>
      <c r="H615" s="17">
        <f t="shared" si="88"/>
        <v>1</v>
      </c>
      <c r="I615" s="129">
        <v>5.23</v>
      </c>
      <c r="J615" s="17">
        <f t="shared" si="90"/>
        <v>5.23</v>
      </c>
      <c r="K615" s="17">
        <f t="shared" si="91"/>
        <v>0</v>
      </c>
      <c r="L615" s="17">
        <f t="shared" si="92"/>
        <v>0</v>
      </c>
      <c r="M615" s="17">
        <f t="shared" si="93"/>
        <v>0</v>
      </c>
      <c r="N615" s="17">
        <f t="shared" si="94"/>
        <v>5.23</v>
      </c>
      <c r="O615" s="54">
        <f t="shared" si="89"/>
        <v>0</v>
      </c>
    </row>
    <row r="616" spans="1:15" ht="28.5" x14ac:dyDescent="0.2">
      <c r="A616" s="53" t="s">
        <v>1102</v>
      </c>
      <c r="B616" s="41" t="s">
        <v>919</v>
      </c>
      <c r="C616" s="42" t="s">
        <v>71</v>
      </c>
      <c r="D616" s="127">
        <v>7</v>
      </c>
      <c r="E616" s="128">
        <f>Boletim_de_Medição_02!G616</f>
        <v>0</v>
      </c>
      <c r="F616" s="105"/>
      <c r="G616" s="17">
        <f t="shared" si="87"/>
        <v>0</v>
      </c>
      <c r="H616" s="17">
        <f t="shared" si="88"/>
        <v>7</v>
      </c>
      <c r="I616" s="129">
        <v>10.33</v>
      </c>
      <c r="J616" s="17">
        <f t="shared" si="90"/>
        <v>72.31</v>
      </c>
      <c r="K616" s="17">
        <f t="shared" si="91"/>
        <v>0</v>
      </c>
      <c r="L616" s="17">
        <f t="shared" si="92"/>
        <v>0</v>
      </c>
      <c r="M616" s="17">
        <f t="shared" si="93"/>
        <v>0</v>
      </c>
      <c r="N616" s="17">
        <f t="shared" si="94"/>
        <v>72.31</v>
      </c>
      <c r="O616" s="54">
        <f t="shared" si="89"/>
        <v>0</v>
      </c>
    </row>
    <row r="617" spans="1:15" ht="15" x14ac:dyDescent="0.2">
      <c r="A617" s="137" t="s">
        <v>1103</v>
      </c>
      <c r="B617" s="138" t="s">
        <v>40</v>
      </c>
      <c r="C617" s="139"/>
      <c r="D617" s="140"/>
      <c r="E617" s="140"/>
      <c r="F617" s="105"/>
      <c r="G617" s="17"/>
      <c r="H617" s="17"/>
      <c r="I617" s="129"/>
      <c r="J617" s="125"/>
      <c r="K617" s="125"/>
      <c r="L617" s="125"/>
      <c r="M617" s="125"/>
      <c r="N617" s="17">
        <f t="shared" si="94"/>
        <v>0</v>
      </c>
      <c r="O617" s="54"/>
    </row>
    <row r="618" spans="1:15" ht="15" x14ac:dyDescent="0.2">
      <c r="A618" s="53" t="s">
        <v>1104</v>
      </c>
      <c r="B618" s="41" t="s">
        <v>1105</v>
      </c>
      <c r="C618" s="42" t="s">
        <v>7</v>
      </c>
      <c r="D618" s="127">
        <v>21</v>
      </c>
      <c r="E618" s="128">
        <f>Boletim_de_Medição_02!G618</f>
        <v>0</v>
      </c>
      <c r="F618" s="105"/>
      <c r="G618" s="17">
        <f t="shared" si="87"/>
        <v>0</v>
      </c>
      <c r="H618" s="17">
        <f t="shared" si="88"/>
        <v>21</v>
      </c>
      <c r="I618" s="129">
        <v>60.09</v>
      </c>
      <c r="J618" s="17">
        <f t="shared" si="90"/>
        <v>1261.8900000000001</v>
      </c>
      <c r="K618" s="17">
        <f t="shared" si="91"/>
        <v>0</v>
      </c>
      <c r="L618" s="17">
        <f t="shared" si="92"/>
        <v>0</v>
      </c>
      <c r="M618" s="17">
        <f t="shared" si="93"/>
        <v>0</v>
      </c>
      <c r="N618" s="17">
        <f t="shared" si="94"/>
        <v>1261.8900000000001</v>
      </c>
      <c r="O618" s="54">
        <f t="shared" si="89"/>
        <v>0</v>
      </c>
    </row>
    <row r="619" spans="1:15" ht="15" x14ac:dyDescent="0.2">
      <c r="A619" s="53" t="s">
        <v>1106</v>
      </c>
      <c r="B619" s="41" t="s">
        <v>1107</v>
      </c>
      <c r="C619" s="42" t="s">
        <v>6</v>
      </c>
      <c r="D619" s="127">
        <v>3</v>
      </c>
      <c r="E619" s="128">
        <f>Boletim_de_Medição_02!G619</f>
        <v>0</v>
      </c>
      <c r="F619" s="105"/>
      <c r="G619" s="17">
        <f t="shared" si="87"/>
        <v>0</v>
      </c>
      <c r="H619" s="17">
        <f t="shared" si="88"/>
        <v>3</v>
      </c>
      <c r="I619" s="129">
        <v>216.28</v>
      </c>
      <c r="J619" s="17">
        <f t="shared" si="90"/>
        <v>648.84</v>
      </c>
      <c r="K619" s="17">
        <f t="shared" si="91"/>
        <v>0</v>
      </c>
      <c r="L619" s="17">
        <f t="shared" si="92"/>
        <v>0</v>
      </c>
      <c r="M619" s="17">
        <f t="shared" si="93"/>
        <v>0</v>
      </c>
      <c r="N619" s="17">
        <f t="shared" si="94"/>
        <v>648.84</v>
      </c>
      <c r="O619" s="54">
        <f t="shared" si="89"/>
        <v>0</v>
      </c>
    </row>
    <row r="620" spans="1:15" ht="15" x14ac:dyDescent="0.2">
      <c r="A620" s="53" t="s">
        <v>1108</v>
      </c>
      <c r="B620" s="41" t="s">
        <v>1047</v>
      </c>
      <c r="C620" s="42" t="s">
        <v>6</v>
      </c>
      <c r="D620" s="127">
        <v>3</v>
      </c>
      <c r="E620" s="128">
        <f>Boletim_de_Medição_02!G620</f>
        <v>0</v>
      </c>
      <c r="F620" s="105"/>
      <c r="G620" s="17">
        <f t="shared" si="87"/>
        <v>0</v>
      </c>
      <c r="H620" s="17">
        <f t="shared" si="88"/>
        <v>3</v>
      </c>
      <c r="I620" s="129">
        <v>188.44</v>
      </c>
      <c r="J620" s="17">
        <f t="shared" si="90"/>
        <v>565.32000000000005</v>
      </c>
      <c r="K620" s="17">
        <f t="shared" si="91"/>
        <v>0</v>
      </c>
      <c r="L620" s="17">
        <f t="shared" si="92"/>
        <v>0</v>
      </c>
      <c r="M620" s="17">
        <f t="shared" si="93"/>
        <v>0</v>
      </c>
      <c r="N620" s="17">
        <f t="shared" si="94"/>
        <v>565.32000000000005</v>
      </c>
      <c r="O620" s="54">
        <f t="shared" si="89"/>
        <v>0</v>
      </c>
    </row>
    <row r="621" spans="1:15" ht="28.5" x14ac:dyDescent="0.2">
      <c r="A621" s="53" t="s">
        <v>1109</v>
      </c>
      <c r="B621" s="41" t="s">
        <v>1110</v>
      </c>
      <c r="C621" s="42" t="s">
        <v>30</v>
      </c>
      <c r="D621" s="127">
        <v>6</v>
      </c>
      <c r="E621" s="128">
        <f>Boletim_de_Medição_02!G621</f>
        <v>0</v>
      </c>
      <c r="F621" s="105"/>
      <c r="G621" s="17">
        <f t="shared" si="87"/>
        <v>0</v>
      </c>
      <c r="H621" s="17">
        <f t="shared" si="88"/>
        <v>6</v>
      </c>
      <c r="I621" s="129">
        <v>46.66</v>
      </c>
      <c r="J621" s="17">
        <f t="shared" si="90"/>
        <v>279.95999999999998</v>
      </c>
      <c r="K621" s="17">
        <f t="shared" si="91"/>
        <v>0</v>
      </c>
      <c r="L621" s="17">
        <f t="shared" si="92"/>
        <v>0</v>
      </c>
      <c r="M621" s="17">
        <f t="shared" si="93"/>
        <v>0</v>
      </c>
      <c r="N621" s="17">
        <f t="shared" si="94"/>
        <v>279.95999999999998</v>
      </c>
      <c r="O621" s="54">
        <f t="shared" si="89"/>
        <v>0</v>
      </c>
    </row>
    <row r="622" spans="1:15" ht="15" x14ac:dyDescent="0.2">
      <c r="A622" s="53" t="s">
        <v>1111</v>
      </c>
      <c r="B622" s="41" t="s">
        <v>1112</v>
      </c>
      <c r="C622" s="42" t="s">
        <v>7</v>
      </c>
      <c r="D622" s="127">
        <v>1</v>
      </c>
      <c r="E622" s="128">
        <f>Boletim_de_Medição_02!G622</f>
        <v>0</v>
      </c>
      <c r="F622" s="105"/>
      <c r="G622" s="17">
        <f t="shared" ref="G622:G641" si="95">E622+F622</f>
        <v>0</v>
      </c>
      <c r="H622" s="17">
        <f t="shared" ref="H622:H641" si="96">D622-G622</f>
        <v>1</v>
      </c>
      <c r="I622" s="129">
        <v>382.49</v>
      </c>
      <c r="J622" s="17">
        <f t="shared" si="90"/>
        <v>382.49</v>
      </c>
      <c r="K622" s="17">
        <f t="shared" si="91"/>
        <v>0</v>
      </c>
      <c r="L622" s="17">
        <f t="shared" si="92"/>
        <v>0</v>
      </c>
      <c r="M622" s="17">
        <f t="shared" si="93"/>
        <v>0</v>
      </c>
      <c r="N622" s="17">
        <f t="shared" si="94"/>
        <v>382.49</v>
      </c>
      <c r="O622" s="54">
        <f t="shared" ref="O622:O641" si="97">G622/D622*100</f>
        <v>0</v>
      </c>
    </row>
    <row r="623" spans="1:15" ht="28.5" x14ac:dyDescent="0.2">
      <c r="A623" s="53" t="s">
        <v>1113</v>
      </c>
      <c r="B623" s="41" t="s">
        <v>1114</v>
      </c>
      <c r="C623" s="42" t="s">
        <v>7</v>
      </c>
      <c r="D623" s="127">
        <v>1</v>
      </c>
      <c r="E623" s="128">
        <f>Boletim_de_Medição_02!G623</f>
        <v>0</v>
      </c>
      <c r="F623" s="105"/>
      <c r="G623" s="17">
        <f t="shared" si="95"/>
        <v>0</v>
      </c>
      <c r="H623" s="17">
        <f t="shared" si="96"/>
        <v>1</v>
      </c>
      <c r="I623" s="129">
        <v>3991.19</v>
      </c>
      <c r="J623" s="17">
        <f t="shared" si="90"/>
        <v>3991.19</v>
      </c>
      <c r="K623" s="17">
        <f t="shared" si="91"/>
        <v>0</v>
      </c>
      <c r="L623" s="17">
        <f t="shared" si="92"/>
        <v>0</v>
      </c>
      <c r="M623" s="17">
        <f t="shared" si="93"/>
        <v>0</v>
      </c>
      <c r="N623" s="17">
        <f t="shared" si="94"/>
        <v>3991.19</v>
      </c>
      <c r="O623" s="54">
        <f t="shared" si="97"/>
        <v>0</v>
      </c>
    </row>
    <row r="624" spans="1:15" ht="28.5" x14ac:dyDescent="0.2">
      <c r="A624" s="53" t="s">
        <v>1115</v>
      </c>
      <c r="B624" s="41" t="s">
        <v>1116</v>
      </c>
      <c r="C624" s="42" t="s">
        <v>30</v>
      </c>
      <c r="D624" s="127">
        <v>7</v>
      </c>
      <c r="E624" s="128">
        <f>Boletim_de_Medição_02!G624</f>
        <v>0</v>
      </c>
      <c r="F624" s="105"/>
      <c r="G624" s="17">
        <f t="shared" si="95"/>
        <v>0</v>
      </c>
      <c r="H624" s="17">
        <f t="shared" si="96"/>
        <v>7</v>
      </c>
      <c r="I624" s="129">
        <v>58.26</v>
      </c>
      <c r="J624" s="17">
        <f t="shared" si="90"/>
        <v>407.82</v>
      </c>
      <c r="K624" s="17">
        <f t="shared" si="91"/>
        <v>0</v>
      </c>
      <c r="L624" s="17">
        <f t="shared" si="92"/>
        <v>0</v>
      </c>
      <c r="M624" s="17">
        <f t="shared" si="93"/>
        <v>0</v>
      </c>
      <c r="N624" s="17">
        <f t="shared" si="94"/>
        <v>407.82</v>
      </c>
      <c r="O624" s="54">
        <f t="shared" si="97"/>
        <v>0</v>
      </c>
    </row>
    <row r="625" spans="1:15" ht="28.5" x14ac:dyDescent="0.2">
      <c r="A625" s="53" t="s">
        <v>1117</v>
      </c>
      <c r="B625" s="41" t="s">
        <v>1118</v>
      </c>
      <c r="C625" s="42" t="s">
        <v>71</v>
      </c>
      <c r="D625" s="127">
        <v>1</v>
      </c>
      <c r="E625" s="128">
        <f>Boletim_de_Medição_02!G625</f>
        <v>0</v>
      </c>
      <c r="F625" s="105"/>
      <c r="G625" s="17">
        <f t="shared" si="95"/>
        <v>0</v>
      </c>
      <c r="H625" s="17">
        <f t="shared" si="96"/>
        <v>1</v>
      </c>
      <c r="I625" s="129">
        <v>145.35</v>
      </c>
      <c r="J625" s="17">
        <f t="shared" si="90"/>
        <v>145.35</v>
      </c>
      <c r="K625" s="17">
        <f t="shared" si="91"/>
        <v>0</v>
      </c>
      <c r="L625" s="17">
        <f t="shared" si="92"/>
        <v>0</v>
      </c>
      <c r="M625" s="17">
        <f t="shared" si="93"/>
        <v>0</v>
      </c>
      <c r="N625" s="17">
        <f t="shared" si="94"/>
        <v>145.35</v>
      </c>
      <c r="O625" s="54">
        <f t="shared" si="97"/>
        <v>0</v>
      </c>
    </row>
    <row r="626" spans="1:15" ht="42.75" x14ac:dyDescent="0.2">
      <c r="A626" s="53" t="s">
        <v>1119</v>
      </c>
      <c r="B626" s="41" t="s">
        <v>933</v>
      </c>
      <c r="C626" s="42" t="s">
        <v>71</v>
      </c>
      <c r="D626" s="127">
        <v>1</v>
      </c>
      <c r="E626" s="128">
        <f>Boletim_de_Medição_02!G626</f>
        <v>0</v>
      </c>
      <c r="F626" s="105"/>
      <c r="G626" s="17">
        <f t="shared" si="95"/>
        <v>0</v>
      </c>
      <c r="H626" s="17">
        <f t="shared" si="96"/>
        <v>1</v>
      </c>
      <c r="I626" s="129">
        <v>147.12</v>
      </c>
      <c r="J626" s="17">
        <f t="shared" si="90"/>
        <v>147.12</v>
      </c>
      <c r="K626" s="17">
        <f t="shared" si="91"/>
        <v>0</v>
      </c>
      <c r="L626" s="17">
        <f t="shared" si="92"/>
        <v>0</v>
      </c>
      <c r="M626" s="17">
        <f t="shared" si="93"/>
        <v>0</v>
      </c>
      <c r="N626" s="17">
        <f t="shared" si="94"/>
        <v>147.12</v>
      </c>
      <c r="O626" s="54">
        <f t="shared" si="97"/>
        <v>0</v>
      </c>
    </row>
    <row r="627" spans="1:15" ht="15" x14ac:dyDescent="0.2">
      <c r="A627" s="53" t="s">
        <v>1120</v>
      </c>
      <c r="B627" s="41" t="s">
        <v>1121</v>
      </c>
      <c r="C627" s="42" t="s">
        <v>7</v>
      </c>
      <c r="D627" s="127">
        <v>18</v>
      </c>
      <c r="E627" s="128">
        <f>Boletim_de_Medição_02!G627</f>
        <v>0</v>
      </c>
      <c r="F627" s="105"/>
      <c r="G627" s="17">
        <f t="shared" si="95"/>
        <v>0</v>
      </c>
      <c r="H627" s="17">
        <f t="shared" si="96"/>
        <v>18</v>
      </c>
      <c r="I627" s="129">
        <v>102.82</v>
      </c>
      <c r="J627" s="17">
        <f t="shared" si="90"/>
        <v>1850.76</v>
      </c>
      <c r="K627" s="17">
        <f t="shared" si="91"/>
        <v>0</v>
      </c>
      <c r="L627" s="17">
        <f t="shared" si="92"/>
        <v>0</v>
      </c>
      <c r="M627" s="17">
        <f t="shared" si="93"/>
        <v>0</v>
      </c>
      <c r="N627" s="17">
        <f t="shared" si="94"/>
        <v>1850.76</v>
      </c>
      <c r="O627" s="54">
        <f t="shared" si="97"/>
        <v>0</v>
      </c>
    </row>
    <row r="628" spans="1:15" ht="15" x14ac:dyDescent="0.2">
      <c r="A628" s="137" t="s">
        <v>1122</v>
      </c>
      <c r="B628" s="138" t="s">
        <v>1123</v>
      </c>
      <c r="C628" s="139"/>
      <c r="D628" s="140"/>
      <c r="E628" s="140"/>
      <c r="F628" s="105"/>
      <c r="G628" s="17"/>
      <c r="H628" s="17"/>
      <c r="I628" s="129"/>
      <c r="J628" s="125"/>
      <c r="K628" s="125"/>
      <c r="L628" s="125"/>
      <c r="M628" s="125"/>
      <c r="N628" s="17">
        <f t="shared" si="94"/>
        <v>0</v>
      </c>
      <c r="O628" s="54"/>
    </row>
    <row r="629" spans="1:15" ht="42.75" x14ac:dyDescent="0.2">
      <c r="A629" s="53" t="s">
        <v>1124</v>
      </c>
      <c r="B629" s="41" t="s">
        <v>1125</v>
      </c>
      <c r="C629" s="42" t="s">
        <v>72</v>
      </c>
      <c r="D629" s="127">
        <v>10.18</v>
      </c>
      <c r="E629" s="128">
        <f>Boletim_de_Medição_02!G629</f>
        <v>0</v>
      </c>
      <c r="F629" s="105"/>
      <c r="G629" s="17">
        <f t="shared" si="95"/>
        <v>0</v>
      </c>
      <c r="H629" s="17">
        <f t="shared" si="96"/>
        <v>10.18</v>
      </c>
      <c r="I629" s="129">
        <v>79.73</v>
      </c>
      <c r="J629" s="17">
        <f t="shared" si="90"/>
        <v>811.65</v>
      </c>
      <c r="K629" s="17">
        <f t="shared" si="91"/>
        <v>0</v>
      </c>
      <c r="L629" s="17">
        <f t="shared" si="92"/>
        <v>0</v>
      </c>
      <c r="M629" s="17">
        <f t="shared" si="93"/>
        <v>0</v>
      </c>
      <c r="N629" s="17">
        <f t="shared" si="94"/>
        <v>811.65</v>
      </c>
      <c r="O629" s="54">
        <f t="shared" si="97"/>
        <v>0</v>
      </c>
    </row>
    <row r="630" spans="1:15" ht="28.5" x14ac:dyDescent="0.2">
      <c r="A630" s="53" t="s">
        <v>1126</v>
      </c>
      <c r="B630" s="41" t="s">
        <v>1127</v>
      </c>
      <c r="C630" s="42" t="s">
        <v>6</v>
      </c>
      <c r="D630" s="127">
        <v>24.46</v>
      </c>
      <c r="E630" s="128">
        <f>Boletim_de_Medição_02!G630</f>
        <v>0</v>
      </c>
      <c r="F630" s="105"/>
      <c r="G630" s="17">
        <f t="shared" si="95"/>
        <v>0</v>
      </c>
      <c r="H630" s="17">
        <f t="shared" si="96"/>
        <v>24.46</v>
      </c>
      <c r="I630" s="129">
        <v>51.55</v>
      </c>
      <c r="J630" s="17">
        <f t="shared" si="90"/>
        <v>1260.9100000000001</v>
      </c>
      <c r="K630" s="17">
        <f t="shared" si="91"/>
        <v>0</v>
      </c>
      <c r="L630" s="17">
        <f t="shared" si="92"/>
        <v>0</v>
      </c>
      <c r="M630" s="17">
        <f t="shared" si="93"/>
        <v>0</v>
      </c>
      <c r="N630" s="17">
        <f t="shared" si="94"/>
        <v>1260.9100000000001</v>
      </c>
      <c r="O630" s="54">
        <f t="shared" si="97"/>
        <v>0</v>
      </c>
    </row>
    <row r="631" spans="1:15" ht="28.5" x14ac:dyDescent="0.2">
      <c r="A631" s="53" t="s">
        <v>1128</v>
      </c>
      <c r="B631" s="41" t="s">
        <v>1129</v>
      </c>
      <c r="C631" s="42" t="s">
        <v>74</v>
      </c>
      <c r="D631" s="127">
        <v>6.34</v>
      </c>
      <c r="E631" s="128">
        <f>Boletim_de_Medição_02!G631</f>
        <v>0</v>
      </c>
      <c r="F631" s="105"/>
      <c r="G631" s="17">
        <f t="shared" si="95"/>
        <v>0</v>
      </c>
      <c r="H631" s="17">
        <f t="shared" si="96"/>
        <v>6.34</v>
      </c>
      <c r="I631" s="129">
        <v>77.38</v>
      </c>
      <c r="J631" s="17">
        <f t="shared" si="90"/>
        <v>490.59</v>
      </c>
      <c r="K631" s="17">
        <f t="shared" si="91"/>
        <v>0</v>
      </c>
      <c r="L631" s="17">
        <f t="shared" si="92"/>
        <v>0</v>
      </c>
      <c r="M631" s="17">
        <f t="shared" si="93"/>
        <v>0</v>
      </c>
      <c r="N631" s="17">
        <f t="shared" si="94"/>
        <v>490.59</v>
      </c>
      <c r="O631" s="54">
        <f t="shared" si="97"/>
        <v>0</v>
      </c>
    </row>
    <row r="632" spans="1:15" ht="28.5" x14ac:dyDescent="0.2">
      <c r="A632" s="53" t="s">
        <v>1130</v>
      </c>
      <c r="B632" s="41" t="s">
        <v>1131</v>
      </c>
      <c r="C632" s="42" t="s">
        <v>28</v>
      </c>
      <c r="D632" s="127">
        <v>1.83</v>
      </c>
      <c r="E632" s="128">
        <f>Boletim_de_Medição_02!G632</f>
        <v>0</v>
      </c>
      <c r="F632" s="105"/>
      <c r="G632" s="17">
        <f t="shared" si="95"/>
        <v>0</v>
      </c>
      <c r="H632" s="17">
        <f t="shared" si="96"/>
        <v>1.83</v>
      </c>
      <c r="I632" s="129">
        <v>66.09</v>
      </c>
      <c r="J632" s="17">
        <f t="shared" si="90"/>
        <v>120.94</v>
      </c>
      <c r="K632" s="17">
        <f t="shared" si="91"/>
        <v>0</v>
      </c>
      <c r="L632" s="17">
        <f t="shared" si="92"/>
        <v>0</v>
      </c>
      <c r="M632" s="17">
        <f t="shared" si="93"/>
        <v>0</v>
      </c>
      <c r="N632" s="17">
        <f t="shared" si="94"/>
        <v>120.94</v>
      </c>
      <c r="O632" s="54">
        <f t="shared" si="97"/>
        <v>0</v>
      </c>
    </row>
    <row r="633" spans="1:15" ht="15" x14ac:dyDescent="0.2">
      <c r="A633" s="137" t="s">
        <v>1132</v>
      </c>
      <c r="B633" s="138" t="s">
        <v>1133</v>
      </c>
      <c r="C633" s="139"/>
      <c r="D633" s="140"/>
      <c r="E633" s="140"/>
      <c r="F633" s="105"/>
      <c r="G633" s="17"/>
      <c r="H633" s="17"/>
      <c r="I633" s="129"/>
      <c r="J633" s="125"/>
      <c r="K633" s="125"/>
      <c r="L633" s="125"/>
      <c r="M633" s="125"/>
      <c r="N633" s="17">
        <f t="shared" si="94"/>
        <v>0</v>
      </c>
      <c r="O633" s="54"/>
    </row>
    <row r="634" spans="1:15" ht="28.5" x14ac:dyDescent="0.2">
      <c r="A634" s="53" t="s">
        <v>1134</v>
      </c>
      <c r="B634" s="41" t="s">
        <v>322</v>
      </c>
      <c r="C634" s="42" t="s">
        <v>72</v>
      </c>
      <c r="D634" s="127">
        <v>2.54</v>
      </c>
      <c r="E634" s="128">
        <f>Boletim_de_Medição_02!G634</f>
        <v>0</v>
      </c>
      <c r="F634" s="105"/>
      <c r="G634" s="17">
        <f t="shared" si="95"/>
        <v>0</v>
      </c>
      <c r="H634" s="17">
        <f t="shared" si="96"/>
        <v>2.54</v>
      </c>
      <c r="I634" s="129">
        <v>3.02</v>
      </c>
      <c r="J634" s="17">
        <f t="shared" si="90"/>
        <v>7.67</v>
      </c>
      <c r="K634" s="17">
        <f t="shared" si="91"/>
        <v>0</v>
      </c>
      <c r="L634" s="17">
        <f t="shared" si="92"/>
        <v>0</v>
      </c>
      <c r="M634" s="17">
        <f t="shared" si="93"/>
        <v>0</v>
      </c>
      <c r="N634" s="17">
        <f t="shared" si="94"/>
        <v>7.67</v>
      </c>
      <c r="O634" s="54">
        <f t="shared" si="97"/>
        <v>0</v>
      </c>
    </row>
    <row r="635" spans="1:15" ht="42.75" x14ac:dyDescent="0.2">
      <c r="A635" s="53" t="s">
        <v>1135</v>
      </c>
      <c r="B635" s="41" t="s">
        <v>586</v>
      </c>
      <c r="C635" s="42" t="s">
        <v>72</v>
      </c>
      <c r="D635" s="127">
        <v>2.54</v>
      </c>
      <c r="E635" s="128">
        <f>Boletim_de_Medição_02!G635</f>
        <v>0</v>
      </c>
      <c r="F635" s="105"/>
      <c r="G635" s="17">
        <f t="shared" si="95"/>
        <v>0</v>
      </c>
      <c r="H635" s="17">
        <f t="shared" si="96"/>
        <v>2.54</v>
      </c>
      <c r="I635" s="129">
        <v>18.649999999999999</v>
      </c>
      <c r="J635" s="17">
        <f t="shared" si="90"/>
        <v>47.37</v>
      </c>
      <c r="K635" s="17">
        <f t="shared" si="91"/>
        <v>0</v>
      </c>
      <c r="L635" s="17">
        <f t="shared" si="92"/>
        <v>0</v>
      </c>
      <c r="M635" s="17">
        <f t="shared" si="93"/>
        <v>0</v>
      </c>
      <c r="N635" s="17">
        <f t="shared" si="94"/>
        <v>47.37</v>
      </c>
      <c r="O635" s="54">
        <f t="shared" si="97"/>
        <v>0</v>
      </c>
    </row>
    <row r="636" spans="1:15" ht="42.75" x14ac:dyDescent="0.2">
      <c r="A636" s="53" t="s">
        <v>1136</v>
      </c>
      <c r="B636" s="41" t="s">
        <v>1137</v>
      </c>
      <c r="C636" s="42" t="s">
        <v>28</v>
      </c>
      <c r="D636" s="127">
        <v>0.49</v>
      </c>
      <c r="E636" s="128">
        <f>Boletim_de_Medição_02!G636</f>
        <v>0</v>
      </c>
      <c r="F636" s="105"/>
      <c r="G636" s="17">
        <f t="shared" si="95"/>
        <v>0</v>
      </c>
      <c r="H636" s="17">
        <f t="shared" si="96"/>
        <v>0.49</v>
      </c>
      <c r="I636" s="129">
        <v>1172.6400000000001</v>
      </c>
      <c r="J636" s="17">
        <f t="shared" si="90"/>
        <v>574.59</v>
      </c>
      <c r="K636" s="17">
        <f t="shared" si="91"/>
        <v>0</v>
      </c>
      <c r="L636" s="17">
        <f t="shared" si="92"/>
        <v>0</v>
      </c>
      <c r="M636" s="17">
        <f t="shared" si="93"/>
        <v>0</v>
      </c>
      <c r="N636" s="17">
        <f t="shared" si="94"/>
        <v>574.59</v>
      </c>
      <c r="O636" s="54">
        <f t="shared" si="97"/>
        <v>0</v>
      </c>
    </row>
    <row r="637" spans="1:15" ht="28.5" x14ac:dyDescent="0.2">
      <c r="A637" s="53" t="s">
        <v>1138</v>
      </c>
      <c r="B637" s="41" t="s">
        <v>1139</v>
      </c>
      <c r="C637" s="42" t="s">
        <v>6</v>
      </c>
      <c r="D637" s="127">
        <v>2.21</v>
      </c>
      <c r="E637" s="128">
        <f>Boletim_de_Medição_02!G637</f>
        <v>0</v>
      </c>
      <c r="F637" s="105"/>
      <c r="G637" s="17">
        <f t="shared" si="95"/>
        <v>0</v>
      </c>
      <c r="H637" s="17">
        <f t="shared" si="96"/>
        <v>2.21</v>
      </c>
      <c r="I637" s="129">
        <v>317.52999999999997</v>
      </c>
      <c r="J637" s="17">
        <f t="shared" si="90"/>
        <v>701.74</v>
      </c>
      <c r="K637" s="17">
        <f t="shared" si="91"/>
        <v>0</v>
      </c>
      <c r="L637" s="17">
        <f t="shared" si="92"/>
        <v>0</v>
      </c>
      <c r="M637" s="17">
        <f t="shared" si="93"/>
        <v>0</v>
      </c>
      <c r="N637" s="17">
        <f t="shared" si="94"/>
        <v>701.74</v>
      </c>
      <c r="O637" s="54">
        <f t="shared" si="97"/>
        <v>0</v>
      </c>
    </row>
    <row r="638" spans="1:15" ht="42.75" x14ac:dyDescent="0.2">
      <c r="A638" s="53" t="s">
        <v>1140</v>
      </c>
      <c r="B638" s="41" t="s">
        <v>1141</v>
      </c>
      <c r="C638" s="42" t="s">
        <v>6</v>
      </c>
      <c r="D638" s="127">
        <v>5.34</v>
      </c>
      <c r="E638" s="128">
        <f>Boletim_de_Medição_02!G638</f>
        <v>0</v>
      </c>
      <c r="F638" s="105"/>
      <c r="G638" s="17">
        <f t="shared" si="95"/>
        <v>0</v>
      </c>
      <c r="H638" s="17">
        <f t="shared" si="96"/>
        <v>5.34</v>
      </c>
      <c r="I638" s="129">
        <v>8.43</v>
      </c>
      <c r="J638" s="17">
        <f t="shared" si="90"/>
        <v>45.02</v>
      </c>
      <c r="K638" s="17">
        <f t="shared" si="91"/>
        <v>0</v>
      </c>
      <c r="L638" s="17">
        <f t="shared" si="92"/>
        <v>0</v>
      </c>
      <c r="M638" s="17">
        <f t="shared" si="93"/>
        <v>0</v>
      </c>
      <c r="N638" s="17">
        <f t="shared" si="94"/>
        <v>45.02</v>
      </c>
      <c r="O638" s="54">
        <f t="shared" si="97"/>
        <v>0</v>
      </c>
    </row>
    <row r="639" spans="1:15" ht="15" x14ac:dyDescent="0.2">
      <c r="A639" s="137" t="s">
        <v>1142</v>
      </c>
      <c r="B639" s="138" t="s">
        <v>1143</v>
      </c>
      <c r="C639" s="139"/>
      <c r="D639" s="140"/>
      <c r="E639" s="140"/>
      <c r="F639" s="105"/>
      <c r="G639" s="17"/>
      <c r="H639" s="17"/>
      <c r="I639" s="129"/>
      <c r="J639" s="125"/>
      <c r="K639" s="125"/>
      <c r="L639" s="125"/>
      <c r="M639" s="125"/>
      <c r="N639" s="17">
        <f t="shared" si="94"/>
        <v>0</v>
      </c>
      <c r="O639" s="54"/>
    </row>
    <row r="640" spans="1:15" ht="15" x14ac:dyDescent="0.2">
      <c r="A640" s="53" t="s">
        <v>1144</v>
      </c>
      <c r="B640" s="41" t="s">
        <v>1145</v>
      </c>
      <c r="C640" s="42" t="s">
        <v>7</v>
      </c>
      <c r="D640" s="127">
        <v>2</v>
      </c>
      <c r="E640" s="128">
        <f>Boletim_de_Medição_02!G640</f>
        <v>0</v>
      </c>
      <c r="F640" s="105"/>
      <c r="G640" s="17">
        <f t="shared" si="95"/>
        <v>0</v>
      </c>
      <c r="H640" s="17">
        <f t="shared" si="96"/>
        <v>2</v>
      </c>
      <c r="I640" s="129">
        <v>2496.9899999999998</v>
      </c>
      <c r="J640" s="17">
        <f t="shared" si="90"/>
        <v>4993.9799999999996</v>
      </c>
      <c r="K640" s="17">
        <f t="shared" si="91"/>
        <v>0</v>
      </c>
      <c r="L640" s="17">
        <f t="shared" si="92"/>
        <v>0</v>
      </c>
      <c r="M640" s="17">
        <f t="shared" si="93"/>
        <v>0</v>
      </c>
      <c r="N640" s="17">
        <f t="shared" si="94"/>
        <v>4993.9799999999996</v>
      </c>
      <c r="O640" s="54">
        <f t="shared" si="97"/>
        <v>0</v>
      </c>
    </row>
    <row r="641" spans="1:15" ht="15.75" thickBot="1" x14ac:dyDescent="0.25">
      <c r="A641" s="59" t="s">
        <v>1146</v>
      </c>
      <c r="B641" s="60" t="s">
        <v>1147</v>
      </c>
      <c r="C641" s="61" t="s">
        <v>72</v>
      </c>
      <c r="D641" s="141">
        <v>402</v>
      </c>
      <c r="E641" s="128">
        <f>Boletim_de_Medição_02!G641</f>
        <v>0</v>
      </c>
      <c r="F641" s="142"/>
      <c r="G641" s="65">
        <f t="shared" si="95"/>
        <v>0</v>
      </c>
      <c r="H641" s="65">
        <f t="shared" si="96"/>
        <v>402</v>
      </c>
      <c r="I641" s="143">
        <v>1.1000000000000001</v>
      </c>
      <c r="J641" s="65">
        <f t="shared" si="90"/>
        <v>442.2</v>
      </c>
      <c r="K641" s="65">
        <f t="shared" si="91"/>
        <v>0</v>
      </c>
      <c r="L641" s="65">
        <f t="shared" si="92"/>
        <v>0</v>
      </c>
      <c r="M641" s="65">
        <f t="shared" si="93"/>
        <v>0</v>
      </c>
      <c r="N641" s="17">
        <f t="shared" si="94"/>
        <v>442.2</v>
      </c>
      <c r="O641" s="67">
        <f t="shared" si="97"/>
        <v>0</v>
      </c>
    </row>
    <row r="642" spans="1:15" s="16" customFormat="1" ht="15" x14ac:dyDescent="0.2">
      <c r="A642" s="144"/>
      <c r="B642" s="145" t="s">
        <v>0</v>
      </c>
      <c r="C642" s="145"/>
      <c r="D642" s="146"/>
      <c r="E642" s="146"/>
      <c r="F642" s="146"/>
      <c r="G642" s="147"/>
      <c r="H642" s="147"/>
      <c r="I642" s="146"/>
      <c r="J642" s="146">
        <f>SUM(J9:J641)</f>
        <v>666614.48</v>
      </c>
      <c r="K642" s="146">
        <f t="shared" ref="K642:M642" si="98">SUM(K9:K641)</f>
        <v>58638.27</v>
      </c>
      <c r="L642" s="146">
        <f t="shared" si="98"/>
        <v>49023.98</v>
      </c>
      <c r="M642" s="146">
        <f t="shared" si="98"/>
        <v>107662.23</v>
      </c>
      <c r="N642" s="146">
        <f>J642-M642</f>
        <v>558952.25</v>
      </c>
      <c r="O642" s="148">
        <f>L642/J642 *100</f>
        <v>7.35</v>
      </c>
    </row>
    <row r="643" spans="1:15" ht="15.75" thickBot="1" x14ac:dyDescent="0.25">
      <c r="A643" s="13"/>
      <c r="B643" s="29" t="s">
        <v>1</v>
      </c>
      <c r="C643" s="30"/>
      <c r="D643" s="31"/>
      <c r="E643" s="31"/>
      <c r="F643" s="32"/>
      <c r="G643" s="65"/>
      <c r="H643" s="65"/>
      <c r="I643" s="32"/>
      <c r="J643" s="33">
        <v>1</v>
      </c>
      <c r="K643" s="74">
        <f>K642/J642</f>
        <v>8.7999999999999995E-2</v>
      </c>
      <c r="L643" s="74">
        <f>L642/J642</f>
        <v>7.3499999999999996E-2</v>
      </c>
      <c r="M643" s="74">
        <f>M642/J642</f>
        <v>0.1615</v>
      </c>
      <c r="N643" s="74">
        <f>N642/J642</f>
        <v>0.83850000000000002</v>
      </c>
      <c r="O643" s="75"/>
    </row>
    <row r="644" spans="1:15" ht="14.25" customHeight="1" x14ac:dyDescent="0.2">
      <c r="A644" s="1"/>
      <c r="B644" s="3"/>
      <c r="C644" s="14"/>
      <c r="D644" s="1" t="s">
        <v>2</v>
      </c>
      <c r="E644" s="3"/>
      <c r="F644" s="109"/>
      <c r="G644" s="3"/>
      <c r="H644" s="3"/>
      <c r="I644" s="3"/>
      <c r="J644" s="14"/>
      <c r="K644" s="1" t="s">
        <v>3</v>
      </c>
      <c r="L644" s="3"/>
      <c r="M644" s="3"/>
      <c r="N644" s="4"/>
      <c r="O644" s="10"/>
    </row>
    <row r="645" spans="1:15" ht="14.25" customHeight="1" x14ac:dyDescent="0.2">
      <c r="A645" s="1"/>
      <c r="B645" s="2"/>
      <c r="C645" s="14"/>
      <c r="D645" s="1" t="s">
        <v>4</v>
      </c>
      <c r="E645" s="3"/>
      <c r="F645" s="109"/>
      <c r="G645" s="3"/>
      <c r="H645" s="3"/>
      <c r="I645" s="3"/>
      <c r="J645" s="14"/>
      <c r="K645" s="1" t="s">
        <v>5</v>
      </c>
      <c r="L645" s="3"/>
      <c r="M645" s="3"/>
      <c r="N645" s="4"/>
      <c r="O645" s="10"/>
    </row>
    <row r="646" spans="1:15" ht="14.25" customHeight="1" x14ac:dyDescent="0.2">
      <c r="A646" s="1"/>
      <c r="B646" s="3"/>
      <c r="C646" s="14"/>
      <c r="D646" s="1" t="s">
        <v>5</v>
      </c>
      <c r="E646" s="3"/>
      <c r="F646" s="109"/>
      <c r="G646" s="3"/>
      <c r="H646" s="3"/>
      <c r="I646" s="3"/>
      <c r="J646" s="5"/>
      <c r="K646" s="1"/>
      <c r="L646" s="3"/>
      <c r="M646" s="3"/>
      <c r="N646" s="4"/>
      <c r="O646" s="10"/>
    </row>
    <row r="647" spans="1:15" x14ac:dyDescent="0.2">
      <c r="A647" s="1"/>
      <c r="B647" s="3"/>
      <c r="C647" s="5"/>
      <c r="D647" s="1"/>
      <c r="E647" s="3"/>
      <c r="F647" s="109"/>
      <c r="G647" s="3"/>
      <c r="H647" s="3"/>
      <c r="I647" s="3"/>
      <c r="J647" s="5"/>
      <c r="K647" s="1"/>
      <c r="L647" s="3"/>
      <c r="M647" s="3"/>
      <c r="N647" s="4"/>
      <c r="O647" s="10"/>
    </row>
    <row r="648" spans="1:15" x14ac:dyDescent="0.2">
      <c r="A648" s="6"/>
      <c r="B648" s="7"/>
      <c r="C648" s="8"/>
      <c r="D648" s="1"/>
      <c r="E648" s="3"/>
      <c r="F648" s="109"/>
      <c r="G648" s="3"/>
      <c r="H648" s="3"/>
      <c r="I648" s="3"/>
      <c r="J648" s="14"/>
      <c r="K648" s="1"/>
      <c r="L648" s="3"/>
      <c r="M648" s="3"/>
      <c r="N648" s="4"/>
      <c r="O648" s="10"/>
    </row>
    <row r="649" spans="1:15" x14ac:dyDescent="0.2">
      <c r="A649" s="350" t="s">
        <v>82</v>
      </c>
      <c r="B649" s="351"/>
      <c r="C649" s="352"/>
      <c r="D649" s="1"/>
      <c r="E649" s="3"/>
      <c r="F649" s="3"/>
      <c r="G649" s="3"/>
      <c r="H649" s="3"/>
      <c r="I649" s="3"/>
      <c r="J649" s="14"/>
      <c r="K649" s="1"/>
      <c r="L649" s="3"/>
      <c r="M649" s="3"/>
      <c r="N649" s="4"/>
      <c r="O649" s="10"/>
    </row>
    <row r="650" spans="1:15" x14ac:dyDescent="0.2">
      <c r="A650" s="353" t="s">
        <v>87</v>
      </c>
      <c r="B650" s="354"/>
      <c r="C650" s="355"/>
      <c r="D650" s="6"/>
      <c r="E650" s="7"/>
      <c r="F650" s="7"/>
      <c r="G650" s="7"/>
      <c r="H650" s="7"/>
      <c r="I650" s="7"/>
      <c r="J650" s="15"/>
      <c r="K650" s="6"/>
      <c r="L650" s="7"/>
      <c r="M650" s="7"/>
      <c r="N650" s="11"/>
      <c r="O650" s="12"/>
    </row>
  </sheetData>
  <autoFilter ref="J6:N646" xr:uid="{00000000-0009-0000-0000-000002000000}"/>
  <mergeCells count="19">
    <mergeCell ref="A3:H3"/>
    <mergeCell ref="I3:L3"/>
    <mergeCell ref="B1:H1"/>
    <mergeCell ref="I1:L2"/>
    <mergeCell ref="M1:O1"/>
    <mergeCell ref="A2:H2"/>
    <mergeCell ref="M2:O2"/>
    <mergeCell ref="A649:C649"/>
    <mergeCell ref="A650:C650"/>
    <mergeCell ref="A4:H4"/>
    <mergeCell ref="I4:L4"/>
    <mergeCell ref="M4:O4"/>
    <mergeCell ref="A5:A6"/>
    <mergeCell ref="B5:B6"/>
    <mergeCell ref="C5:C6"/>
    <mergeCell ref="D5:H5"/>
    <mergeCell ref="I5:I6"/>
    <mergeCell ref="J5:N5"/>
    <mergeCell ref="O5:O6"/>
  </mergeCells>
  <conditionalFormatting sqref="H642">
    <cfRule type="cellIs" dxfId="585" priority="258" stopIfTrue="1" operator="lessThan">
      <formula>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2">
    <cfRule type="cellIs" dxfId="584" priority="257" stopIfTrue="1" operator="greaterThan">
      <formula>100</formula>
    </cfRule>
  </conditionalFormatting>
  <conditionalFormatting sqref="H9:H11 H33 H35:H37 H237 H241:H247 H249:H251 H253:H263 H266:H269 H271:H274 H276:H283 H285:H288 H290:H291 H39:H43 H45 H47:H51 H53:H56 H58:H63 H65:H67 H69 H71 H79:H80 H82:H84 H86:H88 H90:H91 H94 H96:H103 H105:H110 H112 H114:H117 H119:H120 H123 H125:H132 H134:H139 H141 H148:H152 H155 H157:H161 H163 H165 H167:H168 H170:H171 H173 H175:H176 H178:H179 H181:H182 H185:H188 H190:H200 H202:H203 H205:H209 H211 H213:H229 H231:H234 H73:H77 H143:H146 H293:H296 H298:H301 H303:H305 H308:H312 H314:H323 H325:H340 H342:H361 H363 H366:H369 H371:H396 H399:H404 H407:H411 H413:H472 H474 H477:H480 H510:H514 H482:H507 H516:H525 H527:H544 H546:H554 H556:H562 H564:H572 H574:H590 H593:H598 H600:H616 H618:H627 H629:H632 H634:H638 H640:H641">
    <cfRule type="cellIs" dxfId="583" priority="256" stopIfTrue="1" operator="lessThan">
      <formula>0</formula>
    </cfRule>
  </conditionalFormatting>
  <conditionalFormatting sqref="H9:H11 H33 H35:H37 H237 H241:H247 H249:H251 H253:H263 H266:H269 H271:H274 H276:H283 H285:H288 H290:H291 H39:H43 H45 H47:H51 H53:H56 H58:H63 H65:H67 H69 H71 H79:H80 H82:H84 H86:H88 H90:H91 H94 H96:H103 H105:H110 H112 H114:H117 H119:H120 H123 H125:H132 H134:H139 H141 H148:H152 H155 H157:H161 H163 H165 H167:H168 H170:H171 H173 H175:H176 H178:H179 H181:H182 H185:H188 H190:H200 H202:H203 H205:H209 H211 H213:H229 H231:H234 H73:H77 H143:H146 H293:H296 H298:H301 H303:H305 H308:H312 H314:H323 H325:H340 H342:H361 H363 H366:H369 H371:H396 H399:H404 H407:H411 H413:H472 H474 H477:H480 H510:H514 H482:H507 H516:H525 H527:H544 H546:H554 H556:H562 H564:H572 H574:H590 H593:H598 H600:H616 H618:H627 H629:H632 H634:H638 H640:H641">
    <cfRule type="cellIs" dxfId="582" priority="255" stopIfTrue="1" operator="lessThan">
      <formula>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1">
    <cfRule type="cellIs" dxfId="581" priority="254" stopIfTrue="1" operator="greaterThan">
      <formula>100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1">
    <cfRule type="cellIs" dxfId="580" priority="253" stopIfTrue="1" operator="greaterThan">
      <formula>100</formula>
    </cfRule>
  </conditionalFormatting>
  <conditionalFormatting sqref="H642:H643">
    <cfRule type="cellIs" dxfId="579" priority="252" stopIfTrue="1" operator="lessThan">
      <formula>0</formula>
    </cfRule>
  </conditionalFormatting>
  <conditionalFormatting sqref="O642">
    <cfRule type="cellIs" dxfId="578" priority="251" stopIfTrue="1" operator="greaterThan">
      <formula>100</formula>
    </cfRule>
  </conditionalFormatting>
  <conditionalFormatting sqref="O13">
    <cfRule type="cellIs" dxfId="577" priority="250" stopIfTrue="1" operator="greaterThan">
      <formula>100</formula>
    </cfRule>
  </conditionalFormatting>
  <conditionalFormatting sqref="H13">
    <cfRule type="cellIs" dxfId="576" priority="249" stopIfTrue="1" operator="lessThan">
      <formula>0</formula>
    </cfRule>
  </conditionalFormatting>
  <conditionalFormatting sqref="H13">
    <cfRule type="cellIs" dxfId="575" priority="248" stopIfTrue="1" operator="lessThan">
      <formula>0</formula>
    </cfRule>
  </conditionalFormatting>
  <conditionalFormatting sqref="O13">
    <cfRule type="cellIs" dxfId="574" priority="247" stopIfTrue="1" operator="greaterThan">
      <formula>100</formula>
    </cfRule>
  </conditionalFormatting>
  <conditionalFormatting sqref="O13">
    <cfRule type="cellIs" dxfId="573" priority="246" stopIfTrue="1" operator="greaterThan">
      <formula>100</formula>
    </cfRule>
  </conditionalFormatting>
  <conditionalFormatting sqref="O15">
    <cfRule type="cellIs" dxfId="572" priority="245" stopIfTrue="1" operator="greaterThan">
      <formula>100</formula>
    </cfRule>
  </conditionalFormatting>
  <conditionalFormatting sqref="H15">
    <cfRule type="cellIs" dxfId="571" priority="244" stopIfTrue="1" operator="lessThan">
      <formula>0</formula>
    </cfRule>
  </conditionalFormatting>
  <conditionalFormatting sqref="H15">
    <cfRule type="cellIs" dxfId="570" priority="243" stopIfTrue="1" operator="lessThan">
      <formula>0</formula>
    </cfRule>
  </conditionalFormatting>
  <conditionalFormatting sqref="O15">
    <cfRule type="cellIs" dxfId="569" priority="242" stopIfTrue="1" operator="greaterThan">
      <formula>100</formula>
    </cfRule>
  </conditionalFormatting>
  <conditionalFormatting sqref="O15">
    <cfRule type="cellIs" dxfId="568" priority="241" stopIfTrue="1" operator="greaterThan">
      <formula>100</formula>
    </cfRule>
  </conditionalFormatting>
  <conditionalFormatting sqref="O17 O19 O21 O23:O29 O31">
    <cfRule type="cellIs" dxfId="567" priority="240" stopIfTrue="1" operator="greaterThan">
      <formula>100</formula>
    </cfRule>
  </conditionalFormatting>
  <conditionalFormatting sqref="H17 H19 H21 H23:H29 H31">
    <cfRule type="cellIs" dxfId="566" priority="239" stopIfTrue="1" operator="lessThan">
      <formula>0</formula>
    </cfRule>
  </conditionalFormatting>
  <conditionalFormatting sqref="H17 H19 H21 H23:H29 H31">
    <cfRule type="cellIs" dxfId="565" priority="238" stopIfTrue="1" operator="lessThan">
      <formula>0</formula>
    </cfRule>
  </conditionalFormatting>
  <conditionalFormatting sqref="O17 O19 O21 O23:O29 O31">
    <cfRule type="cellIs" dxfId="564" priority="237" stopIfTrue="1" operator="greaterThan">
      <formula>100</formula>
    </cfRule>
  </conditionalFormatting>
  <conditionalFormatting sqref="O17 O19 O21 O23:O29 O31">
    <cfRule type="cellIs" dxfId="563" priority="236" stopIfTrue="1" operator="greaterThan">
      <formula>100</formula>
    </cfRule>
  </conditionalFormatting>
  <conditionalFormatting sqref="O236">
    <cfRule type="cellIs" dxfId="562" priority="235" stopIfTrue="1" operator="greaterThan">
      <formula>100</formula>
    </cfRule>
  </conditionalFormatting>
  <conditionalFormatting sqref="H236">
    <cfRule type="cellIs" dxfId="561" priority="234" stopIfTrue="1" operator="lessThan">
      <formula>0</formula>
    </cfRule>
  </conditionalFormatting>
  <conditionalFormatting sqref="H236">
    <cfRule type="cellIs" dxfId="560" priority="233" stopIfTrue="1" operator="lessThan">
      <formula>0</formula>
    </cfRule>
  </conditionalFormatting>
  <conditionalFormatting sqref="O236">
    <cfRule type="cellIs" dxfId="559" priority="232" stopIfTrue="1" operator="greaterThan">
      <formula>100</formula>
    </cfRule>
  </conditionalFormatting>
  <conditionalFormatting sqref="O236">
    <cfRule type="cellIs" dxfId="558" priority="231" stopIfTrue="1" operator="greaterThan">
      <formula>100</formula>
    </cfRule>
  </conditionalFormatting>
  <conditionalFormatting sqref="O238">
    <cfRule type="cellIs" dxfId="557" priority="230" stopIfTrue="1" operator="greaterThan">
      <formula>100</formula>
    </cfRule>
  </conditionalFormatting>
  <conditionalFormatting sqref="H238">
    <cfRule type="cellIs" dxfId="556" priority="229" stopIfTrue="1" operator="lessThan">
      <formula>0</formula>
    </cfRule>
  </conditionalFormatting>
  <conditionalFormatting sqref="H238">
    <cfRule type="cellIs" dxfId="555" priority="228" stopIfTrue="1" operator="lessThan">
      <formula>0</formula>
    </cfRule>
  </conditionalFormatting>
  <conditionalFormatting sqref="O238">
    <cfRule type="cellIs" dxfId="554" priority="227" stopIfTrue="1" operator="greaterThan">
      <formula>100</formula>
    </cfRule>
  </conditionalFormatting>
  <conditionalFormatting sqref="O238">
    <cfRule type="cellIs" dxfId="553" priority="226" stopIfTrue="1" operator="greaterThan">
      <formula>100</formula>
    </cfRule>
  </conditionalFormatting>
  <conditionalFormatting sqref="O239">
    <cfRule type="cellIs" dxfId="552" priority="225" stopIfTrue="1" operator="greaterThan">
      <formula>100</formula>
    </cfRule>
  </conditionalFormatting>
  <conditionalFormatting sqref="H239">
    <cfRule type="cellIs" dxfId="551" priority="224" stopIfTrue="1" operator="lessThan">
      <formula>0</formula>
    </cfRule>
  </conditionalFormatting>
  <conditionalFormatting sqref="H239">
    <cfRule type="cellIs" dxfId="550" priority="223" stopIfTrue="1" operator="lessThan">
      <formula>0</formula>
    </cfRule>
  </conditionalFormatting>
  <conditionalFormatting sqref="O239">
    <cfRule type="cellIs" dxfId="549" priority="222" stopIfTrue="1" operator="greaterThan">
      <formula>100</formula>
    </cfRule>
  </conditionalFormatting>
  <conditionalFormatting sqref="O239">
    <cfRule type="cellIs" dxfId="548" priority="221" stopIfTrue="1" operator="greaterThan">
      <formula>100</formula>
    </cfRule>
  </conditionalFormatting>
  <conditionalFormatting sqref="O240">
    <cfRule type="cellIs" dxfId="547" priority="220" stopIfTrue="1" operator="greaterThan">
      <formula>100</formula>
    </cfRule>
  </conditionalFormatting>
  <conditionalFormatting sqref="H240">
    <cfRule type="cellIs" dxfId="546" priority="219" stopIfTrue="1" operator="lessThan">
      <formula>0</formula>
    </cfRule>
  </conditionalFormatting>
  <conditionalFormatting sqref="H240">
    <cfRule type="cellIs" dxfId="545" priority="218" stopIfTrue="1" operator="lessThan">
      <formula>0</formula>
    </cfRule>
  </conditionalFormatting>
  <conditionalFormatting sqref="O240">
    <cfRule type="cellIs" dxfId="544" priority="217" stopIfTrue="1" operator="greaterThan">
      <formula>100</formula>
    </cfRule>
  </conditionalFormatting>
  <conditionalFormatting sqref="O240">
    <cfRule type="cellIs" dxfId="543" priority="216" stopIfTrue="1" operator="greaterThan">
      <formula>100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542" priority="215" stopIfTrue="1" operator="greaterThan">
      <formula>100</formula>
    </cfRule>
  </conditionalFormatting>
  <conditionalFormatting sqref="H248 U248 AJ248 AY248 BN248 CC248 CR248 DG248 DV248 EK248 EZ248 FO248 GD248 GS248 HH248 HW248 IL248 JA248 JP248 KE248 KT248 LI248 LX248 MM248 NB248 NQ248 OF248 OU248 PJ248 PY248 QN248 RC248 RR248 SG248 SV248 TK248 TZ248 UO248 VD248 VS248 WH248 WW248 XL248 YA248 YP248 ZE248 ZT248 AAI248 AAX248 ABM248 ACB248 ACQ248 ADF248 ADU248 AEJ248 AEY248 AFN248 AGC248 AGR248 AHG248 AHV248 AIK248 AIZ248 AJO248 AKD248 AKS248 ALH248 ALW248 AML248 ANA248 ANP248 AOE248 AOT248 API248 APX248 AQM248 ARB248 ARQ248 ASF248 ASU248 ATJ248 ATY248 AUN248 AVC248 AVR248 AWG248 AWV248 AXK248 AXZ248 AYO248 AZD248 AZS248 BAH248 BAW248 BBL248 BCA248 BCP248 BDE248 BDT248 BEI248 BEX248 BFM248 BGB248 BGQ248 BHF248 BHU248 BIJ248 BIY248 BJN248 BKC248 BKR248 BLG248 BLV248 BMK248 BMZ248 BNO248 BOD248 BOS248 BPH248 BPW248 BQL248 BRA248 BRP248 BSE248 BST248 BTI248 BTX248 BUM248 BVB248 BVQ248 BWF248 BWU248 BXJ248 BXY248 BYN248 BZC248 BZR248 CAG248 CAV248 CBK248 CBZ248 CCO248 CDD248 CDS248 CEH248 CEW248 CFL248 CGA248 CGP248 CHE248 CHT248 CII248 CIX248 CJM248 CKB248 CKQ248 CLF248 CLU248 CMJ248 CMY248 CNN248 COC248 COR248 CPG248 CPV248 CQK248 CQZ248 CRO248 CSD248 CSS248 CTH248 CTW248 CUL248 CVA248 CVP248 CWE248 CWT248 CXI248 CXX248 CYM248 CZB248 CZQ248 DAF248 DAU248 DBJ248 DBY248 DCN248 DDC248 DDR248 DEG248 DEV248 DFK248 DFZ248 DGO248 DHD248 DHS248 DIH248 DIW248 DJL248 DKA248 DKP248 DLE248 DLT248 DMI248 DMX248 DNM248 DOB248 DOQ248 DPF248 DPU248 DQJ248 DQY248 DRN248 DSC248 DSR248 DTG248 DTV248 DUK248 DUZ248 DVO248 DWD248 DWS248 DXH248 DXW248 DYL248 DZA248 DZP248 EAE248 EAT248 EBI248 EBX248 ECM248 EDB248 EDQ248 EEF248 EEU248 EFJ248 EFY248 EGN248 EHC248 EHR248 EIG248 EIV248 EJK248 EJZ248 EKO248 ELD248 ELS248 EMH248 EMW248 ENL248 EOA248 EOP248 EPE248 EPT248 EQI248 EQX248 ERM248 ESB248 ESQ248 ETF248 ETU248 EUJ248 EUY248 EVN248 EWC248 EWR248 EXG248 EXV248 EYK248 EYZ248 EZO248 FAD248 FAS248 FBH248 FBW248 FCL248 FDA248 FDP248 FEE248 FET248 FFI248 FFX248 FGM248 FHB248 FHQ248 FIF248 FIU248 FJJ248 FJY248 FKN248 FLC248 FLR248 FMG248 FMV248 FNK248 FNZ248 FOO248 FPD248 FPS248 FQH248 FQW248 FRL248 FSA248 FSP248 FTE248 FTT248 FUI248 FUX248 FVM248 FWB248 FWQ248 FXF248 FXU248 FYJ248 FYY248 FZN248 GAC248 GAR248 GBG248 GBV248 GCK248 GCZ248 GDO248 GED248 GES248 GFH248 GFW248 GGL248 GHA248 GHP248 GIE248 GIT248 GJI248 GJX248 GKM248 GLB248 GLQ248 GMF248 GMU248 GNJ248 GNY248 GON248 GPC248 GPR248 GQG248 GQV248 GRK248 GRZ248 GSO248 GTD248 GTS248 GUH248 GUW248 GVL248 GWA248 GWP248 GXE248 GXT248 GYI248 GYX248 GZM248 HAB248 HAQ248 HBF248 HBU248 HCJ248 HCY248 HDN248 HEC248 HER248 HFG248 HFV248 HGK248 HGZ248 HHO248 HID248 HIS248 HJH248 HJW248 HKL248 HLA248 HLP248 HME248 HMT248 HNI248 HNX248 HOM248 HPB248 HPQ248 HQF248 HQU248 HRJ248 HRY248 HSN248 HTC248 HTR248 HUG248 HUV248 HVK248 HVZ248 HWO248 HXD248 HXS248 HYH248 HYW248 HZL248 IAA248 IAP248 IBE248 IBT248 ICI248 ICX248 IDM248 IEB248 IEQ248 IFF248 IFU248 IGJ248 IGY248 IHN248 IIC248 IIR248 IJG248 IJV248 IKK248 IKZ248 ILO248 IMD248 IMS248 INH248 INW248 IOL248 IPA248 IPP248 IQE248 IQT248 IRI248 IRX248 ISM248 ITB248 ITQ248 IUF248 IUU248 IVJ248 IVY248 IWN248 IXC248 IXR248 IYG248 IYV248 IZK248 IZZ248 JAO248 JBD248 JBS248 JCH248 JCW248 JDL248 JEA248 JEP248 JFE248 JFT248 JGI248 JGX248 JHM248 JIB248 JIQ248 JJF248 JJU248 JKJ248 JKY248 JLN248 JMC248 JMR248 JNG248 JNV248 JOK248 JOZ248 JPO248 JQD248 JQS248 JRH248 JRW248 JSL248 JTA248 JTP248 JUE248 JUT248 JVI248 JVX248 JWM248 JXB248 JXQ248 JYF248 JYU248 JZJ248 JZY248 KAN248 KBC248 KBR248 KCG248 KCV248 KDK248 KDZ248 KEO248 KFD248 KFS248 KGH248 KGW248 KHL248 KIA248 KIP248 KJE248 KJT248 KKI248 KKX248 KLM248 KMB248 KMQ248 KNF248 KNU248 KOJ248 KOY248 KPN248 KQC248 KQR248 KRG248 KRV248 KSK248 KSZ248 KTO248 KUD248 KUS248 KVH248 KVW248 KWL248 KXA248 KXP248 KYE248 KYT248 KZI248 KZX248 LAM248 LBB248 LBQ248 LCF248 LCU248 LDJ248 LDY248 LEN248 LFC248 LFR248 LGG248 LGV248 LHK248 LHZ248 LIO248 LJD248 LJS248 LKH248 LKW248 LLL248 LMA248 LMP248 LNE248 LNT248 LOI248 LOX248 LPM248 LQB248 LQQ248 LRF248 LRU248 LSJ248 LSY248 LTN248 LUC248 LUR248 LVG248 LVV248 LWK248 LWZ248 LXO248 LYD248 LYS248 LZH248 LZW248 MAL248 MBA248 MBP248 MCE248 MCT248 MDI248 MDX248 MEM248 MFB248 MFQ248 MGF248 MGU248 MHJ248 MHY248 MIN248 MJC248 MJR248 MKG248 MKV248 MLK248 MLZ248 MMO248 MND248 MNS248 MOH248 MOW248 MPL248 MQA248 MQP248 MRE248 MRT248 MSI248 MSX248 MTM248 MUB248 MUQ248 MVF248 MVU248 MWJ248 MWY248 MXN248 MYC248 MYR248 MZG248 MZV248 NAK248 NAZ248 NBO248 NCD248 NCS248 NDH248 NDW248 NEL248 NFA248 NFP248 NGE248 NGT248 NHI248 NHX248 NIM248 NJB248 NJQ248 NKF248 NKU248 NLJ248 NLY248 NMN248 NNC248 NNR248 NOG248 NOV248 NPK248 NPZ248 NQO248 NRD248 NRS248 NSH248 NSW248 NTL248 NUA248 NUP248 NVE248 NVT248 NWI248 NWX248 NXM248 NYB248 NYQ248 NZF248 NZU248 OAJ248 OAY248 OBN248 OCC248 OCR248 ODG248 ODV248 OEK248 OEZ248 OFO248 OGD248 OGS248 OHH248 OHW248 OIL248 OJA248 OJP248 OKE248 OKT248 OLI248 OLX248 OMM248 ONB248 ONQ248 OOF248 OOU248 OPJ248 OPY248 OQN248 ORC248 ORR248 OSG248 OSV248 OTK248 OTZ248 OUO248 OVD248 OVS248 OWH248 OWW248 OXL248 OYA248 OYP248 OZE248 OZT248 PAI248 PAX248 PBM248 PCB248 PCQ248 PDF248 PDU248 PEJ248 PEY248 PFN248 PGC248 PGR248 PHG248 PHV248 PIK248 PIZ248 PJO248 PKD248 PKS248 PLH248 PLW248 PML248 PNA248 PNP248 POE248 POT248 PPI248 PPX248 PQM248 PRB248 PRQ248 PSF248 PSU248 PTJ248 PTY248 PUN248 PVC248 PVR248 PWG248 PWV248 PXK248 PXZ248 PYO248 PZD248 PZS248 QAH248 QAW248 QBL248 QCA248 QCP248 QDE248 QDT248 QEI248 QEX248 QFM248 QGB248 QGQ248 QHF248 QHU248 QIJ248 QIY248 QJN248 QKC248 QKR248 QLG248 QLV248 QMK248 QMZ248 QNO248 QOD248 QOS248 QPH248 QPW248 QQL248 QRA248 QRP248 QSE248 QST248 QTI248 QTX248 QUM248 QVB248 QVQ248 QWF248 QWU248 QXJ248 QXY248 QYN248 QZC248 QZR248 RAG248 RAV248 RBK248 RBZ248 RCO248 RDD248 RDS248 REH248 REW248 RFL248 RGA248 RGP248 RHE248 RHT248 RII248 RIX248 RJM248 RKB248 RKQ248 RLF248 RLU248 RMJ248 RMY248 RNN248 ROC248 ROR248 RPG248 RPV248 RQK248 RQZ248 RRO248 RSD248 RSS248 RTH248 RTW248 RUL248 RVA248 RVP248 RWE248 RWT248 RXI248 RXX248 RYM248 RZB248 RZQ248 SAF248 SAU248 SBJ248 SBY248 SCN248 SDC248 SDR248 SEG248 SEV248 SFK248 SFZ248 SGO248 SHD248 SHS248 SIH248 SIW248 SJL248 SKA248 SKP248 SLE248 SLT248 SMI248 SMX248 SNM248 SOB248 SOQ248 SPF248 SPU248 SQJ248 SQY248 SRN248 SSC248 SSR248 STG248 STV248 SUK248 SUZ248 SVO248 SWD248 SWS248 SXH248 SXW248 SYL248 SZA248 SZP248 TAE248 TAT248 TBI248 TBX248 TCM248 TDB248 TDQ248 TEF248 TEU248 TFJ248 TFY248 TGN248 THC248 THR248 TIG248 TIV248 TJK248 TJZ248 TKO248 TLD248 TLS248 TMH248 TMW248 TNL248 TOA248 TOP248 TPE248 TPT248 TQI248 TQX248 TRM248 TSB248 TSQ248 TTF248 TTU248 TUJ248 TUY248 TVN248 TWC248 TWR248 TXG248 TXV248 TYK248 TYZ248 TZO248 UAD248 UAS248 UBH248 UBW248 UCL248 UDA248 UDP248 UEE248 UET248 UFI248 UFX248 UGM248 UHB248 UHQ248 UIF248 UIU248 UJJ248 UJY248 UKN248 ULC248 ULR248 UMG248 UMV248 UNK248 UNZ248 UOO248 UPD248 UPS248 UQH248 UQW248 URL248 USA248 USP248 UTE248 UTT248 UUI248 UUX248 UVM248 UWB248 UWQ248 UXF248 UXU248 UYJ248 UYY248 UZN248 VAC248 VAR248 VBG248 VBV248 VCK248 VCZ248 VDO248 VED248 VES248 VFH248 VFW248 VGL248 VHA248 VHP248 VIE248 VIT248 VJI248 VJX248 VKM248 VLB248 VLQ248 VMF248 VMU248 VNJ248 VNY248 VON248 VPC248 VPR248 VQG248 VQV248 VRK248 VRZ248 VSO248 VTD248 VTS248 VUH248 VUW248 VVL248 VWA248 VWP248 VXE248 VXT248 VYI248 VYX248 VZM248 WAB248 WAQ248 WBF248 WBU248 WCJ248 WCY248 WDN248 WEC248 WER248 WFG248 WFV248 WGK248 WGZ248 WHO248 WID248 WIS248 WJH248 WJW248 WKL248 WLA248 WLP248 WME248 WMT248 WNI248 WNX248 WOM248 WPB248 WPQ248 WQF248 WQU248 WRJ248 WRY248 WSN248 WTC248 WTR248 WUG248 WUV248 WVK248 WVZ248 WWO248 WXD248 WXS248 WYH248 WYW248 WZL248 XAA248 XAP248 XBE248 XBT248 XCI248 XCX248 XDM248 XEB248 XEQ248">
    <cfRule type="cellIs" dxfId="541" priority="214" stopIfTrue="1" operator="lessThan">
      <formula>0</formula>
    </cfRule>
  </conditionalFormatting>
  <conditionalFormatting sqref="H248 U248 AJ248 AY248 BN248 CC248 CR248 DG248 DV248 EK248 EZ248 FO248 GD248 GS248 HH248 HW248 IL248 JA248 JP248 KE248 KT248 LI248 LX248 MM248 NB248 NQ248 OF248 OU248 PJ248 PY248 QN248 RC248 RR248 SG248 SV248 TK248 TZ248 UO248 VD248 VS248 WH248 WW248 XL248 YA248 YP248 ZE248 ZT248 AAI248 AAX248 ABM248 ACB248 ACQ248 ADF248 ADU248 AEJ248 AEY248 AFN248 AGC248 AGR248 AHG248 AHV248 AIK248 AIZ248 AJO248 AKD248 AKS248 ALH248 ALW248 AML248 ANA248 ANP248 AOE248 AOT248 API248 APX248 AQM248 ARB248 ARQ248 ASF248 ASU248 ATJ248 ATY248 AUN248 AVC248 AVR248 AWG248 AWV248 AXK248 AXZ248 AYO248 AZD248 AZS248 BAH248 BAW248 BBL248 BCA248 BCP248 BDE248 BDT248 BEI248 BEX248 BFM248 BGB248 BGQ248 BHF248 BHU248 BIJ248 BIY248 BJN248 BKC248 BKR248 BLG248 BLV248 BMK248 BMZ248 BNO248 BOD248 BOS248 BPH248 BPW248 BQL248 BRA248 BRP248 BSE248 BST248 BTI248 BTX248 BUM248 BVB248 BVQ248 BWF248 BWU248 BXJ248 BXY248 BYN248 BZC248 BZR248 CAG248 CAV248 CBK248 CBZ248 CCO248 CDD248 CDS248 CEH248 CEW248 CFL248 CGA248 CGP248 CHE248 CHT248 CII248 CIX248 CJM248 CKB248 CKQ248 CLF248 CLU248 CMJ248 CMY248 CNN248 COC248 COR248 CPG248 CPV248 CQK248 CQZ248 CRO248 CSD248 CSS248 CTH248 CTW248 CUL248 CVA248 CVP248 CWE248 CWT248 CXI248 CXX248 CYM248 CZB248 CZQ248 DAF248 DAU248 DBJ248 DBY248 DCN248 DDC248 DDR248 DEG248 DEV248 DFK248 DFZ248 DGO248 DHD248 DHS248 DIH248 DIW248 DJL248 DKA248 DKP248 DLE248 DLT248 DMI248 DMX248 DNM248 DOB248 DOQ248 DPF248 DPU248 DQJ248 DQY248 DRN248 DSC248 DSR248 DTG248 DTV248 DUK248 DUZ248 DVO248 DWD248 DWS248 DXH248 DXW248 DYL248 DZA248 DZP248 EAE248 EAT248 EBI248 EBX248 ECM248 EDB248 EDQ248 EEF248 EEU248 EFJ248 EFY248 EGN248 EHC248 EHR248 EIG248 EIV248 EJK248 EJZ248 EKO248 ELD248 ELS248 EMH248 EMW248 ENL248 EOA248 EOP248 EPE248 EPT248 EQI248 EQX248 ERM248 ESB248 ESQ248 ETF248 ETU248 EUJ248 EUY248 EVN248 EWC248 EWR248 EXG248 EXV248 EYK248 EYZ248 EZO248 FAD248 FAS248 FBH248 FBW248 FCL248 FDA248 FDP248 FEE248 FET248 FFI248 FFX248 FGM248 FHB248 FHQ248 FIF248 FIU248 FJJ248 FJY248 FKN248 FLC248 FLR248 FMG248 FMV248 FNK248 FNZ248 FOO248 FPD248 FPS248 FQH248 FQW248 FRL248 FSA248 FSP248 FTE248 FTT248 FUI248 FUX248 FVM248 FWB248 FWQ248 FXF248 FXU248 FYJ248 FYY248 FZN248 GAC248 GAR248 GBG248 GBV248 GCK248 GCZ248 GDO248 GED248 GES248 GFH248 GFW248 GGL248 GHA248 GHP248 GIE248 GIT248 GJI248 GJX248 GKM248 GLB248 GLQ248 GMF248 GMU248 GNJ248 GNY248 GON248 GPC248 GPR248 GQG248 GQV248 GRK248 GRZ248 GSO248 GTD248 GTS248 GUH248 GUW248 GVL248 GWA248 GWP248 GXE248 GXT248 GYI248 GYX248 GZM248 HAB248 HAQ248 HBF248 HBU248 HCJ248 HCY248 HDN248 HEC248 HER248 HFG248 HFV248 HGK248 HGZ248 HHO248 HID248 HIS248 HJH248 HJW248 HKL248 HLA248 HLP248 HME248 HMT248 HNI248 HNX248 HOM248 HPB248 HPQ248 HQF248 HQU248 HRJ248 HRY248 HSN248 HTC248 HTR248 HUG248 HUV248 HVK248 HVZ248 HWO248 HXD248 HXS248 HYH248 HYW248 HZL248 IAA248 IAP248 IBE248 IBT248 ICI248 ICX248 IDM248 IEB248 IEQ248 IFF248 IFU248 IGJ248 IGY248 IHN248 IIC248 IIR248 IJG248 IJV248 IKK248 IKZ248 ILO248 IMD248 IMS248 INH248 INW248 IOL248 IPA248 IPP248 IQE248 IQT248 IRI248 IRX248 ISM248 ITB248 ITQ248 IUF248 IUU248 IVJ248 IVY248 IWN248 IXC248 IXR248 IYG248 IYV248 IZK248 IZZ248 JAO248 JBD248 JBS248 JCH248 JCW248 JDL248 JEA248 JEP248 JFE248 JFT248 JGI248 JGX248 JHM248 JIB248 JIQ248 JJF248 JJU248 JKJ248 JKY248 JLN248 JMC248 JMR248 JNG248 JNV248 JOK248 JOZ248 JPO248 JQD248 JQS248 JRH248 JRW248 JSL248 JTA248 JTP248 JUE248 JUT248 JVI248 JVX248 JWM248 JXB248 JXQ248 JYF248 JYU248 JZJ248 JZY248 KAN248 KBC248 KBR248 KCG248 KCV248 KDK248 KDZ248 KEO248 KFD248 KFS248 KGH248 KGW248 KHL248 KIA248 KIP248 KJE248 KJT248 KKI248 KKX248 KLM248 KMB248 KMQ248 KNF248 KNU248 KOJ248 KOY248 KPN248 KQC248 KQR248 KRG248 KRV248 KSK248 KSZ248 KTO248 KUD248 KUS248 KVH248 KVW248 KWL248 KXA248 KXP248 KYE248 KYT248 KZI248 KZX248 LAM248 LBB248 LBQ248 LCF248 LCU248 LDJ248 LDY248 LEN248 LFC248 LFR248 LGG248 LGV248 LHK248 LHZ248 LIO248 LJD248 LJS248 LKH248 LKW248 LLL248 LMA248 LMP248 LNE248 LNT248 LOI248 LOX248 LPM248 LQB248 LQQ248 LRF248 LRU248 LSJ248 LSY248 LTN248 LUC248 LUR248 LVG248 LVV248 LWK248 LWZ248 LXO248 LYD248 LYS248 LZH248 LZW248 MAL248 MBA248 MBP248 MCE248 MCT248 MDI248 MDX248 MEM248 MFB248 MFQ248 MGF248 MGU248 MHJ248 MHY248 MIN248 MJC248 MJR248 MKG248 MKV248 MLK248 MLZ248 MMO248 MND248 MNS248 MOH248 MOW248 MPL248 MQA248 MQP248 MRE248 MRT248 MSI248 MSX248 MTM248 MUB248 MUQ248 MVF248 MVU248 MWJ248 MWY248 MXN248 MYC248 MYR248 MZG248 MZV248 NAK248 NAZ248 NBO248 NCD248 NCS248 NDH248 NDW248 NEL248 NFA248 NFP248 NGE248 NGT248 NHI248 NHX248 NIM248 NJB248 NJQ248 NKF248 NKU248 NLJ248 NLY248 NMN248 NNC248 NNR248 NOG248 NOV248 NPK248 NPZ248 NQO248 NRD248 NRS248 NSH248 NSW248 NTL248 NUA248 NUP248 NVE248 NVT248 NWI248 NWX248 NXM248 NYB248 NYQ248 NZF248 NZU248 OAJ248 OAY248 OBN248 OCC248 OCR248 ODG248 ODV248 OEK248 OEZ248 OFO248 OGD248 OGS248 OHH248 OHW248 OIL248 OJA248 OJP248 OKE248 OKT248 OLI248 OLX248 OMM248 ONB248 ONQ248 OOF248 OOU248 OPJ248 OPY248 OQN248 ORC248 ORR248 OSG248 OSV248 OTK248 OTZ248 OUO248 OVD248 OVS248 OWH248 OWW248 OXL248 OYA248 OYP248 OZE248 OZT248 PAI248 PAX248 PBM248 PCB248 PCQ248 PDF248 PDU248 PEJ248 PEY248 PFN248 PGC248 PGR248 PHG248 PHV248 PIK248 PIZ248 PJO248 PKD248 PKS248 PLH248 PLW248 PML248 PNA248 PNP248 POE248 POT248 PPI248 PPX248 PQM248 PRB248 PRQ248 PSF248 PSU248 PTJ248 PTY248 PUN248 PVC248 PVR248 PWG248 PWV248 PXK248 PXZ248 PYO248 PZD248 PZS248 QAH248 QAW248 QBL248 QCA248 QCP248 QDE248 QDT248 QEI248 QEX248 QFM248 QGB248 QGQ248 QHF248 QHU248 QIJ248 QIY248 QJN248 QKC248 QKR248 QLG248 QLV248 QMK248 QMZ248 QNO248 QOD248 QOS248 QPH248 QPW248 QQL248 QRA248 QRP248 QSE248 QST248 QTI248 QTX248 QUM248 QVB248 QVQ248 QWF248 QWU248 QXJ248 QXY248 QYN248 QZC248 QZR248 RAG248 RAV248 RBK248 RBZ248 RCO248 RDD248 RDS248 REH248 REW248 RFL248 RGA248 RGP248 RHE248 RHT248 RII248 RIX248 RJM248 RKB248 RKQ248 RLF248 RLU248 RMJ248 RMY248 RNN248 ROC248 ROR248 RPG248 RPV248 RQK248 RQZ248 RRO248 RSD248 RSS248 RTH248 RTW248 RUL248 RVA248 RVP248 RWE248 RWT248 RXI248 RXX248 RYM248 RZB248 RZQ248 SAF248 SAU248 SBJ248 SBY248 SCN248 SDC248 SDR248 SEG248 SEV248 SFK248 SFZ248 SGO248 SHD248 SHS248 SIH248 SIW248 SJL248 SKA248 SKP248 SLE248 SLT248 SMI248 SMX248 SNM248 SOB248 SOQ248 SPF248 SPU248 SQJ248 SQY248 SRN248 SSC248 SSR248 STG248 STV248 SUK248 SUZ248 SVO248 SWD248 SWS248 SXH248 SXW248 SYL248 SZA248 SZP248 TAE248 TAT248 TBI248 TBX248 TCM248 TDB248 TDQ248 TEF248 TEU248 TFJ248 TFY248 TGN248 THC248 THR248 TIG248 TIV248 TJK248 TJZ248 TKO248 TLD248 TLS248 TMH248 TMW248 TNL248 TOA248 TOP248 TPE248 TPT248 TQI248 TQX248 TRM248 TSB248 TSQ248 TTF248 TTU248 TUJ248 TUY248 TVN248 TWC248 TWR248 TXG248 TXV248 TYK248 TYZ248 TZO248 UAD248 UAS248 UBH248 UBW248 UCL248 UDA248 UDP248 UEE248 UET248 UFI248 UFX248 UGM248 UHB248 UHQ248 UIF248 UIU248 UJJ248 UJY248 UKN248 ULC248 ULR248 UMG248 UMV248 UNK248 UNZ248 UOO248 UPD248 UPS248 UQH248 UQW248 URL248 USA248 USP248 UTE248 UTT248 UUI248 UUX248 UVM248 UWB248 UWQ248 UXF248 UXU248 UYJ248 UYY248 UZN248 VAC248 VAR248 VBG248 VBV248 VCK248 VCZ248 VDO248 VED248 VES248 VFH248 VFW248 VGL248 VHA248 VHP248 VIE248 VIT248 VJI248 VJX248 VKM248 VLB248 VLQ248 VMF248 VMU248 VNJ248 VNY248 VON248 VPC248 VPR248 VQG248 VQV248 VRK248 VRZ248 VSO248 VTD248 VTS248 VUH248 VUW248 VVL248 VWA248 VWP248 VXE248 VXT248 VYI248 VYX248 VZM248 WAB248 WAQ248 WBF248 WBU248 WCJ248 WCY248 WDN248 WEC248 WER248 WFG248 WFV248 WGK248 WGZ248 WHO248 WID248 WIS248 WJH248 WJW248 WKL248 WLA248 WLP248 WME248 WMT248 WNI248 WNX248 WOM248 WPB248 WPQ248 WQF248 WQU248 WRJ248 WRY248 WSN248 WTC248 WTR248 WUG248 WUV248 WVK248 WVZ248 WWO248 WXD248 WXS248 WYH248 WYW248 WZL248 XAA248 XAP248 XBE248 XBT248 XCI248 XCX248 XDM248 XEB248 XEQ248">
    <cfRule type="cellIs" dxfId="540" priority="213" stopIfTrue="1" operator="lessThan">
      <formula>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539" priority="212" stopIfTrue="1" operator="greaterThan">
      <formula>100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538" priority="211" stopIfTrue="1" operator="greaterThan">
      <formula>100</formula>
    </cfRule>
  </conditionalFormatting>
  <conditionalFormatting sqref="O252">
    <cfRule type="cellIs" dxfId="537" priority="210" stopIfTrue="1" operator="greaterThan">
      <formula>100</formula>
    </cfRule>
  </conditionalFormatting>
  <conditionalFormatting sqref="H252">
    <cfRule type="cellIs" dxfId="536" priority="209" stopIfTrue="1" operator="lessThan">
      <formula>0</formula>
    </cfRule>
  </conditionalFormatting>
  <conditionalFormatting sqref="H252">
    <cfRule type="cellIs" dxfId="535" priority="208" stopIfTrue="1" operator="lessThan">
      <formula>0</formula>
    </cfRule>
  </conditionalFormatting>
  <conditionalFormatting sqref="O252">
    <cfRule type="cellIs" dxfId="534" priority="207" stopIfTrue="1" operator="greaterThan">
      <formula>100</formula>
    </cfRule>
  </conditionalFormatting>
  <conditionalFormatting sqref="O252">
    <cfRule type="cellIs" dxfId="533" priority="206" stopIfTrue="1" operator="greaterThan">
      <formula>100</formula>
    </cfRule>
  </conditionalFormatting>
  <conditionalFormatting sqref="O264">
    <cfRule type="cellIs" dxfId="532" priority="205" stopIfTrue="1" operator="greaterThan">
      <formula>100</formula>
    </cfRule>
  </conditionalFormatting>
  <conditionalFormatting sqref="H264">
    <cfRule type="cellIs" dxfId="531" priority="204" stopIfTrue="1" operator="lessThan">
      <formula>0</formula>
    </cfRule>
  </conditionalFormatting>
  <conditionalFormatting sqref="H264">
    <cfRule type="cellIs" dxfId="530" priority="203" stopIfTrue="1" operator="lessThan">
      <formula>0</formula>
    </cfRule>
  </conditionalFormatting>
  <conditionalFormatting sqref="O264">
    <cfRule type="cellIs" dxfId="529" priority="202" stopIfTrue="1" operator="greaterThan">
      <formula>100</formula>
    </cfRule>
  </conditionalFormatting>
  <conditionalFormatting sqref="O264">
    <cfRule type="cellIs" dxfId="528" priority="201" stopIfTrue="1" operator="greaterThan">
      <formula>100</formula>
    </cfRule>
  </conditionalFormatting>
  <conditionalFormatting sqref="O265">
    <cfRule type="cellIs" dxfId="527" priority="200" stopIfTrue="1" operator="greaterThan">
      <formula>100</formula>
    </cfRule>
  </conditionalFormatting>
  <conditionalFormatting sqref="H265">
    <cfRule type="cellIs" dxfId="526" priority="199" stopIfTrue="1" operator="lessThan">
      <formula>0</formula>
    </cfRule>
  </conditionalFormatting>
  <conditionalFormatting sqref="H265">
    <cfRule type="cellIs" dxfId="525" priority="198" stopIfTrue="1" operator="lessThan">
      <formula>0</formula>
    </cfRule>
  </conditionalFormatting>
  <conditionalFormatting sqref="O265">
    <cfRule type="cellIs" dxfId="524" priority="197" stopIfTrue="1" operator="greaterThan">
      <formula>100</formula>
    </cfRule>
  </conditionalFormatting>
  <conditionalFormatting sqref="O265">
    <cfRule type="cellIs" dxfId="523" priority="196" stopIfTrue="1" operator="greaterThan">
      <formula>100</formula>
    </cfRule>
  </conditionalFormatting>
  <conditionalFormatting sqref="O270">
    <cfRule type="cellIs" dxfId="522" priority="195" stopIfTrue="1" operator="greaterThan">
      <formula>100</formula>
    </cfRule>
  </conditionalFormatting>
  <conditionalFormatting sqref="H270">
    <cfRule type="cellIs" dxfId="521" priority="194" stopIfTrue="1" operator="lessThan">
      <formula>0</formula>
    </cfRule>
  </conditionalFormatting>
  <conditionalFormatting sqref="H270">
    <cfRule type="cellIs" dxfId="520" priority="193" stopIfTrue="1" operator="lessThan">
      <formula>0</formula>
    </cfRule>
  </conditionalFormatting>
  <conditionalFormatting sqref="O270">
    <cfRule type="cellIs" dxfId="519" priority="192" stopIfTrue="1" operator="greaterThan">
      <formula>100</formula>
    </cfRule>
  </conditionalFormatting>
  <conditionalFormatting sqref="O270">
    <cfRule type="cellIs" dxfId="518" priority="191" stopIfTrue="1" operator="greaterThan">
      <formula>100</formula>
    </cfRule>
  </conditionalFormatting>
  <conditionalFormatting sqref="O275">
    <cfRule type="cellIs" dxfId="517" priority="190" stopIfTrue="1" operator="greaterThan">
      <formula>100</formula>
    </cfRule>
  </conditionalFormatting>
  <conditionalFormatting sqref="H275">
    <cfRule type="cellIs" dxfId="516" priority="189" stopIfTrue="1" operator="lessThan">
      <formula>0</formula>
    </cfRule>
  </conditionalFormatting>
  <conditionalFormatting sqref="H275">
    <cfRule type="cellIs" dxfId="515" priority="188" stopIfTrue="1" operator="lessThan">
      <formula>0</formula>
    </cfRule>
  </conditionalFormatting>
  <conditionalFormatting sqref="O275">
    <cfRule type="cellIs" dxfId="514" priority="187" stopIfTrue="1" operator="greaterThan">
      <formula>100</formula>
    </cfRule>
  </conditionalFormatting>
  <conditionalFormatting sqref="O275">
    <cfRule type="cellIs" dxfId="513" priority="186" stopIfTrue="1" operator="greaterThan">
      <formula>100</formula>
    </cfRule>
  </conditionalFormatting>
  <conditionalFormatting sqref="O284">
    <cfRule type="cellIs" dxfId="512" priority="185" stopIfTrue="1" operator="greaterThan">
      <formula>100</formula>
    </cfRule>
  </conditionalFormatting>
  <conditionalFormatting sqref="H284">
    <cfRule type="cellIs" dxfId="511" priority="184" stopIfTrue="1" operator="lessThan">
      <formula>0</formula>
    </cfRule>
  </conditionalFormatting>
  <conditionalFormatting sqref="H284">
    <cfRule type="cellIs" dxfId="510" priority="183" stopIfTrue="1" operator="lessThan">
      <formula>0</formula>
    </cfRule>
  </conditionalFormatting>
  <conditionalFormatting sqref="O284">
    <cfRule type="cellIs" dxfId="509" priority="182" stopIfTrue="1" operator="greaterThan">
      <formula>100</formula>
    </cfRule>
  </conditionalFormatting>
  <conditionalFormatting sqref="O284">
    <cfRule type="cellIs" dxfId="508" priority="181" stopIfTrue="1" operator="greaterThan">
      <formula>100</formula>
    </cfRule>
  </conditionalFormatting>
  <conditionalFormatting sqref="O289">
    <cfRule type="cellIs" dxfId="507" priority="180" stopIfTrue="1" operator="greaterThan">
      <formula>100</formula>
    </cfRule>
  </conditionalFormatting>
  <conditionalFormatting sqref="H289">
    <cfRule type="cellIs" dxfId="506" priority="179" stopIfTrue="1" operator="lessThan">
      <formula>0</formula>
    </cfRule>
  </conditionalFormatting>
  <conditionalFormatting sqref="H289">
    <cfRule type="cellIs" dxfId="505" priority="178" stopIfTrue="1" operator="lessThan">
      <formula>0</formula>
    </cfRule>
  </conditionalFormatting>
  <conditionalFormatting sqref="O289">
    <cfRule type="cellIs" dxfId="504" priority="177" stopIfTrue="1" operator="greaterThan">
      <formula>100</formula>
    </cfRule>
  </conditionalFormatting>
  <conditionalFormatting sqref="O289">
    <cfRule type="cellIs" dxfId="503" priority="176" stopIfTrue="1" operator="greaterThan">
      <formula>100</formula>
    </cfRule>
  </conditionalFormatting>
  <conditionalFormatting sqref="O292">
    <cfRule type="cellIs" dxfId="502" priority="175" stopIfTrue="1" operator="greaterThan">
      <formula>100</formula>
    </cfRule>
  </conditionalFormatting>
  <conditionalFormatting sqref="H292">
    <cfRule type="cellIs" dxfId="501" priority="174" stopIfTrue="1" operator="lessThan">
      <formula>0</formula>
    </cfRule>
  </conditionalFormatting>
  <conditionalFormatting sqref="H292">
    <cfRule type="cellIs" dxfId="500" priority="173" stopIfTrue="1" operator="lessThan">
      <formula>0</formula>
    </cfRule>
  </conditionalFormatting>
  <conditionalFormatting sqref="O292">
    <cfRule type="cellIs" dxfId="499" priority="172" stopIfTrue="1" operator="greaterThan">
      <formula>100</formula>
    </cfRule>
  </conditionalFormatting>
  <conditionalFormatting sqref="O292">
    <cfRule type="cellIs" dxfId="498" priority="171" stopIfTrue="1" operator="greaterThan">
      <formula>100</formula>
    </cfRule>
  </conditionalFormatting>
  <conditionalFormatting sqref="O297">
    <cfRule type="cellIs" dxfId="497" priority="170" stopIfTrue="1" operator="greaterThan">
      <formula>100</formula>
    </cfRule>
  </conditionalFormatting>
  <conditionalFormatting sqref="H297">
    <cfRule type="cellIs" dxfId="496" priority="169" stopIfTrue="1" operator="lessThan">
      <formula>0</formula>
    </cfRule>
  </conditionalFormatting>
  <conditionalFormatting sqref="H297">
    <cfRule type="cellIs" dxfId="495" priority="168" stopIfTrue="1" operator="lessThan">
      <formula>0</formula>
    </cfRule>
  </conditionalFormatting>
  <conditionalFormatting sqref="O297">
    <cfRule type="cellIs" dxfId="494" priority="167" stopIfTrue="1" operator="greaterThan">
      <formula>100</formula>
    </cfRule>
  </conditionalFormatting>
  <conditionalFormatting sqref="O297">
    <cfRule type="cellIs" dxfId="493" priority="166" stopIfTrue="1" operator="greaterThan">
      <formula>100</formula>
    </cfRule>
  </conditionalFormatting>
  <conditionalFormatting sqref="O302">
    <cfRule type="cellIs" dxfId="492" priority="165" stopIfTrue="1" operator="greaterThan">
      <formula>100</formula>
    </cfRule>
  </conditionalFormatting>
  <conditionalFormatting sqref="H302">
    <cfRule type="cellIs" dxfId="491" priority="164" stopIfTrue="1" operator="lessThan">
      <formula>0</formula>
    </cfRule>
  </conditionalFormatting>
  <conditionalFormatting sqref="H302">
    <cfRule type="cellIs" dxfId="490" priority="163" stopIfTrue="1" operator="lessThan">
      <formula>0</formula>
    </cfRule>
  </conditionalFormatting>
  <conditionalFormatting sqref="O302">
    <cfRule type="cellIs" dxfId="489" priority="162" stopIfTrue="1" operator="greaterThan">
      <formula>100</formula>
    </cfRule>
  </conditionalFormatting>
  <conditionalFormatting sqref="O302">
    <cfRule type="cellIs" dxfId="488" priority="161" stopIfTrue="1" operator="greaterThan">
      <formula>100</formula>
    </cfRule>
  </conditionalFormatting>
  <conditionalFormatting sqref="O306">
    <cfRule type="cellIs" dxfId="487" priority="160" stopIfTrue="1" operator="greaterThan">
      <formula>100</formula>
    </cfRule>
  </conditionalFormatting>
  <conditionalFormatting sqref="H306">
    <cfRule type="cellIs" dxfId="486" priority="159" stopIfTrue="1" operator="lessThan">
      <formula>0</formula>
    </cfRule>
  </conditionalFormatting>
  <conditionalFormatting sqref="H306">
    <cfRule type="cellIs" dxfId="485" priority="158" stopIfTrue="1" operator="lessThan">
      <formula>0</formula>
    </cfRule>
  </conditionalFormatting>
  <conditionalFormatting sqref="O306">
    <cfRule type="cellIs" dxfId="484" priority="157" stopIfTrue="1" operator="greaterThan">
      <formula>100</formula>
    </cfRule>
  </conditionalFormatting>
  <conditionalFormatting sqref="O306">
    <cfRule type="cellIs" dxfId="483" priority="156" stopIfTrue="1" operator="greaterThan">
      <formula>100</formula>
    </cfRule>
  </conditionalFormatting>
  <conditionalFormatting sqref="O307">
    <cfRule type="cellIs" dxfId="482" priority="155" stopIfTrue="1" operator="greaterThan">
      <formula>100</formula>
    </cfRule>
  </conditionalFormatting>
  <conditionalFormatting sqref="H307">
    <cfRule type="cellIs" dxfId="481" priority="154" stopIfTrue="1" operator="lessThan">
      <formula>0</formula>
    </cfRule>
  </conditionalFormatting>
  <conditionalFormatting sqref="H307">
    <cfRule type="cellIs" dxfId="480" priority="153" stopIfTrue="1" operator="lessThan">
      <formula>0</formula>
    </cfRule>
  </conditionalFormatting>
  <conditionalFormatting sqref="O307">
    <cfRule type="cellIs" dxfId="479" priority="152" stopIfTrue="1" operator="greaterThan">
      <formula>100</formula>
    </cfRule>
  </conditionalFormatting>
  <conditionalFormatting sqref="O307">
    <cfRule type="cellIs" dxfId="478" priority="151" stopIfTrue="1" operator="greaterThan">
      <formula>100</formula>
    </cfRule>
  </conditionalFormatting>
  <conditionalFormatting sqref="O313">
    <cfRule type="cellIs" dxfId="477" priority="150" stopIfTrue="1" operator="greaterThan">
      <formula>100</formula>
    </cfRule>
  </conditionalFormatting>
  <conditionalFormatting sqref="H313">
    <cfRule type="cellIs" dxfId="476" priority="149" stopIfTrue="1" operator="lessThan">
      <formula>0</formula>
    </cfRule>
  </conditionalFormatting>
  <conditionalFormatting sqref="H313">
    <cfRule type="cellIs" dxfId="475" priority="148" stopIfTrue="1" operator="lessThan">
      <formula>0</formula>
    </cfRule>
  </conditionalFormatting>
  <conditionalFormatting sqref="O313">
    <cfRule type="cellIs" dxfId="474" priority="147" stopIfTrue="1" operator="greaterThan">
      <formula>100</formula>
    </cfRule>
  </conditionalFormatting>
  <conditionalFormatting sqref="O313">
    <cfRule type="cellIs" dxfId="473" priority="146" stopIfTrue="1" operator="greaterThan">
      <formula>100</formula>
    </cfRule>
  </conditionalFormatting>
  <conditionalFormatting sqref="O324">
    <cfRule type="cellIs" dxfId="472" priority="145" stopIfTrue="1" operator="greaterThan">
      <formula>100</formula>
    </cfRule>
  </conditionalFormatting>
  <conditionalFormatting sqref="H324">
    <cfRule type="cellIs" dxfId="471" priority="144" stopIfTrue="1" operator="lessThan">
      <formula>0</formula>
    </cfRule>
  </conditionalFormatting>
  <conditionalFormatting sqref="H324">
    <cfRule type="cellIs" dxfId="470" priority="143" stopIfTrue="1" operator="lessThan">
      <formula>0</formula>
    </cfRule>
  </conditionalFormatting>
  <conditionalFormatting sqref="O324">
    <cfRule type="cellIs" dxfId="469" priority="142" stopIfTrue="1" operator="greaterThan">
      <formula>100</formula>
    </cfRule>
  </conditionalFormatting>
  <conditionalFormatting sqref="O324">
    <cfRule type="cellIs" dxfId="468" priority="141" stopIfTrue="1" operator="greaterThan">
      <formula>100</formula>
    </cfRule>
  </conditionalFormatting>
  <conditionalFormatting sqref="O341">
    <cfRule type="cellIs" dxfId="467" priority="140" stopIfTrue="1" operator="greaterThan">
      <formula>100</formula>
    </cfRule>
  </conditionalFormatting>
  <conditionalFormatting sqref="H341">
    <cfRule type="cellIs" dxfId="466" priority="139" stopIfTrue="1" operator="lessThan">
      <formula>0</formula>
    </cfRule>
  </conditionalFormatting>
  <conditionalFormatting sqref="H341">
    <cfRule type="cellIs" dxfId="465" priority="138" stopIfTrue="1" operator="lessThan">
      <formula>0</formula>
    </cfRule>
  </conditionalFormatting>
  <conditionalFormatting sqref="O341">
    <cfRule type="cellIs" dxfId="464" priority="137" stopIfTrue="1" operator="greaterThan">
      <formula>100</formula>
    </cfRule>
  </conditionalFormatting>
  <conditionalFormatting sqref="O341">
    <cfRule type="cellIs" dxfId="463" priority="136" stopIfTrue="1" operator="greaterThan">
      <formula>100</formula>
    </cfRule>
  </conditionalFormatting>
  <conditionalFormatting sqref="O362">
    <cfRule type="cellIs" dxfId="462" priority="135" stopIfTrue="1" operator="greaterThan">
      <formula>100</formula>
    </cfRule>
  </conditionalFormatting>
  <conditionalFormatting sqref="H362">
    <cfRule type="cellIs" dxfId="461" priority="134" stopIfTrue="1" operator="lessThan">
      <formula>0</formula>
    </cfRule>
  </conditionalFormatting>
  <conditionalFormatting sqref="H362">
    <cfRule type="cellIs" dxfId="460" priority="133" stopIfTrue="1" operator="lessThan">
      <formula>0</formula>
    </cfRule>
  </conditionalFormatting>
  <conditionalFormatting sqref="O362">
    <cfRule type="cellIs" dxfId="459" priority="132" stopIfTrue="1" operator="greaterThan">
      <formula>100</formula>
    </cfRule>
  </conditionalFormatting>
  <conditionalFormatting sqref="O362">
    <cfRule type="cellIs" dxfId="458" priority="131" stopIfTrue="1" operator="greaterThan">
      <formula>100</formula>
    </cfRule>
  </conditionalFormatting>
  <conditionalFormatting sqref="O364:O365">
    <cfRule type="cellIs" dxfId="457" priority="130" stopIfTrue="1" operator="greaterThan">
      <formula>100</formula>
    </cfRule>
  </conditionalFormatting>
  <conditionalFormatting sqref="H364:H365">
    <cfRule type="cellIs" dxfId="456" priority="129" stopIfTrue="1" operator="lessThan">
      <formula>0</formula>
    </cfRule>
  </conditionalFormatting>
  <conditionalFormatting sqref="H364:H365">
    <cfRule type="cellIs" dxfId="455" priority="128" stopIfTrue="1" operator="lessThan">
      <formula>0</formula>
    </cfRule>
  </conditionalFormatting>
  <conditionalFormatting sqref="O364:O365">
    <cfRule type="cellIs" dxfId="454" priority="127" stopIfTrue="1" operator="greaterThan">
      <formula>100</formula>
    </cfRule>
  </conditionalFormatting>
  <conditionalFormatting sqref="O364:O365">
    <cfRule type="cellIs" dxfId="453" priority="126" stopIfTrue="1" operator="greaterThan">
      <formula>100</formula>
    </cfRule>
  </conditionalFormatting>
  <conditionalFormatting sqref="O370">
    <cfRule type="cellIs" dxfId="452" priority="125" stopIfTrue="1" operator="greaterThan">
      <formula>100</formula>
    </cfRule>
  </conditionalFormatting>
  <conditionalFormatting sqref="H370">
    <cfRule type="cellIs" dxfId="451" priority="124" stopIfTrue="1" operator="lessThan">
      <formula>0</formula>
    </cfRule>
  </conditionalFormatting>
  <conditionalFormatting sqref="H370">
    <cfRule type="cellIs" dxfId="450" priority="123" stopIfTrue="1" operator="lessThan">
      <formula>0</formula>
    </cfRule>
  </conditionalFormatting>
  <conditionalFormatting sqref="O370">
    <cfRule type="cellIs" dxfId="449" priority="122" stopIfTrue="1" operator="greaterThan">
      <formula>100</formula>
    </cfRule>
  </conditionalFormatting>
  <conditionalFormatting sqref="O370">
    <cfRule type="cellIs" dxfId="448" priority="121" stopIfTrue="1" operator="greaterThan">
      <formula>100</formula>
    </cfRule>
  </conditionalFormatting>
  <conditionalFormatting sqref="O397">
    <cfRule type="cellIs" dxfId="447" priority="120" stopIfTrue="1" operator="greaterThan">
      <formula>100</formula>
    </cfRule>
  </conditionalFormatting>
  <conditionalFormatting sqref="H397">
    <cfRule type="cellIs" dxfId="446" priority="119" stopIfTrue="1" operator="lessThan">
      <formula>0</formula>
    </cfRule>
  </conditionalFormatting>
  <conditionalFormatting sqref="H397">
    <cfRule type="cellIs" dxfId="445" priority="118" stopIfTrue="1" operator="lessThan">
      <formula>0</formula>
    </cfRule>
  </conditionalFormatting>
  <conditionalFormatting sqref="O397">
    <cfRule type="cellIs" dxfId="444" priority="117" stopIfTrue="1" operator="greaterThan">
      <formula>100</formula>
    </cfRule>
  </conditionalFormatting>
  <conditionalFormatting sqref="O397">
    <cfRule type="cellIs" dxfId="443" priority="116" stopIfTrue="1" operator="greaterThan">
      <formula>100</formula>
    </cfRule>
  </conditionalFormatting>
  <conditionalFormatting sqref="O398">
    <cfRule type="cellIs" dxfId="442" priority="115" stopIfTrue="1" operator="greaterThan">
      <formula>100</formula>
    </cfRule>
  </conditionalFormatting>
  <conditionalFormatting sqref="H398">
    <cfRule type="cellIs" dxfId="441" priority="114" stopIfTrue="1" operator="lessThan">
      <formula>0</formula>
    </cfRule>
  </conditionalFormatting>
  <conditionalFormatting sqref="H398">
    <cfRule type="cellIs" dxfId="440" priority="113" stopIfTrue="1" operator="lessThan">
      <formula>0</formula>
    </cfRule>
  </conditionalFormatting>
  <conditionalFormatting sqref="O398">
    <cfRule type="cellIs" dxfId="439" priority="112" stopIfTrue="1" operator="greaterThan">
      <formula>100</formula>
    </cfRule>
  </conditionalFormatting>
  <conditionalFormatting sqref="O398">
    <cfRule type="cellIs" dxfId="438" priority="111" stopIfTrue="1" operator="greaterThan">
      <formula>100</formula>
    </cfRule>
  </conditionalFormatting>
  <conditionalFormatting sqref="O405">
    <cfRule type="cellIs" dxfId="437" priority="110" stopIfTrue="1" operator="greaterThan">
      <formula>100</formula>
    </cfRule>
  </conditionalFormatting>
  <conditionalFormatting sqref="H405">
    <cfRule type="cellIs" dxfId="436" priority="109" stopIfTrue="1" operator="lessThan">
      <formula>0</formula>
    </cfRule>
  </conditionalFormatting>
  <conditionalFormatting sqref="H405">
    <cfRule type="cellIs" dxfId="435" priority="108" stopIfTrue="1" operator="lessThan">
      <formula>0</formula>
    </cfRule>
  </conditionalFormatting>
  <conditionalFormatting sqref="O405">
    <cfRule type="cellIs" dxfId="434" priority="107" stopIfTrue="1" operator="greaterThan">
      <formula>100</formula>
    </cfRule>
  </conditionalFormatting>
  <conditionalFormatting sqref="O405">
    <cfRule type="cellIs" dxfId="433" priority="106" stopIfTrue="1" operator="greaterThan">
      <formula>100</formula>
    </cfRule>
  </conditionalFormatting>
  <conditionalFormatting sqref="O406">
    <cfRule type="cellIs" dxfId="432" priority="105" stopIfTrue="1" operator="greaterThan">
      <formula>100</formula>
    </cfRule>
  </conditionalFormatting>
  <conditionalFormatting sqref="H406">
    <cfRule type="cellIs" dxfId="431" priority="104" stopIfTrue="1" operator="lessThan">
      <formula>0</formula>
    </cfRule>
  </conditionalFormatting>
  <conditionalFormatting sqref="H406">
    <cfRule type="cellIs" dxfId="430" priority="103" stopIfTrue="1" operator="lessThan">
      <formula>0</formula>
    </cfRule>
  </conditionalFormatting>
  <conditionalFormatting sqref="O406">
    <cfRule type="cellIs" dxfId="429" priority="102" stopIfTrue="1" operator="greaterThan">
      <formula>100</formula>
    </cfRule>
  </conditionalFormatting>
  <conditionalFormatting sqref="O406">
    <cfRule type="cellIs" dxfId="428" priority="101" stopIfTrue="1" operator="greaterThan">
      <formula>100</formula>
    </cfRule>
  </conditionalFormatting>
  <conditionalFormatting sqref="O412">
    <cfRule type="cellIs" dxfId="427" priority="100" stopIfTrue="1" operator="greaterThan">
      <formula>100</formula>
    </cfRule>
  </conditionalFormatting>
  <conditionalFormatting sqref="H412">
    <cfRule type="cellIs" dxfId="426" priority="99" stopIfTrue="1" operator="lessThan">
      <formula>0</formula>
    </cfRule>
  </conditionalFormatting>
  <conditionalFormatting sqref="H412">
    <cfRule type="cellIs" dxfId="425" priority="98" stopIfTrue="1" operator="lessThan">
      <formula>0</formula>
    </cfRule>
  </conditionalFormatting>
  <conditionalFormatting sqref="O412">
    <cfRule type="cellIs" dxfId="424" priority="97" stopIfTrue="1" operator="greaterThan">
      <formula>100</formula>
    </cfRule>
  </conditionalFormatting>
  <conditionalFormatting sqref="O412">
    <cfRule type="cellIs" dxfId="423" priority="96" stopIfTrue="1" operator="greaterThan">
      <formula>100</formula>
    </cfRule>
  </conditionalFormatting>
  <conditionalFormatting sqref="O473">
    <cfRule type="cellIs" dxfId="422" priority="95" stopIfTrue="1" operator="greaterThan">
      <formula>100</formula>
    </cfRule>
  </conditionalFormatting>
  <conditionalFormatting sqref="H473">
    <cfRule type="cellIs" dxfId="421" priority="94" stopIfTrue="1" operator="lessThan">
      <formula>0</formula>
    </cfRule>
  </conditionalFormatting>
  <conditionalFormatting sqref="H473">
    <cfRule type="cellIs" dxfId="420" priority="93" stopIfTrue="1" operator="lessThan">
      <formula>0</formula>
    </cfRule>
  </conditionalFormatting>
  <conditionalFormatting sqref="O473">
    <cfRule type="cellIs" dxfId="419" priority="92" stopIfTrue="1" operator="greaterThan">
      <formula>100</formula>
    </cfRule>
  </conditionalFormatting>
  <conditionalFormatting sqref="O473">
    <cfRule type="cellIs" dxfId="418" priority="91" stopIfTrue="1" operator="greaterThan">
      <formula>100</formula>
    </cfRule>
  </conditionalFormatting>
  <conditionalFormatting sqref="O475">
    <cfRule type="cellIs" dxfId="417" priority="90" stopIfTrue="1" operator="greaterThan">
      <formula>100</formula>
    </cfRule>
  </conditionalFormatting>
  <conditionalFormatting sqref="H475">
    <cfRule type="cellIs" dxfId="416" priority="89" stopIfTrue="1" operator="lessThan">
      <formula>0</formula>
    </cfRule>
  </conditionalFormatting>
  <conditionalFormatting sqref="H475">
    <cfRule type="cellIs" dxfId="415" priority="88" stopIfTrue="1" operator="lessThan">
      <formula>0</formula>
    </cfRule>
  </conditionalFormatting>
  <conditionalFormatting sqref="O475">
    <cfRule type="cellIs" dxfId="414" priority="87" stopIfTrue="1" operator="greaterThan">
      <formula>100</formula>
    </cfRule>
  </conditionalFormatting>
  <conditionalFormatting sqref="O475">
    <cfRule type="cellIs" dxfId="413" priority="86" stopIfTrue="1" operator="greaterThan">
      <formula>100</formula>
    </cfRule>
  </conditionalFormatting>
  <conditionalFormatting sqref="O476">
    <cfRule type="cellIs" dxfId="412" priority="85" stopIfTrue="1" operator="greaterThan">
      <formula>100</formula>
    </cfRule>
  </conditionalFormatting>
  <conditionalFormatting sqref="H476">
    <cfRule type="cellIs" dxfId="411" priority="84" stopIfTrue="1" operator="lessThan">
      <formula>0</formula>
    </cfRule>
  </conditionalFormatting>
  <conditionalFormatting sqref="H476">
    <cfRule type="cellIs" dxfId="410" priority="83" stopIfTrue="1" operator="lessThan">
      <formula>0</formula>
    </cfRule>
  </conditionalFormatting>
  <conditionalFormatting sqref="O476">
    <cfRule type="cellIs" dxfId="409" priority="82" stopIfTrue="1" operator="greaterThan">
      <formula>100</formula>
    </cfRule>
  </conditionalFormatting>
  <conditionalFormatting sqref="O476">
    <cfRule type="cellIs" dxfId="408" priority="81" stopIfTrue="1" operator="greaterThan">
      <formula>100</formula>
    </cfRule>
  </conditionalFormatting>
  <conditionalFormatting sqref="O508">
    <cfRule type="cellIs" dxfId="407" priority="80" stopIfTrue="1" operator="greaterThan">
      <formula>100</formula>
    </cfRule>
  </conditionalFormatting>
  <conditionalFormatting sqref="H508">
    <cfRule type="cellIs" dxfId="406" priority="79" stopIfTrue="1" operator="lessThan">
      <formula>0</formula>
    </cfRule>
  </conditionalFormatting>
  <conditionalFormatting sqref="H508">
    <cfRule type="cellIs" dxfId="405" priority="78" stopIfTrue="1" operator="lessThan">
      <formula>0</formula>
    </cfRule>
  </conditionalFormatting>
  <conditionalFormatting sqref="O508">
    <cfRule type="cellIs" dxfId="404" priority="77" stopIfTrue="1" operator="greaterThan">
      <formula>100</formula>
    </cfRule>
  </conditionalFormatting>
  <conditionalFormatting sqref="O508">
    <cfRule type="cellIs" dxfId="403" priority="76" stopIfTrue="1" operator="greaterThan">
      <formula>100</formula>
    </cfRule>
  </conditionalFormatting>
  <conditionalFormatting sqref="O481">
    <cfRule type="cellIs" dxfId="402" priority="75" stopIfTrue="1" operator="greaterThan">
      <formula>100</formula>
    </cfRule>
  </conditionalFormatting>
  <conditionalFormatting sqref="H481">
    <cfRule type="cellIs" dxfId="401" priority="74" stopIfTrue="1" operator="lessThan">
      <formula>0</formula>
    </cfRule>
  </conditionalFormatting>
  <conditionalFormatting sqref="H481">
    <cfRule type="cellIs" dxfId="400" priority="73" stopIfTrue="1" operator="lessThan">
      <formula>0</formula>
    </cfRule>
  </conditionalFormatting>
  <conditionalFormatting sqref="O481">
    <cfRule type="cellIs" dxfId="399" priority="72" stopIfTrue="1" operator="greaterThan">
      <formula>100</formula>
    </cfRule>
  </conditionalFormatting>
  <conditionalFormatting sqref="O481">
    <cfRule type="cellIs" dxfId="398" priority="71" stopIfTrue="1" operator="greaterThan">
      <formula>100</formula>
    </cfRule>
  </conditionalFormatting>
  <conditionalFormatting sqref="O509">
    <cfRule type="cellIs" dxfId="397" priority="70" stopIfTrue="1" operator="greaterThan">
      <formula>100</formula>
    </cfRule>
  </conditionalFormatting>
  <conditionalFormatting sqref="H509">
    <cfRule type="cellIs" dxfId="396" priority="69" stopIfTrue="1" operator="lessThan">
      <formula>0</formula>
    </cfRule>
  </conditionalFormatting>
  <conditionalFormatting sqref="H509">
    <cfRule type="cellIs" dxfId="395" priority="68" stopIfTrue="1" operator="lessThan">
      <formula>0</formula>
    </cfRule>
  </conditionalFormatting>
  <conditionalFormatting sqref="O509">
    <cfRule type="cellIs" dxfId="394" priority="67" stopIfTrue="1" operator="greaterThan">
      <formula>100</formula>
    </cfRule>
  </conditionalFormatting>
  <conditionalFormatting sqref="O509">
    <cfRule type="cellIs" dxfId="393" priority="66" stopIfTrue="1" operator="greaterThan">
      <formula>100</formula>
    </cfRule>
  </conditionalFormatting>
  <conditionalFormatting sqref="O515">
    <cfRule type="cellIs" dxfId="392" priority="65" stopIfTrue="1" operator="greaterThan">
      <formula>100</formula>
    </cfRule>
  </conditionalFormatting>
  <conditionalFormatting sqref="H515">
    <cfRule type="cellIs" dxfId="391" priority="64" stopIfTrue="1" operator="lessThan">
      <formula>0</formula>
    </cfRule>
  </conditionalFormatting>
  <conditionalFormatting sqref="H515">
    <cfRule type="cellIs" dxfId="390" priority="63" stopIfTrue="1" operator="lessThan">
      <formula>0</formula>
    </cfRule>
  </conditionalFormatting>
  <conditionalFormatting sqref="O515">
    <cfRule type="cellIs" dxfId="389" priority="62" stopIfTrue="1" operator="greaterThan">
      <formula>100</formula>
    </cfRule>
  </conditionalFormatting>
  <conditionalFormatting sqref="O515">
    <cfRule type="cellIs" dxfId="388" priority="61" stopIfTrue="1" operator="greaterThan">
      <formula>100</formula>
    </cfRule>
  </conditionalFormatting>
  <conditionalFormatting sqref="O526">
    <cfRule type="cellIs" dxfId="387" priority="60" stopIfTrue="1" operator="greaterThan">
      <formula>100</formula>
    </cfRule>
  </conditionalFormatting>
  <conditionalFormatting sqref="H526">
    <cfRule type="cellIs" dxfId="386" priority="59" stopIfTrue="1" operator="lessThan">
      <formula>0</formula>
    </cfRule>
  </conditionalFormatting>
  <conditionalFormatting sqref="H526">
    <cfRule type="cellIs" dxfId="385" priority="58" stopIfTrue="1" operator="lessThan">
      <formula>0</formula>
    </cfRule>
  </conditionalFormatting>
  <conditionalFormatting sqref="O526">
    <cfRule type="cellIs" dxfId="384" priority="57" stopIfTrue="1" operator="greaterThan">
      <formula>100</formula>
    </cfRule>
  </conditionalFormatting>
  <conditionalFormatting sqref="O526">
    <cfRule type="cellIs" dxfId="383" priority="56" stopIfTrue="1" operator="greaterThan">
      <formula>100</formula>
    </cfRule>
  </conditionalFormatting>
  <conditionalFormatting sqref="O545">
    <cfRule type="cellIs" dxfId="382" priority="55" stopIfTrue="1" operator="greaterThan">
      <formula>100</formula>
    </cfRule>
  </conditionalFormatting>
  <conditionalFormatting sqref="H545">
    <cfRule type="cellIs" dxfId="381" priority="54" stopIfTrue="1" operator="lessThan">
      <formula>0</formula>
    </cfRule>
  </conditionalFormatting>
  <conditionalFormatting sqref="H545">
    <cfRule type="cellIs" dxfId="380" priority="53" stopIfTrue="1" operator="lessThan">
      <formula>0</formula>
    </cfRule>
  </conditionalFormatting>
  <conditionalFormatting sqref="O545">
    <cfRule type="cellIs" dxfId="379" priority="52" stopIfTrue="1" operator="greaterThan">
      <formula>100</formula>
    </cfRule>
  </conditionalFormatting>
  <conditionalFormatting sqref="O545">
    <cfRule type="cellIs" dxfId="378" priority="51" stopIfTrue="1" operator="greaterThan">
      <formula>100</formula>
    </cfRule>
  </conditionalFormatting>
  <conditionalFormatting sqref="O555">
    <cfRule type="cellIs" dxfId="377" priority="50" stopIfTrue="1" operator="greaterThan">
      <formula>100</formula>
    </cfRule>
  </conditionalFormatting>
  <conditionalFormatting sqref="H555">
    <cfRule type="cellIs" dxfId="376" priority="49" stopIfTrue="1" operator="lessThan">
      <formula>0</formula>
    </cfRule>
  </conditionalFormatting>
  <conditionalFormatting sqref="H555">
    <cfRule type="cellIs" dxfId="375" priority="48" stopIfTrue="1" operator="lessThan">
      <formula>0</formula>
    </cfRule>
  </conditionalFormatting>
  <conditionalFormatting sqref="O555">
    <cfRule type="cellIs" dxfId="374" priority="47" stopIfTrue="1" operator="greaterThan">
      <formula>100</formula>
    </cfRule>
  </conditionalFormatting>
  <conditionalFormatting sqref="O555">
    <cfRule type="cellIs" dxfId="373" priority="46" stopIfTrue="1" operator="greaterThan">
      <formula>100</formula>
    </cfRule>
  </conditionalFormatting>
  <conditionalFormatting sqref="O563">
    <cfRule type="cellIs" dxfId="372" priority="45" stopIfTrue="1" operator="greaterThan">
      <formula>100</formula>
    </cfRule>
  </conditionalFormatting>
  <conditionalFormatting sqref="H563">
    <cfRule type="cellIs" dxfId="371" priority="44" stopIfTrue="1" operator="lessThan">
      <formula>0</formula>
    </cfRule>
  </conditionalFormatting>
  <conditionalFormatting sqref="H563">
    <cfRule type="cellIs" dxfId="370" priority="43" stopIfTrue="1" operator="lessThan">
      <formula>0</formula>
    </cfRule>
  </conditionalFormatting>
  <conditionalFormatting sqref="O563">
    <cfRule type="cellIs" dxfId="369" priority="42" stopIfTrue="1" operator="greaterThan">
      <formula>100</formula>
    </cfRule>
  </conditionalFormatting>
  <conditionalFormatting sqref="O563">
    <cfRule type="cellIs" dxfId="368" priority="41" stopIfTrue="1" operator="greaterThan">
      <formula>100</formula>
    </cfRule>
  </conditionalFormatting>
  <conditionalFormatting sqref="O573">
    <cfRule type="cellIs" dxfId="367" priority="40" stopIfTrue="1" operator="greaterThan">
      <formula>100</formula>
    </cfRule>
  </conditionalFormatting>
  <conditionalFormatting sqref="H573">
    <cfRule type="cellIs" dxfId="366" priority="39" stopIfTrue="1" operator="lessThan">
      <formula>0</formula>
    </cfRule>
  </conditionalFormatting>
  <conditionalFormatting sqref="H573">
    <cfRule type="cellIs" dxfId="365" priority="38" stopIfTrue="1" operator="lessThan">
      <formula>0</formula>
    </cfRule>
  </conditionalFormatting>
  <conditionalFormatting sqref="O573">
    <cfRule type="cellIs" dxfId="364" priority="37" stopIfTrue="1" operator="greaterThan">
      <formula>100</formula>
    </cfRule>
  </conditionalFormatting>
  <conditionalFormatting sqref="O573">
    <cfRule type="cellIs" dxfId="363" priority="36" stopIfTrue="1" operator="greaterThan">
      <formula>100</formula>
    </cfRule>
  </conditionalFormatting>
  <conditionalFormatting sqref="O591">
    <cfRule type="cellIs" dxfId="362" priority="35" stopIfTrue="1" operator="greaterThan">
      <formula>100</formula>
    </cfRule>
  </conditionalFormatting>
  <conditionalFormatting sqref="H591">
    <cfRule type="cellIs" dxfId="361" priority="34" stopIfTrue="1" operator="lessThan">
      <formula>0</formula>
    </cfRule>
  </conditionalFormatting>
  <conditionalFormatting sqref="H591">
    <cfRule type="cellIs" dxfId="360" priority="33" stopIfTrue="1" operator="lessThan">
      <formula>0</formula>
    </cfRule>
  </conditionalFormatting>
  <conditionalFormatting sqref="O591">
    <cfRule type="cellIs" dxfId="359" priority="32" stopIfTrue="1" operator="greaterThan">
      <formula>100</formula>
    </cfRule>
  </conditionalFormatting>
  <conditionalFormatting sqref="O591">
    <cfRule type="cellIs" dxfId="358" priority="31" stopIfTrue="1" operator="greaterThan">
      <formula>100</formula>
    </cfRule>
  </conditionalFormatting>
  <conditionalFormatting sqref="O592">
    <cfRule type="cellIs" dxfId="357" priority="30" stopIfTrue="1" operator="greaterThan">
      <formula>100</formula>
    </cfRule>
  </conditionalFormatting>
  <conditionalFormatting sqref="H592">
    <cfRule type="cellIs" dxfId="356" priority="29" stopIfTrue="1" operator="lessThan">
      <formula>0</formula>
    </cfRule>
  </conditionalFormatting>
  <conditionalFormatting sqref="H592">
    <cfRule type="cellIs" dxfId="355" priority="28" stopIfTrue="1" operator="lessThan">
      <formula>0</formula>
    </cfRule>
  </conditionalFormatting>
  <conditionalFormatting sqref="O592">
    <cfRule type="cellIs" dxfId="354" priority="27" stopIfTrue="1" operator="greaterThan">
      <formula>100</formula>
    </cfRule>
  </conditionalFormatting>
  <conditionalFormatting sqref="O592">
    <cfRule type="cellIs" dxfId="353" priority="26" stopIfTrue="1" operator="greaterThan">
      <formula>100</formula>
    </cfRule>
  </conditionalFormatting>
  <conditionalFormatting sqref="O599">
    <cfRule type="cellIs" dxfId="352" priority="25" stopIfTrue="1" operator="greaterThan">
      <formula>100</formula>
    </cfRule>
  </conditionalFormatting>
  <conditionalFormatting sqref="H599">
    <cfRule type="cellIs" dxfId="351" priority="24" stopIfTrue="1" operator="lessThan">
      <formula>0</formula>
    </cfRule>
  </conditionalFormatting>
  <conditionalFormatting sqref="H599">
    <cfRule type="cellIs" dxfId="350" priority="23" stopIfTrue="1" operator="lessThan">
      <formula>0</formula>
    </cfRule>
  </conditionalFormatting>
  <conditionalFormatting sqref="O599">
    <cfRule type="cellIs" dxfId="349" priority="22" stopIfTrue="1" operator="greaterThan">
      <formula>100</formula>
    </cfRule>
  </conditionalFormatting>
  <conditionalFormatting sqref="O599">
    <cfRule type="cellIs" dxfId="348" priority="21" stopIfTrue="1" operator="greaterThan">
      <formula>100</formula>
    </cfRule>
  </conditionalFormatting>
  <conditionalFormatting sqref="O617">
    <cfRule type="cellIs" dxfId="347" priority="20" stopIfTrue="1" operator="greaterThan">
      <formula>100</formula>
    </cfRule>
  </conditionalFormatting>
  <conditionalFormatting sqref="H617">
    <cfRule type="cellIs" dxfId="346" priority="19" stopIfTrue="1" operator="lessThan">
      <formula>0</formula>
    </cfRule>
  </conditionalFormatting>
  <conditionalFormatting sqref="H617">
    <cfRule type="cellIs" dxfId="345" priority="18" stopIfTrue="1" operator="lessThan">
      <formula>0</formula>
    </cfRule>
  </conditionalFormatting>
  <conditionalFormatting sqref="O617">
    <cfRule type="cellIs" dxfId="344" priority="17" stopIfTrue="1" operator="greaterThan">
      <formula>100</formula>
    </cfRule>
  </conditionalFormatting>
  <conditionalFormatting sqref="O617">
    <cfRule type="cellIs" dxfId="343" priority="16" stopIfTrue="1" operator="greaterThan">
      <formula>100</formula>
    </cfRule>
  </conditionalFormatting>
  <conditionalFormatting sqref="O628">
    <cfRule type="cellIs" dxfId="342" priority="15" stopIfTrue="1" operator="greaterThan">
      <formula>100</formula>
    </cfRule>
  </conditionalFormatting>
  <conditionalFormatting sqref="H628">
    <cfRule type="cellIs" dxfId="341" priority="14" stopIfTrue="1" operator="lessThan">
      <formula>0</formula>
    </cfRule>
  </conditionalFormatting>
  <conditionalFormatting sqref="H628">
    <cfRule type="cellIs" dxfId="340" priority="13" stopIfTrue="1" operator="lessThan">
      <formula>0</formula>
    </cfRule>
  </conditionalFormatting>
  <conditionalFormatting sqref="O628">
    <cfRule type="cellIs" dxfId="339" priority="12" stopIfTrue="1" operator="greaterThan">
      <formula>100</formula>
    </cfRule>
  </conditionalFormatting>
  <conditionalFormatting sqref="O628">
    <cfRule type="cellIs" dxfId="338" priority="11" stopIfTrue="1" operator="greaterThan">
      <formula>100</formula>
    </cfRule>
  </conditionalFormatting>
  <conditionalFormatting sqref="O633">
    <cfRule type="cellIs" dxfId="337" priority="10" stopIfTrue="1" operator="greaterThan">
      <formula>100</formula>
    </cfRule>
  </conditionalFormatting>
  <conditionalFormatting sqref="H633">
    <cfRule type="cellIs" dxfId="336" priority="9" stopIfTrue="1" operator="lessThan">
      <formula>0</formula>
    </cfRule>
  </conditionalFormatting>
  <conditionalFormatting sqref="H633">
    <cfRule type="cellIs" dxfId="335" priority="8" stopIfTrue="1" operator="lessThan">
      <formula>0</formula>
    </cfRule>
  </conditionalFormatting>
  <conditionalFormatting sqref="O633">
    <cfRule type="cellIs" dxfId="334" priority="7" stopIfTrue="1" operator="greaterThan">
      <formula>100</formula>
    </cfRule>
  </conditionalFormatting>
  <conditionalFormatting sqref="O633">
    <cfRule type="cellIs" dxfId="333" priority="6" stopIfTrue="1" operator="greaterThan">
      <formula>100</formula>
    </cfRule>
  </conditionalFormatting>
  <conditionalFormatting sqref="O639">
    <cfRule type="cellIs" dxfId="332" priority="5" stopIfTrue="1" operator="greaterThan">
      <formula>100</formula>
    </cfRule>
  </conditionalFormatting>
  <conditionalFormatting sqref="H639">
    <cfRule type="cellIs" dxfId="331" priority="4" stopIfTrue="1" operator="lessThan">
      <formula>0</formula>
    </cfRule>
  </conditionalFormatting>
  <conditionalFormatting sqref="H639">
    <cfRule type="cellIs" dxfId="330" priority="3" stopIfTrue="1" operator="lessThan">
      <formula>0</formula>
    </cfRule>
  </conditionalFormatting>
  <conditionalFormatting sqref="O639">
    <cfRule type="cellIs" dxfId="329" priority="2" stopIfTrue="1" operator="greaterThan">
      <formula>100</formula>
    </cfRule>
  </conditionalFormatting>
  <conditionalFormatting sqref="O639">
    <cfRule type="cellIs" dxfId="328" priority="1" stopIfTrue="1" operator="greaterThan">
      <formula>100</formula>
    </cfRule>
  </conditionalFormatting>
  <printOptions horizontalCentered="1"/>
  <pageMargins left="0.51181102362204722" right="0.51181102362204722" top="0.78740157480314965" bottom="0.78740157480314965" header="0.31496062992125984" footer="0.31496062992125984"/>
  <pageSetup paperSize="9" scale="56" fitToHeight="30" orientation="landscape" horizontalDpi="300" verticalDpi="300" r:id="rId1"/>
  <headerFooter alignWithMargins="0">
    <oddFooter>&amp;L&amp;P</oddFooter>
  </headerFooter>
  <rowBreaks count="1" manualBreakCount="1">
    <brk id="650"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74"/>
  <sheetViews>
    <sheetView topLeftCell="B1" zoomScale="90" zoomScaleNormal="90" workbookViewId="0">
      <pane xSplit="1" ySplit="6" topLeftCell="C145" activePane="bottomRight" state="frozen"/>
      <selection activeCell="B1" sqref="B1"/>
      <selection pane="topRight" activeCell="C1" sqref="C1"/>
      <selection pane="bottomLeft" activeCell="B7" sqref="B7"/>
      <selection pane="bottomRight" activeCell="B177" sqref="B177"/>
    </sheetView>
  </sheetViews>
  <sheetFormatPr defaultColWidth="9.140625" defaultRowHeight="15" x14ac:dyDescent="0.2"/>
  <cols>
    <col min="1" max="1" width="12.28515625" style="258" customWidth="1"/>
    <col min="2" max="2" width="62.7109375" style="258" customWidth="1"/>
    <col min="3" max="3" width="7" style="258" customWidth="1"/>
    <col min="4" max="4" width="13.28515625" style="258" customWidth="1"/>
    <col min="5" max="5" width="14.42578125" style="258" customWidth="1"/>
    <col min="6" max="6" width="11.42578125" style="258" customWidth="1"/>
    <col min="7" max="7" width="13.85546875" style="258" customWidth="1"/>
    <col min="8" max="8" width="11.28515625" style="258" customWidth="1"/>
    <col min="9" max="9" width="13.28515625" style="258" customWidth="1"/>
    <col min="10" max="10" width="16.28515625" style="258" customWidth="1"/>
    <col min="11" max="11" width="16" style="258" customWidth="1"/>
    <col min="12" max="12" width="15.28515625" style="258" customWidth="1"/>
    <col min="13" max="13" width="16" style="258" customWidth="1"/>
    <col min="14" max="14" width="15" style="258" customWidth="1"/>
    <col min="15" max="15" width="9.85546875" style="258" customWidth="1"/>
    <col min="16" max="16384" width="9.140625" style="258"/>
  </cols>
  <sheetData>
    <row r="1" spans="1:15" ht="15.75" x14ac:dyDescent="0.2">
      <c r="A1" s="262" t="s">
        <v>9</v>
      </c>
      <c r="B1" s="417" t="s">
        <v>1520</v>
      </c>
      <c r="C1" s="417"/>
      <c r="D1" s="417"/>
      <c r="E1" s="417"/>
      <c r="F1" s="417"/>
      <c r="G1" s="417"/>
      <c r="H1" s="418"/>
      <c r="I1" s="419" t="s">
        <v>10</v>
      </c>
      <c r="J1" s="420"/>
      <c r="K1" s="420"/>
      <c r="L1" s="421"/>
      <c r="M1" s="425" t="s">
        <v>1519</v>
      </c>
      <c r="N1" s="417"/>
      <c r="O1" s="418"/>
    </row>
    <row r="2" spans="1:15" ht="15.75" x14ac:dyDescent="0.2">
      <c r="A2" s="263" t="s">
        <v>1467</v>
      </c>
      <c r="B2" s="426" t="s">
        <v>1516</v>
      </c>
      <c r="C2" s="426"/>
      <c r="D2" s="426"/>
      <c r="E2" s="426"/>
      <c r="F2" s="426"/>
      <c r="G2" s="426"/>
      <c r="H2" s="427"/>
      <c r="I2" s="422"/>
      <c r="J2" s="423"/>
      <c r="K2" s="423"/>
      <c r="L2" s="424"/>
      <c r="M2" s="414" t="s">
        <v>1470</v>
      </c>
      <c r="N2" s="415"/>
      <c r="O2" s="416"/>
    </row>
    <row r="3" spans="1:15" ht="15.75" x14ac:dyDescent="0.2">
      <c r="A3" s="263" t="s">
        <v>1468</v>
      </c>
      <c r="B3" s="426" t="s">
        <v>1517</v>
      </c>
      <c r="C3" s="426"/>
      <c r="D3" s="426"/>
      <c r="E3" s="426"/>
      <c r="F3" s="426"/>
      <c r="G3" s="426"/>
      <c r="H3" s="427"/>
      <c r="I3" s="414" t="s">
        <v>1587</v>
      </c>
      <c r="J3" s="415"/>
      <c r="K3" s="415"/>
      <c r="L3" s="416"/>
      <c r="M3" s="259"/>
      <c r="N3" s="260"/>
      <c r="O3" s="261"/>
    </row>
    <row r="4" spans="1:15" ht="16.5" thickBot="1" x14ac:dyDescent="0.25">
      <c r="A4" s="399"/>
      <c r="B4" s="400"/>
      <c r="C4" s="400"/>
      <c r="D4" s="400"/>
      <c r="E4" s="400"/>
      <c r="F4" s="400"/>
      <c r="G4" s="400"/>
      <c r="H4" s="401"/>
      <c r="I4" s="402" t="s">
        <v>1588</v>
      </c>
      <c r="J4" s="403"/>
      <c r="K4" s="403"/>
      <c r="L4" s="404"/>
      <c r="M4" s="402" t="s">
        <v>1586</v>
      </c>
      <c r="N4" s="403"/>
      <c r="O4" s="404"/>
    </row>
    <row r="5" spans="1:15" x14ac:dyDescent="0.2">
      <c r="A5" s="405" t="s">
        <v>11</v>
      </c>
      <c r="B5" s="407" t="s">
        <v>12</v>
      </c>
      <c r="C5" s="409" t="s">
        <v>13</v>
      </c>
      <c r="D5" s="411" t="s">
        <v>14</v>
      </c>
      <c r="E5" s="411"/>
      <c r="F5" s="411"/>
      <c r="G5" s="411"/>
      <c r="H5" s="411"/>
      <c r="I5" s="409" t="s">
        <v>15</v>
      </c>
      <c r="J5" s="407" t="s">
        <v>16</v>
      </c>
      <c r="K5" s="407"/>
      <c r="L5" s="407"/>
      <c r="M5" s="407"/>
      <c r="N5" s="407"/>
      <c r="O5" s="412" t="s">
        <v>17</v>
      </c>
    </row>
    <row r="6" spans="1:15" ht="58.5" customHeight="1" thickBot="1" x14ac:dyDescent="0.25">
      <c r="A6" s="406"/>
      <c r="B6" s="408"/>
      <c r="C6" s="410"/>
      <c r="D6" s="264" t="s">
        <v>1585</v>
      </c>
      <c r="E6" s="265" t="s">
        <v>1584</v>
      </c>
      <c r="F6" s="265" t="s">
        <v>20</v>
      </c>
      <c r="G6" s="265" t="s">
        <v>21</v>
      </c>
      <c r="H6" s="265" t="s">
        <v>22</v>
      </c>
      <c r="I6" s="410"/>
      <c r="J6" s="265" t="s">
        <v>23</v>
      </c>
      <c r="K6" s="265" t="s">
        <v>24</v>
      </c>
      <c r="L6" s="265" t="s">
        <v>20</v>
      </c>
      <c r="M6" s="265" t="s">
        <v>25</v>
      </c>
      <c r="N6" s="265" t="s">
        <v>22</v>
      </c>
      <c r="O6" s="413"/>
    </row>
    <row r="7" spans="1:15" x14ac:dyDescent="0.2">
      <c r="A7" s="266" t="s">
        <v>1472</v>
      </c>
      <c r="B7" s="266" t="s">
        <v>1521</v>
      </c>
      <c r="C7" s="267"/>
      <c r="D7" s="268"/>
      <c r="E7" s="269"/>
      <c r="F7" s="269"/>
      <c r="G7" s="270"/>
      <c r="H7" s="270"/>
      <c r="I7" s="268"/>
      <c r="J7" s="271">
        <f>(J8+J11+J17)</f>
        <v>58528.28</v>
      </c>
      <c r="K7" s="271">
        <f>K8</f>
        <v>17627.560000000001</v>
      </c>
      <c r="L7" s="271">
        <f>L8</f>
        <v>2178.69</v>
      </c>
      <c r="M7" s="271">
        <f>K7+L7</f>
        <v>19806.25</v>
      </c>
      <c r="N7" s="271">
        <f>N8</f>
        <v>0</v>
      </c>
      <c r="O7" s="272"/>
    </row>
    <row r="8" spans="1:15" x14ac:dyDescent="0.2">
      <c r="A8" s="266" t="s">
        <v>1473</v>
      </c>
      <c r="B8" s="266" t="s">
        <v>1522</v>
      </c>
      <c r="C8" s="267"/>
      <c r="D8" s="268"/>
      <c r="E8" s="273"/>
      <c r="F8" s="273"/>
      <c r="G8" s="274"/>
      <c r="H8" s="274"/>
      <c r="I8" s="268"/>
      <c r="J8" s="271">
        <f>(J9+J10)</f>
        <v>19806.25</v>
      </c>
      <c r="K8" s="271">
        <f>(K9+K10)</f>
        <v>17627.560000000001</v>
      </c>
      <c r="L8" s="271">
        <f>(L9+L10)</f>
        <v>2178.69</v>
      </c>
      <c r="M8" s="271">
        <f>K8+L8</f>
        <v>19806.25</v>
      </c>
      <c r="N8" s="271">
        <f>(N9+N10)</f>
        <v>0</v>
      </c>
      <c r="O8" s="315">
        <f>M8/J8</f>
        <v>1</v>
      </c>
    </row>
    <row r="9" spans="1:15" ht="25.5" customHeight="1" x14ac:dyDescent="0.2">
      <c r="A9" s="276" t="s">
        <v>1523</v>
      </c>
      <c r="B9" s="276" t="s">
        <v>89</v>
      </c>
      <c r="C9" s="267" t="s">
        <v>71</v>
      </c>
      <c r="D9" s="268">
        <v>1</v>
      </c>
      <c r="E9" s="280">
        <v>0.89</v>
      </c>
      <c r="F9" s="273">
        <v>0.11</v>
      </c>
      <c r="G9" s="274">
        <f t="shared" ref="G9:G65" si="0">E9+F9</f>
        <v>1</v>
      </c>
      <c r="H9" s="274">
        <f t="shared" ref="H9:H65" si="1">D9-G9</f>
        <v>0</v>
      </c>
      <c r="I9" s="268">
        <v>17246.98</v>
      </c>
      <c r="J9" s="268">
        <v>17246.98</v>
      </c>
      <c r="K9" s="277">
        <f>I9*E9</f>
        <v>15349.81</v>
      </c>
      <c r="L9" s="277">
        <f>I9*F9</f>
        <v>1897.17</v>
      </c>
      <c r="M9" s="277">
        <f>K9+L9</f>
        <v>17246.98</v>
      </c>
      <c r="N9" s="278">
        <f>J9-M9</f>
        <v>0</v>
      </c>
      <c r="O9" s="275">
        <f>G9/D9*100</f>
        <v>100</v>
      </c>
    </row>
    <row r="10" spans="1:15" ht="27.75" customHeight="1" x14ac:dyDescent="0.2">
      <c r="A10" s="279" t="s">
        <v>1524</v>
      </c>
      <c r="B10" s="276" t="s">
        <v>92</v>
      </c>
      <c r="C10" s="267" t="s">
        <v>71</v>
      </c>
      <c r="D10" s="268">
        <v>1</v>
      </c>
      <c r="E10" s="280">
        <v>0.89</v>
      </c>
      <c r="F10" s="281">
        <v>0.11</v>
      </c>
      <c r="G10" s="274">
        <f t="shared" si="0"/>
        <v>1</v>
      </c>
      <c r="H10" s="274">
        <f t="shared" si="1"/>
        <v>0</v>
      </c>
      <c r="I10" s="268">
        <v>2559.27</v>
      </c>
      <c r="J10" s="268">
        <v>2559.27</v>
      </c>
      <c r="K10" s="277">
        <f>I10*E10</f>
        <v>2277.75</v>
      </c>
      <c r="L10" s="277">
        <f>I10*F10</f>
        <v>281.52</v>
      </c>
      <c r="M10" s="277">
        <f>K10+L10</f>
        <v>2559.27</v>
      </c>
      <c r="N10" s="278">
        <f>J10-M10</f>
        <v>0</v>
      </c>
      <c r="O10" s="275">
        <f>G10/D10*100</f>
        <v>100</v>
      </c>
    </row>
    <row r="11" spans="1:15" x14ac:dyDescent="0.2">
      <c r="A11" s="266" t="s">
        <v>1484</v>
      </c>
      <c r="B11" s="266" t="s">
        <v>1525</v>
      </c>
      <c r="C11" s="267"/>
      <c r="D11" s="268"/>
      <c r="E11" s="280"/>
      <c r="F11" s="282"/>
      <c r="G11" s="274"/>
      <c r="H11" s="274"/>
      <c r="I11" s="268"/>
      <c r="J11" s="271">
        <f>(J12+J13+J14+J15+J16)</f>
        <v>38365.629999999997</v>
      </c>
      <c r="K11" s="271">
        <f>(K12+K13+K14+K15+K16)</f>
        <v>34777.64</v>
      </c>
      <c r="L11" s="271">
        <f>(L12+L13+L14+L15+L16)</f>
        <v>3587.99</v>
      </c>
      <c r="M11" s="271">
        <f>K11+L11</f>
        <v>38365.629999999997</v>
      </c>
      <c r="N11" s="271">
        <f>(N12+N13+N14+N15+N16)</f>
        <v>0</v>
      </c>
      <c r="O11" s="315">
        <f>M11/J11</f>
        <v>1</v>
      </c>
    </row>
    <row r="12" spans="1:15" x14ac:dyDescent="0.2">
      <c r="A12" s="276" t="s">
        <v>1485</v>
      </c>
      <c r="B12" s="276" t="s">
        <v>38</v>
      </c>
      <c r="C12" s="267" t="s">
        <v>72</v>
      </c>
      <c r="D12" s="268">
        <v>50</v>
      </c>
      <c r="E12" s="280">
        <v>50</v>
      </c>
      <c r="F12" s="282"/>
      <c r="G12" s="274">
        <f t="shared" si="0"/>
        <v>50</v>
      </c>
      <c r="H12" s="274">
        <f t="shared" si="1"/>
        <v>0</v>
      </c>
      <c r="I12" s="268">
        <v>215.98</v>
      </c>
      <c r="J12" s="268">
        <v>10799</v>
      </c>
      <c r="K12" s="277">
        <f t="shared" ref="K12:K16" si="2">I12*E12</f>
        <v>10799</v>
      </c>
      <c r="L12" s="277">
        <f t="shared" ref="L12:L18" si="3">I12*F12</f>
        <v>0</v>
      </c>
      <c r="M12" s="277">
        <f t="shared" ref="M12:M16" si="4">K12+L12</f>
        <v>10799</v>
      </c>
      <c r="N12" s="278">
        <f>J12-M12</f>
        <v>0</v>
      </c>
      <c r="O12" s="275">
        <f t="shared" ref="O12:O18" si="5">G12/D12*100</f>
        <v>100</v>
      </c>
    </row>
    <row r="13" spans="1:15" ht="25.5" x14ac:dyDescent="0.2">
      <c r="A13" s="276" t="s">
        <v>1486</v>
      </c>
      <c r="B13" s="276" t="s">
        <v>1526</v>
      </c>
      <c r="C13" s="267" t="s">
        <v>75</v>
      </c>
      <c r="D13" s="268">
        <v>100</v>
      </c>
      <c r="E13" s="282">
        <v>100</v>
      </c>
      <c r="F13" s="282"/>
      <c r="G13" s="274">
        <f t="shared" si="0"/>
        <v>100</v>
      </c>
      <c r="H13" s="274">
        <f t="shared" si="1"/>
        <v>0</v>
      </c>
      <c r="I13" s="268">
        <v>199.44</v>
      </c>
      <c r="J13" s="268">
        <v>19944</v>
      </c>
      <c r="K13" s="277">
        <f t="shared" si="2"/>
        <v>19944</v>
      </c>
      <c r="L13" s="277">
        <f>I13*F13</f>
        <v>0</v>
      </c>
      <c r="M13" s="277">
        <f t="shared" si="4"/>
        <v>19944</v>
      </c>
      <c r="N13" s="278">
        <f t="shared" ref="N13:N18" si="6">J13-M13</f>
        <v>0</v>
      </c>
      <c r="O13" s="275">
        <f t="shared" si="5"/>
        <v>100</v>
      </c>
    </row>
    <row r="14" spans="1:15" ht="38.25" x14ac:dyDescent="0.2">
      <c r="A14" s="276" t="s">
        <v>1487</v>
      </c>
      <c r="B14" s="276" t="s">
        <v>1477</v>
      </c>
      <c r="C14" s="267" t="s">
        <v>7</v>
      </c>
      <c r="D14" s="268">
        <v>1</v>
      </c>
      <c r="E14" s="282"/>
      <c r="F14" s="282">
        <v>1</v>
      </c>
      <c r="G14" s="274">
        <f t="shared" si="0"/>
        <v>1</v>
      </c>
      <c r="H14" s="274">
        <f t="shared" si="1"/>
        <v>0</v>
      </c>
      <c r="I14" s="268">
        <v>667.69</v>
      </c>
      <c r="J14" s="268">
        <v>667.69</v>
      </c>
      <c r="K14" s="277">
        <f t="shared" si="2"/>
        <v>0</v>
      </c>
      <c r="L14" s="277">
        <f t="shared" si="3"/>
        <v>667.69</v>
      </c>
      <c r="M14" s="277">
        <f t="shared" si="4"/>
        <v>667.69</v>
      </c>
      <c r="N14" s="278">
        <f t="shared" si="6"/>
        <v>0</v>
      </c>
      <c r="O14" s="275">
        <f t="shared" si="5"/>
        <v>100</v>
      </c>
    </row>
    <row r="15" spans="1:15" ht="25.5" x14ac:dyDescent="0.2">
      <c r="A15" s="276" t="s">
        <v>1488</v>
      </c>
      <c r="B15" s="276" t="s">
        <v>1476</v>
      </c>
      <c r="C15" s="267" t="s">
        <v>71</v>
      </c>
      <c r="D15" s="268">
        <v>1</v>
      </c>
      <c r="E15" s="282"/>
      <c r="F15" s="282">
        <v>1</v>
      </c>
      <c r="G15" s="274">
        <f t="shared" si="0"/>
        <v>1</v>
      </c>
      <c r="H15" s="274">
        <f t="shared" si="1"/>
        <v>0</v>
      </c>
      <c r="I15" s="268">
        <v>2920.3</v>
      </c>
      <c r="J15" s="268">
        <v>2920.3</v>
      </c>
      <c r="K15" s="277">
        <f t="shared" si="2"/>
        <v>0</v>
      </c>
      <c r="L15" s="277">
        <f t="shared" si="3"/>
        <v>2920.3</v>
      </c>
      <c r="M15" s="277">
        <f t="shared" si="4"/>
        <v>2920.3</v>
      </c>
      <c r="N15" s="278">
        <f t="shared" si="6"/>
        <v>0</v>
      </c>
      <c r="O15" s="275">
        <f t="shared" si="5"/>
        <v>100</v>
      </c>
    </row>
    <row r="16" spans="1:15" x14ac:dyDescent="0.2">
      <c r="A16" s="276" t="s">
        <v>1489</v>
      </c>
      <c r="B16" s="276" t="s">
        <v>1475</v>
      </c>
      <c r="C16" s="267" t="s">
        <v>72</v>
      </c>
      <c r="D16" s="268">
        <v>12</v>
      </c>
      <c r="E16" s="282">
        <v>12</v>
      </c>
      <c r="F16" s="282"/>
      <c r="G16" s="274">
        <f t="shared" si="0"/>
        <v>12</v>
      </c>
      <c r="H16" s="274">
        <f t="shared" si="1"/>
        <v>0</v>
      </c>
      <c r="I16" s="268">
        <v>336.22</v>
      </c>
      <c r="J16" s="268">
        <v>4034.64</v>
      </c>
      <c r="K16" s="277">
        <f t="shared" si="2"/>
        <v>4034.64</v>
      </c>
      <c r="L16" s="277">
        <f t="shared" si="3"/>
        <v>0</v>
      </c>
      <c r="M16" s="277">
        <f t="shared" si="4"/>
        <v>4034.64</v>
      </c>
      <c r="N16" s="278">
        <f t="shared" si="6"/>
        <v>0</v>
      </c>
      <c r="O16" s="275">
        <f t="shared" si="5"/>
        <v>100</v>
      </c>
    </row>
    <row r="17" spans="1:15" x14ac:dyDescent="0.2">
      <c r="A17" s="266" t="s">
        <v>1490</v>
      </c>
      <c r="B17" s="266" t="s">
        <v>1527</v>
      </c>
      <c r="C17" s="267"/>
      <c r="D17" s="268"/>
      <c r="E17" s="282"/>
      <c r="F17" s="282"/>
      <c r="G17" s="274"/>
      <c r="H17" s="274"/>
      <c r="I17" s="268"/>
      <c r="J17" s="271">
        <f>(J18)</f>
        <v>356.4</v>
      </c>
      <c r="K17" s="271">
        <f>(K18)</f>
        <v>178.2</v>
      </c>
      <c r="L17" s="271">
        <f>(L18)</f>
        <v>178.2</v>
      </c>
      <c r="M17" s="271">
        <f>(M18)</f>
        <v>356.4</v>
      </c>
      <c r="N17" s="271">
        <f>(N18)</f>
        <v>0</v>
      </c>
      <c r="O17" s="315">
        <f>M17/J17</f>
        <v>1</v>
      </c>
    </row>
    <row r="18" spans="1:15" x14ac:dyDescent="0.2">
      <c r="A18" s="276" t="s">
        <v>1491</v>
      </c>
      <c r="B18" s="276" t="s">
        <v>1528</v>
      </c>
      <c r="C18" s="267" t="s">
        <v>1474</v>
      </c>
      <c r="D18" s="268">
        <v>648</v>
      </c>
      <c r="E18" s="282">
        <v>324</v>
      </c>
      <c r="F18" s="282">
        <v>324</v>
      </c>
      <c r="G18" s="274">
        <f t="shared" si="0"/>
        <v>648</v>
      </c>
      <c r="H18" s="274">
        <f t="shared" si="1"/>
        <v>0</v>
      </c>
      <c r="I18" s="268">
        <v>0.55000000000000004</v>
      </c>
      <c r="J18" s="268">
        <v>356.4</v>
      </c>
      <c r="K18" s="277">
        <f>I18*E18</f>
        <v>178.2</v>
      </c>
      <c r="L18" s="277">
        <f t="shared" si="3"/>
        <v>178.2</v>
      </c>
      <c r="M18" s="277">
        <f>K18+L18</f>
        <v>356.4</v>
      </c>
      <c r="N18" s="278">
        <f t="shared" si="6"/>
        <v>0</v>
      </c>
      <c r="O18" s="275">
        <f t="shared" si="5"/>
        <v>100</v>
      </c>
    </row>
    <row r="19" spans="1:15" x14ac:dyDescent="0.2">
      <c r="A19" s="266" t="s">
        <v>1492</v>
      </c>
      <c r="B19" s="266" t="s">
        <v>1529</v>
      </c>
      <c r="C19" s="267"/>
      <c r="D19" s="268"/>
      <c r="E19" s="282"/>
      <c r="F19" s="282"/>
      <c r="G19" s="274"/>
      <c r="H19" s="274"/>
      <c r="I19" s="268"/>
      <c r="J19" s="271">
        <f>(J20+J22)</f>
        <v>7012.52</v>
      </c>
      <c r="K19" s="271">
        <f>(K20+K22)</f>
        <v>7012.52</v>
      </c>
      <c r="L19" s="271">
        <f>(L20+L22)</f>
        <v>0</v>
      </c>
      <c r="M19" s="271">
        <f>(M20+M22)</f>
        <v>7012.52</v>
      </c>
      <c r="N19" s="271">
        <f>(N20+N22)</f>
        <v>0</v>
      </c>
      <c r="O19" s="315">
        <f>M19/J19</f>
        <v>1</v>
      </c>
    </row>
    <row r="20" spans="1:15" x14ac:dyDescent="0.2">
      <c r="A20" s="266" t="s">
        <v>1493</v>
      </c>
      <c r="B20" s="266" t="s">
        <v>1530</v>
      </c>
      <c r="C20" s="267"/>
      <c r="D20" s="268"/>
      <c r="E20" s="282"/>
      <c r="F20" s="282"/>
      <c r="G20" s="274"/>
      <c r="H20" s="274"/>
      <c r="I20" s="268"/>
      <c r="J20" s="271">
        <f>(J21)</f>
        <v>3019.47</v>
      </c>
      <c r="K20" s="271">
        <f>(K21)</f>
        <v>3019.47</v>
      </c>
      <c r="L20" s="271">
        <f>(L21)</f>
        <v>0</v>
      </c>
      <c r="M20" s="271">
        <f>(M21)</f>
        <v>3019.47</v>
      </c>
      <c r="N20" s="271">
        <f>(N21)</f>
        <v>0</v>
      </c>
      <c r="O20" s="275"/>
    </row>
    <row r="21" spans="1:15" ht="25.5" x14ac:dyDescent="0.2">
      <c r="A21" s="276" t="s">
        <v>1531</v>
      </c>
      <c r="B21" s="276" t="s">
        <v>1532</v>
      </c>
      <c r="C21" s="267" t="s">
        <v>196</v>
      </c>
      <c r="D21" s="268">
        <v>5489.94</v>
      </c>
      <c r="E21" s="282">
        <v>5489.94</v>
      </c>
      <c r="F21" s="282"/>
      <c r="G21" s="274">
        <f t="shared" si="0"/>
        <v>5489.94</v>
      </c>
      <c r="H21" s="274">
        <f t="shared" si="1"/>
        <v>0</v>
      </c>
      <c r="I21" s="268">
        <v>0.55000000000000004</v>
      </c>
      <c r="J21" s="268">
        <v>3019.47</v>
      </c>
      <c r="K21" s="277">
        <f>I21*E21</f>
        <v>3019.47</v>
      </c>
      <c r="L21" s="277">
        <f t="shared" ref="L21" si="7">I21*F21</f>
        <v>0</v>
      </c>
      <c r="M21" s="277">
        <f t="shared" ref="M21:M23" si="8">K21+L21</f>
        <v>3019.47</v>
      </c>
      <c r="N21" s="278">
        <f t="shared" ref="N21" si="9">J21-M21</f>
        <v>0</v>
      </c>
      <c r="O21" s="275">
        <f>G21/D21*100</f>
        <v>100</v>
      </c>
    </row>
    <row r="22" spans="1:15" x14ac:dyDescent="0.2">
      <c r="A22" s="266" t="s">
        <v>1494</v>
      </c>
      <c r="B22" s="266" t="s">
        <v>1533</v>
      </c>
      <c r="C22" s="267"/>
      <c r="D22" s="268"/>
      <c r="E22" s="282"/>
      <c r="F22" s="282"/>
      <c r="G22" s="274"/>
      <c r="H22" s="274"/>
      <c r="I22" s="268"/>
      <c r="J22" s="271">
        <f>(J23)</f>
        <v>3993.05</v>
      </c>
      <c r="K22" s="271">
        <f>(K23)</f>
        <v>3993.05</v>
      </c>
      <c r="L22" s="271">
        <f>(L23)</f>
        <v>0</v>
      </c>
      <c r="M22" s="277">
        <f t="shared" si="8"/>
        <v>3993.05</v>
      </c>
      <c r="N22" s="271">
        <f>(N23)</f>
        <v>0</v>
      </c>
      <c r="O22" s="275"/>
    </row>
    <row r="23" spans="1:15" ht="25.5" x14ac:dyDescent="0.2">
      <c r="A23" s="276" t="s">
        <v>1534</v>
      </c>
      <c r="B23" s="276" t="s">
        <v>1532</v>
      </c>
      <c r="C23" s="267" t="s">
        <v>196</v>
      </c>
      <c r="D23" s="268">
        <v>7260.09</v>
      </c>
      <c r="E23" s="282">
        <v>7260.09</v>
      </c>
      <c r="F23" s="282"/>
      <c r="G23" s="274">
        <f t="shared" si="0"/>
        <v>7260.09</v>
      </c>
      <c r="H23" s="274">
        <f t="shared" si="1"/>
        <v>0</v>
      </c>
      <c r="I23" s="268">
        <v>0.55000000000000004</v>
      </c>
      <c r="J23" s="268">
        <v>3993.05</v>
      </c>
      <c r="K23" s="277">
        <f>I23*E23</f>
        <v>3993.05</v>
      </c>
      <c r="L23" s="277">
        <f>I23*F23</f>
        <v>0</v>
      </c>
      <c r="M23" s="277">
        <f t="shared" si="8"/>
        <v>3993.05</v>
      </c>
      <c r="N23" s="278">
        <f t="shared" ref="N23" si="10">J23-M23</f>
        <v>0</v>
      </c>
      <c r="O23" s="275">
        <f>G23/D23*100</f>
        <v>100</v>
      </c>
    </row>
    <row r="24" spans="1:15" x14ac:dyDescent="0.2">
      <c r="A24" s="266" t="s">
        <v>1495</v>
      </c>
      <c r="B24" s="266" t="s">
        <v>97</v>
      </c>
      <c r="C24" s="267"/>
      <c r="D24" s="268"/>
      <c r="E24" s="282"/>
      <c r="F24" s="282"/>
      <c r="G24" s="274"/>
      <c r="H24" s="274"/>
      <c r="I24" s="268"/>
      <c r="J24" s="271">
        <f>(J25+J26+J27+J28+J29+J30+J31+J32+J33+J34+J35+J36+J37+J38+J39+J40)</f>
        <v>434713.82</v>
      </c>
      <c r="K24" s="271">
        <f>(K25+K26+K27+K28+K29+K30+K31+K32+K33+K34+K35+K36+K37+K38+K39+K40)</f>
        <v>421235.32</v>
      </c>
      <c r="L24" s="271">
        <f>(L25+L26+L27+L28+L29+L30+L31+L32+L33+L34+L35+L36+L37+L38+L39+L40)</f>
        <v>13478.51</v>
      </c>
      <c r="M24" s="271">
        <f>(M25+M26+M27+M28+M29+M30+M31+M32+M33+M34+M35+M36+M37+M38+M39+M40)</f>
        <v>434713.83</v>
      </c>
      <c r="N24" s="271">
        <f>(N25+N26+N27+N28+N29+N30+N31+N32+N33+N34+N35+N36+N37+N38+N39+N40)</f>
        <v>-0.01</v>
      </c>
      <c r="O24" s="315">
        <f>M24/J24</f>
        <v>1</v>
      </c>
    </row>
    <row r="25" spans="1:15" ht="25.5" x14ac:dyDescent="0.2">
      <c r="A25" s="276" t="s">
        <v>1496</v>
      </c>
      <c r="B25" s="276" t="s">
        <v>1535</v>
      </c>
      <c r="C25" s="267" t="s">
        <v>72</v>
      </c>
      <c r="D25" s="268">
        <v>3388.11</v>
      </c>
      <c r="E25" s="282">
        <v>3388.11</v>
      </c>
      <c r="F25" s="282"/>
      <c r="G25" s="274">
        <f t="shared" si="0"/>
        <v>3388.11</v>
      </c>
      <c r="H25" s="274">
        <f t="shared" si="1"/>
        <v>0</v>
      </c>
      <c r="I25" s="268">
        <v>0.34</v>
      </c>
      <c r="J25" s="268">
        <v>1151.96</v>
      </c>
      <c r="K25" s="277">
        <f t="shared" ref="K25:K34" si="11">I25*E25</f>
        <v>1151.96</v>
      </c>
      <c r="L25" s="277">
        <f t="shared" ref="L25:L34" si="12">I25*F25</f>
        <v>0</v>
      </c>
      <c r="M25" s="277">
        <f t="shared" ref="M25:M40" si="13">K25+L25</f>
        <v>1151.96</v>
      </c>
      <c r="N25" s="278">
        <f t="shared" ref="N25:N65" si="14">J25-M25</f>
        <v>0</v>
      </c>
      <c r="O25" s="275">
        <f>G25/D25*100</f>
        <v>100</v>
      </c>
    </row>
    <row r="26" spans="1:15" x14ac:dyDescent="0.2">
      <c r="A26" s="276" t="s">
        <v>1497</v>
      </c>
      <c r="B26" s="276" t="s">
        <v>36</v>
      </c>
      <c r="C26" s="267" t="s">
        <v>72</v>
      </c>
      <c r="D26" s="268">
        <v>3388.11</v>
      </c>
      <c r="E26" s="280">
        <v>3388.11</v>
      </c>
      <c r="F26" s="282"/>
      <c r="G26" s="274">
        <f t="shared" si="0"/>
        <v>3388.11</v>
      </c>
      <c r="H26" s="274">
        <f t="shared" si="1"/>
        <v>0</v>
      </c>
      <c r="I26" s="268">
        <v>1.68</v>
      </c>
      <c r="J26" s="268">
        <v>5692.02</v>
      </c>
      <c r="K26" s="277">
        <f t="shared" si="11"/>
        <v>5692.02</v>
      </c>
      <c r="L26" s="277">
        <f t="shared" si="12"/>
        <v>0</v>
      </c>
      <c r="M26" s="277">
        <f t="shared" si="13"/>
        <v>5692.02</v>
      </c>
      <c r="N26" s="278">
        <f t="shared" si="14"/>
        <v>0</v>
      </c>
      <c r="O26" s="275">
        <f>G26/D26*100</f>
        <v>100</v>
      </c>
    </row>
    <row r="27" spans="1:15" ht="25.5" x14ac:dyDescent="0.2">
      <c r="A27" s="276" t="s">
        <v>1498</v>
      </c>
      <c r="B27" s="276" t="s">
        <v>1536</v>
      </c>
      <c r="C27" s="267" t="s">
        <v>74</v>
      </c>
      <c r="D27" s="268">
        <v>614.72</v>
      </c>
      <c r="E27" s="282">
        <v>614.72</v>
      </c>
      <c r="F27" s="282"/>
      <c r="G27" s="274">
        <f t="shared" si="0"/>
        <v>614.72</v>
      </c>
      <c r="H27" s="274">
        <f t="shared" si="1"/>
        <v>0</v>
      </c>
      <c r="I27" s="268">
        <v>55.89</v>
      </c>
      <c r="J27" s="268">
        <v>34356.699999999997</v>
      </c>
      <c r="K27" s="277">
        <f t="shared" si="11"/>
        <v>34356.699999999997</v>
      </c>
      <c r="L27" s="277">
        <f t="shared" si="12"/>
        <v>0</v>
      </c>
      <c r="M27" s="277">
        <f t="shared" si="13"/>
        <v>34356.699999999997</v>
      </c>
      <c r="N27" s="278">
        <f t="shared" si="14"/>
        <v>0</v>
      </c>
      <c r="O27" s="275">
        <f>G27/D27*100</f>
        <v>100</v>
      </c>
    </row>
    <row r="28" spans="1:15" ht="25.5" x14ac:dyDescent="0.2">
      <c r="A28" s="276" t="s">
        <v>1499</v>
      </c>
      <c r="B28" s="276" t="s">
        <v>1532</v>
      </c>
      <c r="C28" s="267" t="s">
        <v>196</v>
      </c>
      <c r="D28" s="268">
        <v>2120.7800000000002</v>
      </c>
      <c r="E28" s="282">
        <v>2120.7800000000002</v>
      </c>
      <c r="F28" s="282"/>
      <c r="G28" s="274">
        <f t="shared" si="0"/>
        <v>2120.7800000000002</v>
      </c>
      <c r="H28" s="274">
        <f t="shared" si="1"/>
        <v>0</v>
      </c>
      <c r="I28" s="268">
        <v>0.55000000000000004</v>
      </c>
      <c r="J28" s="268">
        <v>1166.43</v>
      </c>
      <c r="K28" s="277">
        <f t="shared" si="11"/>
        <v>1166.43</v>
      </c>
      <c r="L28" s="277">
        <f t="shared" si="12"/>
        <v>0</v>
      </c>
      <c r="M28" s="277">
        <f t="shared" si="13"/>
        <v>1166.43</v>
      </c>
      <c r="N28" s="278">
        <f t="shared" si="14"/>
        <v>0</v>
      </c>
      <c r="O28" s="275">
        <f t="shared" ref="O28:O29" si="15">G28/D28*100</f>
        <v>100</v>
      </c>
    </row>
    <row r="29" spans="1:15" ht="38.25" x14ac:dyDescent="0.2">
      <c r="A29" s="276" t="s">
        <v>1537</v>
      </c>
      <c r="B29" s="276" t="s">
        <v>1538</v>
      </c>
      <c r="C29" s="267" t="s">
        <v>74</v>
      </c>
      <c r="D29" s="268">
        <v>614.72</v>
      </c>
      <c r="E29" s="282">
        <v>614.72</v>
      </c>
      <c r="F29" s="282"/>
      <c r="G29" s="274">
        <f t="shared" si="0"/>
        <v>614.72</v>
      </c>
      <c r="H29" s="274">
        <f t="shared" si="1"/>
        <v>0</v>
      </c>
      <c r="I29" s="268">
        <v>7.62</v>
      </c>
      <c r="J29" s="268">
        <v>4684.17</v>
      </c>
      <c r="K29" s="277">
        <f t="shared" si="11"/>
        <v>4684.17</v>
      </c>
      <c r="L29" s="277">
        <f t="shared" si="12"/>
        <v>0</v>
      </c>
      <c r="M29" s="277">
        <f t="shared" si="13"/>
        <v>4684.17</v>
      </c>
      <c r="N29" s="278">
        <f t="shared" si="14"/>
        <v>0</v>
      </c>
      <c r="O29" s="275">
        <f t="shared" si="15"/>
        <v>100</v>
      </c>
    </row>
    <row r="30" spans="1:15" x14ac:dyDescent="0.2">
      <c r="A30" s="276" t="s">
        <v>1539</v>
      </c>
      <c r="B30" s="276" t="s">
        <v>1471</v>
      </c>
      <c r="C30" s="267" t="s">
        <v>72</v>
      </c>
      <c r="D30" s="268">
        <v>3388.11</v>
      </c>
      <c r="E30" s="282">
        <v>3388.11</v>
      </c>
      <c r="F30" s="282"/>
      <c r="G30" s="274">
        <f t="shared" si="0"/>
        <v>3388.11</v>
      </c>
      <c r="H30" s="274">
        <f t="shared" si="1"/>
        <v>0</v>
      </c>
      <c r="I30" s="268">
        <v>1.43</v>
      </c>
      <c r="J30" s="268">
        <v>4845</v>
      </c>
      <c r="K30" s="277">
        <f t="shared" si="11"/>
        <v>4845</v>
      </c>
      <c r="L30" s="277">
        <f t="shared" si="12"/>
        <v>0</v>
      </c>
      <c r="M30" s="277">
        <f t="shared" si="13"/>
        <v>4845</v>
      </c>
      <c r="N30" s="278">
        <f t="shared" si="14"/>
        <v>0</v>
      </c>
      <c r="O30" s="275">
        <f>G30/D30*100</f>
        <v>100</v>
      </c>
    </row>
    <row r="31" spans="1:15" ht="25.5" x14ac:dyDescent="0.2">
      <c r="A31" s="276" t="s">
        <v>1540</v>
      </c>
      <c r="B31" s="276" t="s">
        <v>1541</v>
      </c>
      <c r="C31" s="267" t="s">
        <v>74</v>
      </c>
      <c r="D31" s="268">
        <v>677.62</v>
      </c>
      <c r="E31" s="282">
        <v>677.62</v>
      </c>
      <c r="F31" s="282"/>
      <c r="G31" s="274">
        <f t="shared" si="0"/>
        <v>677.62</v>
      </c>
      <c r="H31" s="274">
        <f t="shared" si="1"/>
        <v>0</v>
      </c>
      <c r="I31" s="268">
        <v>12.19</v>
      </c>
      <c r="J31" s="268">
        <v>8260.19</v>
      </c>
      <c r="K31" s="277">
        <f t="shared" si="11"/>
        <v>8260.19</v>
      </c>
      <c r="L31" s="277">
        <f t="shared" si="12"/>
        <v>0</v>
      </c>
      <c r="M31" s="277">
        <f t="shared" si="13"/>
        <v>8260.19</v>
      </c>
      <c r="N31" s="278">
        <f t="shared" si="14"/>
        <v>0</v>
      </c>
      <c r="O31" s="275">
        <f>G31/D31*100</f>
        <v>100</v>
      </c>
    </row>
    <row r="32" spans="1:15" ht="25.5" x14ac:dyDescent="0.2">
      <c r="A32" s="276" t="s">
        <v>1542</v>
      </c>
      <c r="B32" s="276" t="s">
        <v>1532</v>
      </c>
      <c r="C32" s="267" t="s">
        <v>196</v>
      </c>
      <c r="D32" s="268">
        <v>13416.88</v>
      </c>
      <c r="E32" s="282">
        <v>13416.88</v>
      </c>
      <c r="F32" s="282"/>
      <c r="G32" s="274">
        <f t="shared" si="0"/>
        <v>13416.88</v>
      </c>
      <c r="H32" s="274">
        <f t="shared" si="1"/>
        <v>0</v>
      </c>
      <c r="I32" s="268">
        <v>0.55000000000000004</v>
      </c>
      <c r="J32" s="268">
        <v>7379.28</v>
      </c>
      <c r="K32" s="277">
        <f t="shared" si="11"/>
        <v>7379.28</v>
      </c>
      <c r="L32" s="277">
        <f t="shared" si="12"/>
        <v>0</v>
      </c>
      <c r="M32" s="277">
        <f t="shared" si="13"/>
        <v>7379.28</v>
      </c>
      <c r="N32" s="278">
        <f t="shared" si="14"/>
        <v>0</v>
      </c>
      <c r="O32" s="275">
        <f>G32/D32*100</f>
        <v>100</v>
      </c>
    </row>
    <row r="33" spans="1:15" ht="38.25" x14ac:dyDescent="0.2">
      <c r="A33" s="276" t="s">
        <v>1543</v>
      </c>
      <c r="B33" s="276" t="s">
        <v>1478</v>
      </c>
      <c r="C33" s="267" t="s">
        <v>72</v>
      </c>
      <c r="D33" s="268">
        <v>3080.1</v>
      </c>
      <c r="E33" s="280">
        <v>3080.1</v>
      </c>
      <c r="F33" s="282"/>
      <c r="G33" s="274">
        <f t="shared" si="0"/>
        <v>3080.1</v>
      </c>
      <c r="H33" s="274">
        <f t="shared" si="1"/>
        <v>0</v>
      </c>
      <c r="I33" s="268">
        <v>90.74</v>
      </c>
      <c r="J33" s="268">
        <v>279488.27</v>
      </c>
      <c r="K33" s="277">
        <f t="shared" si="11"/>
        <v>279488.27</v>
      </c>
      <c r="L33" s="277">
        <f t="shared" si="12"/>
        <v>0</v>
      </c>
      <c r="M33" s="277">
        <f t="shared" si="13"/>
        <v>279488.27</v>
      </c>
      <c r="N33" s="278">
        <f t="shared" si="14"/>
        <v>0</v>
      </c>
      <c r="O33" s="275">
        <f>G33/D33*100</f>
        <v>100</v>
      </c>
    </row>
    <row r="34" spans="1:15" ht="38.25" x14ac:dyDescent="0.2">
      <c r="A34" s="276" t="s">
        <v>1544</v>
      </c>
      <c r="B34" s="276" t="s">
        <v>1545</v>
      </c>
      <c r="C34" s="267" t="s">
        <v>75</v>
      </c>
      <c r="D34" s="268">
        <v>1026</v>
      </c>
      <c r="E34" s="280">
        <v>1026</v>
      </c>
      <c r="F34" s="282"/>
      <c r="G34" s="274">
        <f t="shared" si="0"/>
        <v>1026</v>
      </c>
      <c r="H34" s="274">
        <f t="shared" si="1"/>
        <v>0</v>
      </c>
      <c r="I34" s="268">
        <v>23.9</v>
      </c>
      <c r="J34" s="268">
        <v>24521.4</v>
      </c>
      <c r="K34" s="277">
        <f t="shared" si="11"/>
        <v>24521.4</v>
      </c>
      <c r="L34" s="277">
        <f t="shared" si="12"/>
        <v>0</v>
      </c>
      <c r="M34" s="277">
        <f t="shared" si="13"/>
        <v>24521.4</v>
      </c>
      <c r="N34" s="278">
        <f t="shared" si="14"/>
        <v>0</v>
      </c>
      <c r="O34" s="275">
        <f>G34/D34*100</f>
        <v>100</v>
      </c>
    </row>
    <row r="35" spans="1:15" x14ac:dyDescent="0.2">
      <c r="A35" s="276" t="s">
        <v>1546</v>
      </c>
      <c r="B35" s="276" t="s">
        <v>1547</v>
      </c>
      <c r="C35" s="267" t="s">
        <v>74</v>
      </c>
      <c r="D35" s="268">
        <v>123.17</v>
      </c>
      <c r="E35" s="282">
        <v>100</v>
      </c>
      <c r="F35" s="282">
        <v>23.17</v>
      </c>
      <c r="G35" s="274">
        <f t="shared" si="0"/>
        <v>123.17</v>
      </c>
      <c r="H35" s="274">
        <f t="shared" si="1"/>
        <v>0</v>
      </c>
      <c r="I35" s="268">
        <v>116.39</v>
      </c>
      <c r="J35" s="268">
        <v>14335.76</v>
      </c>
      <c r="K35" s="277">
        <f t="shared" ref="K35:K43" si="16">I35*E35</f>
        <v>11639</v>
      </c>
      <c r="L35" s="277">
        <f>I35*F35</f>
        <v>2696.76</v>
      </c>
      <c r="M35" s="277">
        <f t="shared" si="13"/>
        <v>14335.76</v>
      </c>
      <c r="N35" s="278">
        <f t="shared" si="14"/>
        <v>0</v>
      </c>
      <c r="O35" s="275">
        <f t="shared" ref="O35:O45" si="17">G35/D35*100</f>
        <v>100</v>
      </c>
    </row>
    <row r="36" spans="1:15" x14ac:dyDescent="0.2">
      <c r="A36" s="276" t="s">
        <v>1548</v>
      </c>
      <c r="B36" s="276" t="s">
        <v>1549</v>
      </c>
      <c r="C36" s="267" t="s">
        <v>72</v>
      </c>
      <c r="D36" s="268">
        <v>1231.8</v>
      </c>
      <c r="E36" s="282">
        <v>968</v>
      </c>
      <c r="F36" s="282">
        <v>263.8</v>
      </c>
      <c r="G36" s="274">
        <f t="shared" si="0"/>
        <v>1231.8</v>
      </c>
      <c r="H36" s="274">
        <f t="shared" si="1"/>
        <v>0</v>
      </c>
      <c r="I36" s="268">
        <v>5.19</v>
      </c>
      <c r="J36" s="268">
        <v>6393.04</v>
      </c>
      <c r="K36" s="277">
        <f t="shared" si="16"/>
        <v>5023.92</v>
      </c>
      <c r="L36" s="277">
        <f>I36*F36</f>
        <v>1369.12</v>
      </c>
      <c r="M36" s="277">
        <f t="shared" si="13"/>
        <v>6393.04</v>
      </c>
      <c r="N36" s="278">
        <f t="shared" si="14"/>
        <v>0</v>
      </c>
      <c r="O36" s="275">
        <f t="shared" si="17"/>
        <v>100</v>
      </c>
    </row>
    <row r="37" spans="1:15" x14ac:dyDescent="0.2">
      <c r="A37" s="276" t="s">
        <v>1550</v>
      </c>
      <c r="B37" s="276" t="s">
        <v>1479</v>
      </c>
      <c r="C37" s="267" t="s">
        <v>72</v>
      </c>
      <c r="D37" s="268">
        <v>1231.8</v>
      </c>
      <c r="E37" s="280">
        <v>968</v>
      </c>
      <c r="F37" s="282">
        <v>263.8</v>
      </c>
      <c r="G37" s="274">
        <f t="shared" si="0"/>
        <v>1231.8</v>
      </c>
      <c r="H37" s="274">
        <f t="shared" si="1"/>
        <v>0</v>
      </c>
      <c r="I37" s="268">
        <v>5.23</v>
      </c>
      <c r="J37" s="268">
        <v>6442.31</v>
      </c>
      <c r="K37" s="277">
        <f t="shared" si="16"/>
        <v>5062.6400000000003</v>
      </c>
      <c r="L37" s="277">
        <f>I37*F37</f>
        <v>1379.67</v>
      </c>
      <c r="M37" s="277">
        <f t="shared" si="13"/>
        <v>6442.31</v>
      </c>
      <c r="N37" s="278">
        <f t="shared" si="14"/>
        <v>0</v>
      </c>
      <c r="O37" s="275">
        <f t="shared" si="17"/>
        <v>100</v>
      </c>
    </row>
    <row r="38" spans="1:15" x14ac:dyDescent="0.2">
      <c r="A38" s="276" t="s">
        <v>1551</v>
      </c>
      <c r="B38" s="276" t="s">
        <v>1552</v>
      </c>
      <c r="C38" s="267" t="s">
        <v>72</v>
      </c>
      <c r="D38" s="268">
        <v>1231.8</v>
      </c>
      <c r="E38" s="280">
        <v>968</v>
      </c>
      <c r="F38" s="282">
        <v>263.8</v>
      </c>
      <c r="G38" s="274">
        <f t="shared" si="0"/>
        <v>1231.8</v>
      </c>
      <c r="H38" s="274">
        <f t="shared" si="1"/>
        <v>0</v>
      </c>
      <c r="I38" s="268">
        <v>28.7</v>
      </c>
      <c r="J38" s="268">
        <v>35352.660000000003</v>
      </c>
      <c r="K38" s="277">
        <f t="shared" si="16"/>
        <v>27781.599999999999</v>
      </c>
      <c r="L38" s="277">
        <f>I38*F38</f>
        <v>7571.06</v>
      </c>
      <c r="M38" s="277">
        <f t="shared" si="13"/>
        <v>35352.660000000003</v>
      </c>
      <c r="N38" s="278">
        <f t="shared" si="14"/>
        <v>0</v>
      </c>
      <c r="O38" s="275">
        <f t="shared" si="17"/>
        <v>100</v>
      </c>
    </row>
    <row r="39" spans="1:15" x14ac:dyDescent="0.2">
      <c r="A39" s="276" t="s">
        <v>1553</v>
      </c>
      <c r="B39" s="276" t="s">
        <v>1554</v>
      </c>
      <c r="C39" s="267" t="s">
        <v>72</v>
      </c>
      <c r="D39" s="268">
        <v>55.83</v>
      </c>
      <c r="E39" s="280">
        <v>38.07</v>
      </c>
      <c r="F39" s="282">
        <v>17.760000000000002</v>
      </c>
      <c r="G39" s="274">
        <f t="shared" si="0"/>
        <v>55.83</v>
      </c>
      <c r="H39" s="274">
        <f t="shared" si="1"/>
        <v>0</v>
      </c>
      <c r="I39" s="268">
        <v>4.8</v>
      </c>
      <c r="J39" s="268">
        <v>267.98</v>
      </c>
      <c r="K39" s="277">
        <f t="shared" si="16"/>
        <v>182.74</v>
      </c>
      <c r="L39" s="277">
        <f>I39*F39</f>
        <v>85.25</v>
      </c>
      <c r="M39" s="277">
        <f t="shared" si="13"/>
        <v>267.99</v>
      </c>
      <c r="N39" s="278">
        <f t="shared" si="14"/>
        <v>-0.01</v>
      </c>
      <c r="O39" s="275">
        <f t="shared" si="17"/>
        <v>100</v>
      </c>
    </row>
    <row r="40" spans="1:15" x14ac:dyDescent="0.2">
      <c r="A40" s="276" t="s">
        <v>1555</v>
      </c>
      <c r="B40" s="276" t="s">
        <v>1480</v>
      </c>
      <c r="C40" s="267" t="s">
        <v>72</v>
      </c>
      <c r="D40" s="268">
        <v>116.25</v>
      </c>
      <c r="E40" s="280"/>
      <c r="F40" s="282">
        <v>116.25</v>
      </c>
      <c r="G40" s="274">
        <f t="shared" si="0"/>
        <v>116.25</v>
      </c>
      <c r="H40" s="274">
        <f t="shared" si="1"/>
        <v>0</v>
      </c>
      <c r="I40" s="268">
        <v>3.24</v>
      </c>
      <c r="J40" s="268">
        <v>376.65</v>
      </c>
      <c r="K40" s="277">
        <f t="shared" si="16"/>
        <v>0</v>
      </c>
      <c r="L40" s="277">
        <f t="shared" ref="L40:L42" si="18">I40*F40</f>
        <v>376.65</v>
      </c>
      <c r="M40" s="277">
        <f t="shared" si="13"/>
        <v>376.65</v>
      </c>
      <c r="N40" s="278">
        <f t="shared" si="14"/>
        <v>0</v>
      </c>
      <c r="O40" s="275">
        <f t="shared" si="17"/>
        <v>100</v>
      </c>
    </row>
    <row r="41" spans="1:15" x14ac:dyDescent="0.2">
      <c r="A41" s="266" t="s">
        <v>1500</v>
      </c>
      <c r="B41" s="266" t="s">
        <v>1556</v>
      </c>
      <c r="C41" s="267"/>
      <c r="D41" s="268"/>
      <c r="E41" s="282"/>
      <c r="F41" s="282"/>
      <c r="G41" s="274"/>
      <c r="H41" s="274"/>
      <c r="I41" s="268"/>
      <c r="J41" s="271">
        <f>(J42+J43+J44+J45+J46+J47+J48+J49+J50+J51+J52+J53+J54+J55)</f>
        <v>169421</v>
      </c>
      <c r="K41" s="271">
        <f>(K42+K43+K44+K45+K46+K47+K48+K49+K50+K51+K52+K53+K54+K55)</f>
        <v>143334.64000000001</v>
      </c>
      <c r="L41" s="271">
        <f>(L42+L43+L44+L45+L46+L47+L48+L49+L50+L51+L52+L53+L54+L55)</f>
        <v>0</v>
      </c>
      <c r="M41" s="271">
        <f>(M42+M43+M44+M45+M46+M47+M48+M49+M50+M51+M52+M53+M54+M55)</f>
        <v>143334.64000000001</v>
      </c>
      <c r="N41" s="271">
        <f>(N42+N43+N44+N45+N46+N47+N48+N49+N50+N51+N52+N53+N54+N55)</f>
        <v>26086.36</v>
      </c>
      <c r="O41" s="315">
        <f>M41/J41</f>
        <v>0.85</v>
      </c>
    </row>
    <row r="42" spans="1:15" x14ac:dyDescent="0.2">
      <c r="A42" s="276" t="s">
        <v>1501</v>
      </c>
      <c r="B42" s="276" t="s">
        <v>1557</v>
      </c>
      <c r="C42" s="267" t="s">
        <v>75</v>
      </c>
      <c r="D42" s="268">
        <v>235.1</v>
      </c>
      <c r="E42" s="282">
        <v>235.1</v>
      </c>
      <c r="F42" s="282"/>
      <c r="G42" s="274">
        <f t="shared" si="0"/>
        <v>235.1</v>
      </c>
      <c r="H42" s="274">
        <f t="shared" si="1"/>
        <v>0</v>
      </c>
      <c r="I42" s="268">
        <v>1.93</v>
      </c>
      <c r="J42" s="268">
        <v>453.74</v>
      </c>
      <c r="K42" s="277">
        <f t="shared" si="16"/>
        <v>453.74</v>
      </c>
      <c r="L42" s="277">
        <f t="shared" si="18"/>
        <v>0</v>
      </c>
      <c r="M42" s="277">
        <f t="shared" ref="M42:M55" si="19">K42+L42</f>
        <v>453.74</v>
      </c>
      <c r="N42" s="278">
        <f t="shared" si="14"/>
        <v>0</v>
      </c>
      <c r="O42" s="275">
        <f t="shared" si="17"/>
        <v>100</v>
      </c>
    </row>
    <row r="43" spans="1:15" ht="25.5" x14ac:dyDescent="0.2">
      <c r="A43" s="276" t="s">
        <v>1502</v>
      </c>
      <c r="B43" s="276" t="s">
        <v>1536</v>
      </c>
      <c r="C43" s="267" t="s">
        <v>74</v>
      </c>
      <c r="D43" s="268">
        <v>388.66</v>
      </c>
      <c r="E43" s="280">
        <v>388.66</v>
      </c>
      <c r="F43" s="282"/>
      <c r="G43" s="274">
        <f t="shared" si="0"/>
        <v>388.66</v>
      </c>
      <c r="H43" s="274">
        <f t="shared" si="1"/>
        <v>0</v>
      </c>
      <c r="I43" s="268">
        <v>55.89</v>
      </c>
      <c r="J43" s="268">
        <v>21722.21</v>
      </c>
      <c r="K43" s="277">
        <f t="shared" si="16"/>
        <v>21722.21</v>
      </c>
      <c r="L43" s="277">
        <f>I43*F43</f>
        <v>0</v>
      </c>
      <c r="M43" s="277">
        <f t="shared" si="19"/>
        <v>21722.21</v>
      </c>
      <c r="N43" s="278">
        <f t="shared" si="14"/>
        <v>0</v>
      </c>
      <c r="O43" s="275">
        <f t="shared" si="17"/>
        <v>100</v>
      </c>
    </row>
    <row r="44" spans="1:15" ht="25.5" x14ac:dyDescent="0.2">
      <c r="A44" s="276" t="s">
        <v>1503</v>
      </c>
      <c r="B44" s="276" t="s">
        <v>1558</v>
      </c>
      <c r="C44" s="267" t="s">
        <v>74</v>
      </c>
      <c r="D44" s="268">
        <v>328.67</v>
      </c>
      <c r="E44" s="280">
        <v>328.67</v>
      </c>
      <c r="F44" s="282"/>
      <c r="G44" s="274">
        <f t="shared" si="0"/>
        <v>328.67</v>
      </c>
      <c r="H44" s="274">
        <f t="shared" si="1"/>
        <v>0</v>
      </c>
      <c r="I44" s="268">
        <v>11.76</v>
      </c>
      <c r="J44" s="268">
        <v>3865.16</v>
      </c>
      <c r="K44" s="277">
        <f>I44*E44</f>
        <v>3865.16</v>
      </c>
      <c r="L44" s="277">
        <f>I44*F44</f>
        <v>0</v>
      </c>
      <c r="M44" s="277">
        <f t="shared" si="19"/>
        <v>3865.16</v>
      </c>
      <c r="N44" s="278">
        <f t="shared" si="14"/>
        <v>0</v>
      </c>
      <c r="O44" s="275">
        <f t="shared" si="17"/>
        <v>100</v>
      </c>
    </row>
    <row r="45" spans="1:15" ht="25.5" x14ac:dyDescent="0.2">
      <c r="A45" s="276" t="s">
        <v>1504</v>
      </c>
      <c r="B45" s="276" t="s">
        <v>1559</v>
      </c>
      <c r="C45" s="267" t="s">
        <v>75</v>
      </c>
      <c r="D45" s="268">
        <v>194</v>
      </c>
      <c r="E45" s="280">
        <v>194</v>
      </c>
      <c r="F45" s="282"/>
      <c r="G45" s="274">
        <f t="shared" si="0"/>
        <v>194</v>
      </c>
      <c r="H45" s="274">
        <f t="shared" si="1"/>
        <v>0</v>
      </c>
      <c r="I45" s="268">
        <v>198.64</v>
      </c>
      <c r="J45" s="268">
        <v>38536.160000000003</v>
      </c>
      <c r="K45" s="277">
        <f>I45*E45</f>
        <v>38536.160000000003</v>
      </c>
      <c r="L45" s="277">
        <f t="shared" ref="L45:L46" si="20">I45*F45</f>
        <v>0</v>
      </c>
      <c r="M45" s="277">
        <f t="shared" si="19"/>
        <v>38536.160000000003</v>
      </c>
      <c r="N45" s="278">
        <f t="shared" si="14"/>
        <v>0</v>
      </c>
      <c r="O45" s="275">
        <f t="shared" si="17"/>
        <v>100</v>
      </c>
    </row>
    <row r="46" spans="1:15" ht="25.5" x14ac:dyDescent="0.2">
      <c r="A46" s="276" t="s">
        <v>1505</v>
      </c>
      <c r="B46" s="276" t="s">
        <v>1560</v>
      </c>
      <c r="C46" s="267" t="s">
        <v>75</v>
      </c>
      <c r="D46" s="268">
        <v>41.1</v>
      </c>
      <c r="E46" s="280">
        <v>41.1</v>
      </c>
      <c r="F46" s="282"/>
      <c r="G46" s="274">
        <f t="shared" si="0"/>
        <v>41.1</v>
      </c>
      <c r="H46" s="274">
        <f t="shared" si="1"/>
        <v>0</v>
      </c>
      <c r="I46" s="268">
        <v>78.260000000000005</v>
      </c>
      <c r="J46" s="268">
        <v>3216.49</v>
      </c>
      <c r="K46" s="277">
        <f t="shared" ref="K46:K55" si="21">I46*E46</f>
        <v>3216.49</v>
      </c>
      <c r="L46" s="277">
        <f t="shared" si="20"/>
        <v>0</v>
      </c>
      <c r="M46" s="277">
        <f t="shared" si="19"/>
        <v>3216.49</v>
      </c>
      <c r="N46" s="278">
        <f t="shared" si="14"/>
        <v>0</v>
      </c>
      <c r="O46" s="275">
        <f t="shared" ref="O46:O55" si="22">G46/D46*100</f>
        <v>100</v>
      </c>
    </row>
    <row r="47" spans="1:15" ht="25.5" x14ac:dyDescent="0.2">
      <c r="A47" s="276" t="s">
        <v>1561</v>
      </c>
      <c r="B47" s="276" t="s">
        <v>1562</v>
      </c>
      <c r="C47" s="267" t="s">
        <v>71</v>
      </c>
      <c r="D47" s="268">
        <v>8</v>
      </c>
      <c r="E47" s="280">
        <v>6</v>
      </c>
      <c r="F47" s="282"/>
      <c r="G47" s="274">
        <f t="shared" si="0"/>
        <v>6</v>
      </c>
      <c r="H47" s="274">
        <f t="shared" si="1"/>
        <v>2</v>
      </c>
      <c r="I47" s="268">
        <v>4337.72</v>
      </c>
      <c r="J47" s="268">
        <v>34701.760000000002</v>
      </c>
      <c r="K47" s="277">
        <f t="shared" si="21"/>
        <v>26026.32</v>
      </c>
      <c r="L47" s="277">
        <f t="shared" ref="L47:L65" si="23">I47*F47</f>
        <v>0</v>
      </c>
      <c r="M47" s="277">
        <f t="shared" si="19"/>
        <v>26026.32</v>
      </c>
      <c r="N47" s="278">
        <f t="shared" si="14"/>
        <v>8675.44</v>
      </c>
      <c r="O47" s="275">
        <f t="shared" si="22"/>
        <v>75</v>
      </c>
    </row>
    <row r="48" spans="1:15" ht="25.5" x14ac:dyDescent="0.2">
      <c r="A48" s="276" t="s">
        <v>1563</v>
      </c>
      <c r="B48" s="276" t="s">
        <v>1564</v>
      </c>
      <c r="C48" s="267" t="s">
        <v>71</v>
      </c>
      <c r="D48" s="268">
        <v>28</v>
      </c>
      <c r="E48" s="282">
        <v>16</v>
      </c>
      <c r="F48" s="282"/>
      <c r="G48" s="274">
        <f t="shared" si="0"/>
        <v>16</v>
      </c>
      <c r="H48" s="274">
        <f t="shared" si="1"/>
        <v>12</v>
      </c>
      <c r="I48" s="268">
        <v>1450.91</v>
      </c>
      <c r="J48" s="268">
        <v>40625.480000000003</v>
      </c>
      <c r="K48" s="277">
        <f t="shared" si="21"/>
        <v>23214.560000000001</v>
      </c>
      <c r="L48" s="277">
        <f t="shared" si="23"/>
        <v>0</v>
      </c>
      <c r="M48" s="277">
        <f t="shared" si="19"/>
        <v>23214.560000000001</v>
      </c>
      <c r="N48" s="278">
        <f t="shared" si="14"/>
        <v>17410.919999999998</v>
      </c>
      <c r="O48" s="275">
        <f t="shared" si="22"/>
        <v>57.14</v>
      </c>
    </row>
    <row r="49" spans="1:15" ht="25.5" x14ac:dyDescent="0.2">
      <c r="A49" s="276" t="s">
        <v>1565</v>
      </c>
      <c r="B49" s="276" t="s">
        <v>239</v>
      </c>
      <c r="C49" s="267" t="s">
        <v>71</v>
      </c>
      <c r="D49" s="268">
        <v>2</v>
      </c>
      <c r="E49" s="282">
        <v>2</v>
      </c>
      <c r="F49" s="282"/>
      <c r="G49" s="274">
        <f t="shared" si="0"/>
        <v>2</v>
      </c>
      <c r="H49" s="274">
        <f t="shared" si="1"/>
        <v>0</v>
      </c>
      <c r="I49" s="268">
        <v>2143.85</v>
      </c>
      <c r="J49" s="268">
        <v>4287.7</v>
      </c>
      <c r="K49" s="277">
        <f t="shared" si="21"/>
        <v>4287.7</v>
      </c>
      <c r="L49" s="277">
        <f t="shared" si="23"/>
        <v>0</v>
      </c>
      <c r="M49" s="277">
        <f t="shared" si="19"/>
        <v>4287.7</v>
      </c>
      <c r="N49" s="278">
        <f t="shared" si="14"/>
        <v>0</v>
      </c>
      <c r="O49" s="275">
        <f t="shared" si="22"/>
        <v>100</v>
      </c>
    </row>
    <row r="50" spans="1:15" ht="40.5" customHeight="1" x14ac:dyDescent="0.2">
      <c r="A50" s="276" t="s">
        <v>1566</v>
      </c>
      <c r="B50" s="276" t="s">
        <v>1567</v>
      </c>
      <c r="C50" s="267" t="s">
        <v>74</v>
      </c>
      <c r="D50" s="268">
        <v>26.57</v>
      </c>
      <c r="E50" s="282">
        <v>26.57</v>
      </c>
      <c r="F50" s="282"/>
      <c r="G50" s="274">
        <f t="shared" si="0"/>
        <v>26.57</v>
      </c>
      <c r="H50" s="274">
        <f t="shared" si="1"/>
        <v>0</v>
      </c>
      <c r="I50" s="268">
        <v>128.22</v>
      </c>
      <c r="J50" s="268">
        <v>3406.81</v>
      </c>
      <c r="K50" s="277">
        <f t="shared" si="21"/>
        <v>3406.81</v>
      </c>
      <c r="L50" s="277">
        <f t="shared" si="23"/>
        <v>0</v>
      </c>
      <c r="M50" s="277">
        <f t="shared" si="19"/>
        <v>3406.81</v>
      </c>
      <c r="N50" s="278">
        <f t="shared" si="14"/>
        <v>0</v>
      </c>
      <c r="O50" s="275">
        <f t="shared" si="22"/>
        <v>100</v>
      </c>
    </row>
    <row r="51" spans="1:15" x14ac:dyDescent="0.2">
      <c r="A51" s="276" t="s">
        <v>1568</v>
      </c>
      <c r="B51" s="276" t="s">
        <v>1569</v>
      </c>
      <c r="C51" s="267" t="s">
        <v>72</v>
      </c>
      <c r="D51" s="268">
        <v>265.68</v>
      </c>
      <c r="E51" s="280">
        <v>265.68</v>
      </c>
      <c r="F51" s="282"/>
      <c r="G51" s="274">
        <f t="shared" si="0"/>
        <v>265.68</v>
      </c>
      <c r="H51" s="274">
        <f t="shared" si="1"/>
        <v>0</v>
      </c>
      <c r="I51" s="268">
        <v>21.66</v>
      </c>
      <c r="J51" s="268">
        <v>5754.63</v>
      </c>
      <c r="K51" s="277">
        <f t="shared" si="21"/>
        <v>5754.63</v>
      </c>
      <c r="L51" s="277">
        <f t="shared" si="23"/>
        <v>0</v>
      </c>
      <c r="M51" s="277">
        <f t="shared" si="19"/>
        <v>5754.63</v>
      </c>
      <c r="N51" s="278">
        <f t="shared" si="14"/>
        <v>0</v>
      </c>
      <c r="O51" s="275">
        <f t="shared" si="22"/>
        <v>100</v>
      </c>
    </row>
    <row r="52" spans="1:15" x14ac:dyDescent="0.2">
      <c r="A52" s="276" t="s">
        <v>1570</v>
      </c>
      <c r="B52" s="276" t="s">
        <v>1571</v>
      </c>
      <c r="C52" s="267" t="s">
        <v>74</v>
      </c>
      <c r="D52" s="268">
        <v>78</v>
      </c>
      <c r="E52" s="280">
        <v>78</v>
      </c>
      <c r="F52" s="282"/>
      <c r="G52" s="274">
        <f t="shared" si="0"/>
        <v>78</v>
      </c>
      <c r="H52" s="274">
        <f t="shared" si="1"/>
        <v>0</v>
      </c>
      <c r="I52" s="268">
        <v>1.1499999999999999</v>
      </c>
      <c r="J52" s="268">
        <v>89.7</v>
      </c>
      <c r="K52" s="277">
        <f t="shared" si="21"/>
        <v>89.7</v>
      </c>
      <c r="L52" s="277">
        <f t="shared" si="23"/>
        <v>0</v>
      </c>
      <c r="M52" s="277">
        <f t="shared" si="19"/>
        <v>89.7</v>
      </c>
      <c r="N52" s="278">
        <f t="shared" si="14"/>
        <v>0</v>
      </c>
      <c r="O52" s="275">
        <f t="shared" si="22"/>
        <v>100</v>
      </c>
    </row>
    <row r="53" spans="1:15" ht="21.75" customHeight="1" x14ac:dyDescent="0.2">
      <c r="A53" s="276" t="s">
        <v>1572</v>
      </c>
      <c r="B53" s="276" t="s">
        <v>1573</v>
      </c>
      <c r="C53" s="267" t="s">
        <v>1574</v>
      </c>
      <c r="D53" s="268">
        <v>117</v>
      </c>
      <c r="E53" s="280">
        <v>117</v>
      </c>
      <c r="F53" s="282"/>
      <c r="G53" s="274">
        <f t="shared" si="0"/>
        <v>117</v>
      </c>
      <c r="H53" s="274">
        <f t="shared" si="1"/>
        <v>0</v>
      </c>
      <c r="I53" s="268">
        <v>48.75</v>
      </c>
      <c r="J53" s="268">
        <v>5703.75</v>
      </c>
      <c r="K53" s="277">
        <f t="shared" si="21"/>
        <v>5703.75</v>
      </c>
      <c r="L53" s="277">
        <f t="shared" si="23"/>
        <v>0</v>
      </c>
      <c r="M53" s="277">
        <f t="shared" si="19"/>
        <v>5703.75</v>
      </c>
      <c r="N53" s="278">
        <f t="shared" si="14"/>
        <v>0</v>
      </c>
      <c r="O53" s="275">
        <f t="shared" si="22"/>
        <v>100</v>
      </c>
    </row>
    <row r="54" spans="1:15" ht="25.5" x14ac:dyDescent="0.2">
      <c r="A54" s="276" t="s">
        <v>1575</v>
      </c>
      <c r="B54" s="276" t="s">
        <v>1532</v>
      </c>
      <c r="C54" s="267" t="s">
        <v>196</v>
      </c>
      <c r="D54" s="268">
        <v>1907.1</v>
      </c>
      <c r="E54" s="280">
        <v>1907.1</v>
      </c>
      <c r="F54" s="282"/>
      <c r="G54" s="274">
        <f t="shared" si="0"/>
        <v>1907.1</v>
      </c>
      <c r="H54" s="274">
        <f t="shared" si="1"/>
        <v>0</v>
      </c>
      <c r="I54" s="268">
        <v>0.55000000000000004</v>
      </c>
      <c r="J54" s="268">
        <v>1048.9100000000001</v>
      </c>
      <c r="K54" s="277">
        <f t="shared" si="21"/>
        <v>1048.9100000000001</v>
      </c>
      <c r="L54" s="277">
        <f t="shared" si="23"/>
        <v>0</v>
      </c>
      <c r="M54" s="277">
        <f t="shared" si="19"/>
        <v>1048.9100000000001</v>
      </c>
      <c r="N54" s="278">
        <f t="shared" si="14"/>
        <v>0</v>
      </c>
      <c r="O54" s="275">
        <f t="shared" si="22"/>
        <v>100</v>
      </c>
    </row>
    <row r="55" spans="1:15" ht="38.25" x14ac:dyDescent="0.2">
      <c r="A55" s="276" t="s">
        <v>1576</v>
      </c>
      <c r="B55" s="276" t="s">
        <v>1577</v>
      </c>
      <c r="C55" s="267" t="s">
        <v>74</v>
      </c>
      <c r="D55" s="268">
        <v>12.5</v>
      </c>
      <c r="E55" s="282">
        <v>12.5</v>
      </c>
      <c r="F55" s="282"/>
      <c r="G55" s="274">
        <f t="shared" si="0"/>
        <v>12.5</v>
      </c>
      <c r="H55" s="274">
        <f t="shared" si="1"/>
        <v>0</v>
      </c>
      <c r="I55" s="268">
        <v>480.68</v>
      </c>
      <c r="J55" s="268">
        <v>6008.5</v>
      </c>
      <c r="K55" s="277">
        <f t="shared" si="21"/>
        <v>6008.5</v>
      </c>
      <c r="L55" s="277">
        <f t="shared" si="23"/>
        <v>0</v>
      </c>
      <c r="M55" s="277">
        <f t="shared" si="19"/>
        <v>6008.5</v>
      </c>
      <c r="N55" s="278">
        <f t="shared" si="14"/>
        <v>0</v>
      </c>
      <c r="O55" s="275">
        <f t="shared" si="22"/>
        <v>100</v>
      </c>
    </row>
    <row r="56" spans="1:15" x14ac:dyDescent="0.2">
      <c r="A56" s="266" t="s">
        <v>1506</v>
      </c>
      <c r="B56" s="266" t="s">
        <v>1578</v>
      </c>
      <c r="C56" s="267"/>
      <c r="D56" s="268"/>
      <c r="E56" s="282"/>
      <c r="F56" s="282"/>
      <c r="G56" s="274"/>
      <c r="H56" s="274"/>
      <c r="I56" s="268"/>
      <c r="J56" s="271">
        <f>(J57+J58+J59+J60+J61)</f>
        <v>22718.74</v>
      </c>
      <c r="K56" s="271">
        <f>(K57+K58+K59+K60+K61)</f>
        <v>0</v>
      </c>
      <c r="L56" s="271">
        <f>(L57+L58+L59+L60+L61)</f>
        <v>22718.74</v>
      </c>
      <c r="M56" s="271">
        <f>(M57+M58+M59+M60+M61)</f>
        <v>22718.74</v>
      </c>
      <c r="N56" s="271">
        <f>(N57+N58+N59+N60+N61)</f>
        <v>0</v>
      </c>
      <c r="O56" s="315">
        <f>M56/J56</f>
        <v>1</v>
      </c>
    </row>
    <row r="57" spans="1:15" ht="46.5" customHeight="1" x14ac:dyDescent="0.2">
      <c r="A57" s="276" t="s">
        <v>1507</v>
      </c>
      <c r="B57" s="276" t="s">
        <v>1481</v>
      </c>
      <c r="C57" s="267" t="s">
        <v>72</v>
      </c>
      <c r="D57" s="268">
        <v>38.4</v>
      </c>
      <c r="E57" s="282"/>
      <c r="F57" s="282">
        <v>38.4</v>
      </c>
      <c r="G57" s="274">
        <f t="shared" si="0"/>
        <v>38.4</v>
      </c>
      <c r="H57" s="274">
        <f t="shared" si="1"/>
        <v>0</v>
      </c>
      <c r="I57" s="268">
        <v>14.19</v>
      </c>
      <c r="J57" s="268">
        <v>544.9</v>
      </c>
      <c r="K57" s="277">
        <f>I57*E57</f>
        <v>0</v>
      </c>
      <c r="L57" s="277">
        <f t="shared" si="23"/>
        <v>544.9</v>
      </c>
      <c r="M57" s="277">
        <f t="shared" ref="M57:M61" si="24">K57+L57</f>
        <v>544.9</v>
      </c>
      <c r="N57" s="278">
        <f t="shared" si="14"/>
        <v>0</v>
      </c>
      <c r="O57" s="275">
        <f>G57/D57*100</f>
        <v>100</v>
      </c>
    </row>
    <row r="58" spans="1:15" ht="38.25" x14ac:dyDescent="0.2">
      <c r="A58" s="276" t="s">
        <v>1508</v>
      </c>
      <c r="B58" s="276" t="s">
        <v>1579</v>
      </c>
      <c r="C58" s="267" t="s">
        <v>71</v>
      </c>
      <c r="D58" s="268">
        <v>8</v>
      </c>
      <c r="E58" s="282"/>
      <c r="F58" s="282">
        <v>8</v>
      </c>
      <c r="G58" s="274">
        <f t="shared" si="0"/>
        <v>8</v>
      </c>
      <c r="H58" s="274">
        <f t="shared" si="1"/>
        <v>0</v>
      </c>
      <c r="I58" s="268">
        <v>310.13</v>
      </c>
      <c r="J58" s="268">
        <v>2481.04</v>
      </c>
      <c r="K58" s="277">
        <f t="shared" ref="K58:K65" si="25">I58*E58</f>
        <v>0</v>
      </c>
      <c r="L58" s="277">
        <f t="shared" si="23"/>
        <v>2481.04</v>
      </c>
      <c r="M58" s="277">
        <f t="shared" si="24"/>
        <v>2481.04</v>
      </c>
      <c r="N58" s="278">
        <f t="shared" si="14"/>
        <v>0</v>
      </c>
      <c r="O58" s="275">
        <f t="shared" ref="O58:O65" si="26">G58/D58*100</f>
        <v>100</v>
      </c>
    </row>
    <row r="59" spans="1:15" ht="38.25" x14ac:dyDescent="0.2">
      <c r="A59" s="276" t="s">
        <v>1509</v>
      </c>
      <c r="B59" s="276" t="s">
        <v>1580</v>
      </c>
      <c r="C59" s="267" t="s">
        <v>71</v>
      </c>
      <c r="D59" s="268">
        <v>8</v>
      </c>
      <c r="E59" s="282"/>
      <c r="F59" s="282">
        <v>8</v>
      </c>
      <c r="G59" s="274">
        <f t="shared" si="0"/>
        <v>8</v>
      </c>
      <c r="H59" s="274">
        <f t="shared" si="1"/>
        <v>0</v>
      </c>
      <c r="I59" s="268">
        <v>453.49</v>
      </c>
      <c r="J59" s="268">
        <v>3627.92</v>
      </c>
      <c r="K59" s="277">
        <f t="shared" si="25"/>
        <v>0</v>
      </c>
      <c r="L59" s="277">
        <f t="shared" si="23"/>
        <v>3627.92</v>
      </c>
      <c r="M59" s="277">
        <f t="shared" si="24"/>
        <v>3627.92</v>
      </c>
      <c r="N59" s="278">
        <f t="shared" si="14"/>
        <v>0</v>
      </c>
      <c r="O59" s="275">
        <f t="shared" si="26"/>
        <v>100</v>
      </c>
    </row>
    <row r="60" spans="1:15" ht="38.25" x14ac:dyDescent="0.2">
      <c r="A60" s="276" t="s">
        <v>1510</v>
      </c>
      <c r="B60" s="276" t="s">
        <v>1581</v>
      </c>
      <c r="C60" s="267" t="s">
        <v>71</v>
      </c>
      <c r="D60" s="268">
        <v>10</v>
      </c>
      <c r="E60" s="280"/>
      <c r="F60" s="282">
        <v>10</v>
      </c>
      <c r="G60" s="274">
        <f t="shared" si="0"/>
        <v>10</v>
      </c>
      <c r="H60" s="274">
        <f t="shared" si="1"/>
        <v>0</v>
      </c>
      <c r="I60" s="268">
        <v>1513.42</v>
      </c>
      <c r="J60" s="268">
        <v>15134.2</v>
      </c>
      <c r="K60" s="277">
        <f t="shared" si="25"/>
        <v>0</v>
      </c>
      <c r="L60" s="277">
        <f t="shared" si="23"/>
        <v>15134.2</v>
      </c>
      <c r="M60" s="277">
        <f t="shared" si="24"/>
        <v>15134.2</v>
      </c>
      <c r="N60" s="278">
        <f t="shared" si="14"/>
        <v>0</v>
      </c>
      <c r="O60" s="275">
        <f t="shared" si="26"/>
        <v>100</v>
      </c>
    </row>
    <row r="61" spans="1:15" ht="38.25" x14ac:dyDescent="0.2">
      <c r="A61" s="276" t="s">
        <v>1511</v>
      </c>
      <c r="B61" s="276" t="s">
        <v>1582</v>
      </c>
      <c r="C61" s="267" t="s">
        <v>71</v>
      </c>
      <c r="D61" s="268">
        <v>2</v>
      </c>
      <c r="E61" s="280"/>
      <c r="F61" s="282">
        <v>2</v>
      </c>
      <c r="G61" s="274">
        <f t="shared" si="0"/>
        <v>2</v>
      </c>
      <c r="H61" s="274">
        <f t="shared" si="1"/>
        <v>0</v>
      </c>
      <c r="I61" s="268">
        <v>465.34</v>
      </c>
      <c r="J61" s="268">
        <v>930.68</v>
      </c>
      <c r="K61" s="277">
        <f t="shared" si="25"/>
        <v>0</v>
      </c>
      <c r="L61" s="277">
        <f t="shared" si="23"/>
        <v>930.68</v>
      </c>
      <c r="M61" s="277">
        <f t="shared" si="24"/>
        <v>930.68</v>
      </c>
      <c r="N61" s="278">
        <f t="shared" si="14"/>
        <v>0</v>
      </c>
      <c r="O61" s="275">
        <f t="shared" si="26"/>
        <v>100</v>
      </c>
    </row>
    <row r="62" spans="1:15" x14ac:dyDescent="0.2">
      <c r="A62" s="266" t="s">
        <v>1512</v>
      </c>
      <c r="B62" s="266" t="s">
        <v>1482</v>
      </c>
      <c r="C62" s="267"/>
      <c r="D62" s="268"/>
      <c r="E62" s="282"/>
      <c r="F62" s="282"/>
      <c r="G62" s="274"/>
      <c r="H62" s="274"/>
      <c r="I62" s="268"/>
      <c r="J62" s="271">
        <f>(J63)</f>
        <v>5167.09</v>
      </c>
      <c r="K62" s="271">
        <f>(K63)</f>
        <v>0</v>
      </c>
      <c r="L62" s="271">
        <f>(L63)</f>
        <v>5167.09</v>
      </c>
      <c r="M62" s="271">
        <f>(M63)</f>
        <v>5167.09</v>
      </c>
      <c r="N62" s="271">
        <f>(N63)</f>
        <v>0</v>
      </c>
      <c r="O62" s="315">
        <f>M62/J62</f>
        <v>1</v>
      </c>
    </row>
    <row r="63" spans="1:15" ht="21" customHeight="1" x14ac:dyDescent="0.2">
      <c r="A63" s="276" t="s">
        <v>1513</v>
      </c>
      <c r="B63" s="276" t="s">
        <v>1583</v>
      </c>
      <c r="C63" s="267" t="s">
        <v>71</v>
      </c>
      <c r="D63" s="268">
        <v>1</v>
      </c>
      <c r="E63" s="282"/>
      <c r="F63" s="282">
        <v>1</v>
      </c>
      <c r="G63" s="274">
        <f t="shared" si="0"/>
        <v>1</v>
      </c>
      <c r="H63" s="274">
        <f t="shared" si="1"/>
        <v>0</v>
      </c>
      <c r="I63" s="268">
        <v>5167.09</v>
      </c>
      <c r="J63" s="268">
        <v>5167.09</v>
      </c>
      <c r="K63" s="277">
        <f t="shared" si="25"/>
        <v>0</v>
      </c>
      <c r="L63" s="277">
        <f t="shared" si="23"/>
        <v>5167.09</v>
      </c>
      <c r="M63" s="277">
        <f>K63+L63</f>
        <v>5167.09</v>
      </c>
      <c r="N63" s="278">
        <f t="shared" si="14"/>
        <v>0</v>
      </c>
      <c r="O63" s="275">
        <f t="shared" si="26"/>
        <v>100</v>
      </c>
    </row>
    <row r="64" spans="1:15" x14ac:dyDescent="0.2">
      <c r="A64" s="266" t="s">
        <v>1514</v>
      </c>
      <c r="B64" s="266" t="s">
        <v>101</v>
      </c>
      <c r="C64" s="267"/>
      <c r="D64" s="268"/>
      <c r="E64" s="280"/>
      <c r="F64" s="282"/>
      <c r="G64" s="274"/>
      <c r="H64" s="274"/>
      <c r="I64" s="268"/>
      <c r="J64" s="271">
        <f>(J65)</f>
        <v>1940.36</v>
      </c>
      <c r="K64" s="271">
        <f>(K65)</f>
        <v>0</v>
      </c>
      <c r="L64" s="271">
        <f>(L65)</f>
        <v>1940.36</v>
      </c>
      <c r="M64" s="271">
        <f>(M65)</f>
        <v>1940.36</v>
      </c>
      <c r="N64" s="271">
        <f>(N65)</f>
        <v>0</v>
      </c>
      <c r="O64" s="315">
        <f>M64/J64</f>
        <v>1</v>
      </c>
    </row>
    <row r="65" spans="1:15" x14ac:dyDescent="0.2">
      <c r="A65" s="276" t="s">
        <v>1515</v>
      </c>
      <c r="B65" s="276" t="s">
        <v>1483</v>
      </c>
      <c r="C65" s="267" t="s">
        <v>1217</v>
      </c>
      <c r="D65" s="268">
        <v>4311.8999999999996</v>
      </c>
      <c r="E65" s="280"/>
      <c r="F65" s="282">
        <v>4311.8999999999996</v>
      </c>
      <c r="G65" s="274">
        <f t="shared" si="0"/>
        <v>4311.8999999999996</v>
      </c>
      <c r="H65" s="274">
        <f t="shared" si="1"/>
        <v>0</v>
      </c>
      <c r="I65" s="268">
        <v>0.45</v>
      </c>
      <c r="J65" s="268">
        <v>1940.36</v>
      </c>
      <c r="K65" s="277">
        <f t="shared" si="25"/>
        <v>0</v>
      </c>
      <c r="L65" s="277">
        <f t="shared" si="23"/>
        <v>1940.36</v>
      </c>
      <c r="M65" s="277">
        <f>K65+L65</f>
        <v>1940.36</v>
      </c>
      <c r="N65" s="278">
        <f t="shared" si="14"/>
        <v>0</v>
      </c>
      <c r="O65" s="275">
        <f t="shared" si="26"/>
        <v>100</v>
      </c>
    </row>
    <row r="66" spans="1:15" x14ac:dyDescent="0.2">
      <c r="A66" s="283"/>
      <c r="B66" s="269" t="s">
        <v>0</v>
      </c>
      <c r="C66" s="269"/>
      <c r="D66" s="284"/>
      <c r="E66" s="284"/>
      <c r="F66" s="284"/>
      <c r="G66" s="285"/>
      <c r="H66" s="285"/>
      <c r="I66" s="284"/>
      <c r="J66" s="286">
        <f>SUM(J7+J19+J24+J41+J56+J62+J64)</f>
        <v>699501.81</v>
      </c>
      <c r="K66" s="286">
        <f>SUM(K7+K11+K17+K19+K24+K41+K56+K62+K64)</f>
        <v>624165.88</v>
      </c>
      <c r="L66" s="286">
        <f>SUM(L7+L11+L17+L19+L24+L41+L56+L62+L64)</f>
        <v>49249.58</v>
      </c>
      <c r="M66" s="286">
        <f>K66+L66</f>
        <v>673415.46</v>
      </c>
      <c r="N66" s="286">
        <f>SUM(N7+N11+N17+N19+N24+N41+N56+N62+N64)</f>
        <v>26086.35</v>
      </c>
      <c r="O66" s="287">
        <f>M67</f>
        <v>0.9627</v>
      </c>
    </row>
    <row r="67" spans="1:15" ht="15.75" thickBot="1" x14ac:dyDescent="0.25">
      <c r="A67" s="288"/>
      <c r="B67" s="265" t="s">
        <v>1</v>
      </c>
      <c r="C67" s="289"/>
      <c r="D67" s="290"/>
      <c r="E67" s="290"/>
      <c r="F67" s="291"/>
      <c r="G67" s="292"/>
      <c r="H67" s="292"/>
      <c r="I67" s="291"/>
      <c r="J67" s="293">
        <v>1</v>
      </c>
      <c r="K67" s="294">
        <f>K66/J66</f>
        <v>0.89229999999999998</v>
      </c>
      <c r="L67" s="294">
        <f>L66/J66</f>
        <v>7.0400000000000004E-2</v>
      </c>
      <c r="M67" s="294">
        <f>K67+L67</f>
        <v>0.9627</v>
      </c>
      <c r="N67" s="294">
        <f>J67-M67</f>
        <v>3.73E-2</v>
      </c>
      <c r="O67" s="295"/>
    </row>
    <row r="68" spans="1:15" ht="14.25" customHeight="1" x14ac:dyDescent="0.2">
      <c r="A68" s="296"/>
      <c r="B68" s="297"/>
      <c r="C68" s="298"/>
      <c r="D68" s="296" t="s">
        <v>2</v>
      </c>
      <c r="E68" s="297"/>
      <c r="F68" s="297"/>
      <c r="G68" s="297"/>
      <c r="H68" s="297"/>
      <c r="I68" s="297"/>
      <c r="J68" s="298"/>
      <c r="K68" s="296" t="s">
        <v>3</v>
      </c>
      <c r="L68" s="297"/>
      <c r="M68" s="297"/>
      <c r="N68" s="299"/>
      <c r="O68" s="300"/>
    </row>
    <row r="69" spans="1:15" ht="17.25" customHeight="1" x14ac:dyDescent="0.2">
      <c r="A69" s="301"/>
      <c r="B69" s="302"/>
      <c r="C69" s="303"/>
      <c r="D69" s="301" t="s">
        <v>4</v>
      </c>
      <c r="E69" s="109"/>
      <c r="F69" s="109" t="s">
        <v>86</v>
      </c>
      <c r="G69" s="109"/>
      <c r="H69" s="109"/>
      <c r="I69" s="109"/>
      <c r="J69" s="303"/>
      <c r="K69" s="301" t="s">
        <v>5</v>
      </c>
      <c r="L69" s="109"/>
      <c r="M69" s="109"/>
      <c r="N69" s="304"/>
      <c r="O69" s="305"/>
    </row>
    <row r="70" spans="1:15" ht="12" customHeight="1" x14ac:dyDescent="0.2">
      <c r="A70" s="301"/>
      <c r="B70" s="109"/>
      <c r="C70" s="303"/>
      <c r="D70" s="301" t="s">
        <v>5</v>
      </c>
      <c r="E70" s="109"/>
      <c r="F70" s="109"/>
      <c r="G70" s="109"/>
      <c r="H70" s="109"/>
      <c r="I70" s="109"/>
      <c r="J70" s="306"/>
      <c r="K70" s="301"/>
      <c r="L70" s="109"/>
      <c r="M70" s="109"/>
      <c r="N70" s="304"/>
      <c r="O70" s="305"/>
    </row>
    <row r="71" spans="1:15" ht="3" customHeight="1" x14ac:dyDescent="0.2">
      <c r="A71" s="301"/>
      <c r="B71" s="109"/>
      <c r="C71" s="306"/>
      <c r="D71" s="301"/>
      <c r="E71" s="109"/>
      <c r="F71" s="109"/>
      <c r="G71" s="109"/>
      <c r="H71" s="109"/>
      <c r="I71" s="109"/>
      <c r="J71" s="306"/>
      <c r="K71" s="301"/>
      <c r="L71" s="109"/>
      <c r="M71" s="109"/>
      <c r="N71" s="304"/>
      <c r="O71" s="305"/>
    </row>
    <row r="72" spans="1:15" x14ac:dyDescent="0.2">
      <c r="A72" s="307"/>
      <c r="B72" s="308"/>
      <c r="C72" s="309"/>
      <c r="D72" s="301"/>
      <c r="E72" s="109"/>
      <c r="F72" s="109"/>
      <c r="G72" s="109"/>
      <c r="H72" s="109"/>
      <c r="I72" s="109"/>
      <c r="J72" s="303"/>
      <c r="K72" s="301"/>
      <c r="L72" s="109"/>
      <c r="M72" s="109"/>
      <c r="N72" s="304"/>
      <c r="O72" s="305"/>
    </row>
    <row r="73" spans="1:15" x14ac:dyDescent="0.2">
      <c r="A73" s="393" t="s">
        <v>1518</v>
      </c>
      <c r="B73" s="394"/>
      <c r="C73" s="395"/>
      <c r="D73" s="301"/>
      <c r="E73" s="109"/>
      <c r="F73" s="109"/>
      <c r="G73" s="109"/>
      <c r="H73" s="109"/>
      <c r="I73" s="109"/>
      <c r="J73" s="303"/>
      <c r="K73" s="301"/>
      <c r="L73" s="109"/>
      <c r="M73" s="109"/>
      <c r="N73" s="304"/>
      <c r="O73" s="305"/>
    </row>
    <row r="74" spans="1:15" ht="15.75" thickBot="1" x14ac:dyDescent="0.25">
      <c r="A74" s="396" t="s">
        <v>1469</v>
      </c>
      <c r="B74" s="397"/>
      <c r="C74" s="398"/>
      <c r="D74" s="310"/>
      <c r="E74" s="311"/>
      <c r="F74" s="311"/>
      <c r="G74" s="311"/>
      <c r="H74" s="311"/>
      <c r="I74" s="311"/>
      <c r="J74" s="312"/>
      <c r="K74" s="310"/>
      <c r="L74" s="311"/>
      <c r="M74" s="311"/>
      <c r="N74" s="313"/>
      <c r="O74" s="314"/>
    </row>
  </sheetData>
  <autoFilter ref="J6:N70" xr:uid="{00000000-0009-0000-0000-000004000000}"/>
  <mergeCells count="19">
    <mergeCell ref="I3:L3"/>
    <mergeCell ref="B1:H1"/>
    <mergeCell ref="I1:L2"/>
    <mergeCell ref="M1:O1"/>
    <mergeCell ref="M2:O2"/>
    <mergeCell ref="B3:H3"/>
    <mergeCell ref="B2:H2"/>
    <mergeCell ref="A73:C73"/>
    <mergeCell ref="A74:C74"/>
    <mergeCell ref="A4:H4"/>
    <mergeCell ref="I4:L4"/>
    <mergeCell ref="M4:O4"/>
    <mergeCell ref="A5:A6"/>
    <mergeCell ref="B5:B6"/>
    <mergeCell ref="C5:C6"/>
    <mergeCell ref="D5:H5"/>
    <mergeCell ref="I5:I6"/>
    <mergeCell ref="J5:N5"/>
    <mergeCell ref="O5:O6"/>
  </mergeCells>
  <conditionalFormatting sqref="H66">
    <cfRule type="cellIs" dxfId="310" priority="582" stopIfTrue="1" operator="lessThan">
      <formula>0</formula>
    </cfRule>
  </conditionalFormatting>
  <conditionalFormatting sqref="O20 O22 O66">
    <cfRule type="cellIs" dxfId="309" priority="581" stopIfTrue="1" operator="greaterThan">
      <formula>100</formula>
    </cfRule>
  </conditionalFormatting>
  <conditionalFormatting sqref="H66:H67">
    <cfRule type="cellIs" dxfId="308" priority="576" stopIfTrue="1" operator="lessThan">
      <formula>0</formula>
    </cfRule>
  </conditionalFormatting>
  <conditionalFormatting sqref="O66">
    <cfRule type="cellIs" dxfId="307" priority="575" stopIfTrue="1" operator="greaterThan">
      <formula>100</formula>
    </cfRule>
  </conditionalFormatting>
  <conditionalFormatting sqref="O8">
    <cfRule type="cellIs" dxfId="306" priority="323" stopIfTrue="1" operator="greaterThan">
      <formula>100</formula>
    </cfRule>
  </conditionalFormatting>
  <conditionalFormatting sqref="O20">
    <cfRule type="cellIs" dxfId="305" priority="319" stopIfTrue="1" operator="greaterThan">
      <formula>100</formula>
    </cfRule>
  </conditionalFormatting>
  <conditionalFormatting sqref="O22">
    <cfRule type="cellIs" dxfId="304" priority="317" stopIfTrue="1" operator="greaterThan">
      <formula>100</formula>
    </cfRule>
  </conditionalFormatting>
  <conditionalFormatting sqref="O9:O10">
    <cfRule type="cellIs" dxfId="303" priority="141" stopIfTrue="1" operator="greaterThan">
      <formula>100</formula>
    </cfRule>
  </conditionalFormatting>
  <conditionalFormatting sqref="O12">
    <cfRule type="cellIs" dxfId="302" priority="139" stopIfTrue="1" operator="greaterThan">
      <formula>100</formula>
    </cfRule>
  </conditionalFormatting>
  <conditionalFormatting sqref="O13">
    <cfRule type="cellIs" dxfId="301" priority="138" stopIfTrue="1" operator="greaterThan">
      <formula>100</formula>
    </cfRule>
  </conditionalFormatting>
  <conditionalFormatting sqref="O14">
    <cfRule type="cellIs" dxfId="300" priority="137" stopIfTrue="1" operator="greaterThan">
      <formula>100</formula>
    </cfRule>
  </conditionalFormatting>
  <conditionalFormatting sqref="O15">
    <cfRule type="cellIs" dxfId="299" priority="136" stopIfTrue="1" operator="greaterThan">
      <formula>100</formula>
    </cfRule>
  </conditionalFormatting>
  <conditionalFormatting sqref="O16">
    <cfRule type="cellIs" dxfId="298" priority="135" stopIfTrue="1" operator="greaterThan">
      <formula>100</formula>
    </cfRule>
  </conditionalFormatting>
  <conditionalFormatting sqref="O21">
    <cfRule type="cellIs" dxfId="297" priority="133" stopIfTrue="1" operator="greaterThan">
      <formula>100</formula>
    </cfRule>
  </conditionalFormatting>
  <conditionalFormatting sqref="O23">
    <cfRule type="cellIs" dxfId="296" priority="132" stopIfTrue="1" operator="greaterThan">
      <formula>100</formula>
    </cfRule>
  </conditionalFormatting>
  <conditionalFormatting sqref="O25">
    <cfRule type="cellIs" dxfId="295" priority="130" stopIfTrue="1" operator="greaterThan">
      <formula>100</formula>
    </cfRule>
  </conditionalFormatting>
  <conditionalFormatting sqref="O26">
    <cfRule type="cellIs" dxfId="294" priority="129" stopIfTrue="1" operator="greaterThan">
      <formula>100</formula>
    </cfRule>
  </conditionalFormatting>
  <conditionalFormatting sqref="O27:O29">
    <cfRule type="cellIs" dxfId="293" priority="128" stopIfTrue="1" operator="greaterThan">
      <formula>100</formula>
    </cfRule>
  </conditionalFormatting>
  <conditionalFormatting sqref="O30">
    <cfRule type="cellIs" dxfId="292" priority="127" stopIfTrue="1" operator="greaterThan">
      <formula>100</formula>
    </cfRule>
  </conditionalFormatting>
  <conditionalFormatting sqref="O31">
    <cfRule type="cellIs" dxfId="291" priority="126" stopIfTrue="1" operator="greaterThan">
      <formula>100</formula>
    </cfRule>
  </conditionalFormatting>
  <conditionalFormatting sqref="O32">
    <cfRule type="cellIs" dxfId="290" priority="125" stopIfTrue="1" operator="greaterThan">
      <formula>100</formula>
    </cfRule>
  </conditionalFormatting>
  <conditionalFormatting sqref="O33:O34">
    <cfRule type="cellIs" dxfId="289" priority="124" stopIfTrue="1" operator="greaterThan">
      <formula>100</formula>
    </cfRule>
  </conditionalFormatting>
  <conditionalFormatting sqref="O35">
    <cfRule type="cellIs" dxfId="288" priority="123" stopIfTrue="1" operator="greaterThan">
      <formula>100</formula>
    </cfRule>
  </conditionalFormatting>
  <conditionalFormatting sqref="O36">
    <cfRule type="cellIs" dxfId="287" priority="122" stopIfTrue="1" operator="greaterThan">
      <formula>100</formula>
    </cfRule>
  </conditionalFormatting>
  <conditionalFormatting sqref="O37">
    <cfRule type="cellIs" dxfId="286" priority="121" stopIfTrue="1" operator="greaterThan">
      <formula>100</formula>
    </cfRule>
  </conditionalFormatting>
  <conditionalFormatting sqref="O38">
    <cfRule type="cellIs" dxfId="285" priority="120" stopIfTrue="1" operator="greaterThan">
      <formula>100</formula>
    </cfRule>
  </conditionalFormatting>
  <conditionalFormatting sqref="O39">
    <cfRule type="cellIs" dxfId="284" priority="119" stopIfTrue="1" operator="greaterThan">
      <formula>100</formula>
    </cfRule>
  </conditionalFormatting>
  <conditionalFormatting sqref="O40">
    <cfRule type="cellIs" dxfId="283" priority="118" stopIfTrue="1" operator="greaterThan">
      <formula>100</formula>
    </cfRule>
  </conditionalFormatting>
  <conditionalFormatting sqref="O42:O45">
    <cfRule type="cellIs" dxfId="282" priority="116" stopIfTrue="1" operator="greaterThan">
      <formula>100</formula>
    </cfRule>
  </conditionalFormatting>
  <conditionalFormatting sqref="O46">
    <cfRule type="cellIs" dxfId="281" priority="114" stopIfTrue="1" operator="greaterThan">
      <formula>100</formula>
    </cfRule>
  </conditionalFormatting>
  <conditionalFormatting sqref="O47">
    <cfRule type="cellIs" dxfId="280" priority="113" stopIfTrue="1" operator="greaterThan">
      <formula>100</formula>
    </cfRule>
  </conditionalFormatting>
  <conditionalFormatting sqref="O48">
    <cfRule type="cellIs" dxfId="279" priority="112" stopIfTrue="1" operator="greaterThan">
      <formula>100</formula>
    </cfRule>
  </conditionalFormatting>
  <conditionalFormatting sqref="O49:O51">
    <cfRule type="cellIs" dxfId="278" priority="111" stopIfTrue="1" operator="greaterThan">
      <formula>100</formula>
    </cfRule>
  </conditionalFormatting>
  <conditionalFormatting sqref="O52">
    <cfRule type="cellIs" dxfId="277" priority="110" stopIfTrue="1" operator="greaterThan">
      <formula>100</formula>
    </cfRule>
  </conditionalFormatting>
  <conditionalFormatting sqref="O53">
    <cfRule type="cellIs" dxfId="276" priority="109" stopIfTrue="1" operator="greaterThan">
      <formula>100</formula>
    </cfRule>
  </conditionalFormatting>
  <conditionalFormatting sqref="O54">
    <cfRule type="cellIs" dxfId="275" priority="108" stopIfTrue="1" operator="greaterThan">
      <formula>100</formula>
    </cfRule>
  </conditionalFormatting>
  <conditionalFormatting sqref="O55">
    <cfRule type="cellIs" dxfId="274" priority="107" stopIfTrue="1" operator="greaterThan">
      <formula>100</formula>
    </cfRule>
  </conditionalFormatting>
  <conditionalFormatting sqref="O58">
    <cfRule type="cellIs" dxfId="273" priority="105" stopIfTrue="1" operator="greaterThan">
      <formula>100</formula>
    </cfRule>
  </conditionalFormatting>
  <conditionalFormatting sqref="O59">
    <cfRule type="cellIs" dxfId="272" priority="104" stopIfTrue="1" operator="greaterThan">
      <formula>100</formula>
    </cfRule>
  </conditionalFormatting>
  <conditionalFormatting sqref="O60">
    <cfRule type="cellIs" dxfId="271" priority="103" stopIfTrue="1" operator="greaterThan">
      <formula>100</formula>
    </cfRule>
  </conditionalFormatting>
  <conditionalFormatting sqref="O61">
    <cfRule type="cellIs" dxfId="270" priority="102" stopIfTrue="1" operator="greaterThan">
      <formula>100</formula>
    </cfRule>
  </conditionalFormatting>
  <conditionalFormatting sqref="O63">
    <cfRule type="cellIs" dxfId="269" priority="100" stopIfTrue="1" operator="greaterThan">
      <formula>100</formula>
    </cfRule>
  </conditionalFormatting>
  <conditionalFormatting sqref="O18">
    <cfRule type="cellIs" dxfId="268" priority="11" stopIfTrue="1" operator="greaterThan">
      <formula>100</formula>
    </cfRule>
  </conditionalFormatting>
  <conditionalFormatting sqref="O65">
    <cfRule type="cellIs" dxfId="267" priority="10" stopIfTrue="1" operator="greaterThan">
      <formula>100</formula>
    </cfRule>
  </conditionalFormatting>
  <conditionalFormatting sqref="O57">
    <cfRule type="cellIs" dxfId="266" priority="9" stopIfTrue="1" operator="greaterThan">
      <formula>100</formula>
    </cfRule>
  </conditionalFormatting>
  <conditionalFormatting sqref="O11">
    <cfRule type="cellIs" dxfId="265" priority="8" stopIfTrue="1" operator="greaterThan">
      <formula>100</formula>
    </cfRule>
  </conditionalFormatting>
  <conditionalFormatting sqref="O17">
    <cfRule type="cellIs" dxfId="264" priority="7" stopIfTrue="1" operator="greaterThan">
      <formula>100</formula>
    </cfRule>
  </conditionalFormatting>
  <conditionalFormatting sqref="O19">
    <cfRule type="cellIs" dxfId="263" priority="6" stopIfTrue="1" operator="greaterThan">
      <formula>100</formula>
    </cfRule>
  </conditionalFormatting>
  <conditionalFormatting sqref="O24">
    <cfRule type="cellIs" dxfId="262" priority="5" stopIfTrue="1" operator="greaterThan">
      <formula>100</formula>
    </cfRule>
  </conditionalFormatting>
  <conditionalFormatting sqref="O41">
    <cfRule type="cellIs" dxfId="261" priority="4" stopIfTrue="1" operator="greaterThan">
      <formula>100</formula>
    </cfRule>
  </conditionalFormatting>
  <conditionalFormatting sqref="O56">
    <cfRule type="cellIs" dxfId="260" priority="3" stopIfTrue="1" operator="greaterThan">
      <formula>100</formula>
    </cfRule>
  </conditionalFormatting>
  <conditionalFormatting sqref="O62">
    <cfRule type="cellIs" dxfId="259" priority="2" stopIfTrue="1" operator="greaterThan">
      <formula>100</formula>
    </cfRule>
  </conditionalFormatting>
  <conditionalFormatting sqref="O64">
    <cfRule type="cellIs" dxfId="258" priority="1" stopIfTrue="1" operator="greaterThan">
      <formula>100</formula>
    </cfRule>
  </conditionalFormatting>
  <printOptions horizontalCentered="1"/>
  <pageMargins left="0.11811023622047245" right="0.11811023622047245" top="0.51181102362204722" bottom="0.39370078740157483" header="0.31496062992125984" footer="0.31496062992125984"/>
  <pageSetup paperSize="9" scale="60" fitToHeight="30" orientation="landscape" horizontalDpi="4294967293" verticalDpi="4294967293" r:id="rId1"/>
  <headerFooter alignWithMargins="0">
    <oddFooter>&amp;L&amp;P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B9C1F-80F7-4B1E-A824-63801A882397}">
  <dimension ref="A1:O36"/>
  <sheetViews>
    <sheetView tabSelected="1" zoomScale="80" zoomScaleNormal="80" workbookViewId="0">
      <pane xSplit="1" ySplit="6" topLeftCell="B10" activePane="bottomRight" state="frozen"/>
      <selection activeCell="F32" sqref="F32"/>
      <selection pane="topRight"/>
      <selection pane="bottomLeft"/>
      <selection pane="bottomRight" activeCell="Q12" sqref="Q12"/>
    </sheetView>
  </sheetViews>
  <sheetFormatPr defaultColWidth="9.140625" defaultRowHeight="15" x14ac:dyDescent="0.2"/>
  <cols>
    <col min="1" max="1" width="9.42578125" style="481" customWidth="1"/>
    <col min="2" max="2" width="52.42578125" style="481" customWidth="1"/>
    <col min="3" max="3" width="6.28515625" style="481" customWidth="1"/>
    <col min="4" max="4" width="11.28515625" style="481" customWidth="1"/>
    <col min="5" max="5" width="11" style="481" customWidth="1"/>
    <col min="6" max="6" width="10.42578125" style="481" customWidth="1"/>
    <col min="7" max="7" width="11.5703125" style="481" customWidth="1"/>
    <col min="8" max="8" width="11.140625" style="481" customWidth="1"/>
    <col min="9" max="9" width="11" style="481" customWidth="1"/>
    <col min="10" max="10" width="12" style="481" customWidth="1"/>
    <col min="11" max="12" width="11.28515625" style="481" customWidth="1"/>
    <col min="13" max="13" width="14.5703125" style="481" customWidth="1"/>
    <col min="14" max="14" width="12.42578125" style="481" customWidth="1"/>
    <col min="15" max="15" width="10.5703125" style="481" customWidth="1"/>
    <col min="16" max="17" width="9.140625" style="481"/>
    <col min="18" max="18" width="20.7109375" style="481" customWidth="1"/>
    <col min="19" max="16384" width="9.140625" style="481"/>
  </cols>
  <sheetData>
    <row r="1" spans="1:15" ht="15.75" x14ac:dyDescent="0.2">
      <c r="A1" s="579" t="s">
        <v>1628</v>
      </c>
      <c r="B1" s="578"/>
      <c r="D1" s="577"/>
      <c r="E1" s="577"/>
      <c r="F1" s="577"/>
      <c r="G1" s="577"/>
      <c r="H1" s="576"/>
      <c r="I1" s="575" t="s">
        <v>1627</v>
      </c>
      <c r="J1" s="574"/>
      <c r="K1" s="574"/>
      <c r="L1" s="573"/>
      <c r="M1" s="572" t="s">
        <v>1519</v>
      </c>
      <c r="N1" s="571"/>
      <c r="O1" s="570"/>
    </row>
    <row r="2" spans="1:15" ht="15.75" x14ac:dyDescent="0.2">
      <c r="A2" s="566" t="s">
        <v>1626</v>
      </c>
      <c r="B2" s="565"/>
      <c r="D2" s="564"/>
      <c r="E2" s="564"/>
      <c r="F2" s="564"/>
      <c r="G2" s="564"/>
      <c r="H2" s="563"/>
      <c r="I2" s="569"/>
      <c r="J2" s="568"/>
      <c r="K2" s="568"/>
      <c r="L2" s="567"/>
      <c r="M2" s="562" t="s">
        <v>1470</v>
      </c>
      <c r="N2" s="561"/>
      <c r="O2" s="560"/>
    </row>
    <row r="3" spans="1:15" ht="15.75" x14ac:dyDescent="0.2">
      <c r="A3" s="566" t="s">
        <v>1625</v>
      </c>
      <c r="B3" s="565"/>
      <c r="C3" s="564"/>
      <c r="D3" s="564"/>
      <c r="E3" s="564"/>
      <c r="F3" s="564"/>
      <c r="G3" s="564"/>
      <c r="H3" s="563"/>
      <c r="I3" s="562" t="s">
        <v>1624</v>
      </c>
      <c r="J3" s="561"/>
      <c r="K3" s="561"/>
      <c r="L3" s="560"/>
      <c r="M3" s="559"/>
      <c r="N3" s="558"/>
      <c r="O3" s="557"/>
    </row>
    <row r="4" spans="1:15" ht="16.5" thickBot="1" x14ac:dyDescent="0.25">
      <c r="A4" s="556"/>
      <c r="B4" s="555"/>
      <c r="C4" s="555"/>
      <c r="D4" s="555"/>
      <c r="E4" s="555"/>
      <c r="F4" s="555"/>
      <c r="G4" s="555"/>
      <c r="H4" s="554"/>
      <c r="I4" s="553" t="s">
        <v>1623</v>
      </c>
      <c r="J4" s="551"/>
      <c r="K4" s="551"/>
      <c r="L4" s="550"/>
      <c r="M4" s="552" t="s">
        <v>1622</v>
      </c>
      <c r="N4" s="551"/>
      <c r="O4" s="550"/>
    </row>
    <row r="5" spans="1:15" x14ac:dyDescent="0.2">
      <c r="A5" s="549" t="s">
        <v>11</v>
      </c>
      <c r="B5" s="546" t="s">
        <v>12</v>
      </c>
      <c r="C5" s="547" t="s">
        <v>13</v>
      </c>
      <c r="D5" s="548" t="s">
        <v>14</v>
      </c>
      <c r="E5" s="548"/>
      <c r="F5" s="548"/>
      <c r="G5" s="548"/>
      <c r="H5" s="548"/>
      <c r="I5" s="547" t="s">
        <v>15</v>
      </c>
      <c r="J5" s="546" t="s">
        <v>16</v>
      </c>
      <c r="K5" s="546"/>
      <c r="L5" s="546"/>
      <c r="M5" s="546"/>
      <c r="N5" s="546"/>
      <c r="O5" s="545" t="s">
        <v>17</v>
      </c>
    </row>
    <row r="6" spans="1:15" ht="58.5" customHeight="1" thickBot="1" x14ac:dyDescent="0.25">
      <c r="A6" s="544"/>
      <c r="B6" s="543"/>
      <c r="C6" s="541"/>
      <c r="D6" s="542" t="s">
        <v>18</v>
      </c>
      <c r="E6" s="516" t="s">
        <v>1621</v>
      </c>
      <c r="F6" s="516" t="s">
        <v>20</v>
      </c>
      <c r="G6" s="516" t="s">
        <v>21</v>
      </c>
      <c r="H6" s="516" t="s">
        <v>22</v>
      </c>
      <c r="I6" s="541"/>
      <c r="J6" s="516" t="s">
        <v>23</v>
      </c>
      <c r="K6" s="516" t="s">
        <v>24</v>
      </c>
      <c r="L6" s="516" t="s">
        <v>20</v>
      </c>
      <c r="M6" s="516" t="s">
        <v>25</v>
      </c>
      <c r="N6" s="516" t="s">
        <v>22</v>
      </c>
      <c r="O6" s="540"/>
    </row>
    <row r="7" spans="1:15" x14ac:dyDescent="0.2">
      <c r="A7" s="537" t="s">
        <v>1495</v>
      </c>
      <c r="B7" s="537" t="s">
        <v>97</v>
      </c>
      <c r="C7" s="534"/>
      <c r="D7" s="524"/>
      <c r="E7" s="539"/>
      <c r="F7" s="539"/>
      <c r="G7" s="526"/>
      <c r="H7" s="526"/>
      <c r="I7" s="524"/>
      <c r="J7" s="536">
        <f>SUM(J8:J15)</f>
        <v>48555.81</v>
      </c>
      <c r="K7" s="536">
        <f>SUM(K8:K15)</f>
        <v>34964.370000000003</v>
      </c>
      <c r="L7" s="536">
        <f>SUM(L8:L15)</f>
        <v>13591.44</v>
      </c>
      <c r="M7" s="536">
        <f>K7+L7</f>
        <v>48555.81</v>
      </c>
      <c r="N7" s="536">
        <f>SUM(N8:N15)</f>
        <v>0</v>
      </c>
      <c r="O7" s="536">
        <f>AVERAGE(O8:O15)</f>
        <v>100</v>
      </c>
    </row>
    <row r="8" spans="1:15" ht="25.5" x14ac:dyDescent="0.2">
      <c r="A8" s="535" t="s">
        <v>1540</v>
      </c>
      <c r="B8" s="535" t="s">
        <v>1541</v>
      </c>
      <c r="C8" s="534" t="s">
        <v>74</v>
      </c>
      <c r="D8" s="524">
        <v>1267.28</v>
      </c>
      <c r="E8" s="538">
        <v>677.62</v>
      </c>
      <c r="F8" s="538">
        <v>589.66</v>
      </c>
      <c r="G8" s="526">
        <f>E8+F8</f>
        <v>1267.28</v>
      </c>
      <c r="H8" s="526">
        <f>D8-G8</f>
        <v>0</v>
      </c>
      <c r="I8" s="524">
        <v>12.19</v>
      </c>
      <c r="J8" s="524">
        <f>D8*$I$8</f>
        <v>15448.14</v>
      </c>
      <c r="K8" s="524">
        <f>E8*$I$8</f>
        <v>8260.19</v>
      </c>
      <c r="L8" s="524">
        <f>ROUND(F8*I8,2)-0.01</f>
        <v>7187.95</v>
      </c>
      <c r="M8" s="524">
        <f>K8+L8</f>
        <v>15448.14</v>
      </c>
      <c r="N8" s="524">
        <f>H8*$I$8</f>
        <v>0</v>
      </c>
      <c r="O8" s="523">
        <f>G8/D8*100</f>
        <v>100</v>
      </c>
    </row>
    <row r="9" spans="1:15" ht="25.5" x14ac:dyDescent="0.2">
      <c r="A9" s="535" t="s">
        <v>1542</v>
      </c>
      <c r="B9" s="535" t="s">
        <v>1532</v>
      </c>
      <c r="C9" s="534" t="s">
        <v>196</v>
      </c>
      <c r="D9" s="524">
        <v>25092.14</v>
      </c>
      <c r="E9" s="538">
        <v>13416.88</v>
      </c>
      <c r="F9" s="538">
        <v>11675.26</v>
      </c>
      <c r="G9" s="526">
        <f>E9+F9</f>
        <v>25092.14</v>
      </c>
      <c r="H9" s="526">
        <f>D9-G9</f>
        <v>0</v>
      </c>
      <c r="I9" s="524">
        <v>0.55000000000000004</v>
      </c>
      <c r="J9" s="524">
        <f>D9*$I$9</f>
        <v>13800.68</v>
      </c>
      <c r="K9" s="524">
        <f>(E9*$I$9)+17.91</f>
        <v>7397.19</v>
      </c>
      <c r="L9" s="524">
        <v>6403.49</v>
      </c>
      <c r="M9" s="524">
        <f>K9+L9</f>
        <v>13800.68</v>
      </c>
      <c r="N9" s="524">
        <f>H9*$I$9</f>
        <v>0</v>
      </c>
      <c r="O9" s="523">
        <f>G9/D9*100</f>
        <v>100</v>
      </c>
    </row>
    <row r="10" spans="1:15" ht="25.5" x14ac:dyDescent="0.2">
      <c r="A10" s="531" t="s">
        <v>1620</v>
      </c>
      <c r="B10" s="530" t="s">
        <v>1619</v>
      </c>
      <c r="C10" s="529" t="s">
        <v>75</v>
      </c>
      <c r="D10" s="533">
        <v>190</v>
      </c>
      <c r="E10" s="527">
        <v>190</v>
      </c>
      <c r="F10" s="527"/>
      <c r="G10" s="526">
        <f>E10+F10</f>
        <v>190</v>
      </c>
      <c r="H10" s="526">
        <f>D10-G10</f>
        <v>0</v>
      </c>
      <c r="I10" s="525">
        <v>21.23</v>
      </c>
      <c r="J10" s="524">
        <v>4032.77</v>
      </c>
      <c r="K10" s="524">
        <v>4032.77</v>
      </c>
      <c r="L10" s="524">
        <f>ROUND(F10*I10,2)</f>
        <v>0</v>
      </c>
      <c r="M10" s="524">
        <f>K10+L10</f>
        <v>4032.77</v>
      </c>
      <c r="N10" s="524">
        <f>H10*$I$10</f>
        <v>0</v>
      </c>
      <c r="O10" s="523">
        <f>G10/D10*100</f>
        <v>100</v>
      </c>
    </row>
    <row r="11" spans="1:15" x14ac:dyDescent="0.2">
      <c r="A11" s="531" t="s">
        <v>1618</v>
      </c>
      <c r="B11" s="530" t="s">
        <v>1617</v>
      </c>
      <c r="C11" s="529" t="s">
        <v>75</v>
      </c>
      <c r="D11" s="533">
        <v>190</v>
      </c>
      <c r="E11" s="527">
        <v>190</v>
      </c>
      <c r="F11" s="527"/>
      <c r="G11" s="526">
        <f>E11+F11</f>
        <v>190</v>
      </c>
      <c r="H11" s="526">
        <f>D11-G11</f>
        <v>0</v>
      </c>
      <c r="I11" s="525">
        <v>22.15</v>
      </c>
      <c r="J11" s="524">
        <v>4209.18</v>
      </c>
      <c r="K11" s="524">
        <v>4209.18</v>
      </c>
      <c r="L11" s="524">
        <f>ROUND(F11*I11,2)</f>
        <v>0</v>
      </c>
      <c r="M11" s="524">
        <f>K11+L11</f>
        <v>4209.18</v>
      </c>
      <c r="N11" s="524">
        <f>H11*$I$11</f>
        <v>0</v>
      </c>
      <c r="O11" s="523">
        <f>G11/D11*100</f>
        <v>100</v>
      </c>
    </row>
    <row r="12" spans="1:15" ht="25.5" x14ac:dyDescent="0.2">
      <c r="A12" s="531" t="s">
        <v>1616</v>
      </c>
      <c r="B12" s="530" t="s">
        <v>1615</v>
      </c>
      <c r="C12" s="529" t="s">
        <v>74</v>
      </c>
      <c r="D12" s="533">
        <v>470.53</v>
      </c>
      <c r="E12" s="527">
        <v>470.53</v>
      </c>
      <c r="F12" s="527"/>
      <c r="G12" s="526">
        <f>E12+F12</f>
        <v>470.53</v>
      </c>
      <c r="H12" s="526">
        <f>D12-G12</f>
        <v>0</v>
      </c>
      <c r="I12" s="525">
        <v>10.61</v>
      </c>
      <c r="J12" s="524">
        <v>4993.53</v>
      </c>
      <c r="K12" s="524">
        <v>4993.53</v>
      </c>
      <c r="L12" s="524">
        <f>ROUND(F12*I12,2)</f>
        <v>0</v>
      </c>
      <c r="M12" s="524">
        <f>K12+L12</f>
        <v>4993.53</v>
      </c>
      <c r="N12" s="524">
        <f>H12*$I$12</f>
        <v>0</v>
      </c>
      <c r="O12" s="523">
        <f>G12/D12*100</f>
        <v>100</v>
      </c>
    </row>
    <row r="13" spans="1:15" ht="25.5" x14ac:dyDescent="0.2">
      <c r="A13" s="531" t="s">
        <v>1614</v>
      </c>
      <c r="B13" s="530" t="s">
        <v>1613</v>
      </c>
      <c r="C13" s="529" t="s">
        <v>72</v>
      </c>
      <c r="D13" s="533">
        <v>285</v>
      </c>
      <c r="E13" s="527">
        <v>285</v>
      </c>
      <c r="F13" s="527"/>
      <c r="G13" s="526">
        <f>E13+F13</f>
        <v>285</v>
      </c>
      <c r="H13" s="526">
        <f>D13-G13</f>
        <v>0</v>
      </c>
      <c r="I13" s="525">
        <v>3.54</v>
      </c>
      <c r="J13" s="524">
        <v>1010.09</v>
      </c>
      <c r="K13" s="524">
        <v>1010.09</v>
      </c>
      <c r="L13" s="524">
        <f>ROUND(F13*I13,2)</f>
        <v>0</v>
      </c>
      <c r="M13" s="524">
        <f>K13+L13</f>
        <v>1010.09</v>
      </c>
      <c r="N13" s="524">
        <f>H13*$I$13</f>
        <v>0</v>
      </c>
      <c r="O13" s="523">
        <f>G13/D13*100</f>
        <v>100</v>
      </c>
    </row>
    <row r="14" spans="1:15" x14ac:dyDescent="0.2">
      <c r="A14" s="531" t="s">
        <v>1612</v>
      </c>
      <c r="B14" s="530" t="s">
        <v>1611</v>
      </c>
      <c r="C14" s="529" t="s">
        <v>74</v>
      </c>
      <c r="D14" s="533">
        <v>20.16</v>
      </c>
      <c r="E14" s="527">
        <v>20.16</v>
      </c>
      <c r="F14" s="527"/>
      <c r="G14" s="526">
        <f>E14+F14</f>
        <v>20.16</v>
      </c>
      <c r="H14" s="526">
        <f>D14-G14</f>
        <v>0</v>
      </c>
      <c r="I14" s="525">
        <v>206.83</v>
      </c>
      <c r="J14" s="524">
        <v>4169.6899999999996</v>
      </c>
      <c r="K14" s="524">
        <f>E14*$I$14</f>
        <v>4169.6899999999996</v>
      </c>
      <c r="L14" s="524">
        <f>ROUND(F14*I14,2)</f>
        <v>0</v>
      </c>
      <c r="M14" s="524">
        <f>K14+L14</f>
        <v>4169.6899999999996</v>
      </c>
      <c r="N14" s="524">
        <f>H14*$I$14</f>
        <v>0</v>
      </c>
      <c r="O14" s="523">
        <f>G14/D14*100</f>
        <v>100</v>
      </c>
    </row>
    <row r="15" spans="1:15" ht="25.5" x14ac:dyDescent="0.2">
      <c r="A15" s="531" t="s">
        <v>1610</v>
      </c>
      <c r="B15" s="530" t="s">
        <v>1609</v>
      </c>
      <c r="C15" s="529" t="s">
        <v>71</v>
      </c>
      <c r="D15" s="533">
        <v>10</v>
      </c>
      <c r="E15" s="527">
        <v>10</v>
      </c>
      <c r="F15" s="527"/>
      <c r="G15" s="526">
        <f>E15+F15</f>
        <v>10</v>
      </c>
      <c r="H15" s="526">
        <f>D15-G15</f>
        <v>0</v>
      </c>
      <c r="I15" s="525">
        <v>89.17</v>
      </c>
      <c r="J15" s="524">
        <v>891.73</v>
      </c>
      <c r="K15" s="524">
        <v>891.73</v>
      </c>
      <c r="L15" s="524">
        <f>ROUND(F15*I15,2)</f>
        <v>0</v>
      </c>
      <c r="M15" s="524">
        <f>K15+L15</f>
        <v>891.73</v>
      </c>
      <c r="N15" s="524">
        <f>H15*$I$15</f>
        <v>0</v>
      </c>
      <c r="O15" s="523">
        <f>G15/D15*100</f>
        <v>100</v>
      </c>
    </row>
    <row r="16" spans="1:15" x14ac:dyDescent="0.2">
      <c r="A16" s="537" t="s">
        <v>1500</v>
      </c>
      <c r="B16" s="537" t="s">
        <v>1556</v>
      </c>
      <c r="C16" s="534"/>
      <c r="D16" s="524"/>
      <c r="E16" s="527"/>
      <c r="F16" s="527"/>
      <c r="G16" s="526"/>
      <c r="H16" s="526"/>
      <c r="I16" s="524"/>
      <c r="J16" s="536">
        <f>SUM(J17:J27)</f>
        <v>47890.61</v>
      </c>
      <c r="K16" s="536">
        <f>SUM(K17:K27)</f>
        <v>31986</v>
      </c>
      <c r="L16" s="536">
        <f>SUM(L17:L27)</f>
        <v>15904.61</v>
      </c>
      <c r="M16" s="536">
        <f>K16+L16</f>
        <v>47890.61</v>
      </c>
      <c r="N16" s="536">
        <f>SUM(N17:N27)</f>
        <v>0</v>
      </c>
      <c r="O16" s="536">
        <f>AVERAGE(O17:O27)</f>
        <v>100</v>
      </c>
    </row>
    <row r="17" spans="1:15" ht="25.5" x14ac:dyDescent="0.2">
      <c r="A17" s="535" t="s">
        <v>1505</v>
      </c>
      <c r="B17" s="535" t="s">
        <v>1560</v>
      </c>
      <c r="C17" s="534" t="s">
        <v>75</v>
      </c>
      <c r="D17" s="524">
        <v>8</v>
      </c>
      <c r="E17" s="527"/>
      <c r="F17" s="527">
        <v>8</v>
      </c>
      <c r="G17" s="526">
        <f>E17+F17</f>
        <v>8</v>
      </c>
      <c r="H17" s="526">
        <f>D17-G17</f>
        <v>0</v>
      </c>
      <c r="I17" s="524">
        <v>78.260000000000005</v>
      </c>
      <c r="J17" s="524">
        <f>D17*$I$17</f>
        <v>626.08000000000004</v>
      </c>
      <c r="K17" s="524">
        <f>E17*$I$17</f>
        <v>0</v>
      </c>
      <c r="L17" s="524">
        <f>F17*$I$17</f>
        <v>626.08000000000004</v>
      </c>
      <c r="M17" s="524">
        <f>K17+L17</f>
        <v>626.08000000000004</v>
      </c>
      <c r="N17" s="524">
        <f>H17*$I$17</f>
        <v>0</v>
      </c>
      <c r="O17" s="523">
        <f>G17/D17*100</f>
        <v>100</v>
      </c>
    </row>
    <row r="18" spans="1:15" ht="25.5" x14ac:dyDescent="0.2">
      <c r="A18" s="531" t="s">
        <v>1608</v>
      </c>
      <c r="B18" s="530" t="s">
        <v>1607</v>
      </c>
      <c r="C18" s="529" t="s">
        <v>71</v>
      </c>
      <c r="D18" s="533">
        <v>40</v>
      </c>
      <c r="E18" s="527"/>
      <c r="F18" s="527">
        <v>40</v>
      </c>
      <c r="G18" s="526">
        <f>E18+F18</f>
        <v>40</v>
      </c>
      <c r="H18" s="526">
        <f>D18-G18</f>
        <v>0</v>
      </c>
      <c r="I18" s="532">
        <v>224.93</v>
      </c>
      <c r="J18" s="524">
        <v>8997.2099999999991</v>
      </c>
      <c r="K18" s="524">
        <f>E18*$I$18</f>
        <v>0</v>
      </c>
      <c r="L18" s="524">
        <f>(F18*$I$18)+0.01</f>
        <v>8997.2099999999991</v>
      </c>
      <c r="M18" s="524">
        <f>K18+L18</f>
        <v>8997.2099999999991</v>
      </c>
      <c r="N18" s="524">
        <f>H18*$I$18</f>
        <v>0</v>
      </c>
      <c r="O18" s="523">
        <f>G18/D18*100</f>
        <v>100</v>
      </c>
    </row>
    <row r="19" spans="1:15" ht="25.5" x14ac:dyDescent="0.2">
      <c r="A19" s="531" t="s">
        <v>1606</v>
      </c>
      <c r="B19" s="530" t="s">
        <v>1605</v>
      </c>
      <c r="C19" s="529" t="s">
        <v>71</v>
      </c>
      <c r="D19" s="533">
        <v>40</v>
      </c>
      <c r="E19" s="527">
        <v>25</v>
      </c>
      <c r="F19" s="527">
        <v>15</v>
      </c>
      <c r="G19" s="526">
        <f>E19+F19</f>
        <v>40</v>
      </c>
      <c r="H19" s="526">
        <f>D19-G19</f>
        <v>0</v>
      </c>
      <c r="I19" s="532">
        <v>143.4</v>
      </c>
      <c r="J19" s="524">
        <v>5736.17</v>
      </c>
      <c r="K19" s="524">
        <f>3588.5+1.82</f>
        <v>3590.32</v>
      </c>
      <c r="L19" s="524">
        <v>2145.85</v>
      </c>
      <c r="M19" s="524">
        <f>K19+L19</f>
        <v>5736.17</v>
      </c>
      <c r="N19" s="524">
        <f>H19*$I$19</f>
        <v>0</v>
      </c>
      <c r="O19" s="523">
        <f>G19/D19*100</f>
        <v>100</v>
      </c>
    </row>
    <row r="20" spans="1:15" ht="25.5" x14ac:dyDescent="0.2">
      <c r="A20" s="531" t="s">
        <v>1604</v>
      </c>
      <c r="B20" s="530" t="s">
        <v>1603</v>
      </c>
      <c r="C20" s="529" t="s">
        <v>71</v>
      </c>
      <c r="D20" s="533">
        <v>40</v>
      </c>
      <c r="E20" s="527">
        <v>25</v>
      </c>
      <c r="F20" s="527">
        <v>15</v>
      </c>
      <c r="G20" s="526">
        <f>E20+F20</f>
        <v>40</v>
      </c>
      <c r="H20" s="526">
        <f>D20-G20</f>
        <v>0</v>
      </c>
      <c r="I20" s="532">
        <v>26.85</v>
      </c>
      <c r="J20" s="524">
        <v>1073.83</v>
      </c>
      <c r="K20" s="524">
        <f>E20*$I$20</f>
        <v>671.25</v>
      </c>
      <c r="L20" s="524">
        <v>402.58</v>
      </c>
      <c r="M20" s="524">
        <f>K20+L20</f>
        <v>1073.83</v>
      </c>
      <c r="N20" s="524">
        <f>H20*$I$20</f>
        <v>0</v>
      </c>
      <c r="O20" s="523">
        <f>G20/D20*100</f>
        <v>100</v>
      </c>
    </row>
    <row r="21" spans="1:15" ht="40.5" customHeight="1" x14ac:dyDescent="0.2">
      <c r="A21" s="531" t="s">
        <v>1602</v>
      </c>
      <c r="B21" s="530" t="s">
        <v>1601</v>
      </c>
      <c r="C21" s="529" t="s">
        <v>75</v>
      </c>
      <c r="D21" s="533">
        <v>240</v>
      </c>
      <c r="E21" s="527">
        <v>226</v>
      </c>
      <c r="F21" s="527">
        <v>14</v>
      </c>
      <c r="G21" s="526">
        <f>E21+F21</f>
        <v>240</v>
      </c>
      <c r="H21" s="526">
        <f>D21-G21</f>
        <v>0</v>
      </c>
      <c r="I21" s="532">
        <v>100.62</v>
      </c>
      <c r="J21" s="524">
        <v>24149.91</v>
      </c>
      <c r="K21" s="524">
        <v>22762.720000000001</v>
      </c>
      <c r="L21" s="524">
        <v>1387.19</v>
      </c>
      <c r="M21" s="524">
        <f>K21+L21</f>
        <v>24149.91</v>
      </c>
      <c r="N21" s="524">
        <f>H21*$I$21</f>
        <v>0</v>
      </c>
      <c r="O21" s="523">
        <f>G21/D21*100</f>
        <v>100</v>
      </c>
    </row>
    <row r="22" spans="1:15" ht="25.5" x14ac:dyDescent="0.2">
      <c r="A22" s="531" t="s">
        <v>1600</v>
      </c>
      <c r="B22" s="530" t="s">
        <v>1599</v>
      </c>
      <c r="C22" s="529" t="s">
        <v>71</v>
      </c>
      <c r="D22" s="533">
        <v>40</v>
      </c>
      <c r="E22" s="527">
        <v>25</v>
      </c>
      <c r="F22" s="527">
        <v>15</v>
      </c>
      <c r="G22" s="526">
        <f>E22+F22</f>
        <v>40</v>
      </c>
      <c r="H22" s="526">
        <f>D22-G22</f>
        <v>0</v>
      </c>
      <c r="I22" s="532">
        <v>56.03</v>
      </c>
      <c r="J22" s="524">
        <v>2241.12</v>
      </c>
      <c r="K22" s="524">
        <v>1402</v>
      </c>
      <c r="L22" s="524">
        <v>839.12</v>
      </c>
      <c r="M22" s="524">
        <f>K22+L22</f>
        <v>2241.12</v>
      </c>
      <c r="N22" s="524">
        <f>H22*$I$22</f>
        <v>0</v>
      </c>
      <c r="O22" s="523">
        <f>G22/D22*100</f>
        <v>100</v>
      </c>
    </row>
    <row r="23" spans="1:15" ht="25.5" x14ac:dyDescent="0.2">
      <c r="A23" s="531" t="s">
        <v>1598</v>
      </c>
      <c r="B23" s="530" t="s">
        <v>1597</v>
      </c>
      <c r="C23" s="529" t="s">
        <v>75</v>
      </c>
      <c r="D23" s="533">
        <v>160</v>
      </c>
      <c r="E23" s="527">
        <v>100</v>
      </c>
      <c r="F23" s="527">
        <v>60</v>
      </c>
      <c r="G23" s="526">
        <f>E23+F23</f>
        <v>160</v>
      </c>
      <c r="H23" s="526">
        <f>D23-G23</f>
        <v>0</v>
      </c>
      <c r="I23" s="532">
        <v>15.12</v>
      </c>
      <c r="J23" s="524">
        <v>2418.42</v>
      </c>
      <c r="K23" s="524">
        <v>1513</v>
      </c>
      <c r="L23" s="524">
        <v>905.42</v>
      </c>
      <c r="M23" s="524">
        <f>K23+L23</f>
        <v>2418.42</v>
      </c>
      <c r="N23" s="524">
        <f>H23*$I$23</f>
        <v>0</v>
      </c>
      <c r="O23" s="523">
        <f>G23/D23*100</f>
        <v>100</v>
      </c>
    </row>
    <row r="24" spans="1:15" ht="21.75" customHeight="1" x14ac:dyDescent="0.2">
      <c r="A24" s="531" t="s">
        <v>1596</v>
      </c>
      <c r="B24" s="530" t="s">
        <v>1595</v>
      </c>
      <c r="C24" s="529" t="s">
        <v>71</v>
      </c>
      <c r="D24" s="533">
        <v>40</v>
      </c>
      <c r="E24" s="527">
        <v>25</v>
      </c>
      <c r="F24" s="527">
        <v>15</v>
      </c>
      <c r="G24" s="526">
        <f>E24+F24</f>
        <v>40</v>
      </c>
      <c r="H24" s="526">
        <f>D24-G24</f>
        <v>0</v>
      </c>
      <c r="I24" s="532">
        <v>14.44</v>
      </c>
      <c r="J24" s="524">
        <v>577.45000000000005</v>
      </c>
      <c r="K24" s="524">
        <v>361.23</v>
      </c>
      <c r="L24" s="524">
        <v>216.22</v>
      </c>
      <c r="M24" s="524">
        <f>K24+L24</f>
        <v>577.45000000000005</v>
      </c>
      <c r="N24" s="524">
        <f>H24*$I$24</f>
        <v>0</v>
      </c>
      <c r="O24" s="523">
        <f>G24/D24*100</f>
        <v>100</v>
      </c>
    </row>
    <row r="25" spans="1:15" x14ac:dyDescent="0.2">
      <c r="A25" s="531" t="s">
        <v>1594</v>
      </c>
      <c r="B25" s="530" t="s">
        <v>1593</v>
      </c>
      <c r="C25" s="529" t="s">
        <v>71</v>
      </c>
      <c r="D25" s="528">
        <v>40</v>
      </c>
      <c r="E25" s="527">
        <v>25</v>
      </c>
      <c r="F25" s="527">
        <v>15</v>
      </c>
      <c r="G25" s="526">
        <f>E25+F25</f>
        <v>40</v>
      </c>
      <c r="H25" s="526">
        <f>D25-G25</f>
        <v>0</v>
      </c>
      <c r="I25" s="525">
        <v>12.95</v>
      </c>
      <c r="J25" s="524">
        <v>517.95000000000005</v>
      </c>
      <c r="K25" s="524">
        <v>324</v>
      </c>
      <c r="L25" s="524">
        <v>193.95</v>
      </c>
      <c r="M25" s="524">
        <f>K25+L25</f>
        <v>517.95000000000005</v>
      </c>
      <c r="N25" s="524">
        <f>H25*$I$25</f>
        <v>0</v>
      </c>
      <c r="O25" s="523">
        <f>G25/D25*100</f>
        <v>100</v>
      </c>
    </row>
    <row r="26" spans="1:15" ht="25.5" x14ac:dyDescent="0.2">
      <c r="A26" s="531" t="s">
        <v>1592</v>
      </c>
      <c r="B26" s="530" t="s">
        <v>1591</v>
      </c>
      <c r="C26" s="529" t="s">
        <v>74</v>
      </c>
      <c r="D26" s="528">
        <v>2.4</v>
      </c>
      <c r="E26" s="527"/>
      <c r="F26" s="527">
        <v>2.4</v>
      </c>
      <c r="G26" s="526">
        <f>E26+F26</f>
        <v>2.4</v>
      </c>
      <c r="H26" s="526">
        <f>D26-G26</f>
        <v>0</v>
      </c>
      <c r="I26" s="525">
        <v>79.58</v>
      </c>
      <c r="J26" s="524">
        <f>D26*$I$26</f>
        <v>190.99</v>
      </c>
      <c r="K26" s="524">
        <f>E26*$I$26</f>
        <v>0</v>
      </c>
      <c r="L26" s="524">
        <f>F26*$I$26</f>
        <v>190.99</v>
      </c>
      <c r="M26" s="524">
        <f>K26+L26</f>
        <v>190.99</v>
      </c>
      <c r="N26" s="524">
        <f>H26*$I$26</f>
        <v>0</v>
      </c>
      <c r="O26" s="523">
        <f>G26/D26*100</f>
        <v>100</v>
      </c>
    </row>
    <row r="27" spans="1:15" ht="25.5" x14ac:dyDescent="0.2">
      <c r="A27" s="531" t="s">
        <v>1590</v>
      </c>
      <c r="B27" s="530" t="s">
        <v>1589</v>
      </c>
      <c r="C27" s="529" t="s">
        <v>71</v>
      </c>
      <c r="D27" s="528">
        <v>3</v>
      </c>
      <c r="E27" s="527">
        <v>3</v>
      </c>
      <c r="F27" s="527"/>
      <c r="G27" s="526">
        <f>E27+F27</f>
        <v>3</v>
      </c>
      <c r="H27" s="526">
        <f>D27-G27</f>
        <v>0</v>
      </c>
      <c r="I27" s="525">
        <v>453.82</v>
      </c>
      <c r="J27" s="524">
        <v>1361.48</v>
      </c>
      <c r="K27" s="524">
        <v>1361.48</v>
      </c>
      <c r="L27" s="524">
        <f>F27*$I$27</f>
        <v>0</v>
      </c>
      <c r="M27" s="524">
        <f>K27+L27</f>
        <v>1361.48</v>
      </c>
      <c r="N27" s="524">
        <f>H27*$I$27</f>
        <v>0</v>
      </c>
      <c r="O27" s="523">
        <f>G27/D27*100</f>
        <v>100</v>
      </c>
    </row>
    <row r="28" spans="1:15" x14ac:dyDescent="0.2">
      <c r="A28" s="522"/>
      <c r="B28" s="521" t="s">
        <v>0</v>
      </c>
      <c r="C28" s="521"/>
      <c r="D28" s="519"/>
      <c r="E28" s="519"/>
      <c r="F28" s="519"/>
      <c r="G28" s="520"/>
      <c r="H28" s="520"/>
      <c r="I28" s="519"/>
      <c r="J28" s="518">
        <f>J7+J16</f>
        <v>96446.42</v>
      </c>
      <c r="K28" s="518">
        <f>SUM(K7+K16)</f>
        <v>66950.37</v>
      </c>
      <c r="L28" s="518">
        <f>L7+L16</f>
        <v>29496.05</v>
      </c>
      <c r="M28" s="518">
        <f>K28+L28</f>
        <v>96446.42</v>
      </c>
      <c r="N28" s="518">
        <f>N7+N16</f>
        <v>0</v>
      </c>
      <c r="O28" s="518">
        <f>AVERAGE(O7,O16)</f>
        <v>100</v>
      </c>
    </row>
    <row r="29" spans="1:15" ht="15.75" thickBot="1" x14ac:dyDescent="0.25">
      <c r="A29" s="517"/>
      <c r="B29" s="516" t="s">
        <v>1</v>
      </c>
      <c r="C29" s="515"/>
      <c r="D29" s="514"/>
      <c r="E29" s="514"/>
      <c r="F29" s="513"/>
      <c r="G29" s="512"/>
      <c r="H29" s="512"/>
      <c r="I29" s="511"/>
      <c r="J29" s="510">
        <v>1</v>
      </c>
      <c r="K29" s="509">
        <f>K28/J28</f>
        <v>0.69420000000000004</v>
      </c>
      <c r="L29" s="509">
        <f>L28/J28</f>
        <v>0.30580000000000002</v>
      </c>
      <c r="M29" s="509">
        <f>K29+L29</f>
        <v>1</v>
      </c>
      <c r="N29" s="509">
        <f>J29-M29</f>
        <v>0</v>
      </c>
      <c r="O29" s="508"/>
    </row>
    <row r="30" spans="1:15" ht="14.25" customHeight="1" x14ac:dyDescent="0.2">
      <c r="A30" s="506"/>
      <c r="B30" s="505"/>
      <c r="C30" s="507"/>
      <c r="D30" s="506" t="s">
        <v>2</v>
      </c>
      <c r="E30" s="505"/>
      <c r="F30" s="505"/>
      <c r="G30" s="505"/>
      <c r="H30" s="505"/>
      <c r="I30" s="505"/>
      <c r="J30" s="507"/>
      <c r="K30" s="506" t="s">
        <v>3</v>
      </c>
      <c r="L30" s="505"/>
      <c r="M30" s="505"/>
      <c r="N30" s="504"/>
      <c r="O30" s="503"/>
    </row>
    <row r="31" spans="1:15" ht="17.25" customHeight="1" x14ac:dyDescent="0.2">
      <c r="A31" s="493"/>
      <c r="B31" s="502"/>
      <c r="C31" s="494"/>
      <c r="D31" s="493" t="s">
        <v>4</v>
      </c>
      <c r="E31" s="492"/>
      <c r="F31" s="492" t="s">
        <v>86</v>
      </c>
      <c r="G31" s="492"/>
      <c r="H31" s="492"/>
      <c r="I31" s="492"/>
      <c r="J31" s="494"/>
      <c r="K31" s="493" t="s">
        <v>5</v>
      </c>
      <c r="L31" s="492"/>
      <c r="M31" s="492"/>
      <c r="N31" s="491"/>
      <c r="O31" s="490"/>
    </row>
    <row r="32" spans="1:15" ht="12" customHeight="1" x14ac:dyDescent="0.2">
      <c r="A32" s="493"/>
      <c r="B32" s="492"/>
      <c r="C32" s="494"/>
      <c r="D32" s="493" t="s">
        <v>5</v>
      </c>
      <c r="E32" s="492"/>
      <c r="F32" s="492"/>
      <c r="G32" s="492"/>
      <c r="H32" s="492"/>
      <c r="I32" s="492"/>
      <c r="J32" s="501"/>
      <c r="K32" s="493"/>
      <c r="L32" s="492"/>
      <c r="M32" s="492"/>
      <c r="N32" s="491"/>
      <c r="O32" s="490"/>
    </row>
    <row r="33" spans="1:15" ht="3" customHeight="1" x14ac:dyDescent="0.2">
      <c r="A33" s="493"/>
      <c r="B33" s="492"/>
      <c r="C33" s="501"/>
      <c r="D33" s="493"/>
      <c r="E33" s="492"/>
      <c r="F33" s="492"/>
      <c r="G33" s="492"/>
      <c r="H33" s="492"/>
      <c r="I33" s="492"/>
      <c r="J33" s="501"/>
      <c r="K33" s="493"/>
      <c r="L33" s="492"/>
      <c r="M33" s="492"/>
      <c r="N33" s="491"/>
      <c r="O33" s="490"/>
    </row>
    <row r="34" spans="1:15" x14ac:dyDescent="0.2">
      <c r="A34" s="500"/>
      <c r="B34" s="499"/>
      <c r="C34" s="498"/>
      <c r="D34" s="493"/>
      <c r="E34" s="492"/>
      <c r="F34" s="492"/>
      <c r="G34" s="492"/>
      <c r="H34" s="492"/>
      <c r="I34" s="492"/>
      <c r="J34" s="494"/>
      <c r="K34" s="493"/>
      <c r="L34" s="492"/>
      <c r="M34" s="492"/>
      <c r="N34" s="491"/>
      <c r="O34" s="490"/>
    </row>
    <row r="35" spans="1:15" x14ac:dyDescent="0.2">
      <c r="A35" s="497" t="s">
        <v>1518</v>
      </c>
      <c r="B35" s="496"/>
      <c r="C35" s="495"/>
      <c r="D35" s="493"/>
      <c r="E35" s="492"/>
      <c r="F35" s="492"/>
      <c r="G35" s="492"/>
      <c r="H35" s="492"/>
      <c r="I35" s="492"/>
      <c r="J35" s="494"/>
      <c r="K35" s="493"/>
      <c r="L35" s="492"/>
      <c r="M35" s="492"/>
      <c r="N35" s="491"/>
      <c r="O35" s="490"/>
    </row>
    <row r="36" spans="1:15" ht="15.75" thickBot="1" x14ac:dyDescent="0.25">
      <c r="A36" s="489" t="s">
        <v>1469</v>
      </c>
      <c r="B36" s="488"/>
      <c r="C36" s="487"/>
      <c r="D36" s="485"/>
      <c r="E36" s="484"/>
      <c r="F36" s="484"/>
      <c r="G36" s="484"/>
      <c r="H36" s="484"/>
      <c r="I36" s="484"/>
      <c r="J36" s="486"/>
      <c r="K36" s="485"/>
      <c r="L36" s="484"/>
      <c r="M36" s="484"/>
      <c r="N36" s="483"/>
      <c r="O36" s="482"/>
    </row>
  </sheetData>
  <autoFilter ref="J6:N32" xr:uid="{00000000-0009-0000-0000-000003000000}"/>
  <mergeCells count="16">
    <mergeCell ref="J5:N5"/>
    <mergeCell ref="O5:O6"/>
    <mergeCell ref="A35:C35"/>
    <mergeCell ref="A36:C36"/>
    <mergeCell ref="A5:A6"/>
    <mergeCell ref="B5:B6"/>
    <mergeCell ref="C5:C6"/>
    <mergeCell ref="D5:H5"/>
    <mergeCell ref="I5:I6"/>
    <mergeCell ref="I1:L2"/>
    <mergeCell ref="M1:O1"/>
    <mergeCell ref="M2:O2"/>
    <mergeCell ref="I3:L3"/>
    <mergeCell ref="A4:H4"/>
    <mergeCell ref="I4:L4"/>
    <mergeCell ref="M4:O4"/>
  </mergeCells>
  <conditionalFormatting sqref="H28">
    <cfRule type="cellIs" dxfId="327" priority="17" stopIfTrue="1" operator="lessThan">
      <formula>0</formula>
    </cfRule>
  </conditionalFormatting>
  <conditionalFormatting sqref="H28:H29">
    <cfRule type="cellIs" dxfId="326" priority="16" stopIfTrue="1" operator="lessThan">
      <formula>0</formula>
    </cfRule>
  </conditionalFormatting>
  <conditionalFormatting sqref="O8">
    <cfRule type="cellIs" dxfId="325" priority="15" stopIfTrue="1" operator="greaterThan">
      <formula>100</formula>
    </cfRule>
  </conditionalFormatting>
  <conditionalFormatting sqref="O9">
    <cfRule type="cellIs" dxfId="324" priority="14" stopIfTrue="1" operator="greaterThan">
      <formula>100</formula>
    </cfRule>
  </conditionalFormatting>
  <conditionalFormatting sqref="O10:O11">
    <cfRule type="cellIs" dxfId="323" priority="13" stopIfTrue="1" operator="greaterThan">
      <formula>100</formula>
    </cfRule>
  </conditionalFormatting>
  <conditionalFormatting sqref="O12">
    <cfRule type="cellIs" dxfId="322" priority="12" stopIfTrue="1" operator="greaterThan">
      <formula>100</formula>
    </cfRule>
  </conditionalFormatting>
  <conditionalFormatting sqref="O13">
    <cfRule type="cellIs" dxfId="321" priority="11" stopIfTrue="1" operator="greaterThan">
      <formula>100</formula>
    </cfRule>
  </conditionalFormatting>
  <conditionalFormatting sqref="O14">
    <cfRule type="cellIs" dxfId="320" priority="10" stopIfTrue="1" operator="greaterThan">
      <formula>100</formula>
    </cfRule>
  </conditionalFormatting>
  <conditionalFormatting sqref="O15">
    <cfRule type="cellIs" dxfId="319" priority="9" stopIfTrue="1" operator="greaterThan">
      <formula>100</formula>
    </cfRule>
  </conditionalFormatting>
  <conditionalFormatting sqref="O17">
    <cfRule type="cellIs" dxfId="318" priority="8" stopIfTrue="1" operator="greaterThan">
      <formula>100</formula>
    </cfRule>
  </conditionalFormatting>
  <conditionalFormatting sqref="O18">
    <cfRule type="cellIs" dxfId="317" priority="7" stopIfTrue="1" operator="greaterThan">
      <formula>100</formula>
    </cfRule>
  </conditionalFormatting>
  <conditionalFormatting sqref="O19">
    <cfRule type="cellIs" dxfId="316" priority="6" stopIfTrue="1" operator="greaterThan">
      <formula>100</formula>
    </cfRule>
  </conditionalFormatting>
  <conditionalFormatting sqref="O20:O22">
    <cfRule type="cellIs" dxfId="315" priority="5" stopIfTrue="1" operator="greaterThan">
      <formula>100</formula>
    </cfRule>
  </conditionalFormatting>
  <conditionalFormatting sqref="O23">
    <cfRule type="cellIs" dxfId="314" priority="4" stopIfTrue="1" operator="greaterThan">
      <formula>100</formula>
    </cfRule>
  </conditionalFormatting>
  <conditionalFormatting sqref="O24">
    <cfRule type="cellIs" dxfId="313" priority="3" stopIfTrue="1" operator="greaterThan">
      <formula>100</formula>
    </cfRule>
  </conditionalFormatting>
  <conditionalFormatting sqref="O25">
    <cfRule type="cellIs" dxfId="312" priority="2" stopIfTrue="1" operator="greaterThan">
      <formula>100</formula>
    </cfRule>
  </conditionalFormatting>
  <conditionalFormatting sqref="O26:O27">
    <cfRule type="cellIs" dxfId="311" priority="1" stopIfTrue="1" operator="greaterThan">
      <formula>100</formula>
    </cfRule>
  </conditionalFormatting>
  <printOptions horizontalCentered="1" verticalCentered="1"/>
  <pageMargins left="0.11811023622047245" right="0.11811023622047245" top="0.39370078740157483" bottom="0.39370078740157483" header="0.31496062992125984" footer="0.31496062992125984"/>
  <pageSetup paperSize="9" scale="70" firstPageNumber="2147483647" fitToHeight="30" orientation="landscape" horizontalDpi="2147483647" verticalDpi="2147483647" r:id="rId1"/>
  <headerFooter alignWithMargins="0">
    <oddFooter>&amp;L&amp;P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B650"/>
  <sheetViews>
    <sheetView view="pageBreakPreview" zoomScale="73" zoomScaleSheetLayoutView="73" workbookViewId="0">
      <pane xSplit="1" ySplit="6" topLeftCell="B7" activePane="bottomRight" state="frozen"/>
      <selection activeCell="A5" sqref="A5:P15"/>
      <selection pane="topRight" activeCell="A5" sqref="A5:P15"/>
      <selection pane="bottomLeft" activeCell="A5" sqref="A5:P15"/>
      <selection pane="bottomRight" activeCell="F32" sqref="F32"/>
    </sheetView>
  </sheetViews>
  <sheetFormatPr defaultColWidth="9.140625" defaultRowHeight="12.75" x14ac:dyDescent="0.2"/>
  <cols>
    <col min="1" max="1" width="20.5703125" bestFit="1" customWidth="1"/>
    <col min="2" max="2" width="52.140625" customWidth="1"/>
    <col min="3" max="3" width="8.140625" customWidth="1"/>
    <col min="4" max="4" width="14.28515625" customWidth="1"/>
    <col min="5" max="5" width="11.28515625" customWidth="1"/>
    <col min="6" max="6" width="15" customWidth="1"/>
    <col min="7" max="7" width="14" customWidth="1"/>
    <col min="8" max="8" width="11.140625" customWidth="1"/>
    <col min="9" max="9" width="14.140625" customWidth="1"/>
    <col min="10" max="10" width="15.42578125" bestFit="1" customWidth="1"/>
    <col min="11" max="11" width="13.42578125" customWidth="1"/>
    <col min="12" max="12" width="14.42578125" bestFit="1" customWidth="1"/>
    <col min="13" max="13" width="14.42578125" customWidth="1"/>
    <col min="14" max="14" width="15" bestFit="1" customWidth="1"/>
    <col min="15" max="15" width="11" customWidth="1"/>
  </cols>
  <sheetData>
    <row r="1" spans="1:15" ht="15" x14ac:dyDescent="0.2">
      <c r="A1" s="214" t="s">
        <v>9</v>
      </c>
      <c r="B1" s="365" t="s">
        <v>1153</v>
      </c>
      <c r="C1" s="365"/>
      <c r="D1" s="365"/>
      <c r="E1" s="365"/>
      <c r="F1" s="365"/>
      <c r="G1" s="365"/>
      <c r="H1" s="366"/>
      <c r="I1" s="367" t="s">
        <v>10</v>
      </c>
      <c r="J1" s="368"/>
      <c r="K1" s="368"/>
      <c r="L1" s="369"/>
      <c r="M1" s="373" t="s">
        <v>1152</v>
      </c>
      <c r="N1" s="374"/>
      <c r="O1" s="375"/>
    </row>
    <row r="2" spans="1:15" ht="15" x14ac:dyDescent="0.2">
      <c r="A2" s="359" t="s">
        <v>1332</v>
      </c>
      <c r="B2" s="360"/>
      <c r="C2" s="360"/>
      <c r="D2" s="360"/>
      <c r="E2" s="360"/>
      <c r="F2" s="360"/>
      <c r="G2" s="360"/>
      <c r="H2" s="361"/>
      <c r="I2" s="370"/>
      <c r="J2" s="371"/>
      <c r="K2" s="371"/>
      <c r="L2" s="372"/>
      <c r="M2" s="362" t="s">
        <v>1151</v>
      </c>
      <c r="N2" s="363"/>
      <c r="O2" s="364"/>
    </row>
    <row r="3" spans="1:15" ht="15" x14ac:dyDescent="0.2">
      <c r="A3" s="359" t="s">
        <v>1331</v>
      </c>
      <c r="B3" s="360"/>
      <c r="C3" s="360"/>
      <c r="D3" s="360"/>
      <c r="E3" s="360"/>
      <c r="F3" s="360"/>
      <c r="G3" s="360"/>
      <c r="H3" s="361"/>
      <c r="I3" s="362" t="s">
        <v>1333</v>
      </c>
      <c r="J3" s="363"/>
      <c r="K3" s="363"/>
      <c r="L3" s="364"/>
      <c r="M3" s="215"/>
      <c r="N3" s="216"/>
      <c r="O3" s="217"/>
    </row>
    <row r="4" spans="1:15" ht="15.75" thickBot="1" x14ac:dyDescent="0.25">
      <c r="A4" s="376"/>
      <c r="B4" s="377"/>
      <c r="C4" s="377"/>
      <c r="D4" s="377"/>
      <c r="E4" s="377"/>
      <c r="F4" s="377"/>
      <c r="G4" s="377"/>
      <c r="H4" s="378"/>
      <c r="I4" s="379" t="s">
        <v>1329</v>
      </c>
      <c r="J4" s="380"/>
      <c r="K4" s="380"/>
      <c r="L4" s="381"/>
      <c r="M4" s="379" t="s">
        <v>1330</v>
      </c>
      <c r="N4" s="380"/>
      <c r="O4" s="381"/>
    </row>
    <row r="5" spans="1:15" ht="15" x14ac:dyDescent="0.2">
      <c r="A5" s="382" t="s">
        <v>11</v>
      </c>
      <c r="B5" s="384" t="s">
        <v>12</v>
      </c>
      <c r="C5" s="386" t="s">
        <v>13</v>
      </c>
      <c r="D5" s="388" t="s">
        <v>14</v>
      </c>
      <c r="E5" s="388"/>
      <c r="F5" s="388"/>
      <c r="G5" s="388"/>
      <c r="H5" s="388"/>
      <c r="I5" s="389" t="s">
        <v>15</v>
      </c>
      <c r="J5" s="390" t="s">
        <v>16</v>
      </c>
      <c r="K5" s="390"/>
      <c r="L5" s="390"/>
      <c r="M5" s="390"/>
      <c r="N5" s="390"/>
      <c r="O5" s="391" t="s">
        <v>17</v>
      </c>
    </row>
    <row r="6" spans="1:15" ht="45.75" thickBot="1" x14ac:dyDescent="0.25">
      <c r="A6" s="383"/>
      <c r="B6" s="385"/>
      <c r="C6" s="387"/>
      <c r="D6" s="218" t="s">
        <v>18</v>
      </c>
      <c r="E6" s="132" t="s">
        <v>19</v>
      </c>
      <c r="F6" s="132" t="s">
        <v>20</v>
      </c>
      <c r="G6" s="132" t="s">
        <v>21</v>
      </c>
      <c r="H6" s="132" t="s">
        <v>22</v>
      </c>
      <c r="I6" s="387"/>
      <c r="J6" s="132" t="s">
        <v>23</v>
      </c>
      <c r="K6" s="132" t="s">
        <v>24</v>
      </c>
      <c r="L6" s="132" t="s">
        <v>20</v>
      </c>
      <c r="M6" s="132" t="s">
        <v>25</v>
      </c>
      <c r="N6" s="132" t="s">
        <v>22</v>
      </c>
      <c r="O6" s="392"/>
    </row>
    <row r="7" spans="1:15" ht="15" x14ac:dyDescent="0.2">
      <c r="A7" s="116" t="s">
        <v>79</v>
      </c>
      <c r="B7" s="117" t="s">
        <v>78</v>
      </c>
      <c r="C7" s="118"/>
      <c r="D7" s="119"/>
      <c r="E7" s="120"/>
      <c r="F7" s="118"/>
      <c r="G7" s="120"/>
      <c r="H7" s="120"/>
      <c r="I7" s="118"/>
      <c r="J7" s="121"/>
      <c r="K7" s="121"/>
      <c r="L7" s="121"/>
      <c r="M7" s="121"/>
      <c r="N7" s="121"/>
      <c r="O7" s="122"/>
    </row>
    <row r="8" spans="1:15" ht="15" x14ac:dyDescent="0.2">
      <c r="A8" s="123" t="s">
        <v>26</v>
      </c>
      <c r="B8" s="124" t="s">
        <v>88</v>
      </c>
      <c r="C8" s="124"/>
      <c r="D8" s="124"/>
      <c r="E8" s="124"/>
      <c r="F8" s="124"/>
      <c r="G8" s="124"/>
      <c r="H8" s="124"/>
      <c r="I8" s="124"/>
      <c r="J8" s="125"/>
      <c r="K8" s="125"/>
      <c r="L8" s="125"/>
      <c r="M8" s="125"/>
      <c r="N8" s="125"/>
      <c r="O8" s="126"/>
    </row>
    <row r="9" spans="1:15" s="9" customFormat="1" ht="15" x14ac:dyDescent="0.2">
      <c r="A9" s="53" t="s">
        <v>27</v>
      </c>
      <c r="B9" s="41" t="s">
        <v>89</v>
      </c>
      <c r="C9" s="42" t="s">
        <v>71</v>
      </c>
      <c r="D9" s="127">
        <v>1</v>
      </c>
      <c r="E9" s="128">
        <f>Boletim_de_Medição_03!G9</f>
        <v>0.16</v>
      </c>
      <c r="F9" s="105">
        <v>0.14000000000000001</v>
      </c>
      <c r="G9" s="17">
        <f>E9+F9</f>
        <v>0.3</v>
      </c>
      <c r="H9" s="17">
        <f>D9-G9</f>
        <v>0.7</v>
      </c>
      <c r="I9" s="129">
        <v>18646.71</v>
      </c>
      <c r="J9" s="17">
        <f>D9*I9</f>
        <v>18646.71</v>
      </c>
      <c r="K9" s="17">
        <f>E9*I9</f>
        <v>2983.47</v>
      </c>
      <c r="L9" s="17">
        <f>F9*I9</f>
        <v>2610.54</v>
      </c>
      <c r="M9" s="17">
        <f>G9*I9</f>
        <v>5594.01</v>
      </c>
      <c r="N9" s="17">
        <f>J9-M9</f>
        <v>13052.7</v>
      </c>
      <c r="O9" s="54">
        <f>G9/D9*100</f>
        <v>30</v>
      </c>
    </row>
    <row r="10" spans="1:15" ht="15" x14ac:dyDescent="0.2">
      <c r="A10" s="53" t="s">
        <v>29</v>
      </c>
      <c r="B10" s="41" t="s">
        <v>90</v>
      </c>
      <c r="C10" s="42" t="s">
        <v>71</v>
      </c>
      <c r="D10" s="127">
        <v>1</v>
      </c>
      <c r="E10" s="128">
        <f>Boletim_de_Medição_03!G10</f>
        <v>0.16</v>
      </c>
      <c r="F10" s="105">
        <v>0.14000000000000001</v>
      </c>
      <c r="G10" s="17">
        <f t="shared" ref="G10:G11" si="0">E10+F10</f>
        <v>0.3</v>
      </c>
      <c r="H10" s="17">
        <f t="shared" ref="H10:H11" si="1">D10-G10</f>
        <v>0.7</v>
      </c>
      <c r="I10" s="129">
        <v>8422.02</v>
      </c>
      <c r="J10" s="17">
        <f t="shared" ref="J10:J73" si="2">D10*I10</f>
        <v>8422.02</v>
      </c>
      <c r="K10" s="17">
        <f t="shared" ref="K10:K73" si="3">E10*I10</f>
        <v>1347.52</v>
      </c>
      <c r="L10" s="17">
        <f t="shared" ref="L10:L73" si="4">F10*I10</f>
        <v>1179.08</v>
      </c>
      <c r="M10" s="17">
        <f t="shared" ref="M10:M73" si="5">G10*I10</f>
        <v>2526.61</v>
      </c>
      <c r="N10" s="17">
        <f>J10-M10</f>
        <v>5895.41</v>
      </c>
      <c r="O10" s="54">
        <f t="shared" ref="O10:O11" si="6">G10/D10*100</f>
        <v>30</v>
      </c>
    </row>
    <row r="11" spans="1:15" ht="15" x14ac:dyDescent="0.2">
      <c r="A11" s="53" t="s">
        <v>91</v>
      </c>
      <c r="B11" s="41" t="s">
        <v>92</v>
      </c>
      <c r="C11" s="42" t="s">
        <v>71</v>
      </c>
      <c r="D11" s="127">
        <v>1</v>
      </c>
      <c r="E11" s="128">
        <f>Boletim_de_Medição_03!G11</f>
        <v>0.16</v>
      </c>
      <c r="F11" s="105">
        <v>0.14000000000000001</v>
      </c>
      <c r="G11" s="17">
        <f t="shared" si="0"/>
        <v>0.3</v>
      </c>
      <c r="H11" s="17">
        <f t="shared" si="1"/>
        <v>0.7</v>
      </c>
      <c r="I11" s="129">
        <v>2249.2800000000002</v>
      </c>
      <c r="J11" s="17">
        <f t="shared" si="2"/>
        <v>2249.2800000000002</v>
      </c>
      <c r="K11" s="17">
        <f t="shared" si="3"/>
        <v>359.88</v>
      </c>
      <c r="L11" s="17">
        <f t="shared" si="4"/>
        <v>314.89999999999998</v>
      </c>
      <c r="M11" s="17">
        <f t="shared" si="5"/>
        <v>674.78</v>
      </c>
      <c r="N11" s="17">
        <f t="shared" ref="N11:N74" si="7">J11-M11</f>
        <v>1574.5</v>
      </c>
      <c r="O11" s="54">
        <f t="shared" si="6"/>
        <v>30</v>
      </c>
    </row>
    <row r="12" spans="1:15" ht="15" x14ac:dyDescent="0.2">
      <c r="A12" s="123" t="s">
        <v>41</v>
      </c>
      <c r="B12" s="124" t="s">
        <v>167</v>
      </c>
      <c r="C12" s="124"/>
      <c r="D12" s="124"/>
      <c r="E12" s="128">
        <f>Boletim_de_Medição_03!G12</f>
        <v>0</v>
      </c>
      <c r="F12" s="124"/>
      <c r="G12" s="124"/>
      <c r="H12" s="124"/>
      <c r="I12" s="124"/>
      <c r="J12" s="125"/>
      <c r="K12" s="125"/>
      <c r="L12" s="125"/>
      <c r="M12" s="125"/>
      <c r="N12" s="17">
        <f t="shared" si="7"/>
        <v>0</v>
      </c>
      <c r="O12" s="126"/>
    </row>
    <row r="13" spans="1:15" ht="15" x14ac:dyDescent="0.2">
      <c r="A13" s="53" t="s">
        <v>37</v>
      </c>
      <c r="B13" s="41" t="s">
        <v>168</v>
      </c>
      <c r="C13" s="42" t="s">
        <v>71</v>
      </c>
      <c r="D13" s="127">
        <v>1</v>
      </c>
      <c r="E13" s="128">
        <f>Boletim_de_Medição_03!G13</f>
        <v>0.5</v>
      </c>
      <c r="F13" s="105"/>
      <c r="G13" s="17">
        <f t="shared" ref="G13" si="8">E13+F13</f>
        <v>0.5</v>
      </c>
      <c r="H13" s="17">
        <f t="shared" ref="H13" si="9">D13-G13</f>
        <v>0.5</v>
      </c>
      <c r="I13" s="129">
        <v>632.92999999999995</v>
      </c>
      <c r="J13" s="17">
        <f t="shared" si="2"/>
        <v>632.92999999999995</v>
      </c>
      <c r="K13" s="17">
        <f t="shared" si="3"/>
        <v>316.47000000000003</v>
      </c>
      <c r="L13" s="17">
        <f t="shared" si="4"/>
        <v>0</v>
      </c>
      <c r="M13" s="17">
        <f t="shared" si="5"/>
        <v>316.47000000000003</v>
      </c>
      <c r="N13" s="17">
        <f t="shared" si="7"/>
        <v>316.45999999999998</v>
      </c>
      <c r="O13" s="54">
        <f t="shared" ref="O13" si="10">G13/D13*100</f>
        <v>50</v>
      </c>
    </row>
    <row r="14" spans="1:15" ht="15" x14ac:dyDescent="0.2">
      <c r="A14" s="123" t="s">
        <v>42</v>
      </c>
      <c r="B14" s="124" t="s">
        <v>169</v>
      </c>
      <c r="C14" s="124"/>
      <c r="D14" s="124"/>
      <c r="E14" s="128">
        <f>Boletim_de_Medição_03!G14</f>
        <v>0</v>
      </c>
      <c r="F14" s="124"/>
      <c r="G14" s="124"/>
      <c r="H14" s="124"/>
      <c r="I14" s="124"/>
      <c r="J14" s="125"/>
      <c r="K14" s="125"/>
      <c r="L14" s="125"/>
      <c r="M14" s="125"/>
      <c r="N14" s="17">
        <f t="shared" si="7"/>
        <v>0</v>
      </c>
      <c r="O14" s="126"/>
    </row>
    <row r="15" spans="1:15" ht="28.5" x14ac:dyDescent="0.2">
      <c r="A15" s="53" t="s">
        <v>39</v>
      </c>
      <c r="B15" s="41" t="s">
        <v>38</v>
      </c>
      <c r="C15" s="42" t="s">
        <v>6</v>
      </c>
      <c r="D15" s="127">
        <v>40</v>
      </c>
      <c r="E15" s="128">
        <f>Boletim_de_Medição_03!G15</f>
        <v>40</v>
      </c>
      <c r="F15" s="105"/>
      <c r="G15" s="17">
        <f t="shared" ref="G15" si="11">E15+F15</f>
        <v>40</v>
      </c>
      <c r="H15" s="17">
        <f t="shared" ref="H15" si="12">D15-G15</f>
        <v>0</v>
      </c>
      <c r="I15" s="129">
        <v>116.09</v>
      </c>
      <c r="J15" s="17">
        <f t="shared" si="2"/>
        <v>4643.6000000000004</v>
      </c>
      <c r="K15" s="17">
        <f t="shared" si="3"/>
        <v>4643.6000000000004</v>
      </c>
      <c r="L15" s="17">
        <f t="shared" si="4"/>
        <v>0</v>
      </c>
      <c r="M15" s="17">
        <f t="shared" si="5"/>
        <v>4643.6000000000004</v>
      </c>
      <c r="N15" s="17">
        <f t="shared" si="7"/>
        <v>0</v>
      </c>
      <c r="O15" s="54">
        <f t="shared" ref="O15" si="13">G15/D15*100</f>
        <v>100</v>
      </c>
    </row>
    <row r="16" spans="1:15" ht="15" x14ac:dyDescent="0.2">
      <c r="A16" s="123" t="s">
        <v>43</v>
      </c>
      <c r="B16" s="124" t="s">
        <v>170</v>
      </c>
      <c r="C16" s="124"/>
      <c r="D16" s="124"/>
      <c r="E16" s="128">
        <f>Boletim_de_Medição_03!G16</f>
        <v>0</v>
      </c>
      <c r="F16" s="124"/>
      <c r="G16" s="124"/>
      <c r="H16" s="124"/>
      <c r="I16" s="124"/>
      <c r="J16" s="125"/>
      <c r="K16" s="125"/>
      <c r="L16" s="125"/>
      <c r="M16" s="125"/>
      <c r="N16" s="17">
        <f t="shared" si="7"/>
        <v>0</v>
      </c>
      <c r="O16" s="126"/>
    </row>
    <row r="17" spans="1:15" ht="28.5" x14ac:dyDescent="0.2">
      <c r="A17" s="53" t="s">
        <v>44</v>
      </c>
      <c r="B17" s="41" t="s">
        <v>171</v>
      </c>
      <c r="C17" s="42" t="s">
        <v>72</v>
      </c>
      <c r="D17" s="127">
        <v>27</v>
      </c>
      <c r="E17" s="128">
        <f>Boletim_de_Medição_03!G17</f>
        <v>27</v>
      </c>
      <c r="F17" s="105"/>
      <c r="G17" s="17">
        <f t="shared" ref="G17:G31" si="14">E17+F17</f>
        <v>27</v>
      </c>
      <c r="H17" s="17">
        <f t="shared" ref="H17:H31" si="15">D17-G17</f>
        <v>0</v>
      </c>
      <c r="I17" s="129">
        <v>213.53</v>
      </c>
      <c r="J17" s="17">
        <f t="shared" si="2"/>
        <v>5765.31</v>
      </c>
      <c r="K17" s="17">
        <f t="shared" si="3"/>
        <v>5765.31</v>
      </c>
      <c r="L17" s="17">
        <f t="shared" si="4"/>
        <v>0</v>
      </c>
      <c r="M17" s="17">
        <f t="shared" si="5"/>
        <v>5765.31</v>
      </c>
      <c r="N17" s="17">
        <f t="shared" si="7"/>
        <v>0</v>
      </c>
      <c r="O17" s="54">
        <f t="shared" ref="O17:O31" si="16">G17/D17*100</f>
        <v>100</v>
      </c>
    </row>
    <row r="18" spans="1:15" ht="15" x14ac:dyDescent="0.2">
      <c r="A18" s="123" t="s">
        <v>172</v>
      </c>
      <c r="B18" s="124" t="s">
        <v>173</v>
      </c>
      <c r="C18" s="124"/>
      <c r="D18" s="124"/>
      <c r="E18" s="128">
        <f>Boletim_de_Medição_03!G18</f>
        <v>0</v>
      </c>
      <c r="F18" s="124"/>
      <c r="G18" s="124"/>
      <c r="H18" s="124"/>
      <c r="I18" s="124"/>
      <c r="J18" s="125"/>
      <c r="K18" s="125"/>
      <c r="L18" s="125"/>
      <c r="M18" s="125"/>
      <c r="N18" s="17">
        <f t="shared" si="7"/>
        <v>0</v>
      </c>
      <c r="O18" s="126"/>
    </row>
    <row r="19" spans="1:15" ht="28.5" x14ac:dyDescent="0.2">
      <c r="A19" s="53" t="s">
        <v>174</v>
      </c>
      <c r="B19" s="41" t="s">
        <v>171</v>
      </c>
      <c r="C19" s="42" t="s">
        <v>72</v>
      </c>
      <c r="D19" s="127">
        <v>27</v>
      </c>
      <c r="E19" s="128">
        <f>Boletim_de_Medição_03!G19</f>
        <v>27</v>
      </c>
      <c r="F19" s="105"/>
      <c r="G19" s="17">
        <f t="shared" si="14"/>
        <v>27</v>
      </c>
      <c r="H19" s="17">
        <f t="shared" si="15"/>
        <v>0</v>
      </c>
      <c r="I19" s="129">
        <v>213.53</v>
      </c>
      <c r="J19" s="17">
        <f t="shared" si="2"/>
        <v>5765.31</v>
      </c>
      <c r="K19" s="17">
        <f t="shared" si="3"/>
        <v>5765.31</v>
      </c>
      <c r="L19" s="17">
        <f t="shared" si="4"/>
        <v>0</v>
      </c>
      <c r="M19" s="17">
        <f t="shared" si="5"/>
        <v>5765.31</v>
      </c>
      <c r="N19" s="17">
        <f t="shared" si="7"/>
        <v>0</v>
      </c>
      <c r="O19" s="54">
        <f t="shared" si="16"/>
        <v>100</v>
      </c>
    </row>
    <row r="20" spans="1:15" ht="15" x14ac:dyDescent="0.2">
      <c r="A20" s="123" t="s">
        <v>175</v>
      </c>
      <c r="B20" s="124" t="s">
        <v>40</v>
      </c>
      <c r="C20" s="124"/>
      <c r="D20" s="124"/>
      <c r="E20" s="128">
        <f>Boletim_de_Medição_03!G20</f>
        <v>0</v>
      </c>
      <c r="F20" s="124"/>
      <c r="G20" s="124"/>
      <c r="H20" s="124"/>
      <c r="I20" s="124"/>
      <c r="J20" s="125"/>
      <c r="K20" s="125"/>
      <c r="L20" s="125"/>
      <c r="M20" s="125"/>
      <c r="N20" s="17">
        <f t="shared" si="7"/>
        <v>0</v>
      </c>
      <c r="O20" s="126"/>
    </row>
    <row r="21" spans="1:15" ht="15" x14ac:dyDescent="0.2">
      <c r="A21" s="53" t="s">
        <v>176</v>
      </c>
      <c r="B21" s="41" t="s">
        <v>61</v>
      </c>
      <c r="C21" s="42" t="s">
        <v>7</v>
      </c>
      <c r="D21" s="127">
        <v>1</v>
      </c>
      <c r="E21" s="128">
        <f>Boletim_de_Medição_03!G21</f>
        <v>0</v>
      </c>
      <c r="F21" s="105"/>
      <c r="G21" s="17">
        <f t="shared" si="14"/>
        <v>0</v>
      </c>
      <c r="H21" s="17">
        <f t="shared" si="15"/>
        <v>1</v>
      </c>
      <c r="I21" s="129">
        <v>275.06</v>
      </c>
      <c r="J21" s="17">
        <f t="shared" si="2"/>
        <v>275.06</v>
      </c>
      <c r="K21" s="17">
        <f t="shared" si="3"/>
        <v>0</v>
      </c>
      <c r="L21" s="17">
        <f t="shared" si="4"/>
        <v>0</v>
      </c>
      <c r="M21" s="17">
        <f t="shared" si="5"/>
        <v>0</v>
      </c>
      <c r="N21" s="17">
        <f t="shared" si="7"/>
        <v>275.06</v>
      </c>
      <c r="O21" s="54">
        <f t="shared" si="16"/>
        <v>0</v>
      </c>
    </row>
    <row r="22" spans="1:15" ht="15" x14ac:dyDescent="0.2">
      <c r="A22" s="123" t="s">
        <v>177</v>
      </c>
      <c r="B22" s="124" t="s">
        <v>178</v>
      </c>
      <c r="C22" s="124"/>
      <c r="D22" s="124"/>
      <c r="E22" s="128">
        <f>Boletim_de_Medição_03!G22</f>
        <v>0</v>
      </c>
      <c r="F22" s="124"/>
      <c r="G22" s="124"/>
      <c r="H22" s="124"/>
      <c r="I22" s="124"/>
      <c r="J22" s="125"/>
      <c r="K22" s="125"/>
      <c r="L22" s="125"/>
      <c r="M22" s="125"/>
      <c r="N22" s="17">
        <f t="shared" si="7"/>
        <v>0</v>
      </c>
      <c r="O22" s="126"/>
    </row>
    <row r="23" spans="1:15" ht="28.5" x14ac:dyDescent="0.2">
      <c r="A23" s="53" t="s">
        <v>179</v>
      </c>
      <c r="B23" s="41" t="s">
        <v>62</v>
      </c>
      <c r="C23" s="42" t="s">
        <v>7</v>
      </c>
      <c r="D23" s="127">
        <v>1</v>
      </c>
      <c r="E23" s="128">
        <f>Boletim_de_Medição_03!G23</f>
        <v>1</v>
      </c>
      <c r="F23" s="105"/>
      <c r="G23" s="17">
        <f t="shared" si="14"/>
        <v>1</v>
      </c>
      <c r="H23" s="17">
        <f t="shared" si="15"/>
        <v>0</v>
      </c>
      <c r="I23" s="129">
        <v>568.95000000000005</v>
      </c>
      <c r="J23" s="17">
        <f t="shared" si="2"/>
        <v>568.95000000000005</v>
      </c>
      <c r="K23" s="17">
        <f t="shared" si="3"/>
        <v>568.95000000000005</v>
      </c>
      <c r="L23" s="17">
        <f t="shared" si="4"/>
        <v>0</v>
      </c>
      <c r="M23" s="17">
        <f t="shared" si="5"/>
        <v>568.95000000000005</v>
      </c>
      <c r="N23" s="17">
        <f t="shared" si="7"/>
        <v>0</v>
      </c>
      <c r="O23" s="54">
        <f t="shared" si="16"/>
        <v>100</v>
      </c>
    </row>
    <row r="24" spans="1:15" ht="28.5" x14ac:dyDescent="0.2">
      <c r="A24" s="53" t="s">
        <v>180</v>
      </c>
      <c r="B24" s="41" t="s">
        <v>63</v>
      </c>
      <c r="C24" s="42" t="s">
        <v>7</v>
      </c>
      <c r="D24" s="127">
        <v>1</v>
      </c>
      <c r="E24" s="128">
        <f>Boletim_de_Medição_03!G24</f>
        <v>1</v>
      </c>
      <c r="F24" s="105"/>
      <c r="G24" s="17">
        <f t="shared" si="14"/>
        <v>1</v>
      </c>
      <c r="H24" s="17">
        <f t="shared" si="15"/>
        <v>0</v>
      </c>
      <c r="I24" s="129">
        <v>238.4</v>
      </c>
      <c r="J24" s="17">
        <f t="shared" si="2"/>
        <v>238.4</v>
      </c>
      <c r="K24" s="17">
        <f t="shared" si="3"/>
        <v>238.4</v>
      </c>
      <c r="L24" s="17">
        <f t="shared" si="4"/>
        <v>0</v>
      </c>
      <c r="M24" s="17">
        <f t="shared" si="5"/>
        <v>238.4</v>
      </c>
      <c r="N24" s="17">
        <f t="shared" si="7"/>
        <v>0</v>
      </c>
      <c r="O24" s="54">
        <f t="shared" si="16"/>
        <v>100</v>
      </c>
    </row>
    <row r="25" spans="1:15" ht="28.5" x14ac:dyDescent="0.2">
      <c r="A25" s="53" t="s">
        <v>181</v>
      </c>
      <c r="B25" s="41" t="s">
        <v>64</v>
      </c>
      <c r="C25" s="42" t="s">
        <v>30</v>
      </c>
      <c r="D25" s="127">
        <v>12</v>
      </c>
      <c r="E25" s="128">
        <f>Boletim_de_Medição_03!G25</f>
        <v>12</v>
      </c>
      <c r="F25" s="105"/>
      <c r="G25" s="17">
        <f t="shared" si="14"/>
        <v>12</v>
      </c>
      <c r="H25" s="17">
        <f t="shared" si="15"/>
        <v>0</v>
      </c>
      <c r="I25" s="129">
        <v>9.65</v>
      </c>
      <c r="J25" s="17">
        <f t="shared" si="2"/>
        <v>115.8</v>
      </c>
      <c r="K25" s="17">
        <f t="shared" si="3"/>
        <v>115.8</v>
      </c>
      <c r="L25" s="17">
        <f t="shared" si="4"/>
        <v>0</v>
      </c>
      <c r="M25" s="17">
        <f t="shared" si="5"/>
        <v>115.8</v>
      </c>
      <c r="N25" s="17">
        <f t="shared" si="7"/>
        <v>0</v>
      </c>
      <c r="O25" s="54">
        <f t="shared" si="16"/>
        <v>100</v>
      </c>
    </row>
    <row r="26" spans="1:15" ht="28.5" x14ac:dyDescent="0.2">
      <c r="A26" s="53" t="s">
        <v>182</v>
      </c>
      <c r="B26" s="41" t="s">
        <v>65</v>
      </c>
      <c r="C26" s="42" t="s">
        <v>7</v>
      </c>
      <c r="D26" s="127">
        <v>4</v>
      </c>
      <c r="E26" s="128">
        <f>Boletim_de_Medição_03!G26</f>
        <v>4</v>
      </c>
      <c r="F26" s="105"/>
      <c r="G26" s="17">
        <f t="shared" si="14"/>
        <v>4</v>
      </c>
      <c r="H26" s="17">
        <f t="shared" si="15"/>
        <v>0</v>
      </c>
      <c r="I26" s="129">
        <v>4.75</v>
      </c>
      <c r="J26" s="17">
        <f t="shared" si="2"/>
        <v>19</v>
      </c>
      <c r="K26" s="17">
        <f t="shared" si="3"/>
        <v>19</v>
      </c>
      <c r="L26" s="17">
        <f t="shared" si="4"/>
        <v>0</v>
      </c>
      <c r="M26" s="17">
        <f t="shared" si="5"/>
        <v>19</v>
      </c>
      <c r="N26" s="17">
        <f t="shared" si="7"/>
        <v>0</v>
      </c>
      <c r="O26" s="54">
        <f t="shared" si="16"/>
        <v>100</v>
      </c>
    </row>
    <row r="27" spans="1:15" ht="28.5" x14ac:dyDescent="0.2">
      <c r="A27" s="53" t="s">
        <v>183</v>
      </c>
      <c r="B27" s="41" t="s">
        <v>66</v>
      </c>
      <c r="C27" s="42" t="s">
        <v>7</v>
      </c>
      <c r="D27" s="127">
        <v>2</v>
      </c>
      <c r="E27" s="128">
        <f>Boletim_de_Medição_03!G27</f>
        <v>2</v>
      </c>
      <c r="F27" s="105"/>
      <c r="G27" s="17">
        <f t="shared" si="14"/>
        <v>2</v>
      </c>
      <c r="H27" s="17">
        <f t="shared" si="15"/>
        <v>0</v>
      </c>
      <c r="I27" s="129">
        <v>31.45</v>
      </c>
      <c r="J27" s="17">
        <f t="shared" si="2"/>
        <v>62.9</v>
      </c>
      <c r="K27" s="17">
        <f t="shared" si="3"/>
        <v>62.9</v>
      </c>
      <c r="L27" s="17">
        <f t="shared" si="4"/>
        <v>0</v>
      </c>
      <c r="M27" s="17">
        <f t="shared" si="5"/>
        <v>62.9</v>
      </c>
      <c r="N27" s="17">
        <f t="shared" si="7"/>
        <v>0</v>
      </c>
      <c r="O27" s="54">
        <f t="shared" si="16"/>
        <v>100</v>
      </c>
    </row>
    <row r="28" spans="1:15" s="9" customFormat="1" ht="42.75" x14ac:dyDescent="0.2">
      <c r="A28" s="53" t="s">
        <v>184</v>
      </c>
      <c r="B28" s="41" t="s">
        <v>185</v>
      </c>
      <c r="C28" s="42" t="s">
        <v>71</v>
      </c>
      <c r="D28" s="127">
        <v>1</v>
      </c>
      <c r="E28" s="128">
        <f>Boletim_de_Medição_03!G28</f>
        <v>1</v>
      </c>
      <c r="F28" s="105"/>
      <c r="G28" s="17">
        <f t="shared" si="14"/>
        <v>1</v>
      </c>
      <c r="H28" s="17">
        <f t="shared" si="15"/>
        <v>0</v>
      </c>
      <c r="I28" s="129">
        <v>82.62</v>
      </c>
      <c r="J28" s="17">
        <f t="shared" si="2"/>
        <v>82.62</v>
      </c>
      <c r="K28" s="17">
        <f t="shared" si="3"/>
        <v>82.62</v>
      </c>
      <c r="L28" s="17">
        <f t="shared" si="4"/>
        <v>0</v>
      </c>
      <c r="M28" s="17">
        <f t="shared" si="5"/>
        <v>82.62</v>
      </c>
      <c r="N28" s="17">
        <f t="shared" si="7"/>
        <v>0</v>
      </c>
      <c r="O28" s="54">
        <f t="shared" si="16"/>
        <v>100</v>
      </c>
    </row>
    <row r="29" spans="1:15" ht="28.5" x14ac:dyDescent="0.2">
      <c r="A29" s="53" t="s">
        <v>186</v>
      </c>
      <c r="B29" s="41" t="s">
        <v>187</v>
      </c>
      <c r="C29" s="42" t="s">
        <v>75</v>
      </c>
      <c r="D29" s="127">
        <v>60</v>
      </c>
      <c r="E29" s="128">
        <f>Boletim_de_Medição_03!G29</f>
        <v>60</v>
      </c>
      <c r="F29" s="105"/>
      <c r="G29" s="17">
        <f t="shared" si="14"/>
        <v>60</v>
      </c>
      <c r="H29" s="17">
        <f t="shared" si="15"/>
        <v>0</v>
      </c>
      <c r="I29" s="129">
        <v>7.89</v>
      </c>
      <c r="J29" s="17">
        <f t="shared" si="2"/>
        <v>473.4</v>
      </c>
      <c r="K29" s="17">
        <f t="shared" si="3"/>
        <v>473.4</v>
      </c>
      <c r="L29" s="17">
        <f t="shared" si="4"/>
        <v>0</v>
      </c>
      <c r="M29" s="17">
        <f t="shared" si="5"/>
        <v>473.4</v>
      </c>
      <c r="N29" s="17">
        <f t="shared" si="7"/>
        <v>0</v>
      </c>
      <c r="O29" s="54">
        <f t="shared" si="16"/>
        <v>100</v>
      </c>
    </row>
    <row r="30" spans="1:15" ht="15" x14ac:dyDescent="0.2">
      <c r="A30" s="123" t="s">
        <v>188</v>
      </c>
      <c r="B30" s="124" t="s">
        <v>93</v>
      </c>
      <c r="C30" s="124"/>
      <c r="D30" s="124"/>
      <c r="E30" s="128">
        <f>Boletim_de_Medição_03!G30</f>
        <v>0</v>
      </c>
      <c r="F30" s="124"/>
      <c r="G30" s="124"/>
      <c r="H30" s="124"/>
      <c r="I30" s="124"/>
      <c r="J30" s="125"/>
      <c r="K30" s="125"/>
      <c r="L30" s="125"/>
      <c r="M30" s="125"/>
      <c r="N30" s="17">
        <f t="shared" si="7"/>
        <v>0</v>
      </c>
      <c r="O30" s="126"/>
    </row>
    <row r="31" spans="1:15" ht="15" x14ac:dyDescent="0.2">
      <c r="A31" s="53" t="s">
        <v>189</v>
      </c>
      <c r="B31" s="41" t="s">
        <v>94</v>
      </c>
      <c r="C31" s="42" t="s">
        <v>71</v>
      </c>
      <c r="D31" s="127">
        <v>1</v>
      </c>
      <c r="E31" s="128">
        <f>Boletim_de_Medição_03!G31</f>
        <v>0.16</v>
      </c>
      <c r="F31" s="105">
        <v>0.14000000000000001</v>
      </c>
      <c r="G31" s="17">
        <f t="shared" si="14"/>
        <v>0.3</v>
      </c>
      <c r="H31" s="17">
        <f t="shared" si="15"/>
        <v>0.7</v>
      </c>
      <c r="I31" s="129">
        <v>22557.39</v>
      </c>
      <c r="J31" s="17">
        <f t="shared" si="2"/>
        <v>22557.39</v>
      </c>
      <c r="K31" s="17">
        <f t="shared" si="3"/>
        <v>3609.18</v>
      </c>
      <c r="L31" s="17">
        <f t="shared" si="4"/>
        <v>3158.03</v>
      </c>
      <c r="M31" s="17">
        <f t="shared" si="5"/>
        <v>6767.22</v>
      </c>
      <c r="N31" s="17">
        <f t="shared" si="7"/>
        <v>15790.17</v>
      </c>
      <c r="O31" s="54">
        <f t="shared" si="16"/>
        <v>30</v>
      </c>
    </row>
    <row r="32" spans="1:15" ht="15" x14ac:dyDescent="0.2">
      <c r="A32" s="130" t="s">
        <v>80</v>
      </c>
      <c r="B32" s="131" t="s">
        <v>1149</v>
      </c>
      <c r="C32" s="132"/>
      <c r="D32" s="133"/>
      <c r="E32" s="128">
        <f>Boletim_de_Medição_03!G32</f>
        <v>0</v>
      </c>
      <c r="F32" s="132"/>
      <c r="G32" s="134"/>
      <c r="H32" s="134"/>
      <c r="I32" s="132"/>
      <c r="J32" s="135"/>
      <c r="K32" s="135"/>
      <c r="L32" s="135"/>
      <c r="M32" s="135"/>
      <c r="N32" s="17">
        <f t="shared" si="7"/>
        <v>0</v>
      </c>
      <c r="O32" s="136"/>
    </row>
    <row r="33" spans="1:15" ht="15" x14ac:dyDescent="0.2">
      <c r="A33" s="137" t="s">
        <v>31</v>
      </c>
      <c r="B33" s="138" t="s">
        <v>8</v>
      </c>
      <c r="C33" s="139"/>
      <c r="D33" s="140"/>
      <c r="E33" s="128">
        <f>Boletim_de_Medição_03!G33</f>
        <v>0</v>
      </c>
      <c r="F33" s="105"/>
      <c r="G33" s="17"/>
      <c r="H33" s="17"/>
      <c r="I33" s="129"/>
      <c r="J33" s="125"/>
      <c r="K33" s="125"/>
      <c r="L33" s="125"/>
      <c r="M33" s="125"/>
      <c r="N33" s="17">
        <f t="shared" si="7"/>
        <v>0</v>
      </c>
      <c r="O33" s="54"/>
    </row>
    <row r="34" spans="1:15" ht="15" x14ac:dyDescent="0.2">
      <c r="A34" s="123" t="s">
        <v>32</v>
      </c>
      <c r="B34" s="124" t="s">
        <v>190</v>
      </c>
      <c r="C34" s="124"/>
      <c r="D34" s="124"/>
      <c r="E34" s="128">
        <f>Boletim_de_Medição_03!G34</f>
        <v>0</v>
      </c>
      <c r="F34" s="124"/>
      <c r="G34" s="124"/>
      <c r="H34" s="124"/>
      <c r="I34" s="124"/>
      <c r="J34" s="125"/>
      <c r="K34" s="125"/>
      <c r="L34" s="125"/>
      <c r="M34" s="125"/>
      <c r="N34" s="17">
        <f t="shared" si="7"/>
        <v>0</v>
      </c>
      <c r="O34" s="126"/>
    </row>
    <row r="35" spans="1:15" ht="42.75" x14ac:dyDescent="0.2">
      <c r="A35" s="53" t="s">
        <v>96</v>
      </c>
      <c r="B35" s="41" t="s">
        <v>191</v>
      </c>
      <c r="C35" s="42" t="s">
        <v>72</v>
      </c>
      <c r="D35" s="127">
        <v>1027.1600000000001</v>
      </c>
      <c r="E35" s="128">
        <f>Boletim_de_Medição_03!G35</f>
        <v>0</v>
      </c>
      <c r="F35" s="105"/>
      <c r="G35" s="17">
        <f t="shared" ref="G35:G98" si="17">E35+F35</f>
        <v>0</v>
      </c>
      <c r="H35" s="17">
        <f t="shared" ref="H35:H98" si="18">D35-G35</f>
        <v>1027.1600000000001</v>
      </c>
      <c r="I35" s="129">
        <v>0.32</v>
      </c>
      <c r="J35" s="17">
        <f t="shared" si="2"/>
        <v>328.69</v>
      </c>
      <c r="K35" s="17">
        <f t="shared" si="3"/>
        <v>0</v>
      </c>
      <c r="L35" s="17">
        <f t="shared" si="4"/>
        <v>0</v>
      </c>
      <c r="M35" s="17">
        <f t="shared" si="5"/>
        <v>0</v>
      </c>
      <c r="N35" s="17">
        <f t="shared" si="7"/>
        <v>328.69</v>
      </c>
      <c r="O35" s="54">
        <f t="shared" ref="O35:O98" si="19">G35/D35*100</f>
        <v>0</v>
      </c>
    </row>
    <row r="36" spans="1:15" ht="28.5" x14ac:dyDescent="0.2">
      <c r="A36" s="53" t="s">
        <v>192</v>
      </c>
      <c r="B36" s="41" t="s">
        <v>193</v>
      </c>
      <c r="C36" s="42" t="s">
        <v>74</v>
      </c>
      <c r="D36" s="127">
        <v>107.85</v>
      </c>
      <c r="E36" s="128">
        <f>Boletim_de_Medição_03!G36</f>
        <v>0</v>
      </c>
      <c r="F36" s="105"/>
      <c r="G36" s="17">
        <f t="shared" si="17"/>
        <v>0</v>
      </c>
      <c r="H36" s="17">
        <f t="shared" si="18"/>
        <v>107.85</v>
      </c>
      <c r="I36" s="129">
        <v>0.78</v>
      </c>
      <c r="J36" s="17">
        <f t="shared" si="2"/>
        <v>84.12</v>
      </c>
      <c r="K36" s="17">
        <f t="shared" si="3"/>
        <v>0</v>
      </c>
      <c r="L36" s="17">
        <f t="shared" si="4"/>
        <v>0</v>
      </c>
      <c r="M36" s="17">
        <f t="shared" si="5"/>
        <v>0</v>
      </c>
      <c r="N36" s="17">
        <f t="shared" si="7"/>
        <v>84.12</v>
      </c>
      <c r="O36" s="54">
        <f t="shared" si="19"/>
        <v>0</v>
      </c>
    </row>
    <row r="37" spans="1:15" ht="42.75" x14ac:dyDescent="0.2">
      <c r="A37" s="53" t="s">
        <v>194</v>
      </c>
      <c r="B37" s="41" t="s">
        <v>195</v>
      </c>
      <c r="C37" s="42" t="s">
        <v>196</v>
      </c>
      <c r="D37" s="127">
        <v>485.33</v>
      </c>
      <c r="E37" s="128">
        <f>Boletim_de_Medição_03!G37</f>
        <v>0</v>
      </c>
      <c r="F37" s="105"/>
      <c r="G37" s="17">
        <f t="shared" si="17"/>
        <v>0</v>
      </c>
      <c r="H37" s="17">
        <f t="shared" si="18"/>
        <v>485.33</v>
      </c>
      <c r="I37" s="129">
        <v>0.64</v>
      </c>
      <c r="J37" s="17">
        <f t="shared" si="2"/>
        <v>310.61</v>
      </c>
      <c r="K37" s="17">
        <f t="shared" si="3"/>
        <v>0</v>
      </c>
      <c r="L37" s="17">
        <f t="shared" si="4"/>
        <v>0</v>
      </c>
      <c r="M37" s="17">
        <f t="shared" si="5"/>
        <v>0</v>
      </c>
      <c r="N37" s="17">
        <f t="shared" si="7"/>
        <v>310.61</v>
      </c>
      <c r="O37" s="54">
        <f t="shared" si="19"/>
        <v>0</v>
      </c>
    </row>
    <row r="38" spans="1:15" ht="15" x14ac:dyDescent="0.2">
      <c r="A38" s="123" t="s">
        <v>33</v>
      </c>
      <c r="B38" s="124" t="s">
        <v>103</v>
      </c>
      <c r="C38" s="124"/>
      <c r="D38" s="124"/>
      <c r="E38" s="128">
        <f>Boletim_de_Medição_03!G38</f>
        <v>0</v>
      </c>
      <c r="F38" s="124"/>
      <c r="G38" s="124"/>
      <c r="H38" s="124"/>
      <c r="I38" s="124"/>
      <c r="J38" s="125"/>
      <c r="K38" s="125"/>
      <c r="L38" s="125"/>
      <c r="M38" s="125"/>
      <c r="N38" s="17">
        <f t="shared" si="7"/>
        <v>0</v>
      </c>
      <c r="O38" s="126"/>
    </row>
    <row r="39" spans="1:15" ht="15" x14ac:dyDescent="0.2">
      <c r="A39" s="53" t="s">
        <v>34</v>
      </c>
      <c r="B39" s="41" t="s">
        <v>197</v>
      </c>
      <c r="C39" s="42" t="s">
        <v>6</v>
      </c>
      <c r="D39" s="127">
        <v>1027.1600000000001</v>
      </c>
      <c r="E39" s="128">
        <f>Boletim_de_Medição_03!G39</f>
        <v>0</v>
      </c>
      <c r="F39" s="105"/>
      <c r="G39" s="17">
        <f t="shared" si="17"/>
        <v>0</v>
      </c>
      <c r="H39" s="17">
        <f t="shared" si="18"/>
        <v>1027.1600000000001</v>
      </c>
      <c r="I39" s="129">
        <v>1.02</v>
      </c>
      <c r="J39" s="17">
        <f t="shared" si="2"/>
        <v>1047.7</v>
      </c>
      <c r="K39" s="17">
        <f t="shared" si="3"/>
        <v>0</v>
      </c>
      <c r="L39" s="17">
        <f t="shared" si="4"/>
        <v>0</v>
      </c>
      <c r="M39" s="17">
        <f t="shared" si="5"/>
        <v>0</v>
      </c>
      <c r="N39" s="17">
        <f t="shared" si="7"/>
        <v>1047.7</v>
      </c>
      <c r="O39" s="54">
        <f t="shared" si="19"/>
        <v>0</v>
      </c>
    </row>
    <row r="40" spans="1:15" ht="42.75" x14ac:dyDescent="0.2">
      <c r="A40" s="53" t="s">
        <v>35</v>
      </c>
      <c r="B40" s="41" t="s">
        <v>198</v>
      </c>
      <c r="C40" s="42" t="s">
        <v>28</v>
      </c>
      <c r="D40" s="127">
        <v>236.25</v>
      </c>
      <c r="E40" s="128">
        <f>Boletim_de_Medição_03!G40</f>
        <v>0</v>
      </c>
      <c r="F40" s="105"/>
      <c r="G40" s="17">
        <f t="shared" si="17"/>
        <v>0</v>
      </c>
      <c r="H40" s="17">
        <f t="shared" si="18"/>
        <v>236.25</v>
      </c>
      <c r="I40" s="129">
        <v>28.68</v>
      </c>
      <c r="J40" s="17">
        <f t="shared" si="2"/>
        <v>6775.65</v>
      </c>
      <c r="K40" s="17">
        <f t="shared" si="3"/>
        <v>0</v>
      </c>
      <c r="L40" s="17">
        <f t="shared" si="4"/>
        <v>0</v>
      </c>
      <c r="M40" s="17">
        <f t="shared" si="5"/>
        <v>0</v>
      </c>
      <c r="N40" s="17">
        <f t="shared" si="7"/>
        <v>6775.65</v>
      </c>
      <c r="O40" s="54">
        <f t="shared" si="19"/>
        <v>0</v>
      </c>
    </row>
    <row r="41" spans="1:15" ht="28.5" x14ac:dyDescent="0.2">
      <c r="A41" s="53" t="s">
        <v>45</v>
      </c>
      <c r="B41" s="41" t="s">
        <v>199</v>
      </c>
      <c r="C41" s="42" t="s">
        <v>196</v>
      </c>
      <c r="D41" s="127">
        <v>13820.63</v>
      </c>
      <c r="E41" s="128">
        <f>Boletim_de_Medição_03!G41</f>
        <v>0</v>
      </c>
      <c r="F41" s="105"/>
      <c r="G41" s="17">
        <f t="shared" si="17"/>
        <v>0</v>
      </c>
      <c r="H41" s="17">
        <f t="shared" si="18"/>
        <v>13820.63</v>
      </c>
      <c r="I41" s="129">
        <v>0.42</v>
      </c>
      <c r="J41" s="17">
        <f t="shared" si="2"/>
        <v>5804.66</v>
      </c>
      <c r="K41" s="17">
        <f t="shared" si="3"/>
        <v>0</v>
      </c>
      <c r="L41" s="17">
        <f t="shared" si="4"/>
        <v>0</v>
      </c>
      <c r="M41" s="17">
        <f t="shared" si="5"/>
        <v>0</v>
      </c>
      <c r="N41" s="17">
        <f t="shared" si="7"/>
        <v>5804.66</v>
      </c>
      <c r="O41" s="54">
        <f t="shared" si="19"/>
        <v>0</v>
      </c>
    </row>
    <row r="42" spans="1:15" ht="28.5" x14ac:dyDescent="0.2">
      <c r="A42" s="53" t="s">
        <v>46</v>
      </c>
      <c r="B42" s="41" t="s">
        <v>200</v>
      </c>
      <c r="C42" s="42" t="s">
        <v>74</v>
      </c>
      <c r="D42" s="127">
        <v>236.25</v>
      </c>
      <c r="E42" s="128">
        <f>Boletim_de_Medição_03!G42</f>
        <v>0</v>
      </c>
      <c r="F42" s="105"/>
      <c r="G42" s="17">
        <f t="shared" si="17"/>
        <v>0</v>
      </c>
      <c r="H42" s="17">
        <f t="shared" si="18"/>
        <v>236.25</v>
      </c>
      <c r="I42" s="129">
        <v>0.26</v>
      </c>
      <c r="J42" s="17">
        <f t="shared" si="2"/>
        <v>61.43</v>
      </c>
      <c r="K42" s="17">
        <f t="shared" si="3"/>
        <v>0</v>
      </c>
      <c r="L42" s="17">
        <f t="shared" si="4"/>
        <v>0</v>
      </c>
      <c r="M42" s="17">
        <f t="shared" si="5"/>
        <v>0</v>
      </c>
      <c r="N42" s="17">
        <f t="shared" si="7"/>
        <v>61.43</v>
      </c>
      <c r="O42" s="54">
        <f t="shared" si="19"/>
        <v>0</v>
      </c>
    </row>
    <row r="43" spans="1:15" ht="28.5" x14ac:dyDescent="0.2">
      <c r="A43" s="53" t="s">
        <v>201</v>
      </c>
      <c r="B43" s="41" t="s">
        <v>202</v>
      </c>
      <c r="C43" s="42" t="s">
        <v>28</v>
      </c>
      <c r="D43" s="127">
        <v>236.25</v>
      </c>
      <c r="E43" s="128">
        <f>Boletim_de_Medição_03!G43</f>
        <v>0</v>
      </c>
      <c r="F43" s="105"/>
      <c r="G43" s="17">
        <f t="shared" si="17"/>
        <v>0</v>
      </c>
      <c r="H43" s="17">
        <f t="shared" si="18"/>
        <v>236.25</v>
      </c>
      <c r="I43" s="129">
        <v>3.35</v>
      </c>
      <c r="J43" s="17">
        <f t="shared" si="2"/>
        <v>791.44</v>
      </c>
      <c r="K43" s="17">
        <f t="shared" si="3"/>
        <v>0</v>
      </c>
      <c r="L43" s="17">
        <f t="shared" si="4"/>
        <v>0</v>
      </c>
      <c r="M43" s="17">
        <f t="shared" si="5"/>
        <v>0</v>
      </c>
      <c r="N43" s="17">
        <f t="shared" si="7"/>
        <v>791.44</v>
      </c>
      <c r="O43" s="54">
        <f t="shared" si="19"/>
        <v>0</v>
      </c>
    </row>
    <row r="44" spans="1:15" ht="15" x14ac:dyDescent="0.2">
      <c r="A44" s="123" t="s">
        <v>203</v>
      </c>
      <c r="B44" s="124" t="s">
        <v>136</v>
      </c>
      <c r="C44" s="124"/>
      <c r="D44" s="124"/>
      <c r="E44" s="128">
        <f>Boletim_de_Medição_03!G44</f>
        <v>0</v>
      </c>
      <c r="F44" s="124"/>
      <c r="G44" s="124"/>
      <c r="H44" s="124"/>
      <c r="I44" s="124"/>
      <c r="J44" s="125"/>
      <c r="K44" s="125"/>
      <c r="L44" s="125"/>
      <c r="M44" s="125"/>
      <c r="N44" s="17">
        <f t="shared" si="7"/>
        <v>0</v>
      </c>
      <c r="O44" s="126"/>
    </row>
    <row r="45" spans="1:15" ht="15" x14ac:dyDescent="0.2">
      <c r="A45" s="53" t="s">
        <v>204</v>
      </c>
      <c r="B45" s="41" t="s">
        <v>205</v>
      </c>
      <c r="C45" s="42" t="s">
        <v>75</v>
      </c>
      <c r="D45" s="127">
        <v>164.7</v>
      </c>
      <c r="E45" s="128">
        <f>Boletim_de_Medição_03!G45</f>
        <v>0</v>
      </c>
      <c r="F45" s="105"/>
      <c r="G45" s="17">
        <f t="shared" si="17"/>
        <v>0</v>
      </c>
      <c r="H45" s="17">
        <f t="shared" si="18"/>
        <v>164.7</v>
      </c>
      <c r="I45" s="129">
        <v>0.59</v>
      </c>
      <c r="J45" s="17">
        <f t="shared" si="2"/>
        <v>97.17</v>
      </c>
      <c r="K45" s="17">
        <f t="shared" si="3"/>
        <v>0</v>
      </c>
      <c r="L45" s="17">
        <f t="shared" si="4"/>
        <v>0</v>
      </c>
      <c r="M45" s="17">
        <f t="shared" si="5"/>
        <v>0</v>
      </c>
      <c r="N45" s="17">
        <f t="shared" si="7"/>
        <v>97.17</v>
      </c>
      <c r="O45" s="54">
        <f t="shared" si="19"/>
        <v>0</v>
      </c>
    </row>
    <row r="46" spans="1:15" ht="15" x14ac:dyDescent="0.2">
      <c r="A46" s="123" t="s">
        <v>206</v>
      </c>
      <c r="B46" s="124" t="s">
        <v>207</v>
      </c>
      <c r="C46" s="124"/>
      <c r="D46" s="124"/>
      <c r="E46" s="128">
        <f>Boletim_de_Medição_03!G46</f>
        <v>0</v>
      </c>
      <c r="F46" s="124"/>
      <c r="G46" s="124"/>
      <c r="H46" s="124"/>
      <c r="I46" s="124"/>
      <c r="J46" s="125"/>
      <c r="K46" s="125"/>
      <c r="L46" s="125"/>
      <c r="M46" s="125"/>
      <c r="N46" s="17">
        <f t="shared" si="7"/>
        <v>0</v>
      </c>
      <c r="O46" s="126"/>
    </row>
    <row r="47" spans="1:15" ht="42.75" x14ac:dyDescent="0.2">
      <c r="A47" s="53" t="s">
        <v>208</v>
      </c>
      <c r="B47" s="41" t="s">
        <v>209</v>
      </c>
      <c r="C47" s="42" t="s">
        <v>74</v>
      </c>
      <c r="D47" s="127">
        <v>41.3</v>
      </c>
      <c r="E47" s="128">
        <f>Boletim_de_Medição_03!G47</f>
        <v>0</v>
      </c>
      <c r="F47" s="105"/>
      <c r="G47" s="17">
        <f t="shared" si="17"/>
        <v>0</v>
      </c>
      <c r="H47" s="17">
        <f t="shared" si="18"/>
        <v>41.3</v>
      </c>
      <c r="I47" s="129">
        <v>18.850000000000001</v>
      </c>
      <c r="J47" s="17">
        <f t="shared" si="2"/>
        <v>778.51</v>
      </c>
      <c r="K47" s="17">
        <f t="shared" si="3"/>
        <v>0</v>
      </c>
      <c r="L47" s="17">
        <f t="shared" si="4"/>
        <v>0</v>
      </c>
      <c r="M47" s="17">
        <f t="shared" si="5"/>
        <v>0</v>
      </c>
      <c r="N47" s="17">
        <f t="shared" si="7"/>
        <v>778.51</v>
      </c>
      <c r="O47" s="54">
        <f t="shared" si="19"/>
        <v>0</v>
      </c>
    </row>
    <row r="48" spans="1:15" ht="42.75" x14ac:dyDescent="0.2">
      <c r="A48" s="53" t="s">
        <v>210</v>
      </c>
      <c r="B48" s="41" t="s">
        <v>211</v>
      </c>
      <c r="C48" s="42" t="s">
        <v>74</v>
      </c>
      <c r="D48" s="127">
        <v>2.1</v>
      </c>
      <c r="E48" s="128">
        <f>Boletim_de_Medição_03!G48</f>
        <v>0</v>
      </c>
      <c r="F48" s="105"/>
      <c r="G48" s="17">
        <f t="shared" si="17"/>
        <v>0</v>
      </c>
      <c r="H48" s="17">
        <f t="shared" si="18"/>
        <v>2.1</v>
      </c>
      <c r="I48" s="129">
        <v>36.18</v>
      </c>
      <c r="J48" s="17">
        <f t="shared" si="2"/>
        <v>75.98</v>
      </c>
      <c r="K48" s="17">
        <f t="shared" si="3"/>
        <v>0</v>
      </c>
      <c r="L48" s="17">
        <f t="shared" si="4"/>
        <v>0</v>
      </c>
      <c r="M48" s="17">
        <f t="shared" si="5"/>
        <v>0</v>
      </c>
      <c r="N48" s="17">
        <f t="shared" si="7"/>
        <v>75.98</v>
      </c>
      <c r="O48" s="54">
        <f t="shared" si="19"/>
        <v>0</v>
      </c>
    </row>
    <row r="49" spans="1:15" ht="28.5" x14ac:dyDescent="0.2">
      <c r="A49" s="53" t="s">
        <v>212</v>
      </c>
      <c r="B49" s="41" t="s">
        <v>213</v>
      </c>
      <c r="C49" s="42" t="s">
        <v>74</v>
      </c>
      <c r="D49" s="127">
        <v>2.8</v>
      </c>
      <c r="E49" s="128">
        <f>Boletim_de_Medição_03!G49</f>
        <v>0</v>
      </c>
      <c r="F49" s="105"/>
      <c r="G49" s="17">
        <f t="shared" si="17"/>
        <v>0</v>
      </c>
      <c r="H49" s="17">
        <f t="shared" si="18"/>
        <v>2.8</v>
      </c>
      <c r="I49" s="129">
        <v>4.37</v>
      </c>
      <c r="J49" s="17">
        <f t="shared" si="2"/>
        <v>12.24</v>
      </c>
      <c r="K49" s="17">
        <f t="shared" si="3"/>
        <v>0</v>
      </c>
      <c r="L49" s="17">
        <f t="shared" si="4"/>
        <v>0</v>
      </c>
      <c r="M49" s="17">
        <f t="shared" si="5"/>
        <v>0</v>
      </c>
      <c r="N49" s="17">
        <f t="shared" si="7"/>
        <v>12.24</v>
      </c>
      <c r="O49" s="54">
        <f t="shared" si="19"/>
        <v>0</v>
      </c>
    </row>
    <row r="50" spans="1:15" ht="42.75" x14ac:dyDescent="0.2">
      <c r="A50" s="53" t="s">
        <v>214</v>
      </c>
      <c r="B50" s="41" t="s">
        <v>195</v>
      </c>
      <c r="C50" s="42" t="s">
        <v>196</v>
      </c>
      <c r="D50" s="127">
        <v>12.3</v>
      </c>
      <c r="E50" s="128">
        <f>Boletim_de_Medição_03!G50</f>
        <v>0</v>
      </c>
      <c r="F50" s="105"/>
      <c r="G50" s="17">
        <f t="shared" si="17"/>
        <v>0</v>
      </c>
      <c r="H50" s="17">
        <f t="shared" si="18"/>
        <v>12.3</v>
      </c>
      <c r="I50" s="129">
        <v>0.64</v>
      </c>
      <c r="J50" s="17">
        <f t="shared" si="2"/>
        <v>7.87</v>
      </c>
      <c r="K50" s="17">
        <f t="shared" si="3"/>
        <v>0</v>
      </c>
      <c r="L50" s="17">
        <f t="shared" si="4"/>
        <v>0</v>
      </c>
      <c r="M50" s="17">
        <f t="shared" si="5"/>
        <v>0</v>
      </c>
      <c r="N50" s="17">
        <f t="shared" si="7"/>
        <v>7.87</v>
      </c>
      <c r="O50" s="54">
        <f t="shared" si="19"/>
        <v>0</v>
      </c>
    </row>
    <row r="51" spans="1:15" ht="15" x14ac:dyDescent="0.2">
      <c r="A51" s="53" t="s">
        <v>215</v>
      </c>
      <c r="B51" s="41" t="s">
        <v>98</v>
      </c>
      <c r="C51" s="42" t="s">
        <v>6</v>
      </c>
      <c r="D51" s="127">
        <v>75.7</v>
      </c>
      <c r="E51" s="128">
        <f>Boletim_de_Medição_03!G51</f>
        <v>0</v>
      </c>
      <c r="F51" s="105"/>
      <c r="G51" s="17">
        <f t="shared" si="17"/>
        <v>0</v>
      </c>
      <c r="H51" s="17">
        <f t="shared" si="18"/>
        <v>75.7</v>
      </c>
      <c r="I51" s="129">
        <v>2.2599999999999998</v>
      </c>
      <c r="J51" s="17">
        <f t="shared" si="2"/>
        <v>171.08</v>
      </c>
      <c r="K51" s="17">
        <f t="shared" si="3"/>
        <v>0</v>
      </c>
      <c r="L51" s="17">
        <f t="shared" si="4"/>
        <v>0</v>
      </c>
      <c r="M51" s="17">
        <f t="shared" si="5"/>
        <v>0</v>
      </c>
      <c r="N51" s="17">
        <f t="shared" si="7"/>
        <v>171.08</v>
      </c>
      <c r="O51" s="54">
        <f t="shared" si="19"/>
        <v>0</v>
      </c>
    </row>
    <row r="52" spans="1:15" ht="15" x14ac:dyDescent="0.2">
      <c r="A52" s="123" t="s">
        <v>216</v>
      </c>
      <c r="B52" s="124" t="s">
        <v>217</v>
      </c>
      <c r="C52" s="124"/>
      <c r="D52" s="124"/>
      <c r="E52" s="128">
        <f>Boletim_de_Medição_03!G52</f>
        <v>0</v>
      </c>
      <c r="F52" s="124"/>
      <c r="G52" s="124"/>
      <c r="H52" s="124"/>
      <c r="I52" s="124"/>
      <c r="J52" s="125"/>
      <c r="K52" s="125"/>
      <c r="L52" s="125"/>
      <c r="M52" s="125"/>
      <c r="N52" s="17">
        <f t="shared" si="7"/>
        <v>0</v>
      </c>
      <c r="O52" s="126"/>
    </row>
    <row r="53" spans="1:15" ht="42.75" x14ac:dyDescent="0.2">
      <c r="A53" s="53" t="s">
        <v>218</v>
      </c>
      <c r="B53" s="41" t="s">
        <v>219</v>
      </c>
      <c r="C53" s="42" t="s">
        <v>30</v>
      </c>
      <c r="D53" s="127">
        <v>102</v>
      </c>
      <c r="E53" s="128">
        <f>Boletim_de_Medição_03!G53</f>
        <v>0</v>
      </c>
      <c r="F53" s="105"/>
      <c r="G53" s="17">
        <f t="shared" si="17"/>
        <v>0</v>
      </c>
      <c r="H53" s="17">
        <f t="shared" si="18"/>
        <v>102</v>
      </c>
      <c r="I53" s="129">
        <v>15.9</v>
      </c>
      <c r="J53" s="17">
        <f t="shared" si="2"/>
        <v>1621.8</v>
      </c>
      <c r="K53" s="17">
        <f t="shared" si="3"/>
        <v>0</v>
      </c>
      <c r="L53" s="17">
        <f t="shared" si="4"/>
        <v>0</v>
      </c>
      <c r="M53" s="17">
        <f t="shared" si="5"/>
        <v>0</v>
      </c>
      <c r="N53" s="17">
        <f t="shared" si="7"/>
        <v>1621.8</v>
      </c>
      <c r="O53" s="54">
        <f t="shared" si="19"/>
        <v>0</v>
      </c>
    </row>
    <row r="54" spans="1:15" ht="42.75" x14ac:dyDescent="0.2">
      <c r="A54" s="53" t="s">
        <v>220</v>
      </c>
      <c r="B54" s="41" t="s">
        <v>221</v>
      </c>
      <c r="C54" s="42" t="s">
        <v>75</v>
      </c>
      <c r="D54" s="127">
        <v>102</v>
      </c>
      <c r="E54" s="128">
        <f>Boletim_de_Medição_03!G54</f>
        <v>0</v>
      </c>
      <c r="F54" s="105"/>
      <c r="G54" s="17">
        <f t="shared" si="17"/>
        <v>0</v>
      </c>
      <c r="H54" s="17">
        <f t="shared" si="18"/>
        <v>102</v>
      </c>
      <c r="I54" s="129">
        <v>1.98</v>
      </c>
      <c r="J54" s="17">
        <f t="shared" si="2"/>
        <v>201.96</v>
      </c>
      <c r="K54" s="17">
        <f t="shared" si="3"/>
        <v>0</v>
      </c>
      <c r="L54" s="17">
        <f t="shared" si="4"/>
        <v>0</v>
      </c>
      <c r="M54" s="17">
        <f t="shared" si="5"/>
        <v>0</v>
      </c>
      <c r="N54" s="17">
        <f t="shared" si="7"/>
        <v>201.96</v>
      </c>
      <c r="O54" s="54">
        <f t="shared" si="19"/>
        <v>0</v>
      </c>
    </row>
    <row r="55" spans="1:15" ht="42.75" x14ac:dyDescent="0.2">
      <c r="A55" s="53" t="s">
        <v>222</v>
      </c>
      <c r="B55" s="41" t="s">
        <v>223</v>
      </c>
      <c r="C55" s="42" t="s">
        <v>75</v>
      </c>
      <c r="D55" s="127">
        <v>66</v>
      </c>
      <c r="E55" s="128">
        <f>Boletim_de_Medição_03!G55</f>
        <v>0</v>
      </c>
      <c r="F55" s="105"/>
      <c r="G55" s="17">
        <f t="shared" si="17"/>
        <v>0</v>
      </c>
      <c r="H55" s="17">
        <f t="shared" si="18"/>
        <v>66</v>
      </c>
      <c r="I55" s="129">
        <v>33.340000000000003</v>
      </c>
      <c r="J55" s="17">
        <f t="shared" si="2"/>
        <v>2200.44</v>
      </c>
      <c r="K55" s="17">
        <f t="shared" si="3"/>
        <v>0</v>
      </c>
      <c r="L55" s="17">
        <f t="shared" si="4"/>
        <v>0</v>
      </c>
      <c r="M55" s="17">
        <f t="shared" si="5"/>
        <v>0</v>
      </c>
      <c r="N55" s="17">
        <f t="shared" si="7"/>
        <v>2200.44</v>
      </c>
      <c r="O55" s="54">
        <f t="shared" si="19"/>
        <v>0</v>
      </c>
    </row>
    <row r="56" spans="1:15" ht="42.75" x14ac:dyDescent="0.2">
      <c r="A56" s="53" t="s">
        <v>224</v>
      </c>
      <c r="B56" s="41" t="s">
        <v>225</v>
      </c>
      <c r="C56" s="42" t="s">
        <v>75</v>
      </c>
      <c r="D56" s="127">
        <v>66</v>
      </c>
      <c r="E56" s="128">
        <f>Boletim_de_Medição_03!G56</f>
        <v>0</v>
      </c>
      <c r="F56" s="105"/>
      <c r="G56" s="17">
        <f t="shared" si="17"/>
        <v>0</v>
      </c>
      <c r="H56" s="17">
        <f t="shared" si="18"/>
        <v>66</v>
      </c>
      <c r="I56" s="129">
        <v>2.2400000000000002</v>
      </c>
      <c r="J56" s="17">
        <f t="shared" si="2"/>
        <v>147.84</v>
      </c>
      <c r="K56" s="17">
        <f t="shared" si="3"/>
        <v>0</v>
      </c>
      <c r="L56" s="17">
        <f t="shared" si="4"/>
        <v>0</v>
      </c>
      <c r="M56" s="17">
        <f t="shared" si="5"/>
        <v>0</v>
      </c>
      <c r="N56" s="17">
        <f t="shared" si="7"/>
        <v>147.84</v>
      </c>
      <c r="O56" s="54">
        <f t="shared" si="19"/>
        <v>0</v>
      </c>
    </row>
    <row r="57" spans="1:15" ht="15" x14ac:dyDescent="0.2">
      <c r="A57" s="123" t="s">
        <v>226</v>
      </c>
      <c r="B57" s="124" t="s">
        <v>227</v>
      </c>
      <c r="C57" s="124"/>
      <c r="D57" s="124"/>
      <c r="E57" s="128">
        <f>Boletim_de_Medição_03!G57</f>
        <v>0</v>
      </c>
      <c r="F57" s="124"/>
      <c r="G57" s="124"/>
      <c r="H57" s="124"/>
      <c r="I57" s="124"/>
      <c r="J57" s="125"/>
      <c r="K57" s="125"/>
      <c r="L57" s="125"/>
      <c r="M57" s="125"/>
      <c r="N57" s="17">
        <f t="shared" si="7"/>
        <v>0</v>
      </c>
      <c r="O57" s="126"/>
    </row>
    <row r="58" spans="1:15" ht="42.75" x14ac:dyDescent="0.2">
      <c r="A58" s="53" t="s">
        <v>228</v>
      </c>
      <c r="B58" s="41" t="s">
        <v>229</v>
      </c>
      <c r="C58" s="42" t="s">
        <v>30</v>
      </c>
      <c r="D58" s="127">
        <v>5.5</v>
      </c>
      <c r="E58" s="128">
        <f>Boletim_de_Medição_03!G58</f>
        <v>0</v>
      </c>
      <c r="F58" s="105"/>
      <c r="G58" s="17">
        <f t="shared" si="17"/>
        <v>0</v>
      </c>
      <c r="H58" s="17">
        <f t="shared" si="18"/>
        <v>5.5</v>
      </c>
      <c r="I58" s="129">
        <v>166.75</v>
      </c>
      <c r="J58" s="17">
        <f t="shared" si="2"/>
        <v>917.13</v>
      </c>
      <c r="K58" s="17">
        <f t="shared" si="3"/>
        <v>0</v>
      </c>
      <c r="L58" s="17">
        <f t="shared" si="4"/>
        <v>0</v>
      </c>
      <c r="M58" s="17">
        <f t="shared" si="5"/>
        <v>0</v>
      </c>
      <c r="N58" s="17">
        <f t="shared" si="7"/>
        <v>917.13</v>
      </c>
      <c r="O58" s="54">
        <f t="shared" si="19"/>
        <v>0</v>
      </c>
    </row>
    <row r="59" spans="1:15" ht="28.5" x14ac:dyDescent="0.2">
      <c r="A59" s="53" t="s">
        <v>230</v>
      </c>
      <c r="B59" s="41" t="s">
        <v>231</v>
      </c>
      <c r="C59" s="42" t="s">
        <v>7</v>
      </c>
      <c r="D59" s="127">
        <v>7</v>
      </c>
      <c r="E59" s="128">
        <f>Boletim_de_Medição_03!G59</f>
        <v>0</v>
      </c>
      <c r="F59" s="105"/>
      <c r="G59" s="17">
        <f t="shared" si="17"/>
        <v>0</v>
      </c>
      <c r="H59" s="17">
        <f t="shared" si="18"/>
        <v>7</v>
      </c>
      <c r="I59" s="129">
        <v>144.27000000000001</v>
      </c>
      <c r="J59" s="17">
        <f t="shared" si="2"/>
        <v>1009.89</v>
      </c>
      <c r="K59" s="17">
        <f t="shared" si="3"/>
        <v>0</v>
      </c>
      <c r="L59" s="17">
        <f t="shared" si="4"/>
        <v>0</v>
      </c>
      <c r="M59" s="17">
        <f t="shared" si="5"/>
        <v>0</v>
      </c>
      <c r="N59" s="17">
        <f t="shared" si="7"/>
        <v>1009.89</v>
      </c>
      <c r="O59" s="54">
        <f t="shared" si="19"/>
        <v>0</v>
      </c>
    </row>
    <row r="60" spans="1:15" ht="28.5" x14ac:dyDescent="0.2">
      <c r="A60" s="53" t="s">
        <v>232</v>
      </c>
      <c r="B60" s="41" t="s">
        <v>233</v>
      </c>
      <c r="C60" s="42" t="s">
        <v>7</v>
      </c>
      <c r="D60" s="127">
        <v>2</v>
      </c>
      <c r="E60" s="128">
        <f>Boletim_de_Medição_03!G60</f>
        <v>0</v>
      </c>
      <c r="F60" s="105"/>
      <c r="G60" s="17">
        <f t="shared" si="17"/>
        <v>0</v>
      </c>
      <c r="H60" s="17">
        <f t="shared" si="18"/>
        <v>2</v>
      </c>
      <c r="I60" s="129">
        <v>276.32</v>
      </c>
      <c r="J60" s="17">
        <f t="shared" si="2"/>
        <v>552.64</v>
      </c>
      <c r="K60" s="17">
        <f t="shared" si="3"/>
        <v>0</v>
      </c>
      <c r="L60" s="17">
        <f t="shared" si="4"/>
        <v>0</v>
      </c>
      <c r="M60" s="17">
        <f t="shared" si="5"/>
        <v>0</v>
      </c>
      <c r="N60" s="17">
        <f t="shared" si="7"/>
        <v>552.64</v>
      </c>
      <c r="O60" s="54">
        <f t="shared" si="19"/>
        <v>0</v>
      </c>
    </row>
    <row r="61" spans="1:15" ht="28.5" x14ac:dyDescent="0.2">
      <c r="A61" s="53" t="s">
        <v>234</v>
      </c>
      <c r="B61" s="41" t="s">
        <v>235</v>
      </c>
      <c r="C61" s="42" t="s">
        <v>7</v>
      </c>
      <c r="D61" s="127">
        <v>1</v>
      </c>
      <c r="E61" s="128">
        <f>Boletim_de_Medição_03!G61</f>
        <v>0</v>
      </c>
      <c r="F61" s="105"/>
      <c r="G61" s="17">
        <f t="shared" si="17"/>
        <v>0</v>
      </c>
      <c r="H61" s="17">
        <f t="shared" si="18"/>
        <v>1</v>
      </c>
      <c r="I61" s="129">
        <v>322.5</v>
      </c>
      <c r="J61" s="17">
        <f t="shared" si="2"/>
        <v>322.5</v>
      </c>
      <c r="K61" s="17">
        <f t="shared" si="3"/>
        <v>0</v>
      </c>
      <c r="L61" s="17">
        <f t="shared" si="4"/>
        <v>0</v>
      </c>
      <c r="M61" s="17">
        <f t="shared" si="5"/>
        <v>0</v>
      </c>
      <c r="N61" s="17">
        <f t="shared" si="7"/>
        <v>322.5</v>
      </c>
      <c r="O61" s="54">
        <f t="shared" si="19"/>
        <v>0</v>
      </c>
    </row>
    <row r="62" spans="1:15" ht="42.75" x14ac:dyDescent="0.2">
      <c r="A62" s="53" t="s">
        <v>236</v>
      </c>
      <c r="B62" s="41" t="s">
        <v>237</v>
      </c>
      <c r="C62" s="42" t="s">
        <v>7</v>
      </c>
      <c r="D62" s="127">
        <v>3</v>
      </c>
      <c r="E62" s="128">
        <f>Boletim_de_Medição_03!G62</f>
        <v>0</v>
      </c>
      <c r="F62" s="105"/>
      <c r="G62" s="17">
        <f t="shared" si="17"/>
        <v>0</v>
      </c>
      <c r="H62" s="17">
        <f t="shared" si="18"/>
        <v>3</v>
      </c>
      <c r="I62" s="129">
        <v>345.29</v>
      </c>
      <c r="J62" s="17">
        <f t="shared" si="2"/>
        <v>1035.8699999999999</v>
      </c>
      <c r="K62" s="17">
        <f t="shared" si="3"/>
        <v>0</v>
      </c>
      <c r="L62" s="17">
        <f t="shared" si="4"/>
        <v>0</v>
      </c>
      <c r="M62" s="17">
        <f t="shared" si="5"/>
        <v>0</v>
      </c>
      <c r="N62" s="17">
        <f t="shared" si="7"/>
        <v>1035.8699999999999</v>
      </c>
      <c r="O62" s="54">
        <f t="shared" si="19"/>
        <v>0</v>
      </c>
    </row>
    <row r="63" spans="1:15" ht="28.5" x14ac:dyDescent="0.2">
      <c r="A63" s="53" t="s">
        <v>238</v>
      </c>
      <c r="B63" s="41" t="s">
        <v>239</v>
      </c>
      <c r="C63" s="42" t="s">
        <v>7</v>
      </c>
      <c r="D63" s="127">
        <v>1</v>
      </c>
      <c r="E63" s="128">
        <f>Boletim_de_Medição_03!G63</f>
        <v>0</v>
      </c>
      <c r="F63" s="105"/>
      <c r="G63" s="17">
        <f t="shared" si="17"/>
        <v>0</v>
      </c>
      <c r="H63" s="17">
        <f t="shared" si="18"/>
        <v>1</v>
      </c>
      <c r="I63" s="129">
        <v>892.44</v>
      </c>
      <c r="J63" s="17">
        <f t="shared" si="2"/>
        <v>892.44</v>
      </c>
      <c r="K63" s="17">
        <f t="shared" si="3"/>
        <v>0</v>
      </c>
      <c r="L63" s="17">
        <f t="shared" si="4"/>
        <v>0</v>
      </c>
      <c r="M63" s="17">
        <f t="shared" si="5"/>
        <v>0</v>
      </c>
      <c r="N63" s="17">
        <f t="shared" si="7"/>
        <v>892.44</v>
      </c>
      <c r="O63" s="54">
        <f t="shared" si="19"/>
        <v>0</v>
      </c>
    </row>
    <row r="64" spans="1:15" ht="15" x14ac:dyDescent="0.2">
      <c r="A64" s="123" t="s">
        <v>240</v>
      </c>
      <c r="B64" s="124" t="s">
        <v>241</v>
      </c>
      <c r="C64" s="124"/>
      <c r="D64" s="124"/>
      <c r="E64" s="128">
        <f>Boletim_de_Medição_03!G64</f>
        <v>0</v>
      </c>
      <c r="F64" s="124"/>
      <c r="G64" s="124"/>
      <c r="H64" s="124"/>
      <c r="I64" s="124"/>
      <c r="J64" s="125"/>
      <c r="K64" s="125"/>
      <c r="L64" s="125"/>
      <c r="M64" s="125"/>
      <c r="N64" s="17">
        <f t="shared" si="7"/>
        <v>0</v>
      </c>
      <c r="O64" s="126"/>
    </row>
    <row r="65" spans="1:15" ht="42.75" x14ac:dyDescent="0.2">
      <c r="A65" s="53" t="s">
        <v>242</v>
      </c>
      <c r="B65" s="41" t="s">
        <v>243</v>
      </c>
      <c r="C65" s="42" t="s">
        <v>74</v>
      </c>
      <c r="D65" s="127">
        <v>41.5</v>
      </c>
      <c r="E65" s="128">
        <f>Boletim_de_Medição_03!G65</f>
        <v>0</v>
      </c>
      <c r="F65" s="105"/>
      <c r="G65" s="17">
        <f t="shared" si="17"/>
        <v>0</v>
      </c>
      <c r="H65" s="17">
        <f t="shared" si="18"/>
        <v>41.5</v>
      </c>
      <c r="I65" s="129">
        <v>22.62</v>
      </c>
      <c r="J65" s="17">
        <f t="shared" si="2"/>
        <v>938.73</v>
      </c>
      <c r="K65" s="17">
        <f t="shared" si="3"/>
        <v>0</v>
      </c>
      <c r="L65" s="17">
        <f t="shared" si="4"/>
        <v>0</v>
      </c>
      <c r="M65" s="17">
        <f t="shared" si="5"/>
        <v>0</v>
      </c>
      <c r="N65" s="17">
        <f t="shared" si="7"/>
        <v>938.73</v>
      </c>
      <c r="O65" s="54">
        <f t="shared" si="19"/>
        <v>0</v>
      </c>
    </row>
    <row r="66" spans="1:15" ht="42.75" x14ac:dyDescent="0.2">
      <c r="A66" s="53" t="s">
        <v>244</v>
      </c>
      <c r="B66" s="41" t="s">
        <v>198</v>
      </c>
      <c r="C66" s="42" t="s">
        <v>28</v>
      </c>
      <c r="D66" s="127">
        <v>2</v>
      </c>
      <c r="E66" s="128">
        <f>Boletim_de_Medição_03!G66</f>
        <v>0</v>
      </c>
      <c r="F66" s="105"/>
      <c r="G66" s="17">
        <f t="shared" si="17"/>
        <v>0</v>
      </c>
      <c r="H66" s="17">
        <f t="shared" si="18"/>
        <v>2</v>
      </c>
      <c r="I66" s="129">
        <v>28.68</v>
      </c>
      <c r="J66" s="17">
        <f t="shared" si="2"/>
        <v>57.36</v>
      </c>
      <c r="K66" s="17">
        <f t="shared" si="3"/>
        <v>0</v>
      </c>
      <c r="L66" s="17">
        <f t="shared" si="4"/>
        <v>0</v>
      </c>
      <c r="M66" s="17">
        <f t="shared" si="5"/>
        <v>0</v>
      </c>
      <c r="N66" s="17">
        <f t="shared" si="7"/>
        <v>57.36</v>
      </c>
      <c r="O66" s="54">
        <f t="shared" si="19"/>
        <v>0</v>
      </c>
    </row>
    <row r="67" spans="1:15" ht="28.5" x14ac:dyDescent="0.2">
      <c r="A67" s="53" t="s">
        <v>245</v>
      </c>
      <c r="B67" s="41" t="s">
        <v>199</v>
      </c>
      <c r="C67" s="42" t="s">
        <v>196</v>
      </c>
      <c r="D67" s="127">
        <v>58.5</v>
      </c>
      <c r="E67" s="128">
        <f>Boletim_de_Medição_03!G67</f>
        <v>0</v>
      </c>
      <c r="F67" s="105"/>
      <c r="G67" s="17">
        <f t="shared" si="17"/>
        <v>0</v>
      </c>
      <c r="H67" s="17">
        <f t="shared" si="18"/>
        <v>58.5</v>
      </c>
      <c r="I67" s="129">
        <v>0.42</v>
      </c>
      <c r="J67" s="17">
        <f t="shared" si="2"/>
        <v>24.57</v>
      </c>
      <c r="K67" s="17">
        <f t="shared" si="3"/>
        <v>0</v>
      </c>
      <c r="L67" s="17">
        <f t="shared" si="4"/>
        <v>0</v>
      </c>
      <c r="M67" s="17">
        <f t="shared" si="5"/>
        <v>0</v>
      </c>
      <c r="N67" s="17">
        <f t="shared" si="7"/>
        <v>24.57</v>
      </c>
      <c r="O67" s="54">
        <f t="shared" si="19"/>
        <v>0</v>
      </c>
    </row>
    <row r="68" spans="1:15" ht="15" x14ac:dyDescent="0.2">
      <c r="A68" s="123" t="s">
        <v>246</v>
      </c>
      <c r="B68" s="124" t="s">
        <v>247</v>
      </c>
      <c r="C68" s="124"/>
      <c r="D68" s="124"/>
      <c r="E68" s="128">
        <f>Boletim_de_Medição_03!G68</f>
        <v>0</v>
      </c>
      <c r="F68" s="124"/>
      <c r="G68" s="124"/>
      <c r="H68" s="124"/>
      <c r="I68" s="124"/>
      <c r="J68" s="125"/>
      <c r="K68" s="125"/>
      <c r="L68" s="125"/>
      <c r="M68" s="125"/>
      <c r="N68" s="17">
        <f t="shared" si="7"/>
        <v>0</v>
      </c>
      <c r="O68" s="126"/>
    </row>
    <row r="69" spans="1:15" ht="15" x14ac:dyDescent="0.2">
      <c r="A69" s="53" t="s">
        <v>248</v>
      </c>
      <c r="B69" s="41" t="s">
        <v>249</v>
      </c>
      <c r="C69" s="42" t="s">
        <v>75</v>
      </c>
      <c r="D69" s="127">
        <v>164.7</v>
      </c>
      <c r="E69" s="128">
        <f>Boletim_de_Medição_03!G69</f>
        <v>0</v>
      </c>
      <c r="F69" s="105"/>
      <c r="G69" s="17">
        <f t="shared" si="17"/>
        <v>0</v>
      </c>
      <c r="H69" s="17">
        <f t="shared" si="18"/>
        <v>164.7</v>
      </c>
      <c r="I69" s="129">
        <v>0.87</v>
      </c>
      <c r="J69" s="17">
        <f t="shared" si="2"/>
        <v>143.29</v>
      </c>
      <c r="K69" s="17">
        <f t="shared" si="3"/>
        <v>0</v>
      </c>
      <c r="L69" s="17">
        <f t="shared" si="4"/>
        <v>0</v>
      </c>
      <c r="M69" s="17">
        <f t="shared" si="5"/>
        <v>0</v>
      </c>
      <c r="N69" s="17">
        <f t="shared" si="7"/>
        <v>143.29</v>
      </c>
      <c r="O69" s="54">
        <f t="shared" si="19"/>
        <v>0</v>
      </c>
    </row>
    <row r="70" spans="1:15" ht="15" x14ac:dyDescent="0.2">
      <c r="A70" s="123" t="s">
        <v>250</v>
      </c>
      <c r="B70" s="124" t="s">
        <v>251</v>
      </c>
      <c r="C70" s="124"/>
      <c r="D70" s="124"/>
      <c r="E70" s="128">
        <f>Boletim_de_Medição_03!G70</f>
        <v>0</v>
      </c>
      <c r="F70" s="124"/>
      <c r="G70" s="124"/>
      <c r="H70" s="124"/>
      <c r="I70" s="124"/>
      <c r="J70" s="125"/>
      <c r="K70" s="125"/>
      <c r="L70" s="125"/>
      <c r="M70" s="125"/>
      <c r="N70" s="17">
        <f t="shared" si="7"/>
        <v>0</v>
      </c>
      <c r="O70" s="126"/>
    </row>
    <row r="71" spans="1:15" ht="28.5" x14ac:dyDescent="0.2">
      <c r="A71" s="53" t="s">
        <v>252</v>
      </c>
      <c r="B71" s="41" t="s">
        <v>253</v>
      </c>
      <c r="C71" s="42" t="s">
        <v>75</v>
      </c>
      <c r="D71" s="127">
        <v>54.6</v>
      </c>
      <c r="E71" s="128">
        <f>Boletim_de_Medição_03!G71</f>
        <v>0</v>
      </c>
      <c r="F71" s="105"/>
      <c r="G71" s="17">
        <f t="shared" si="17"/>
        <v>0</v>
      </c>
      <c r="H71" s="17">
        <f t="shared" si="18"/>
        <v>54.6</v>
      </c>
      <c r="I71" s="129">
        <v>0.59</v>
      </c>
      <c r="J71" s="17">
        <f t="shared" si="2"/>
        <v>32.21</v>
      </c>
      <c r="K71" s="17">
        <f t="shared" si="3"/>
        <v>0</v>
      </c>
      <c r="L71" s="17">
        <f t="shared" si="4"/>
        <v>0</v>
      </c>
      <c r="M71" s="17">
        <f t="shared" si="5"/>
        <v>0</v>
      </c>
      <c r="N71" s="17">
        <f t="shared" si="7"/>
        <v>32.21</v>
      </c>
      <c r="O71" s="54">
        <f t="shared" si="19"/>
        <v>0</v>
      </c>
    </row>
    <row r="72" spans="1:15" ht="15" x14ac:dyDescent="0.2">
      <c r="A72" s="123" t="s">
        <v>254</v>
      </c>
      <c r="B72" s="124" t="s">
        <v>207</v>
      </c>
      <c r="C72" s="124"/>
      <c r="D72" s="124"/>
      <c r="E72" s="128">
        <f>Boletim_de_Medição_03!G72</f>
        <v>0</v>
      </c>
      <c r="F72" s="124"/>
      <c r="G72" s="124"/>
      <c r="H72" s="124"/>
      <c r="I72" s="124"/>
      <c r="J72" s="125"/>
      <c r="K72" s="125"/>
      <c r="L72" s="125"/>
      <c r="M72" s="125"/>
      <c r="N72" s="17">
        <f t="shared" si="7"/>
        <v>0</v>
      </c>
      <c r="O72" s="126"/>
    </row>
    <row r="73" spans="1:15" ht="42.75" x14ac:dyDescent="0.2">
      <c r="A73" s="53" t="s">
        <v>255</v>
      </c>
      <c r="B73" s="41" t="s">
        <v>209</v>
      </c>
      <c r="C73" s="42" t="s">
        <v>74</v>
      </c>
      <c r="D73" s="127">
        <v>6</v>
      </c>
      <c r="E73" s="128">
        <f>Boletim_de_Medição_03!G73</f>
        <v>0</v>
      </c>
      <c r="F73" s="105"/>
      <c r="G73" s="17">
        <f t="shared" si="17"/>
        <v>0</v>
      </c>
      <c r="H73" s="17">
        <f t="shared" si="18"/>
        <v>6</v>
      </c>
      <c r="I73" s="129">
        <v>18.850000000000001</v>
      </c>
      <c r="J73" s="17">
        <f t="shared" si="2"/>
        <v>113.1</v>
      </c>
      <c r="K73" s="17">
        <f t="shared" si="3"/>
        <v>0</v>
      </c>
      <c r="L73" s="17">
        <f t="shared" si="4"/>
        <v>0</v>
      </c>
      <c r="M73" s="17">
        <f t="shared" si="5"/>
        <v>0</v>
      </c>
      <c r="N73" s="17">
        <f t="shared" si="7"/>
        <v>113.1</v>
      </c>
      <c r="O73" s="54">
        <f t="shared" si="19"/>
        <v>0</v>
      </c>
    </row>
    <row r="74" spans="1:15" ht="42.75" x14ac:dyDescent="0.2">
      <c r="A74" s="53" t="s">
        <v>256</v>
      </c>
      <c r="B74" s="41" t="s">
        <v>211</v>
      </c>
      <c r="C74" s="42" t="s">
        <v>74</v>
      </c>
      <c r="D74" s="127">
        <v>9.1</v>
      </c>
      <c r="E74" s="128">
        <f>Boletim_de_Medição_03!G74</f>
        <v>0</v>
      </c>
      <c r="F74" s="105"/>
      <c r="G74" s="17">
        <f t="shared" si="17"/>
        <v>0</v>
      </c>
      <c r="H74" s="17">
        <f t="shared" si="18"/>
        <v>9.1</v>
      </c>
      <c r="I74" s="129">
        <v>36.18</v>
      </c>
      <c r="J74" s="17">
        <f t="shared" ref="J74:J137" si="20">D74*I74</f>
        <v>329.24</v>
      </c>
      <c r="K74" s="17">
        <f t="shared" ref="K74:K137" si="21">E74*I74</f>
        <v>0</v>
      </c>
      <c r="L74" s="17">
        <f t="shared" ref="L74:L137" si="22">F74*I74</f>
        <v>0</v>
      </c>
      <c r="M74" s="17">
        <f t="shared" ref="M74:M137" si="23">G74*I74</f>
        <v>0</v>
      </c>
      <c r="N74" s="17">
        <f t="shared" si="7"/>
        <v>329.24</v>
      </c>
      <c r="O74" s="54">
        <f t="shared" si="19"/>
        <v>0</v>
      </c>
    </row>
    <row r="75" spans="1:15" ht="28.5" x14ac:dyDescent="0.2">
      <c r="A75" s="53" t="s">
        <v>257</v>
      </c>
      <c r="B75" s="41" t="s">
        <v>213</v>
      </c>
      <c r="C75" s="42" t="s">
        <v>74</v>
      </c>
      <c r="D75" s="127">
        <v>11.9</v>
      </c>
      <c r="E75" s="128">
        <f>Boletim_de_Medição_03!G75</f>
        <v>0</v>
      </c>
      <c r="F75" s="105"/>
      <c r="G75" s="17">
        <f t="shared" si="17"/>
        <v>0</v>
      </c>
      <c r="H75" s="17">
        <f t="shared" si="18"/>
        <v>11.9</v>
      </c>
      <c r="I75" s="129">
        <v>4.37</v>
      </c>
      <c r="J75" s="17">
        <f t="shared" si="20"/>
        <v>52</v>
      </c>
      <c r="K75" s="17">
        <f t="shared" si="21"/>
        <v>0</v>
      </c>
      <c r="L75" s="17">
        <f t="shared" si="22"/>
        <v>0</v>
      </c>
      <c r="M75" s="17">
        <f t="shared" si="23"/>
        <v>0</v>
      </c>
      <c r="N75" s="17">
        <f t="shared" ref="N75:N138" si="24">J75-M75</f>
        <v>52</v>
      </c>
      <c r="O75" s="54">
        <f t="shared" si="19"/>
        <v>0</v>
      </c>
    </row>
    <row r="76" spans="1:15" ht="42.75" x14ac:dyDescent="0.2">
      <c r="A76" s="53" t="s">
        <v>258</v>
      </c>
      <c r="B76" s="41" t="s">
        <v>195</v>
      </c>
      <c r="C76" s="42" t="s">
        <v>196</v>
      </c>
      <c r="D76" s="127">
        <v>53.3</v>
      </c>
      <c r="E76" s="128">
        <f>Boletim_de_Medição_03!G76</f>
        <v>0</v>
      </c>
      <c r="F76" s="105"/>
      <c r="G76" s="17">
        <f t="shared" si="17"/>
        <v>0</v>
      </c>
      <c r="H76" s="17">
        <f t="shared" si="18"/>
        <v>53.3</v>
      </c>
      <c r="I76" s="129">
        <v>0.64</v>
      </c>
      <c r="J76" s="17">
        <f t="shared" si="20"/>
        <v>34.11</v>
      </c>
      <c r="K76" s="17">
        <f t="shared" si="21"/>
        <v>0</v>
      </c>
      <c r="L76" s="17">
        <f t="shared" si="22"/>
        <v>0</v>
      </c>
      <c r="M76" s="17">
        <f t="shared" si="23"/>
        <v>0</v>
      </c>
      <c r="N76" s="17">
        <f t="shared" si="24"/>
        <v>34.11</v>
      </c>
      <c r="O76" s="54">
        <f t="shared" si="19"/>
        <v>0</v>
      </c>
    </row>
    <row r="77" spans="1:15" ht="15" x14ac:dyDescent="0.2">
      <c r="A77" s="53" t="s">
        <v>259</v>
      </c>
      <c r="B77" s="41" t="s">
        <v>98</v>
      </c>
      <c r="C77" s="42" t="s">
        <v>6</v>
      </c>
      <c r="D77" s="127">
        <v>21.8</v>
      </c>
      <c r="E77" s="128">
        <f>Boletim_de_Medição_03!G77</f>
        <v>0</v>
      </c>
      <c r="F77" s="105"/>
      <c r="G77" s="17">
        <f t="shared" si="17"/>
        <v>0</v>
      </c>
      <c r="H77" s="17">
        <f t="shared" si="18"/>
        <v>21.8</v>
      </c>
      <c r="I77" s="129">
        <v>2.2599999999999998</v>
      </c>
      <c r="J77" s="17">
        <f t="shared" si="20"/>
        <v>49.27</v>
      </c>
      <c r="K77" s="17">
        <f t="shared" si="21"/>
        <v>0</v>
      </c>
      <c r="L77" s="17">
        <f t="shared" si="22"/>
        <v>0</v>
      </c>
      <c r="M77" s="17">
        <f t="shared" si="23"/>
        <v>0</v>
      </c>
      <c r="N77" s="17">
        <f t="shared" si="24"/>
        <v>49.27</v>
      </c>
      <c r="O77" s="54">
        <f t="shared" si="19"/>
        <v>0</v>
      </c>
    </row>
    <row r="78" spans="1:15" ht="15" x14ac:dyDescent="0.2">
      <c r="A78" s="123" t="s">
        <v>260</v>
      </c>
      <c r="B78" s="124" t="s">
        <v>261</v>
      </c>
      <c r="C78" s="124"/>
      <c r="D78" s="124"/>
      <c r="E78" s="128">
        <f>Boletim_de_Medição_03!G78</f>
        <v>0</v>
      </c>
      <c r="F78" s="124"/>
      <c r="G78" s="124"/>
      <c r="H78" s="124"/>
      <c r="I78" s="124"/>
      <c r="J78" s="125"/>
      <c r="K78" s="125"/>
      <c r="L78" s="125"/>
      <c r="M78" s="125"/>
      <c r="N78" s="17">
        <f t="shared" si="24"/>
        <v>0</v>
      </c>
      <c r="O78" s="126"/>
    </row>
    <row r="79" spans="1:15" ht="42.75" x14ac:dyDescent="0.2">
      <c r="A79" s="53" t="s">
        <v>262</v>
      </c>
      <c r="B79" s="41" t="s">
        <v>219</v>
      </c>
      <c r="C79" s="42" t="s">
        <v>30</v>
      </c>
      <c r="D79" s="127">
        <v>60</v>
      </c>
      <c r="E79" s="128">
        <f>Boletim_de_Medição_03!G79</f>
        <v>0</v>
      </c>
      <c r="F79" s="105"/>
      <c r="G79" s="17">
        <f t="shared" si="17"/>
        <v>0</v>
      </c>
      <c r="H79" s="17">
        <f t="shared" si="18"/>
        <v>60</v>
      </c>
      <c r="I79" s="129">
        <v>15.9</v>
      </c>
      <c r="J79" s="17">
        <f t="shared" si="20"/>
        <v>954</v>
      </c>
      <c r="K79" s="17">
        <f t="shared" si="21"/>
        <v>0</v>
      </c>
      <c r="L79" s="17">
        <f t="shared" si="22"/>
        <v>0</v>
      </c>
      <c r="M79" s="17">
        <f t="shared" si="23"/>
        <v>0</v>
      </c>
      <c r="N79" s="17">
        <f t="shared" si="24"/>
        <v>954</v>
      </c>
      <c r="O79" s="54">
        <f t="shared" si="19"/>
        <v>0</v>
      </c>
    </row>
    <row r="80" spans="1:15" ht="42.75" x14ac:dyDescent="0.2">
      <c r="A80" s="53" t="s">
        <v>263</v>
      </c>
      <c r="B80" s="41" t="s">
        <v>221</v>
      </c>
      <c r="C80" s="42" t="s">
        <v>75</v>
      </c>
      <c r="D80" s="127">
        <v>60</v>
      </c>
      <c r="E80" s="128">
        <f>Boletim_de_Medição_03!G80</f>
        <v>0</v>
      </c>
      <c r="F80" s="105"/>
      <c r="G80" s="17">
        <f t="shared" si="17"/>
        <v>0</v>
      </c>
      <c r="H80" s="17">
        <f t="shared" si="18"/>
        <v>60</v>
      </c>
      <c r="I80" s="129">
        <v>1.98</v>
      </c>
      <c r="J80" s="17">
        <f t="shared" si="20"/>
        <v>118.8</v>
      </c>
      <c r="K80" s="17">
        <f t="shared" si="21"/>
        <v>0</v>
      </c>
      <c r="L80" s="17">
        <f t="shared" si="22"/>
        <v>0</v>
      </c>
      <c r="M80" s="17">
        <f t="shared" si="23"/>
        <v>0</v>
      </c>
      <c r="N80" s="17">
        <f t="shared" si="24"/>
        <v>118.8</v>
      </c>
      <c r="O80" s="54">
        <f t="shared" si="19"/>
        <v>0</v>
      </c>
    </row>
    <row r="81" spans="1:15" ht="15" x14ac:dyDescent="0.2">
      <c r="A81" s="123" t="s">
        <v>264</v>
      </c>
      <c r="B81" s="124" t="s">
        <v>227</v>
      </c>
      <c r="C81" s="124"/>
      <c r="D81" s="124"/>
      <c r="E81" s="128">
        <f>Boletim_de_Medição_03!G81</f>
        <v>0</v>
      </c>
      <c r="F81" s="124"/>
      <c r="G81" s="124"/>
      <c r="H81" s="124"/>
      <c r="I81" s="124"/>
      <c r="J81" s="125"/>
      <c r="K81" s="125"/>
      <c r="L81" s="125"/>
      <c r="M81" s="125"/>
      <c r="N81" s="17">
        <f t="shared" si="24"/>
        <v>0</v>
      </c>
      <c r="O81" s="126"/>
    </row>
    <row r="82" spans="1:15" ht="15" x14ac:dyDescent="0.2">
      <c r="A82" s="53" t="s">
        <v>265</v>
      </c>
      <c r="B82" s="41" t="s">
        <v>266</v>
      </c>
      <c r="C82" s="42" t="s">
        <v>7</v>
      </c>
      <c r="D82" s="127">
        <v>4</v>
      </c>
      <c r="E82" s="128">
        <f>Boletim_de_Medição_03!G82</f>
        <v>0</v>
      </c>
      <c r="F82" s="105"/>
      <c r="G82" s="17">
        <f t="shared" si="17"/>
        <v>0</v>
      </c>
      <c r="H82" s="17">
        <f t="shared" si="18"/>
        <v>4</v>
      </c>
      <c r="I82" s="129">
        <v>170.68</v>
      </c>
      <c r="J82" s="17">
        <f t="shared" si="20"/>
        <v>682.72</v>
      </c>
      <c r="K82" s="17">
        <f t="shared" si="21"/>
        <v>0</v>
      </c>
      <c r="L82" s="17">
        <f t="shared" si="22"/>
        <v>0</v>
      </c>
      <c r="M82" s="17">
        <f t="shared" si="23"/>
        <v>0</v>
      </c>
      <c r="N82" s="17">
        <f t="shared" si="24"/>
        <v>682.72</v>
      </c>
      <c r="O82" s="54">
        <f t="shared" si="19"/>
        <v>0</v>
      </c>
    </row>
    <row r="83" spans="1:15" ht="15" x14ac:dyDescent="0.2">
      <c r="A83" s="53" t="s">
        <v>267</v>
      </c>
      <c r="B83" s="41" t="s">
        <v>139</v>
      </c>
      <c r="C83" s="42" t="s">
        <v>7</v>
      </c>
      <c r="D83" s="127">
        <v>5</v>
      </c>
      <c r="E83" s="128">
        <f>Boletim_de_Medição_03!G83</f>
        <v>0</v>
      </c>
      <c r="F83" s="105"/>
      <c r="G83" s="17">
        <f t="shared" si="17"/>
        <v>0</v>
      </c>
      <c r="H83" s="17">
        <f t="shared" si="18"/>
        <v>5</v>
      </c>
      <c r="I83" s="129">
        <v>284.5</v>
      </c>
      <c r="J83" s="17">
        <f t="shared" si="20"/>
        <v>1422.5</v>
      </c>
      <c r="K83" s="17">
        <f t="shared" si="21"/>
        <v>0</v>
      </c>
      <c r="L83" s="17">
        <f t="shared" si="22"/>
        <v>0</v>
      </c>
      <c r="M83" s="17">
        <f t="shared" si="23"/>
        <v>0</v>
      </c>
      <c r="N83" s="17">
        <f t="shared" si="24"/>
        <v>1422.5</v>
      </c>
      <c r="O83" s="54">
        <f t="shared" si="19"/>
        <v>0</v>
      </c>
    </row>
    <row r="84" spans="1:15" ht="15" x14ac:dyDescent="0.2">
      <c r="A84" s="53" t="s">
        <v>268</v>
      </c>
      <c r="B84" s="41" t="s">
        <v>269</v>
      </c>
      <c r="C84" s="42" t="s">
        <v>7</v>
      </c>
      <c r="D84" s="127">
        <v>1</v>
      </c>
      <c r="E84" s="128">
        <f>Boletim_de_Medição_03!G84</f>
        <v>0</v>
      </c>
      <c r="F84" s="105"/>
      <c r="G84" s="17">
        <f t="shared" si="17"/>
        <v>0</v>
      </c>
      <c r="H84" s="17">
        <f t="shared" si="18"/>
        <v>1</v>
      </c>
      <c r="I84" s="129">
        <v>332.05</v>
      </c>
      <c r="J84" s="17">
        <f t="shared" si="20"/>
        <v>332.05</v>
      </c>
      <c r="K84" s="17">
        <f t="shared" si="21"/>
        <v>0</v>
      </c>
      <c r="L84" s="17">
        <f t="shared" si="22"/>
        <v>0</v>
      </c>
      <c r="M84" s="17">
        <f t="shared" si="23"/>
        <v>0</v>
      </c>
      <c r="N84" s="17">
        <f t="shared" si="24"/>
        <v>332.05</v>
      </c>
      <c r="O84" s="54">
        <f t="shared" si="19"/>
        <v>0</v>
      </c>
    </row>
    <row r="85" spans="1:15" ht="15" x14ac:dyDescent="0.2">
      <c r="A85" s="123" t="s">
        <v>270</v>
      </c>
      <c r="B85" s="124" t="s">
        <v>241</v>
      </c>
      <c r="C85" s="124"/>
      <c r="D85" s="124"/>
      <c r="E85" s="128">
        <f>Boletim_de_Medição_03!G85</f>
        <v>0</v>
      </c>
      <c r="F85" s="124"/>
      <c r="G85" s="124"/>
      <c r="H85" s="124"/>
      <c r="I85" s="124"/>
      <c r="J85" s="125"/>
      <c r="K85" s="125"/>
      <c r="L85" s="125"/>
      <c r="M85" s="125"/>
      <c r="N85" s="17">
        <f t="shared" si="24"/>
        <v>0</v>
      </c>
      <c r="O85" s="126"/>
    </row>
    <row r="86" spans="1:15" ht="42.75" x14ac:dyDescent="0.2">
      <c r="A86" s="53" t="s">
        <v>271</v>
      </c>
      <c r="B86" s="41" t="s">
        <v>243</v>
      </c>
      <c r="C86" s="42" t="s">
        <v>74</v>
      </c>
      <c r="D86" s="127">
        <v>14.6</v>
      </c>
      <c r="E86" s="128">
        <f>Boletim_de_Medição_03!G86</f>
        <v>0</v>
      </c>
      <c r="F86" s="105"/>
      <c r="G86" s="17">
        <f t="shared" si="17"/>
        <v>0</v>
      </c>
      <c r="H86" s="17">
        <f t="shared" si="18"/>
        <v>14.6</v>
      </c>
      <c r="I86" s="129">
        <v>22.62</v>
      </c>
      <c r="J86" s="17">
        <f t="shared" si="20"/>
        <v>330.25</v>
      </c>
      <c r="K86" s="17">
        <f t="shared" si="21"/>
        <v>0</v>
      </c>
      <c r="L86" s="17">
        <f t="shared" si="22"/>
        <v>0</v>
      </c>
      <c r="M86" s="17">
        <f t="shared" si="23"/>
        <v>0</v>
      </c>
      <c r="N86" s="17">
        <f t="shared" si="24"/>
        <v>330.25</v>
      </c>
      <c r="O86" s="54">
        <f t="shared" si="19"/>
        <v>0</v>
      </c>
    </row>
    <row r="87" spans="1:15" ht="42.75" x14ac:dyDescent="0.2">
      <c r="A87" s="53" t="s">
        <v>272</v>
      </c>
      <c r="B87" s="41" t="s">
        <v>198</v>
      </c>
      <c r="C87" s="42" t="s">
        <v>28</v>
      </c>
      <c r="D87" s="127">
        <v>8.9</v>
      </c>
      <c r="E87" s="128">
        <f>Boletim_de_Medição_03!G87</f>
        <v>0</v>
      </c>
      <c r="F87" s="105"/>
      <c r="G87" s="17">
        <f t="shared" si="17"/>
        <v>0</v>
      </c>
      <c r="H87" s="17">
        <f t="shared" si="18"/>
        <v>8.9</v>
      </c>
      <c r="I87" s="129">
        <v>28.68</v>
      </c>
      <c r="J87" s="17">
        <f t="shared" si="20"/>
        <v>255.25</v>
      </c>
      <c r="K87" s="17">
        <f t="shared" si="21"/>
        <v>0</v>
      </c>
      <c r="L87" s="17">
        <f t="shared" si="22"/>
        <v>0</v>
      </c>
      <c r="M87" s="17">
        <f t="shared" si="23"/>
        <v>0</v>
      </c>
      <c r="N87" s="17">
        <f t="shared" si="24"/>
        <v>255.25</v>
      </c>
      <c r="O87" s="54">
        <f t="shared" si="19"/>
        <v>0</v>
      </c>
    </row>
    <row r="88" spans="1:15" ht="42.75" x14ac:dyDescent="0.2">
      <c r="A88" s="53" t="s">
        <v>273</v>
      </c>
      <c r="B88" s="41" t="s">
        <v>195</v>
      </c>
      <c r="C88" s="42" t="s">
        <v>196</v>
      </c>
      <c r="D88" s="127">
        <v>259.5</v>
      </c>
      <c r="E88" s="128">
        <f>Boletim_de_Medição_03!G88</f>
        <v>0</v>
      </c>
      <c r="F88" s="105"/>
      <c r="G88" s="17">
        <f t="shared" si="17"/>
        <v>0</v>
      </c>
      <c r="H88" s="17">
        <f t="shared" si="18"/>
        <v>259.5</v>
      </c>
      <c r="I88" s="129">
        <v>0.64</v>
      </c>
      <c r="J88" s="17">
        <f t="shared" si="20"/>
        <v>166.08</v>
      </c>
      <c r="K88" s="17">
        <f t="shared" si="21"/>
        <v>0</v>
      </c>
      <c r="L88" s="17">
        <f t="shared" si="22"/>
        <v>0</v>
      </c>
      <c r="M88" s="17">
        <f t="shared" si="23"/>
        <v>0</v>
      </c>
      <c r="N88" s="17">
        <f t="shared" si="24"/>
        <v>166.08</v>
      </c>
      <c r="O88" s="54">
        <f t="shared" si="19"/>
        <v>0</v>
      </c>
    </row>
    <row r="89" spans="1:15" ht="15" x14ac:dyDescent="0.2">
      <c r="A89" s="123" t="s">
        <v>274</v>
      </c>
      <c r="B89" s="124" t="s">
        <v>247</v>
      </c>
      <c r="C89" s="124"/>
      <c r="D89" s="124"/>
      <c r="E89" s="128">
        <f>Boletim_de_Medição_03!G89</f>
        <v>0</v>
      </c>
      <c r="F89" s="124"/>
      <c r="G89" s="124"/>
      <c r="H89" s="124"/>
      <c r="I89" s="124"/>
      <c r="J89" s="125"/>
      <c r="K89" s="125"/>
      <c r="L89" s="125"/>
      <c r="M89" s="125"/>
      <c r="N89" s="17">
        <f t="shared" si="24"/>
        <v>0</v>
      </c>
      <c r="O89" s="126"/>
    </row>
    <row r="90" spans="1:15" ht="28.5" x14ac:dyDescent="0.2">
      <c r="A90" s="53" t="s">
        <v>275</v>
      </c>
      <c r="B90" s="41" t="s">
        <v>276</v>
      </c>
      <c r="C90" s="42" t="s">
        <v>75</v>
      </c>
      <c r="D90" s="127">
        <v>54.6</v>
      </c>
      <c r="E90" s="128">
        <f>Boletim_de_Medição_03!G90</f>
        <v>0</v>
      </c>
      <c r="F90" s="105"/>
      <c r="G90" s="17">
        <f t="shared" si="17"/>
        <v>0</v>
      </c>
      <c r="H90" s="17">
        <f t="shared" si="18"/>
        <v>54.6</v>
      </c>
      <c r="I90" s="129">
        <v>1.84</v>
      </c>
      <c r="J90" s="17">
        <f t="shared" si="20"/>
        <v>100.46</v>
      </c>
      <c r="K90" s="17">
        <f t="shared" si="21"/>
        <v>0</v>
      </c>
      <c r="L90" s="17">
        <f t="shared" si="22"/>
        <v>0</v>
      </c>
      <c r="M90" s="17">
        <f t="shared" si="23"/>
        <v>0</v>
      </c>
      <c r="N90" s="17">
        <f t="shared" si="24"/>
        <v>100.46</v>
      </c>
      <c r="O90" s="54">
        <f t="shared" si="19"/>
        <v>0</v>
      </c>
    </row>
    <row r="91" spans="1:15" ht="15" x14ac:dyDescent="0.2">
      <c r="A91" s="53" t="s">
        <v>277</v>
      </c>
      <c r="B91" s="41" t="s">
        <v>278</v>
      </c>
      <c r="C91" s="42" t="s">
        <v>30</v>
      </c>
      <c r="D91" s="127">
        <v>54.6</v>
      </c>
      <c r="E91" s="128">
        <f>Boletim_de_Medição_03!G91</f>
        <v>0</v>
      </c>
      <c r="F91" s="105"/>
      <c r="G91" s="17">
        <f t="shared" si="17"/>
        <v>0</v>
      </c>
      <c r="H91" s="17">
        <f t="shared" si="18"/>
        <v>54.6</v>
      </c>
      <c r="I91" s="129">
        <v>1.27</v>
      </c>
      <c r="J91" s="17">
        <f t="shared" si="20"/>
        <v>69.34</v>
      </c>
      <c r="K91" s="17">
        <f t="shared" si="21"/>
        <v>0</v>
      </c>
      <c r="L91" s="17">
        <f t="shared" si="22"/>
        <v>0</v>
      </c>
      <c r="M91" s="17">
        <f t="shared" si="23"/>
        <v>0</v>
      </c>
      <c r="N91" s="17">
        <f t="shared" si="24"/>
        <v>69.34</v>
      </c>
      <c r="O91" s="54">
        <f t="shared" si="19"/>
        <v>0</v>
      </c>
    </row>
    <row r="92" spans="1:15" ht="15" x14ac:dyDescent="0.2">
      <c r="A92" s="123" t="s">
        <v>279</v>
      </c>
      <c r="B92" s="124" t="s">
        <v>280</v>
      </c>
      <c r="C92" s="124"/>
      <c r="D92" s="124"/>
      <c r="E92" s="128">
        <f>Boletim_de_Medição_03!G92</f>
        <v>0</v>
      </c>
      <c r="F92" s="124"/>
      <c r="G92" s="124"/>
      <c r="H92" s="124"/>
      <c r="I92" s="124"/>
      <c r="J92" s="125"/>
      <c r="K92" s="125"/>
      <c r="L92" s="125"/>
      <c r="M92" s="125"/>
      <c r="N92" s="17">
        <f t="shared" si="24"/>
        <v>0</v>
      </c>
      <c r="O92" s="126"/>
    </row>
    <row r="93" spans="1:15" ht="15" x14ac:dyDescent="0.2">
      <c r="A93" s="123" t="s">
        <v>281</v>
      </c>
      <c r="B93" s="124" t="s">
        <v>282</v>
      </c>
      <c r="C93" s="124"/>
      <c r="D93" s="124"/>
      <c r="E93" s="128">
        <f>Boletim_de_Medição_03!G93</f>
        <v>0</v>
      </c>
      <c r="F93" s="124"/>
      <c r="G93" s="124"/>
      <c r="H93" s="124"/>
      <c r="I93" s="124"/>
      <c r="J93" s="125"/>
      <c r="K93" s="125"/>
      <c r="L93" s="125"/>
      <c r="M93" s="125"/>
      <c r="N93" s="17">
        <f t="shared" si="24"/>
        <v>0</v>
      </c>
      <c r="O93" s="126"/>
    </row>
    <row r="94" spans="1:15" ht="42.75" x14ac:dyDescent="0.2">
      <c r="A94" s="53" t="s">
        <v>283</v>
      </c>
      <c r="B94" s="41" t="s">
        <v>284</v>
      </c>
      <c r="C94" s="42" t="s">
        <v>72</v>
      </c>
      <c r="D94" s="127">
        <v>4.05</v>
      </c>
      <c r="E94" s="128">
        <f>Boletim_de_Medição_03!G94</f>
        <v>0</v>
      </c>
      <c r="F94" s="105"/>
      <c r="G94" s="17">
        <f t="shared" si="17"/>
        <v>0</v>
      </c>
      <c r="H94" s="17">
        <f t="shared" si="18"/>
        <v>4.05</v>
      </c>
      <c r="I94" s="129">
        <v>4.7300000000000004</v>
      </c>
      <c r="J94" s="17">
        <f t="shared" si="20"/>
        <v>19.16</v>
      </c>
      <c r="K94" s="17">
        <f t="shared" si="21"/>
        <v>0</v>
      </c>
      <c r="L94" s="17">
        <f t="shared" si="22"/>
        <v>0</v>
      </c>
      <c r="M94" s="17">
        <f t="shared" si="23"/>
        <v>0</v>
      </c>
      <c r="N94" s="17">
        <f t="shared" si="24"/>
        <v>19.16</v>
      </c>
      <c r="O94" s="54">
        <f t="shared" si="19"/>
        <v>0</v>
      </c>
    </row>
    <row r="95" spans="1:15" ht="15" x14ac:dyDescent="0.2">
      <c r="A95" s="123" t="s">
        <v>285</v>
      </c>
      <c r="B95" s="124" t="s">
        <v>286</v>
      </c>
      <c r="C95" s="124"/>
      <c r="D95" s="124"/>
      <c r="E95" s="128">
        <f>Boletim_de_Medição_03!G95</f>
        <v>0</v>
      </c>
      <c r="F95" s="124"/>
      <c r="G95" s="124"/>
      <c r="H95" s="124"/>
      <c r="I95" s="124"/>
      <c r="J95" s="125"/>
      <c r="K95" s="125"/>
      <c r="L95" s="125"/>
      <c r="M95" s="125"/>
      <c r="N95" s="17">
        <f t="shared" si="24"/>
        <v>0</v>
      </c>
      <c r="O95" s="126"/>
    </row>
    <row r="96" spans="1:15" ht="42.75" x14ac:dyDescent="0.2">
      <c r="A96" s="53" t="s">
        <v>287</v>
      </c>
      <c r="B96" s="41" t="s">
        <v>209</v>
      </c>
      <c r="C96" s="42" t="s">
        <v>74</v>
      </c>
      <c r="D96" s="127">
        <v>28.59</v>
      </c>
      <c r="E96" s="128">
        <f>Boletim_de_Medição_03!G96</f>
        <v>0</v>
      </c>
      <c r="F96" s="105"/>
      <c r="G96" s="17">
        <f t="shared" si="17"/>
        <v>0</v>
      </c>
      <c r="H96" s="17">
        <f t="shared" si="18"/>
        <v>28.59</v>
      </c>
      <c r="I96" s="129">
        <v>18.850000000000001</v>
      </c>
      <c r="J96" s="17">
        <f t="shared" si="20"/>
        <v>538.91999999999996</v>
      </c>
      <c r="K96" s="17">
        <f t="shared" si="21"/>
        <v>0</v>
      </c>
      <c r="L96" s="17">
        <f t="shared" si="22"/>
        <v>0</v>
      </c>
      <c r="M96" s="17">
        <f t="shared" si="23"/>
        <v>0</v>
      </c>
      <c r="N96" s="17">
        <f t="shared" si="24"/>
        <v>538.91999999999996</v>
      </c>
      <c r="O96" s="54">
        <f t="shared" si="19"/>
        <v>0</v>
      </c>
    </row>
    <row r="97" spans="1:15" ht="42.75" x14ac:dyDescent="0.2">
      <c r="A97" s="53" t="s">
        <v>288</v>
      </c>
      <c r="B97" s="41" t="s">
        <v>289</v>
      </c>
      <c r="C97" s="42" t="s">
        <v>74</v>
      </c>
      <c r="D97" s="127">
        <v>10.51</v>
      </c>
      <c r="E97" s="128">
        <f>Boletim_de_Medição_03!G97</f>
        <v>0</v>
      </c>
      <c r="F97" s="105"/>
      <c r="G97" s="17">
        <f t="shared" si="17"/>
        <v>0</v>
      </c>
      <c r="H97" s="17">
        <f t="shared" si="18"/>
        <v>10.51</v>
      </c>
      <c r="I97" s="129">
        <v>41.46</v>
      </c>
      <c r="J97" s="17">
        <f t="shared" si="20"/>
        <v>435.74</v>
      </c>
      <c r="K97" s="17">
        <f t="shared" si="21"/>
        <v>0</v>
      </c>
      <c r="L97" s="17">
        <f t="shared" si="22"/>
        <v>0</v>
      </c>
      <c r="M97" s="17">
        <f t="shared" si="23"/>
        <v>0</v>
      </c>
      <c r="N97" s="17">
        <f t="shared" si="24"/>
        <v>435.74</v>
      </c>
      <c r="O97" s="54">
        <f t="shared" si="19"/>
        <v>0</v>
      </c>
    </row>
    <row r="98" spans="1:15" ht="28.5" x14ac:dyDescent="0.2">
      <c r="A98" s="53" t="s">
        <v>290</v>
      </c>
      <c r="B98" s="41" t="s">
        <v>193</v>
      </c>
      <c r="C98" s="42" t="s">
        <v>74</v>
      </c>
      <c r="D98" s="127">
        <v>37.17</v>
      </c>
      <c r="E98" s="128">
        <f>Boletim_de_Medição_03!G98</f>
        <v>0</v>
      </c>
      <c r="F98" s="105"/>
      <c r="G98" s="17">
        <f t="shared" si="17"/>
        <v>0</v>
      </c>
      <c r="H98" s="17">
        <f t="shared" si="18"/>
        <v>37.17</v>
      </c>
      <c r="I98" s="129">
        <v>0.78</v>
      </c>
      <c r="J98" s="17">
        <f t="shared" si="20"/>
        <v>28.99</v>
      </c>
      <c r="K98" s="17">
        <f t="shared" si="21"/>
        <v>0</v>
      </c>
      <c r="L98" s="17">
        <f t="shared" si="22"/>
        <v>0</v>
      </c>
      <c r="M98" s="17">
        <f t="shared" si="23"/>
        <v>0</v>
      </c>
      <c r="N98" s="17">
        <f t="shared" si="24"/>
        <v>28.99</v>
      </c>
      <c r="O98" s="54">
        <f t="shared" si="19"/>
        <v>0</v>
      </c>
    </row>
    <row r="99" spans="1:15" ht="15" x14ac:dyDescent="0.2">
      <c r="A99" s="53" t="s">
        <v>291</v>
      </c>
      <c r="B99" s="41" t="s">
        <v>292</v>
      </c>
      <c r="C99" s="42" t="s">
        <v>28</v>
      </c>
      <c r="D99" s="127">
        <v>13.66</v>
      </c>
      <c r="E99" s="128">
        <f>Boletim_de_Medição_03!G99</f>
        <v>0</v>
      </c>
      <c r="F99" s="105"/>
      <c r="G99" s="17">
        <f t="shared" ref="G99:G161" si="25">E99+F99</f>
        <v>0</v>
      </c>
      <c r="H99" s="17">
        <f t="shared" ref="H99:H161" si="26">D99-G99</f>
        <v>13.66</v>
      </c>
      <c r="I99" s="129">
        <v>2.33</v>
      </c>
      <c r="J99" s="17">
        <f t="shared" si="20"/>
        <v>31.83</v>
      </c>
      <c r="K99" s="17">
        <f t="shared" si="21"/>
        <v>0</v>
      </c>
      <c r="L99" s="17">
        <f t="shared" si="22"/>
        <v>0</v>
      </c>
      <c r="M99" s="17">
        <f t="shared" si="23"/>
        <v>0</v>
      </c>
      <c r="N99" s="17">
        <f t="shared" si="24"/>
        <v>31.83</v>
      </c>
      <c r="O99" s="54">
        <f t="shared" ref="O99:O161" si="27">G99/D99*100</f>
        <v>0</v>
      </c>
    </row>
    <row r="100" spans="1:15" ht="42.75" x14ac:dyDescent="0.2">
      <c r="A100" s="53" t="s">
        <v>293</v>
      </c>
      <c r="B100" s="41" t="s">
        <v>195</v>
      </c>
      <c r="C100" s="42" t="s">
        <v>196</v>
      </c>
      <c r="D100" s="127">
        <v>305</v>
      </c>
      <c r="E100" s="128">
        <f>Boletim_de_Medição_03!G100</f>
        <v>0</v>
      </c>
      <c r="F100" s="105"/>
      <c r="G100" s="17">
        <f t="shared" si="25"/>
        <v>0</v>
      </c>
      <c r="H100" s="17">
        <f t="shared" si="26"/>
        <v>305</v>
      </c>
      <c r="I100" s="129">
        <v>0.64</v>
      </c>
      <c r="J100" s="17">
        <f t="shared" si="20"/>
        <v>195.2</v>
      </c>
      <c r="K100" s="17">
        <f t="shared" si="21"/>
        <v>0</v>
      </c>
      <c r="L100" s="17">
        <f t="shared" si="22"/>
        <v>0</v>
      </c>
      <c r="M100" s="17">
        <f t="shared" si="23"/>
        <v>0</v>
      </c>
      <c r="N100" s="17">
        <f t="shared" si="24"/>
        <v>195.2</v>
      </c>
      <c r="O100" s="54">
        <f t="shared" si="27"/>
        <v>0</v>
      </c>
    </row>
    <row r="101" spans="1:15" ht="42.75" x14ac:dyDescent="0.2">
      <c r="A101" s="53" t="s">
        <v>294</v>
      </c>
      <c r="B101" s="41" t="s">
        <v>198</v>
      </c>
      <c r="C101" s="42" t="s">
        <v>28</v>
      </c>
      <c r="D101" s="127">
        <v>33.409999999999997</v>
      </c>
      <c r="E101" s="128">
        <f>Boletim_de_Medição_03!G101</f>
        <v>0</v>
      </c>
      <c r="F101" s="105"/>
      <c r="G101" s="17">
        <f t="shared" si="25"/>
        <v>0</v>
      </c>
      <c r="H101" s="17">
        <f t="shared" si="26"/>
        <v>33.409999999999997</v>
      </c>
      <c r="I101" s="129">
        <v>28.68</v>
      </c>
      <c r="J101" s="17">
        <f t="shared" si="20"/>
        <v>958.2</v>
      </c>
      <c r="K101" s="17">
        <f t="shared" si="21"/>
        <v>0</v>
      </c>
      <c r="L101" s="17">
        <f t="shared" si="22"/>
        <v>0</v>
      </c>
      <c r="M101" s="17">
        <f t="shared" si="23"/>
        <v>0</v>
      </c>
      <c r="N101" s="17">
        <f t="shared" si="24"/>
        <v>958.2</v>
      </c>
      <c r="O101" s="54">
        <f t="shared" si="27"/>
        <v>0</v>
      </c>
    </row>
    <row r="102" spans="1:15" ht="28.5" x14ac:dyDescent="0.2">
      <c r="A102" s="53" t="s">
        <v>295</v>
      </c>
      <c r="B102" s="41" t="s">
        <v>199</v>
      </c>
      <c r="C102" s="42" t="s">
        <v>196</v>
      </c>
      <c r="D102" s="127">
        <v>1954.28</v>
      </c>
      <c r="E102" s="128">
        <f>Boletim_de_Medição_03!G102</f>
        <v>0</v>
      </c>
      <c r="F102" s="105"/>
      <c r="G102" s="17">
        <f t="shared" si="25"/>
        <v>0</v>
      </c>
      <c r="H102" s="17">
        <f t="shared" si="26"/>
        <v>1954.28</v>
      </c>
      <c r="I102" s="129">
        <v>0.42</v>
      </c>
      <c r="J102" s="17">
        <f t="shared" si="20"/>
        <v>820.8</v>
      </c>
      <c r="K102" s="17">
        <f t="shared" si="21"/>
        <v>0</v>
      </c>
      <c r="L102" s="17">
        <f t="shared" si="22"/>
        <v>0</v>
      </c>
      <c r="M102" s="17">
        <f t="shared" si="23"/>
        <v>0</v>
      </c>
      <c r="N102" s="17">
        <f t="shared" si="24"/>
        <v>820.8</v>
      </c>
      <c r="O102" s="54">
        <f t="shared" si="27"/>
        <v>0</v>
      </c>
    </row>
    <row r="103" spans="1:15" ht="42.75" x14ac:dyDescent="0.2">
      <c r="A103" s="53" t="s">
        <v>296</v>
      </c>
      <c r="B103" s="41" t="s">
        <v>243</v>
      </c>
      <c r="C103" s="42" t="s">
        <v>74</v>
      </c>
      <c r="D103" s="127">
        <v>29.05</v>
      </c>
      <c r="E103" s="128">
        <f>Boletim_de_Medição_03!G103</f>
        <v>0</v>
      </c>
      <c r="F103" s="105"/>
      <c r="G103" s="17">
        <f t="shared" si="25"/>
        <v>0</v>
      </c>
      <c r="H103" s="17">
        <f t="shared" si="26"/>
        <v>29.05</v>
      </c>
      <c r="I103" s="129">
        <v>22.62</v>
      </c>
      <c r="J103" s="17">
        <f t="shared" si="20"/>
        <v>657.11</v>
      </c>
      <c r="K103" s="17">
        <f t="shared" si="21"/>
        <v>0</v>
      </c>
      <c r="L103" s="17">
        <f t="shared" si="22"/>
        <v>0</v>
      </c>
      <c r="M103" s="17">
        <f t="shared" si="23"/>
        <v>0</v>
      </c>
      <c r="N103" s="17">
        <f t="shared" si="24"/>
        <v>657.11</v>
      </c>
      <c r="O103" s="54">
        <f t="shared" si="27"/>
        <v>0</v>
      </c>
    </row>
    <row r="104" spans="1:15" ht="15" x14ac:dyDescent="0.2">
      <c r="A104" s="123" t="s">
        <v>297</v>
      </c>
      <c r="B104" s="124" t="s">
        <v>298</v>
      </c>
      <c r="C104" s="124"/>
      <c r="D104" s="124"/>
      <c r="E104" s="128">
        <f>Boletim_de_Medição_03!G104</f>
        <v>0</v>
      </c>
      <c r="F104" s="124"/>
      <c r="G104" s="124"/>
      <c r="H104" s="124"/>
      <c r="I104" s="124"/>
      <c r="J104" s="125"/>
      <c r="K104" s="125"/>
      <c r="L104" s="125"/>
      <c r="M104" s="125"/>
      <c r="N104" s="17">
        <f t="shared" si="24"/>
        <v>0</v>
      </c>
      <c r="O104" s="126"/>
    </row>
    <row r="105" spans="1:15" ht="28.5" x14ac:dyDescent="0.2">
      <c r="A105" s="53" t="s">
        <v>299</v>
      </c>
      <c r="B105" s="41" t="s">
        <v>300</v>
      </c>
      <c r="C105" s="42" t="s">
        <v>74</v>
      </c>
      <c r="D105" s="127">
        <v>0.44</v>
      </c>
      <c r="E105" s="128">
        <f>Boletim_de_Medição_03!G105</f>
        <v>0</v>
      </c>
      <c r="F105" s="105"/>
      <c r="G105" s="17">
        <f t="shared" si="25"/>
        <v>0</v>
      </c>
      <c r="H105" s="17">
        <f t="shared" si="26"/>
        <v>0.44</v>
      </c>
      <c r="I105" s="129">
        <v>346.61</v>
      </c>
      <c r="J105" s="17">
        <f t="shared" si="20"/>
        <v>152.51</v>
      </c>
      <c r="K105" s="17">
        <f t="shared" si="21"/>
        <v>0</v>
      </c>
      <c r="L105" s="17">
        <f t="shared" si="22"/>
        <v>0</v>
      </c>
      <c r="M105" s="17">
        <f t="shared" si="23"/>
        <v>0</v>
      </c>
      <c r="N105" s="17">
        <f t="shared" si="24"/>
        <v>152.51</v>
      </c>
      <c r="O105" s="54">
        <f t="shared" si="27"/>
        <v>0</v>
      </c>
    </row>
    <row r="106" spans="1:15" ht="28.5" x14ac:dyDescent="0.2">
      <c r="A106" s="53" t="s">
        <v>301</v>
      </c>
      <c r="B106" s="41" t="s">
        <v>302</v>
      </c>
      <c r="C106" s="42" t="s">
        <v>74</v>
      </c>
      <c r="D106" s="127">
        <v>1.24</v>
      </c>
      <c r="E106" s="128">
        <f>Boletim_de_Medição_03!G106</f>
        <v>0</v>
      </c>
      <c r="F106" s="105"/>
      <c r="G106" s="17">
        <f t="shared" si="25"/>
        <v>0</v>
      </c>
      <c r="H106" s="17">
        <f t="shared" si="26"/>
        <v>1.24</v>
      </c>
      <c r="I106" s="129">
        <v>476.04</v>
      </c>
      <c r="J106" s="17">
        <f t="shared" si="20"/>
        <v>590.29</v>
      </c>
      <c r="K106" s="17">
        <f t="shared" si="21"/>
        <v>0</v>
      </c>
      <c r="L106" s="17">
        <f t="shared" si="22"/>
        <v>0</v>
      </c>
      <c r="M106" s="17">
        <f t="shared" si="23"/>
        <v>0</v>
      </c>
      <c r="N106" s="17">
        <f t="shared" si="24"/>
        <v>590.29</v>
      </c>
      <c r="O106" s="54">
        <f t="shared" si="27"/>
        <v>0</v>
      </c>
    </row>
    <row r="107" spans="1:15" ht="28.5" x14ac:dyDescent="0.2">
      <c r="A107" s="53" t="s">
        <v>303</v>
      </c>
      <c r="B107" s="41" t="s">
        <v>304</v>
      </c>
      <c r="C107" s="42" t="s">
        <v>6</v>
      </c>
      <c r="D107" s="127">
        <v>8.85</v>
      </c>
      <c r="E107" s="128">
        <f>Boletim_de_Medição_03!G107</f>
        <v>0</v>
      </c>
      <c r="F107" s="105"/>
      <c r="G107" s="17">
        <f t="shared" si="25"/>
        <v>0</v>
      </c>
      <c r="H107" s="17">
        <f t="shared" si="26"/>
        <v>8.85</v>
      </c>
      <c r="I107" s="129">
        <v>51.3</v>
      </c>
      <c r="J107" s="17">
        <f t="shared" si="20"/>
        <v>454.01</v>
      </c>
      <c r="K107" s="17">
        <f t="shared" si="21"/>
        <v>0</v>
      </c>
      <c r="L107" s="17">
        <f t="shared" si="22"/>
        <v>0</v>
      </c>
      <c r="M107" s="17">
        <f t="shared" si="23"/>
        <v>0</v>
      </c>
      <c r="N107" s="17">
        <f t="shared" si="24"/>
        <v>454.01</v>
      </c>
      <c r="O107" s="54">
        <f t="shared" si="27"/>
        <v>0</v>
      </c>
    </row>
    <row r="108" spans="1:15" ht="57" x14ac:dyDescent="0.2">
      <c r="A108" s="53" t="s">
        <v>305</v>
      </c>
      <c r="B108" s="41" t="s">
        <v>306</v>
      </c>
      <c r="C108" s="42" t="s">
        <v>100</v>
      </c>
      <c r="D108" s="127">
        <v>54.55</v>
      </c>
      <c r="E108" s="128">
        <f>Boletim_de_Medição_03!G108</f>
        <v>0</v>
      </c>
      <c r="F108" s="105"/>
      <c r="G108" s="17">
        <f t="shared" si="25"/>
        <v>0</v>
      </c>
      <c r="H108" s="17">
        <f t="shared" si="26"/>
        <v>54.55</v>
      </c>
      <c r="I108" s="129">
        <v>5.25</v>
      </c>
      <c r="J108" s="17">
        <f t="shared" si="20"/>
        <v>286.39</v>
      </c>
      <c r="K108" s="17">
        <f t="shared" si="21"/>
        <v>0</v>
      </c>
      <c r="L108" s="17">
        <f t="shared" si="22"/>
        <v>0</v>
      </c>
      <c r="M108" s="17">
        <f t="shared" si="23"/>
        <v>0</v>
      </c>
      <c r="N108" s="17">
        <f t="shared" si="24"/>
        <v>286.39</v>
      </c>
      <c r="O108" s="54">
        <f t="shared" si="27"/>
        <v>0</v>
      </c>
    </row>
    <row r="109" spans="1:15" ht="57" x14ac:dyDescent="0.2">
      <c r="A109" s="53" t="s">
        <v>307</v>
      </c>
      <c r="B109" s="41" t="s">
        <v>308</v>
      </c>
      <c r="C109" s="42" t="s">
        <v>100</v>
      </c>
      <c r="D109" s="127">
        <v>3.05</v>
      </c>
      <c r="E109" s="128">
        <f>Boletim_de_Medição_03!G109</f>
        <v>0</v>
      </c>
      <c r="F109" s="105"/>
      <c r="G109" s="17">
        <f t="shared" si="25"/>
        <v>0</v>
      </c>
      <c r="H109" s="17">
        <f t="shared" si="26"/>
        <v>3.05</v>
      </c>
      <c r="I109" s="129">
        <v>5.28</v>
      </c>
      <c r="J109" s="17">
        <f t="shared" si="20"/>
        <v>16.100000000000001</v>
      </c>
      <c r="K109" s="17">
        <f t="shared" si="21"/>
        <v>0</v>
      </c>
      <c r="L109" s="17">
        <f t="shared" si="22"/>
        <v>0</v>
      </c>
      <c r="M109" s="17">
        <f t="shared" si="23"/>
        <v>0</v>
      </c>
      <c r="N109" s="17">
        <f t="shared" si="24"/>
        <v>16.100000000000001</v>
      </c>
      <c r="O109" s="54">
        <f t="shared" si="27"/>
        <v>0</v>
      </c>
    </row>
    <row r="110" spans="1:15" ht="42.75" x14ac:dyDescent="0.2">
      <c r="A110" s="53" t="s">
        <v>309</v>
      </c>
      <c r="B110" s="41" t="s">
        <v>310</v>
      </c>
      <c r="C110" s="42" t="s">
        <v>6</v>
      </c>
      <c r="D110" s="127">
        <v>2.95</v>
      </c>
      <c r="E110" s="128">
        <f>Boletim_de_Medição_03!G110</f>
        <v>0</v>
      </c>
      <c r="F110" s="105"/>
      <c r="G110" s="17">
        <f t="shared" si="25"/>
        <v>0</v>
      </c>
      <c r="H110" s="17">
        <f t="shared" si="26"/>
        <v>2.95</v>
      </c>
      <c r="I110" s="129">
        <v>73.319999999999993</v>
      </c>
      <c r="J110" s="17">
        <f t="shared" si="20"/>
        <v>216.29</v>
      </c>
      <c r="K110" s="17">
        <f t="shared" si="21"/>
        <v>0</v>
      </c>
      <c r="L110" s="17">
        <f t="shared" si="22"/>
        <v>0</v>
      </c>
      <c r="M110" s="17">
        <f t="shared" si="23"/>
        <v>0</v>
      </c>
      <c r="N110" s="17">
        <f t="shared" si="24"/>
        <v>216.29</v>
      </c>
      <c r="O110" s="54">
        <f t="shared" si="27"/>
        <v>0</v>
      </c>
    </row>
    <row r="111" spans="1:15" ht="15" x14ac:dyDescent="0.2">
      <c r="A111" s="123" t="s">
        <v>311</v>
      </c>
      <c r="B111" s="124" t="s">
        <v>312</v>
      </c>
      <c r="C111" s="124"/>
      <c r="D111" s="124"/>
      <c r="E111" s="128">
        <f>Boletim_de_Medição_03!G111</f>
        <v>0</v>
      </c>
      <c r="F111" s="124"/>
      <c r="G111" s="124"/>
      <c r="H111" s="124"/>
      <c r="I111" s="124"/>
      <c r="J111" s="125"/>
      <c r="K111" s="125"/>
      <c r="L111" s="125"/>
      <c r="M111" s="125"/>
      <c r="N111" s="17">
        <f t="shared" si="24"/>
        <v>0</v>
      </c>
      <c r="O111" s="126"/>
    </row>
    <row r="112" spans="1:15" ht="71.25" x14ac:dyDescent="0.2">
      <c r="A112" s="53" t="s">
        <v>313</v>
      </c>
      <c r="B112" s="41" t="s">
        <v>314</v>
      </c>
      <c r="C112" s="42" t="s">
        <v>6</v>
      </c>
      <c r="D112" s="127">
        <v>21.22</v>
      </c>
      <c r="E112" s="128">
        <f>Boletim_de_Medição_03!G112</f>
        <v>0</v>
      </c>
      <c r="F112" s="105"/>
      <c r="G112" s="17">
        <f t="shared" si="25"/>
        <v>0</v>
      </c>
      <c r="H112" s="17">
        <f t="shared" si="26"/>
        <v>21.22</v>
      </c>
      <c r="I112" s="129">
        <v>57.63</v>
      </c>
      <c r="J112" s="17">
        <f t="shared" si="20"/>
        <v>1222.9100000000001</v>
      </c>
      <c r="K112" s="17">
        <f t="shared" si="21"/>
        <v>0</v>
      </c>
      <c r="L112" s="17">
        <f t="shared" si="22"/>
        <v>0</v>
      </c>
      <c r="M112" s="17">
        <f t="shared" si="23"/>
        <v>0</v>
      </c>
      <c r="N112" s="17">
        <f t="shared" si="24"/>
        <v>1222.9100000000001</v>
      </c>
      <c r="O112" s="54">
        <f t="shared" si="27"/>
        <v>0</v>
      </c>
    </row>
    <row r="113" spans="1:15" ht="15" x14ac:dyDescent="0.2">
      <c r="A113" s="123" t="s">
        <v>315</v>
      </c>
      <c r="B113" s="124" t="s">
        <v>316</v>
      </c>
      <c r="C113" s="124"/>
      <c r="D113" s="124"/>
      <c r="E113" s="128">
        <f>Boletim_de_Medição_03!G113</f>
        <v>0</v>
      </c>
      <c r="F113" s="124"/>
      <c r="G113" s="124"/>
      <c r="H113" s="124"/>
      <c r="I113" s="124"/>
      <c r="J113" s="125"/>
      <c r="K113" s="125"/>
      <c r="L113" s="125"/>
      <c r="M113" s="125"/>
      <c r="N113" s="17">
        <f t="shared" si="24"/>
        <v>0</v>
      </c>
      <c r="O113" s="126"/>
    </row>
    <row r="114" spans="1:15" ht="57" x14ac:dyDescent="0.2">
      <c r="A114" s="53" t="s">
        <v>317</v>
      </c>
      <c r="B114" s="41" t="s">
        <v>318</v>
      </c>
      <c r="C114" s="42" t="s">
        <v>72</v>
      </c>
      <c r="D114" s="127">
        <v>14.44</v>
      </c>
      <c r="E114" s="128">
        <f>Boletim_de_Medição_03!G114</f>
        <v>0</v>
      </c>
      <c r="F114" s="105"/>
      <c r="G114" s="17">
        <f t="shared" si="25"/>
        <v>0</v>
      </c>
      <c r="H114" s="17">
        <f t="shared" si="26"/>
        <v>14.44</v>
      </c>
      <c r="I114" s="129">
        <v>96.54</v>
      </c>
      <c r="J114" s="17">
        <f t="shared" si="20"/>
        <v>1394.04</v>
      </c>
      <c r="K114" s="17">
        <f t="shared" si="21"/>
        <v>0</v>
      </c>
      <c r="L114" s="17">
        <f t="shared" si="22"/>
        <v>0</v>
      </c>
      <c r="M114" s="17">
        <f t="shared" si="23"/>
        <v>0</v>
      </c>
      <c r="N114" s="17">
        <f t="shared" si="24"/>
        <v>1394.04</v>
      </c>
      <c r="O114" s="54">
        <f t="shared" si="27"/>
        <v>0</v>
      </c>
    </row>
    <row r="115" spans="1:15" ht="42.75" x14ac:dyDescent="0.2">
      <c r="A115" s="53" t="s">
        <v>319</v>
      </c>
      <c r="B115" s="41" t="s">
        <v>320</v>
      </c>
      <c r="C115" s="42" t="s">
        <v>72</v>
      </c>
      <c r="D115" s="127">
        <v>1.02</v>
      </c>
      <c r="E115" s="128">
        <f>Boletim_de_Medição_03!G115</f>
        <v>0</v>
      </c>
      <c r="F115" s="105"/>
      <c r="G115" s="17">
        <f t="shared" si="25"/>
        <v>0</v>
      </c>
      <c r="H115" s="17">
        <f t="shared" si="26"/>
        <v>1.02</v>
      </c>
      <c r="I115" s="129">
        <v>59.91</v>
      </c>
      <c r="J115" s="17">
        <f t="shared" si="20"/>
        <v>61.11</v>
      </c>
      <c r="K115" s="17">
        <f t="shared" si="21"/>
        <v>0</v>
      </c>
      <c r="L115" s="17">
        <f t="shared" si="22"/>
        <v>0</v>
      </c>
      <c r="M115" s="17">
        <f t="shared" si="23"/>
        <v>0</v>
      </c>
      <c r="N115" s="17">
        <f t="shared" si="24"/>
        <v>61.11</v>
      </c>
      <c r="O115" s="54">
        <f t="shared" si="27"/>
        <v>0</v>
      </c>
    </row>
    <row r="116" spans="1:15" ht="28.5" x14ac:dyDescent="0.2">
      <c r="A116" s="53" t="s">
        <v>321</v>
      </c>
      <c r="B116" s="41" t="s">
        <v>322</v>
      </c>
      <c r="C116" s="42" t="s">
        <v>72</v>
      </c>
      <c r="D116" s="127">
        <v>16.71</v>
      </c>
      <c r="E116" s="128">
        <f>Boletim_de_Medição_03!G116</f>
        <v>0</v>
      </c>
      <c r="F116" s="105"/>
      <c r="G116" s="17">
        <f t="shared" si="25"/>
        <v>0</v>
      </c>
      <c r="H116" s="17">
        <f t="shared" si="26"/>
        <v>16.71</v>
      </c>
      <c r="I116" s="129">
        <v>3.02</v>
      </c>
      <c r="J116" s="17">
        <f t="shared" si="20"/>
        <v>50.46</v>
      </c>
      <c r="K116" s="17">
        <f t="shared" si="21"/>
        <v>0</v>
      </c>
      <c r="L116" s="17">
        <f t="shared" si="22"/>
        <v>0</v>
      </c>
      <c r="M116" s="17">
        <f t="shared" si="23"/>
        <v>0</v>
      </c>
      <c r="N116" s="17">
        <f t="shared" si="24"/>
        <v>50.46</v>
      </c>
      <c r="O116" s="54">
        <f t="shared" si="27"/>
        <v>0</v>
      </c>
    </row>
    <row r="117" spans="1:15" ht="28.5" x14ac:dyDescent="0.2">
      <c r="A117" s="53" t="s">
        <v>323</v>
      </c>
      <c r="B117" s="41" t="s">
        <v>324</v>
      </c>
      <c r="C117" s="42" t="s">
        <v>6</v>
      </c>
      <c r="D117" s="127">
        <v>16.71</v>
      </c>
      <c r="E117" s="128">
        <f>Boletim_de_Medição_03!G117</f>
        <v>0</v>
      </c>
      <c r="F117" s="105"/>
      <c r="G117" s="17">
        <f t="shared" si="25"/>
        <v>0</v>
      </c>
      <c r="H117" s="17">
        <f t="shared" si="26"/>
        <v>16.71</v>
      </c>
      <c r="I117" s="129">
        <v>20.87</v>
      </c>
      <c r="J117" s="17">
        <f t="shared" si="20"/>
        <v>348.74</v>
      </c>
      <c r="K117" s="17">
        <f t="shared" si="21"/>
        <v>0</v>
      </c>
      <c r="L117" s="17">
        <f t="shared" si="22"/>
        <v>0</v>
      </c>
      <c r="M117" s="17">
        <f t="shared" si="23"/>
        <v>0</v>
      </c>
      <c r="N117" s="17">
        <f t="shared" si="24"/>
        <v>348.74</v>
      </c>
      <c r="O117" s="54">
        <f t="shared" si="27"/>
        <v>0</v>
      </c>
    </row>
    <row r="118" spans="1:15" ht="15" x14ac:dyDescent="0.2">
      <c r="A118" s="123" t="s">
        <v>325</v>
      </c>
      <c r="B118" s="124" t="s">
        <v>326</v>
      </c>
      <c r="C118" s="124"/>
      <c r="D118" s="124"/>
      <c r="E118" s="128">
        <f>Boletim_de_Medição_03!G118</f>
        <v>0</v>
      </c>
      <c r="F118" s="124"/>
      <c r="G118" s="124"/>
      <c r="H118" s="124"/>
      <c r="I118" s="124"/>
      <c r="J118" s="125"/>
      <c r="K118" s="125"/>
      <c r="L118" s="125"/>
      <c r="M118" s="125"/>
      <c r="N118" s="17">
        <f t="shared" si="24"/>
        <v>0</v>
      </c>
      <c r="O118" s="126"/>
    </row>
    <row r="119" spans="1:15" ht="28.5" x14ac:dyDescent="0.2">
      <c r="A119" s="53" t="s">
        <v>327</v>
      </c>
      <c r="B119" s="41" t="s">
        <v>328</v>
      </c>
      <c r="C119" s="42" t="s">
        <v>30</v>
      </c>
      <c r="D119" s="127">
        <v>2.85</v>
      </c>
      <c r="E119" s="128">
        <f>Boletim_de_Medição_03!G119</f>
        <v>0</v>
      </c>
      <c r="F119" s="105"/>
      <c r="G119" s="17">
        <f t="shared" si="25"/>
        <v>0</v>
      </c>
      <c r="H119" s="17">
        <f t="shared" si="26"/>
        <v>2.85</v>
      </c>
      <c r="I119" s="129">
        <v>19.86</v>
      </c>
      <c r="J119" s="17">
        <f t="shared" si="20"/>
        <v>56.6</v>
      </c>
      <c r="K119" s="17">
        <f t="shared" si="21"/>
        <v>0</v>
      </c>
      <c r="L119" s="17">
        <f t="shared" si="22"/>
        <v>0</v>
      </c>
      <c r="M119" s="17">
        <f t="shared" si="23"/>
        <v>0</v>
      </c>
      <c r="N119" s="17">
        <f t="shared" si="24"/>
        <v>56.6</v>
      </c>
      <c r="O119" s="54">
        <f t="shared" si="27"/>
        <v>0</v>
      </c>
    </row>
    <row r="120" spans="1:15" ht="28.5" x14ac:dyDescent="0.2">
      <c r="A120" s="53" t="s">
        <v>329</v>
      </c>
      <c r="B120" s="41" t="s">
        <v>330</v>
      </c>
      <c r="C120" s="42" t="s">
        <v>71</v>
      </c>
      <c r="D120" s="127">
        <v>2</v>
      </c>
      <c r="E120" s="128">
        <f>Boletim_de_Medição_03!G120</f>
        <v>0</v>
      </c>
      <c r="F120" s="105"/>
      <c r="G120" s="17">
        <f t="shared" si="25"/>
        <v>0</v>
      </c>
      <c r="H120" s="17">
        <f t="shared" si="26"/>
        <v>2</v>
      </c>
      <c r="I120" s="129">
        <v>29.56</v>
      </c>
      <c r="J120" s="17">
        <f t="shared" si="20"/>
        <v>59.12</v>
      </c>
      <c r="K120" s="17">
        <f t="shared" si="21"/>
        <v>0</v>
      </c>
      <c r="L120" s="17">
        <f t="shared" si="22"/>
        <v>0</v>
      </c>
      <c r="M120" s="17">
        <f t="shared" si="23"/>
        <v>0</v>
      </c>
      <c r="N120" s="17">
        <f t="shared" si="24"/>
        <v>59.12</v>
      </c>
      <c r="O120" s="54">
        <f t="shared" si="27"/>
        <v>0</v>
      </c>
    </row>
    <row r="121" spans="1:15" ht="15" x14ac:dyDescent="0.2">
      <c r="A121" s="123" t="s">
        <v>331</v>
      </c>
      <c r="B121" s="124" t="s">
        <v>332</v>
      </c>
      <c r="C121" s="124"/>
      <c r="D121" s="124"/>
      <c r="E121" s="128">
        <f>Boletim_de_Medição_03!G121</f>
        <v>0</v>
      </c>
      <c r="F121" s="124"/>
      <c r="G121" s="124"/>
      <c r="H121" s="124"/>
      <c r="I121" s="124"/>
      <c r="J121" s="125"/>
      <c r="K121" s="125"/>
      <c r="L121" s="125"/>
      <c r="M121" s="125"/>
      <c r="N121" s="17">
        <f t="shared" si="24"/>
        <v>0</v>
      </c>
      <c r="O121" s="126"/>
    </row>
    <row r="122" spans="1:15" ht="15" x14ac:dyDescent="0.2">
      <c r="A122" s="123" t="s">
        <v>333</v>
      </c>
      <c r="B122" s="124" t="s">
        <v>282</v>
      </c>
      <c r="C122" s="124"/>
      <c r="D122" s="124"/>
      <c r="E122" s="128">
        <f>Boletim_de_Medição_03!G122</f>
        <v>0</v>
      </c>
      <c r="F122" s="124"/>
      <c r="G122" s="124"/>
      <c r="H122" s="124"/>
      <c r="I122" s="124"/>
      <c r="J122" s="125"/>
      <c r="K122" s="125"/>
      <c r="L122" s="125"/>
      <c r="M122" s="125"/>
      <c r="N122" s="17">
        <f t="shared" si="24"/>
        <v>0</v>
      </c>
      <c r="O122" s="126"/>
    </row>
    <row r="123" spans="1:15" ht="42.75" x14ac:dyDescent="0.2">
      <c r="A123" s="53" t="s">
        <v>334</v>
      </c>
      <c r="B123" s="41" t="s">
        <v>284</v>
      </c>
      <c r="C123" s="42" t="s">
        <v>72</v>
      </c>
      <c r="D123" s="127">
        <v>4.2</v>
      </c>
      <c r="E123" s="128">
        <f>Boletim_de_Medição_03!G123</f>
        <v>0</v>
      </c>
      <c r="F123" s="105"/>
      <c r="G123" s="17">
        <f t="shared" si="25"/>
        <v>0</v>
      </c>
      <c r="H123" s="17">
        <f t="shared" si="26"/>
        <v>4.2</v>
      </c>
      <c r="I123" s="129">
        <v>4.7300000000000004</v>
      </c>
      <c r="J123" s="17">
        <f t="shared" si="20"/>
        <v>19.87</v>
      </c>
      <c r="K123" s="17">
        <f t="shared" si="21"/>
        <v>0</v>
      </c>
      <c r="L123" s="17">
        <f t="shared" si="22"/>
        <v>0</v>
      </c>
      <c r="M123" s="17">
        <f t="shared" si="23"/>
        <v>0</v>
      </c>
      <c r="N123" s="17">
        <f t="shared" si="24"/>
        <v>19.87</v>
      </c>
      <c r="O123" s="54">
        <f t="shared" si="27"/>
        <v>0</v>
      </c>
    </row>
    <row r="124" spans="1:15" ht="15" x14ac:dyDescent="0.2">
      <c r="A124" s="123" t="s">
        <v>335</v>
      </c>
      <c r="B124" s="124" t="s">
        <v>286</v>
      </c>
      <c r="C124" s="124"/>
      <c r="D124" s="124"/>
      <c r="E124" s="128">
        <f>Boletim_de_Medição_03!G124</f>
        <v>0</v>
      </c>
      <c r="F124" s="124"/>
      <c r="G124" s="124"/>
      <c r="H124" s="124"/>
      <c r="I124" s="124"/>
      <c r="J124" s="125"/>
      <c r="K124" s="125"/>
      <c r="L124" s="125"/>
      <c r="M124" s="125"/>
      <c r="N124" s="17">
        <f t="shared" si="24"/>
        <v>0</v>
      </c>
      <c r="O124" s="126"/>
    </row>
    <row r="125" spans="1:15" ht="42.75" x14ac:dyDescent="0.2">
      <c r="A125" s="53" t="s">
        <v>336</v>
      </c>
      <c r="B125" s="41" t="s">
        <v>209</v>
      </c>
      <c r="C125" s="42" t="s">
        <v>74</v>
      </c>
      <c r="D125" s="127">
        <v>26.68</v>
      </c>
      <c r="E125" s="128">
        <f>Boletim_de_Medição_03!G125</f>
        <v>0</v>
      </c>
      <c r="F125" s="105"/>
      <c r="G125" s="17">
        <f t="shared" si="25"/>
        <v>0</v>
      </c>
      <c r="H125" s="17">
        <f t="shared" si="26"/>
        <v>26.68</v>
      </c>
      <c r="I125" s="129">
        <v>18.850000000000001</v>
      </c>
      <c r="J125" s="17">
        <f t="shared" si="20"/>
        <v>502.92</v>
      </c>
      <c r="K125" s="17">
        <f t="shared" si="21"/>
        <v>0</v>
      </c>
      <c r="L125" s="17">
        <f t="shared" si="22"/>
        <v>0</v>
      </c>
      <c r="M125" s="17">
        <f t="shared" si="23"/>
        <v>0</v>
      </c>
      <c r="N125" s="17">
        <f t="shared" si="24"/>
        <v>502.92</v>
      </c>
      <c r="O125" s="54">
        <f t="shared" si="27"/>
        <v>0</v>
      </c>
    </row>
    <row r="126" spans="1:15" ht="42.75" x14ac:dyDescent="0.2">
      <c r="A126" s="53" t="s">
        <v>337</v>
      </c>
      <c r="B126" s="41" t="s">
        <v>289</v>
      </c>
      <c r="C126" s="42" t="s">
        <v>74</v>
      </c>
      <c r="D126" s="127">
        <v>11.84</v>
      </c>
      <c r="E126" s="128">
        <f>Boletim_de_Medição_03!G126</f>
        <v>0</v>
      </c>
      <c r="F126" s="105"/>
      <c r="G126" s="17">
        <f t="shared" si="25"/>
        <v>0</v>
      </c>
      <c r="H126" s="17">
        <f t="shared" si="26"/>
        <v>11.84</v>
      </c>
      <c r="I126" s="129">
        <v>41.46</v>
      </c>
      <c r="J126" s="17">
        <f t="shared" si="20"/>
        <v>490.89</v>
      </c>
      <c r="K126" s="17">
        <f t="shared" si="21"/>
        <v>0</v>
      </c>
      <c r="L126" s="17">
        <f t="shared" si="22"/>
        <v>0</v>
      </c>
      <c r="M126" s="17">
        <f t="shared" si="23"/>
        <v>0</v>
      </c>
      <c r="N126" s="17">
        <f t="shared" si="24"/>
        <v>490.89</v>
      </c>
      <c r="O126" s="54">
        <f t="shared" si="27"/>
        <v>0</v>
      </c>
    </row>
    <row r="127" spans="1:15" ht="28.5" x14ac:dyDescent="0.2">
      <c r="A127" s="53" t="s">
        <v>338</v>
      </c>
      <c r="B127" s="41" t="s">
        <v>193</v>
      </c>
      <c r="C127" s="42" t="s">
        <v>74</v>
      </c>
      <c r="D127" s="127">
        <v>34.68</v>
      </c>
      <c r="E127" s="128">
        <f>Boletim_de_Medição_03!G127</f>
        <v>0</v>
      </c>
      <c r="F127" s="105"/>
      <c r="G127" s="17">
        <f t="shared" si="25"/>
        <v>0</v>
      </c>
      <c r="H127" s="17">
        <f t="shared" si="26"/>
        <v>34.68</v>
      </c>
      <c r="I127" s="129">
        <v>0.78</v>
      </c>
      <c r="J127" s="17">
        <f t="shared" si="20"/>
        <v>27.05</v>
      </c>
      <c r="K127" s="17">
        <f t="shared" si="21"/>
        <v>0</v>
      </c>
      <c r="L127" s="17">
        <f t="shared" si="22"/>
        <v>0</v>
      </c>
      <c r="M127" s="17">
        <f t="shared" si="23"/>
        <v>0</v>
      </c>
      <c r="N127" s="17">
        <f t="shared" si="24"/>
        <v>27.05</v>
      </c>
      <c r="O127" s="54">
        <f t="shared" si="27"/>
        <v>0</v>
      </c>
    </row>
    <row r="128" spans="1:15" ht="15" x14ac:dyDescent="0.2">
      <c r="A128" s="53" t="s">
        <v>339</v>
      </c>
      <c r="B128" s="41" t="s">
        <v>292</v>
      </c>
      <c r="C128" s="42" t="s">
        <v>28</v>
      </c>
      <c r="D128" s="127">
        <v>15.39</v>
      </c>
      <c r="E128" s="128">
        <f>Boletim_de_Medição_03!G128</f>
        <v>0</v>
      </c>
      <c r="F128" s="105"/>
      <c r="G128" s="17">
        <f t="shared" si="25"/>
        <v>0</v>
      </c>
      <c r="H128" s="17">
        <f t="shared" si="26"/>
        <v>15.39</v>
      </c>
      <c r="I128" s="129">
        <v>2.33</v>
      </c>
      <c r="J128" s="17">
        <f t="shared" si="20"/>
        <v>35.86</v>
      </c>
      <c r="K128" s="17">
        <f t="shared" si="21"/>
        <v>0</v>
      </c>
      <c r="L128" s="17">
        <f t="shared" si="22"/>
        <v>0</v>
      </c>
      <c r="M128" s="17">
        <f t="shared" si="23"/>
        <v>0</v>
      </c>
      <c r="N128" s="17">
        <f t="shared" si="24"/>
        <v>35.86</v>
      </c>
      <c r="O128" s="54">
        <f t="shared" si="27"/>
        <v>0</v>
      </c>
    </row>
    <row r="129" spans="1:15" ht="42.75" x14ac:dyDescent="0.2">
      <c r="A129" s="53" t="s">
        <v>340</v>
      </c>
      <c r="B129" s="41" t="s">
        <v>195</v>
      </c>
      <c r="C129" s="42" t="s">
        <v>196</v>
      </c>
      <c r="D129" s="127">
        <v>316.07</v>
      </c>
      <c r="E129" s="128">
        <f>Boletim_de_Medição_03!G129</f>
        <v>0</v>
      </c>
      <c r="F129" s="105"/>
      <c r="G129" s="17">
        <f t="shared" si="25"/>
        <v>0</v>
      </c>
      <c r="H129" s="17">
        <f t="shared" si="26"/>
        <v>316.07</v>
      </c>
      <c r="I129" s="129">
        <v>0.64</v>
      </c>
      <c r="J129" s="17">
        <f t="shared" si="20"/>
        <v>202.28</v>
      </c>
      <c r="K129" s="17">
        <f t="shared" si="21"/>
        <v>0</v>
      </c>
      <c r="L129" s="17">
        <f t="shared" si="22"/>
        <v>0</v>
      </c>
      <c r="M129" s="17">
        <f t="shared" si="23"/>
        <v>0</v>
      </c>
      <c r="N129" s="17">
        <f t="shared" si="24"/>
        <v>202.28</v>
      </c>
      <c r="O129" s="54">
        <f t="shared" si="27"/>
        <v>0</v>
      </c>
    </row>
    <row r="130" spans="1:15" ht="42.75" x14ac:dyDescent="0.2">
      <c r="A130" s="53" t="s">
        <v>341</v>
      </c>
      <c r="B130" s="41" t="s">
        <v>198</v>
      </c>
      <c r="C130" s="42" t="s">
        <v>28</v>
      </c>
      <c r="D130" s="127">
        <v>33.159999999999997</v>
      </c>
      <c r="E130" s="128">
        <f>Boletim_de_Medição_03!G130</f>
        <v>0</v>
      </c>
      <c r="F130" s="105"/>
      <c r="G130" s="17">
        <f t="shared" si="25"/>
        <v>0</v>
      </c>
      <c r="H130" s="17">
        <f t="shared" si="26"/>
        <v>33.159999999999997</v>
      </c>
      <c r="I130" s="129">
        <v>28.68</v>
      </c>
      <c r="J130" s="17">
        <f t="shared" si="20"/>
        <v>951.03</v>
      </c>
      <c r="K130" s="17">
        <f t="shared" si="21"/>
        <v>0</v>
      </c>
      <c r="L130" s="17">
        <f t="shared" si="22"/>
        <v>0</v>
      </c>
      <c r="M130" s="17">
        <f t="shared" si="23"/>
        <v>0</v>
      </c>
      <c r="N130" s="17">
        <f t="shared" si="24"/>
        <v>951.03</v>
      </c>
      <c r="O130" s="54">
        <f t="shared" si="27"/>
        <v>0</v>
      </c>
    </row>
    <row r="131" spans="1:15" ht="28.5" x14ac:dyDescent="0.2">
      <c r="A131" s="53" t="s">
        <v>342</v>
      </c>
      <c r="B131" s="41" t="s">
        <v>199</v>
      </c>
      <c r="C131" s="42" t="s">
        <v>196</v>
      </c>
      <c r="D131" s="127">
        <v>1939.69</v>
      </c>
      <c r="E131" s="128">
        <f>Boletim_de_Medição_03!G131</f>
        <v>0</v>
      </c>
      <c r="F131" s="105"/>
      <c r="G131" s="17">
        <f t="shared" si="25"/>
        <v>0</v>
      </c>
      <c r="H131" s="17">
        <f t="shared" si="26"/>
        <v>1939.69</v>
      </c>
      <c r="I131" s="129">
        <v>0.42</v>
      </c>
      <c r="J131" s="17">
        <f t="shared" si="20"/>
        <v>814.67</v>
      </c>
      <c r="K131" s="17">
        <f t="shared" si="21"/>
        <v>0</v>
      </c>
      <c r="L131" s="17">
        <f t="shared" si="22"/>
        <v>0</v>
      </c>
      <c r="M131" s="17">
        <f t="shared" si="23"/>
        <v>0</v>
      </c>
      <c r="N131" s="17">
        <f t="shared" si="24"/>
        <v>814.67</v>
      </c>
      <c r="O131" s="54">
        <f t="shared" si="27"/>
        <v>0</v>
      </c>
    </row>
    <row r="132" spans="1:15" ht="42.75" x14ac:dyDescent="0.2">
      <c r="A132" s="53" t="s">
        <v>343</v>
      </c>
      <c r="B132" s="41" t="s">
        <v>243</v>
      </c>
      <c r="C132" s="42" t="s">
        <v>74</v>
      </c>
      <c r="D132" s="127">
        <v>28.83</v>
      </c>
      <c r="E132" s="128">
        <f>Boletim_de_Medição_03!G132</f>
        <v>0</v>
      </c>
      <c r="F132" s="105"/>
      <c r="G132" s="17">
        <f t="shared" si="25"/>
        <v>0</v>
      </c>
      <c r="H132" s="17">
        <f t="shared" si="26"/>
        <v>28.83</v>
      </c>
      <c r="I132" s="129">
        <v>22.62</v>
      </c>
      <c r="J132" s="17">
        <f t="shared" si="20"/>
        <v>652.13</v>
      </c>
      <c r="K132" s="17">
        <f t="shared" si="21"/>
        <v>0</v>
      </c>
      <c r="L132" s="17">
        <f t="shared" si="22"/>
        <v>0</v>
      </c>
      <c r="M132" s="17">
        <f t="shared" si="23"/>
        <v>0</v>
      </c>
      <c r="N132" s="17">
        <f t="shared" si="24"/>
        <v>652.13</v>
      </c>
      <c r="O132" s="54">
        <f t="shared" si="27"/>
        <v>0</v>
      </c>
    </row>
    <row r="133" spans="1:15" ht="15" x14ac:dyDescent="0.2">
      <c r="A133" s="123" t="s">
        <v>344</v>
      </c>
      <c r="B133" s="124" t="s">
        <v>298</v>
      </c>
      <c r="C133" s="124"/>
      <c r="D133" s="124"/>
      <c r="E133" s="128">
        <f>Boletim_de_Medição_03!G133</f>
        <v>0</v>
      </c>
      <c r="F133" s="124"/>
      <c r="G133" s="124"/>
      <c r="H133" s="124"/>
      <c r="I133" s="124"/>
      <c r="J133" s="125"/>
      <c r="K133" s="125"/>
      <c r="L133" s="125"/>
      <c r="M133" s="125"/>
      <c r="N133" s="17">
        <f t="shared" si="24"/>
        <v>0</v>
      </c>
      <c r="O133" s="126"/>
    </row>
    <row r="134" spans="1:15" ht="28.5" x14ac:dyDescent="0.2">
      <c r="A134" s="53" t="s">
        <v>345</v>
      </c>
      <c r="B134" s="41" t="s">
        <v>300</v>
      </c>
      <c r="C134" s="42" t="s">
        <v>74</v>
      </c>
      <c r="D134" s="127">
        <v>0.64</v>
      </c>
      <c r="E134" s="128">
        <f>Boletim_de_Medição_03!G134</f>
        <v>0</v>
      </c>
      <c r="F134" s="105"/>
      <c r="G134" s="17">
        <f t="shared" si="25"/>
        <v>0</v>
      </c>
      <c r="H134" s="17">
        <f t="shared" si="26"/>
        <v>0.64</v>
      </c>
      <c r="I134" s="129">
        <v>346.61</v>
      </c>
      <c r="J134" s="17">
        <f t="shared" si="20"/>
        <v>221.83</v>
      </c>
      <c r="K134" s="17">
        <f t="shared" si="21"/>
        <v>0</v>
      </c>
      <c r="L134" s="17">
        <f t="shared" si="22"/>
        <v>0</v>
      </c>
      <c r="M134" s="17">
        <f t="shared" si="23"/>
        <v>0</v>
      </c>
      <c r="N134" s="17">
        <f t="shared" si="24"/>
        <v>221.83</v>
      </c>
      <c r="O134" s="54">
        <f t="shared" si="27"/>
        <v>0</v>
      </c>
    </row>
    <row r="135" spans="1:15" ht="28.5" x14ac:dyDescent="0.2">
      <c r="A135" s="53" t="s">
        <v>346</v>
      </c>
      <c r="B135" s="41" t="s">
        <v>302</v>
      </c>
      <c r="C135" s="42" t="s">
        <v>74</v>
      </c>
      <c r="D135" s="127">
        <v>1.83</v>
      </c>
      <c r="E135" s="128">
        <f>Boletim_de_Medição_03!G135</f>
        <v>0</v>
      </c>
      <c r="F135" s="105"/>
      <c r="G135" s="17">
        <f t="shared" si="25"/>
        <v>0</v>
      </c>
      <c r="H135" s="17">
        <f t="shared" si="26"/>
        <v>1.83</v>
      </c>
      <c r="I135" s="129">
        <v>476.04</v>
      </c>
      <c r="J135" s="17">
        <f t="shared" si="20"/>
        <v>871.15</v>
      </c>
      <c r="K135" s="17">
        <f t="shared" si="21"/>
        <v>0</v>
      </c>
      <c r="L135" s="17">
        <f t="shared" si="22"/>
        <v>0</v>
      </c>
      <c r="M135" s="17">
        <f t="shared" si="23"/>
        <v>0</v>
      </c>
      <c r="N135" s="17">
        <f t="shared" si="24"/>
        <v>871.15</v>
      </c>
      <c r="O135" s="54">
        <f t="shared" si="27"/>
        <v>0</v>
      </c>
    </row>
    <row r="136" spans="1:15" ht="28.5" x14ac:dyDescent="0.2">
      <c r="A136" s="53" t="s">
        <v>347</v>
      </c>
      <c r="B136" s="41" t="s">
        <v>304</v>
      </c>
      <c r="C136" s="42" t="s">
        <v>6</v>
      </c>
      <c r="D136" s="127">
        <v>9.15</v>
      </c>
      <c r="E136" s="128">
        <f>Boletim_de_Medição_03!G136</f>
        <v>0</v>
      </c>
      <c r="F136" s="105"/>
      <c r="G136" s="17">
        <f t="shared" si="25"/>
        <v>0</v>
      </c>
      <c r="H136" s="17">
        <f t="shared" si="26"/>
        <v>9.15</v>
      </c>
      <c r="I136" s="129">
        <v>51.3</v>
      </c>
      <c r="J136" s="17">
        <f t="shared" si="20"/>
        <v>469.4</v>
      </c>
      <c r="K136" s="17">
        <f t="shared" si="21"/>
        <v>0</v>
      </c>
      <c r="L136" s="17">
        <f t="shared" si="22"/>
        <v>0</v>
      </c>
      <c r="M136" s="17">
        <f t="shared" si="23"/>
        <v>0</v>
      </c>
      <c r="N136" s="17">
        <f t="shared" si="24"/>
        <v>469.4</v>
      </c>
      <c r="O136" s="54">
        <f t="shared" si="27"/>
        <v>0</v>
      </c>
    </row>
    <row r="137" spans="1:15" ht="57" x14ac:dyDescent="0.2">
      <c r="A137" s="53" t="s">
        <v>348</v>
      </c>
      <c r="B137" s="41" t="s">
        <v>306</v>
      </c>
      <c r="C137" s="42" t="s">
        <v>100</v>
      </c>
      <c r="D137" s="127">
        <v>62.99</v>
      </c>
      <c r="E137" s="128">
        <f>Boletim_de_Medição_03!G137</f>
        <v>0</v>
      </c>
      <c r="F137" s="105"/>
      <c r="G137" s="17">
        <f t="shared" si="25"/>
        <v>0</v>
      </c>
      <c r="H137" s="17">
        <f t="shared" si="26"/>
        <v>62.99</v>
      </c>
      <c r="I137" s="129">
        <v>5.25</v>
      </c>
      <c r="J137" s="17">
        <f t="shared" si="20"/>
        <v>330.7</v>
      </c>
      <c r="K137" s="17">
        <f t="shared" si="21"/>
        <v>0</v>
      </c>
      <c r="L137" s="17">
        <f t="shared" si="22"/>
        <v>0</v>
      </c>
      <c r="M137" s="17">
        <f t="shared" si="23"/>
        <v>0</v>
      </c>
      <c r="N137" s="17">
        <f t="shared" si="24"/>
        <v>330.7</v>
      </c>
      <c r="O137" s="54">
        <f t="shared" si="27"/>
        <v>0</v>
      </c>
    </row>
    <row r="138" spans="1:15" ht="42.75" x14ac:dyDescent="0.2">
      <c r="A138" s="53" t="s">
        <v>349</v>
      </c>
      <c r="B138" s="41" t="s">
        <v>310</v>
      </c>
      <c r="C138" s="42" t="s">
        <v>6</v>
      </c>
      <c r="D138" s="127">
        <v>3.21</v>
      </c>
      <c r="E138" s="128">
        <f>Boletim_de_Medição_03!G138</f>
        <v>0</v>
      </c>
      <c r="F138" s="105"/>
      <c r="G138" s="17">
        <f t="shared" si="25"/>
        <v>0</v>
      </c>
      <c r="H138" s="17">
        <f t="shared" si="26"/>
        <v>3.21</v>
      </c>
      <c r="I138" s="129">
        <v>73.319999999999993</v>
      </c>
      <c r="J138" s="17">
        <f t="shared" ref="J138:J200" si="28">D138*I138</f>
        <v>235.36</v>
      </c>
      <c r="K138" s="17">
        <f t="shared" ref="K138:K200" si="29">E138*I138</f>
        <v>0</v>
      </c>
      <c r="L138" s="17">
        <f t="shared" ref="L138:L200" si="30">F138*I138</f>
        <v>0</v>
      </c>
      <c r="M138" s="17">
        <f t="shared" ref="M138:M200" si="31">G138*I138</f>
        <v>0</v>
      </c>
      <c r="N138" s="17">
        <f t="shared" si="24"/>
        <v>235.36</v>
      </c>
      <c r="O138" s="54">
        <f t="shared" si="27"/>
        <v>0</v>
      </c>
    </row>
    <row r="139" spans="1:15" ht="15" x14ac:dyDescent="0.2">
      <c r="A139" s="53" t="s">
        <v>350</v>
      </c>
      <c r="B139" s="41" t="s">
        <v>351</v>
      </c>
      <c r="C139" s="42" t="s">
        <v>28</v>
      </c>
      <c r="D139" s="127">
        <v>3.27</v>
      </c>
      <c r="E139" s="128">
        <f>Boletim_de_Medição_03!G139</f>
        <v>0</v>
      </c>
      <c r="F139" s="105"/>
      <c r="G139" s="17">
        <f t="shared" si="25"/>
        <v>0</v>
      </c>
      <c r="H139" s="17">
        <f t="shared" si="26"/>
        <v>3.27</v>
      </c>
      <c r="I139" s="129">
        <v>47</v>
      </c>
      <c r="J139" s="17">
        <f t="shared" si="28"/>
        <v>153.69</v>
      </c>
      <c r="K139" s="17">
        <f t="shared" si="29"/>
        <v>0</v>
      </c>
      <c r="L139" s="17">
        <f t="shared" si="30"/>
        <v>0</v>
      </c>
      <c r="M139" s="17">
        <f t="shared" si="31"/>
        <v>0</v>
      </c>
      <c r="N139" s="17">
        <f t="shared" ref="N139:N202" si="32">J139-M139</f>
        <v>153.69</v>
      </c>
      <c r="O139" s="54">
        <f t="shared" si="27"/>
        <v>0</v>
      </c>
    </row>
    <row r="140" spans="1:15" ht="15" x14ac:dyDescent="0.2">
      <c r="A140" s="123" t="s">
        <v>352</v>
      </c>
      <c r="B140" s="124" t="s">
        <v>312</v>
      </c>
      <c r="C140" s="124"/>
      <c r="D140" s="124"/>
      <c r="E140" s="128">
        <f>Boletim_de_Medição_03!G140</f>
        <v>0</v>
      </c>
      <c r="F140" s="124"/>
      <c r="G140" s="124"/>
      <c r="H140" s="124"/>
      <c r="I140" s="124"/>
      <c r="J140" s="125"/>
      <c r="K140" s="125"/>
      <c r="L140" s="125"/>
      <c r="M140" s="125"/>
      <c r="N140" s="17">
        <f t="shared" si="32"/>
        <v>0</v>
      </c>
      <c r="O140" s="126"/>
    </row>
    <row r="141" spans="1:15" ht="71.25" x14ac:dyDescent="0.2">
      <c r="A141" s="53" t="s">
        <v>353</v>
      </c>
      <c r="B141" s="41" t="s">
        <v>314</v>
      </c>
      <c r="C141" s="42" t="s">
        <v>6</v>
      </c>
      <c r="D141" s="127">
        <v>30.15</v>
      </c>
      <c r="E141" s="128">
        <f>Boletim_de_Medição_03!G141</f>
        <v>0</v>
      </c>
      <c r="F141" s="105"/>
      <c r="G141" s="17">
        <f t="shared" si="25"/>
        <v>0</v>
      </c>
      <c r="H141" s="17">
        <f t="shared" si="26"/>
        <v>30.15</v>
      </c>
      <c r="I141" s="129">
        <v>57.63</v>
      </c>
      <c r="J141" s="17">
        <f t="shared" si="28"/>
        <v>1737.54</v>
      </c>
      <c r="K141" s="17">
        <f t="shared" si="29"/>
        <v>0</v>
      </c>
      <c r="L141" s="17">
        <f t="shared" si="30"/>
        <v>0</v>
      </c>
      <c r="M141" s="17">
        <f t="shared" si="31"/>
        <v>0</v>
      </c>
      <c r="N141" s="17">
        <f t="shared" si="32"/>
        <v>1737.54</v>
      </c>
      <c r="O141" s="54">
        <f t="shared" si="27"/>
        <v>0</v>
      </c>
    </row>
    <row r="142" spans="1:15" ht="15" x14ac:dyDescent="0.2">
      <c r="A142" s="123" t="s">
        <v>354</v>
      </c>
      <c r="B142" s="124" t="s">
        <v>316</v>
      </c>
      <c r="C142" s="124"/>
      <c r="D142" s="124"/>
      <c r="E142" s="128">
        <f>Boletim_de_Medição_03!G142</f>
        <v>0</v>
      </c>
      <c r="F142" s="124"/>
      <c r="G142" s="124"/>
      <c r="H142" s="124"/>
      <c r="I142" s="124"/>
      <c r="J142" s="125"/>
      <c r="K142" s="125"/>
      <c r="L142" s="125"/>
      <c r="M142" s="125"/>
      <c r="N142" s="17">
        <f t="shared" si="32"/>
        <v>0</v>
      </c>
      <c r="O142" s="126"/>
    </row>
    <row r="143" spans="1:15" ht="57" x14ac:dyDescent="0.2">
      <c r="A143" s="53" t="s">
        <v>355</v>
      </c>
      <c r="B143" s="41" t="s">
        <v>318</v>
      </c>
      <c r="C143" s="42" t="s">
        <v>72</v>
      </c>
      <c r="D143" s="127">
        <v>15.17</v>
      </c>
      <c r="E143" s="128">
        <f>Boletim_de_Medição_03!G143</f>
        <v>0</v>
      </c>
      <c r="F143" s="105"/>
      <c r="G143" s="17">
        <f t="shared" si="25"/>
        <v>0</v>
      </c>
      <c r="H143" s="17">
        <f t="shared" si="26"/>
        <v>15.17</v>
      </c>
      <c r="I143" s="129">
        <v>96.54</v>
      </c>
      <c r="J143" s="17">
        <f t="shared" si="28"/>
        <v>1464.51</v>
      </c>
      <c r="K143" s="17">
        <f t="shared" si="29"/>
        <v>0</v>
      </c>
      <c r="L143" s="17">
        <f t="shared" si="30"/>
        <v>0</v>
      </c>
      <c r="M143" s="17">
        <f t="shared" si="31"/>
        <v>0</v>
      </c>
      <c r="N143" s="17">
        <f t="shared" si="32"/>
        <v>1464.51</v>
      </c>
      <c r="O143" s="54">
        <f t="shared" si="27"/>
        <v>0</v>
      </c>
    </row>
    <row r="144" spans="1:15" ht="42.75" x14ac:dyDescent="0.2">
      <c r="A144" s="53" t="s">
        <v>356</v>
      </c>
      <c r="B144" s="41" t="s">
        <v>320</v>
      </c>
      <c r="C144" s="42" t="s">
        <v>72</v>
      </c>
      <c r="D144" s="127">
        <v>4.09</v>
      </c>
      <c r="E144" s="128">
        <f>Boletim_de_Medição_03!G144</f>
        <v>0</v>
      </c>
      <c r="F144" s="105"/>
      <c r="G144" s="17">
        <f t="shared" si="25"/>
        <v>0</v>
      </c>
      <c r="H144" s="17">
        <f t="shared" si="26"/>
        <v>4.09</v>
      </c>
      <c r="I144" s="129">
        <v>59.91</v>
      </c>
      <c r="J144" s="17">
        <f t="shared" si="28"/>
        <v>245.03</v>
      </c>
      <c r="K144" s="17">
        <f t="shared" si="29"/>
        <v>0</v>
      </c>
      <c r="L144" s="17">
        <f t="shared" si="30"/>
        <v>0</v>
      </c>
      <c r="M144" s="17">
        <f t="shared" si="31"/>
        <v>0</v>
      </c>
      <c r="N144" s="17">
        <f t="shared" si="32"/>
        <v>245.03</v>
      </c>
      <c r="O144" s="54">
        <f t="shared" si="27"/>
        <v>0</v>
      </c>
    </row>
    <row r="145" spans="1:15" ht="28.5" x14ac:dyDescent="0.2">
      <c r="A145" s="53" t="s">
        <v>357</v>
      </c>
      <c r="B145" s="41" t="s">
        <v>322</v>
      </c>
      <c r="C145" s="42" t="s">
        <v>72</v>
      </c>
      <c r="D145" s="127">
        <v>20.100000000000001</v>
      </c>
      <c r="E145" s="128">
        <f>Boletim_de_Medição_03!G145</f>
        <v>0</v>
      </c>
      <c r="F145" s="105"/>
      <c r="G145" s="17">
        <f t="shared" si="25"/>
        <v>0</v>
      </c>
      <c r="H145" s="17">
        <f t="shared" si="26"/>
        <v>20.100000000000001</v>
      </c>
      <c r="I145" s="129">
        <v>3.02</v>
      </c>
      <c r="J145" s="17">
        <f t="shared" si="28"/>
        <v>60.7</v>
      </c>
      <c r="K145" s="17">
        <f t="shared" si="29"/>
        <v>0</v>
      </c>
      <c r="L145" s="17">
        <f t="shared" si="30"/>
        <v>0</v>
      </c>
      <c r="M145" s="17">
        <f t="shared" si="31"/>
        <v>0</v>
      </c>
      <c r="N145" s="17">
        <f t="shared" si="32"/>
        <v>60.7</v>
      </c>
      <c r="O145" s="54">
        <f t="shared" si="27"/>
        <v>0</v>
      </c>
    </row>
    <row r="146" spans="1:15" ht="28.5" x14ac:dyDescent="0.2">
      <c r="A146" s="53" t="s">
        <v>358</v>
      </c>
      <c r="B146" s="41" t="s">
        <v>324</v>
      </c>
      <c r="C146" s="42" t="s">
        <v>6</v>
      </c>
      <c r="D146" s="127">
        <v>20.100000000000001</v>
      </c>
      <c r="E146" s="128">
        <f>Boletim_de_Medição_03!G146</f>
        <v>0</v>
      </c>
      <c r="F146" s="105"/>
      <c r="G146" s="17">
        <f t="shared" si="25"/>
        <v>0</v>
      </c>
      <c r="H146" s="17">
        <f t="shared" si="26"/>
        <v>20.100000000000001</v>
      </c>
      <c r="I146" s="129">
        <v>20.87</v>
      </c>
      <c r="J146" s="17">
        <f t="shared" si="28"/>
        <v>419.49</v>
      </c>
      <c r="K146" s="17">
        <f t="shared" si="29"/>
        <v>0</v>
      </c>
      <c r="L146" s="17">
        <f t="shared" si="30"/>
        <v>0</v>
      </c>
      <c r="M146" s="17">
        <f t="shared" si="31"/>
        <v>0</v>
      </c>
      <c r="N146" s="17">
        <f t="shared" si="32"/>
        <v>419.49</v>
      </c>
      <c r="O146" s="54">
        <f t="shared" si="27"/>
        <v>0</v>
      </c>
    </row>
    <row r="147" spans="1:15" ht="15" x14ac:dyDescent="0.2">
      <c r="A147" s="123" t="s">
        <v>359</v>
      </c>
      <c r="B147" s="124" t="s">
        <v>326</v>
      </c>
      <c r="C147" s="124"/>
      <c r="D147" s="124"/>
      <c r="E147" s="128">
        <f>Boletim_de_Medição_03!G147</f>
        <v>0</v>
      </c>
      <c r="F147" s="124"/>
      <c r="G147" s="124"/>
      <c r="H147" s="124"/>
      <c r="I147" s="124"/>
      <c r="J147" s="125"/>
      <c r="K147" s="125"/>
      <c r="L147" s="125"/>
      <c r="M147" s="125"/>
      <c r="N147" s="17">
        <f t="shared" si="32"/>
        <v>0</v>
      </c>
      <c r="O147" s="126"/>
    </row>
    <row r="148" spans="1:15" ht="28.5" x14ac:dyDescent="0.2">
      <c r="A148" s="53" t="s">
        <v>360</v>
      </c>
      <c r="B148" s="41" t="s">
        <v>328</v>
      </c>
      <c r="C148" s="42" t="s">
        <v>30</v>
      </c>
      <c r="D148" s="127">
        <v>2.2000000000000002</v>
      </c>
      <c r="E148" s="128">
        <f>Boletim_de_Medição_03!G148</f>
        <v>0</v>
      </c>
      <c r="F148" s="105"/>
      <c r="G148" s="17">
        <f t="shared" si="25"/>
        <v>0</v>
      </c>
      <c r="H148" s="17">
        <f t="shared" si="26"/>
        <v>2.2000000000000002</v>
      </c>
      <c r="I148" s="129">
        <v>19.86</v>
      </c>
      <c r="J148" s="17">
        <f t="shared" si="28"/>
        <v>43.69</v>
      </c>
      <c r="K148" s="17">
        <f t="shared" si="29"/>
        <v>0</v>
      </c>
      <c r="L148" s="17">
        <f t="shared" si="30"/>
        <v>0</v>
      </c>
      <c r="M148" s="17">
        <f t="shared" si="31"/>
        <v>0</v>
      </c>
      <c r="N148" s="17">
        <f t="shared" si="32"/>
        <v>43.69</v>
      </c>
      <c r="O148" s="54">
        <f t="shared" si="27"/>
        <v>0</v>
      </c>
    </row>
    <row r="149" spans="1:15" ht="28.5" x14ac:dyDescent="0.2">
      <c r="A149" s="53" t="s">
        <v>361</v>
      </c>
      <c r="B149" s="41" t="s">
        <v>362</v>
      </c>
      <c r="C149" s="42" t="s">
        <v>71</v>
      </c>
      <c r="D149" s="127">
        <v>1</v>
      </c>
      <c r="E149" s="128">
        <f>Boletim_de_Medição_03!G149</f>
        <v>0</v>
      </c>
      <c r="F149" s="105"/>
      <c r="G149" s="17">
        <f t="shared" si="25"/>
        <v>0</v>
      </c>
      <c r="H149" s="17">
        <f t="shared" si="26"/>
        <v>1</v>
      </c>
      <c r="I149" s="129">
        <v>40.229999999999997</v>
      </c>
      <c r="J149" s="17">
        <f t="shared" si="28"/>
        <v>40.229999999999997</v>
      </c>
      <c r="K149" s="17">
        <f t="shared" si="29"/>
        <v>0</v>
      </c>
      <c r="L149" s="17">
        <f t="shared" si="30"/>
        <v>0</v>
      </c>
      <c r="M149" s="17">
        <f t="shared" si="31"/>
        <v>0</v>
      </c>
      <c r="N149" s="17">
        <f t="shared" si="32"/>
        <v>40.229999999999997</v>
      </c>
      <c r="O149" s="54">
        <f t="shared" si="27"/>
        <v>0</v>
      </c>
    </row>
    <row r="150" spans="1:15" ht="28.5" x14ac:dyDescent="0.2">
      <c r="A150" s="53" t="s">
        <v>363</v>
      </c>
      <c r="B150" s="41" t="s">
        <v>330</v>
      </c>
      <c r="C150" s="42" t="s">
        <v>71</v>
      </c>
      <c r="D150" s="127">
        <v>1</v>
      </c>
      <c r="E150" s="128">
        <f>Boletim_de_Medição_03!G150</f>
        <v>0</v>
      </c>
      <c r="F150" s="105"/>
      <c r="G150" s="17">
        <f t="shared" si="25"/>
        <v>0</v>
      </c>
      <c r="H150" s="17">
        <f t="shared" si="26"/>
        <v>1</v>
      </c>
      <c r="I150" s="129">
        <v>29.56</v>
      </c>
      <c r="J150" s="17">
        <f t="shared" si="28"/>
        <v>29.56</v>
      </c>
      <c r="K150" s="17">
        <f t="shared" si="29"/>
        <v>0</v>
      </c>
      <c r="L150" s="17">
        <f t="shared" si="30"/>
        <v>0</v>
      </c>
      <c r="M150" s="17">
        <f t="shared" si="31"/>
        <v>0</v>
      </c>
      <c r="N150" s="17">
        <f t="shared" si="32"/>
        <v>29.56</v>
      </c>
      <c r="O150" s="54">
        <f t="shared" si="27"/>
        <v>0</v>
      </c>
    </row>
    <row r="151" spans="1:15" ht="42.75" x14ac:dyDescent="0.2">
      <c r="A151" s="53" t="s">
        <v>364</v>
      </c>
      <c r="B151" s="41" t="s">
        <v>365</v>
      </c>
      <c r="C151" s="42" t="s">
        <v>75</v>
      </c>
      <c r="D151" s="127">
        <v>2.1</v>
      </c>
      <c r="E151" s="128">
        <f>Boletim_de_Medição_03!G151</f>
        <v>0</v>
      </c>
      <c r="F151" s="105"/>
      <c r="G151" s="17">
        <f t="shared" si="25"/>
        <v>0</v>
      </c>
      <c r="H151" s="17">
        <f t="shared" si="26"/>
        <v>2.1</v>
      </c>
      <c r="I151" s="129">
        <v>102.18</v>
      </c>
      <c r="J151" s="17">
        <f t="shared" si="28"/>
        <v>214.58</v>
      </c>
      <c r="K151" s="17">
        <f t="shared" si="29"/>
        <v>0</v>
      </c>
      <c r="L151" s="17">
        <f t="shared" si="30"/>
        <v>0</v>
      </c>
      <c r="M151" s="17">
        <f t="shared" si="31"/>
        <v>0</v>
      </c>
      <c r="N151" s="17">
        <f t="shared" si="32"/>
        <v>214.58</v>
      </c>
      <c r="O151" s="54">
        <f t="shared" si="27"/>
        <v>0</v>
      </c>
    </row>
    <row r="152" spans="1:15" ht="42.75" x14ac:dyDescent="0.2">
      <c r="A152" s="53" t="s">
        <v>366</v>
      </c>
      <c r="B152" s="41" t="s">
        <v>367</v>
      </c>
      <c r="C152" s="42" t="s">
        <v>75</v>
      </c>
      <c r="D152" s="127">
        <v>2.1</v>
      </c>
      <c r="E152" s="128">
        <f>Boletim_de_Medição_03!G152</f>
        <v>0</v>
      </c>
      <c r="F152" s="105"/>
      <c r="G152" s="17">
        <f t="shared" si="25"/>
        <v>0</v>
      </c>
      <c r="H152" s="17">
        <f t="shared" si="26"/>
        <v>2.1</v>
      </c>
      <c r="I152" s="129">
        <v>1.7</v>
      </c>
      <c r="J152" s="17">
        <f t="shared" si="28"/>
        <v>3.57</v>
      </c>
      <c r="K152" s="17">
        <f t="shared" si="29"/>
        <v>0</v>
      </c>
      <c r="L152" s="17">
        <f t="shared" si="30"/>
        <v>0</v>
      </c>
      <c r="M152" s="17">
        <f t="shared" si="31"/>
        <v>0</v>
      </c>
      <c r="N152" s="17">
        <f t="shared" si="32"/>
        <v>3.57</v>
      </c>
      <c r="O152" s="54">
        <f t="shared" si="27"/>
        <v>0</v>
      </c>
    </row>
    <row r="153" spans="1:15" ht="15" x14ac:dyDescent="0.2">
      <c r="A153" s="123" t="s">
        <v>368</v>
      </c>
      <c r="B153" s="124" t="s">
        <v>369</v>
      </c>
      <c r="C153" s="124"/>
      <c r="D153" s="124"/>
      <c r="E153" s="128">
        <f>Boletim_de_Medição_03!G153</f>
        <v>0</v>
      </c>
      <c r="F153" s="124"/>
      <c r="G153" s="124"/>
      <c r="H153" s="124"/>
      <c r="I153" s="124"/>
      <c r="J153" s="125"/>
      <c r="K153" s="125"/>
      <c r="L153" s="125"/>
      <c r="M153" s="125"/>
      <c r="N153" s="17">
        <f t="shared" si="32"/>
        <v>0</v>
      </c>
      <c r="O153" s="126"/>
    </row>
    <row r="154" spans="1:15" ht="15" x14ac:dyDescent="0.2">
      <c r="A154" s="123" t="s">
        <v>370</v>
      </c>
      <c r="B154" s="124" t="s">
        <v>371</v>
      </c>
      <c r="C154" s="124"/>
      <c r="D154" s="124"/>
      <c r="E154" s="128">
        <f>Boletim_de_Medição_03!G154</f>
        <v>0</v>
      </c>
      <c r="F154" s="124"/>
      <c r="G154" s="124"/>
      <c r="H154" s="124"/>
      <c r="I154" s="124"/>
      <c r="J154" s="125"/>
      <c r="K154" s="125"/>
      <c r="L154" s="125"/>
      <c r="M154" s="125"/>
      <c r="N154" s="17">
        <f t="shared" si="32"/>
        <v>0</v>
      </c>
      <c r="O154" s="126"/>
    </row>
    <row r="155" spans="1:15" ht="42.75" x14ac:dyDescent="0.2">
      <c r="A155" s="53" t="s">
        <v>372</v>
      </c>
      <c r="B155" s="41" t="s">
        <v>373</v>
      </c>
      <c r="C155" s="42" t="s">
        <v>75</v>
      </c>
      <c r="D155" s="127">
        <v>132</v>
      </c>
      <c r="E155" s="128">
        <f>Boletim_de_Medição_03!G155</f>
        <v>0</v>
      </c>
      <c r="F155" s="105"/>
      <c r="G155" s="17">
        <f t="shared" si="25"/>
        <v>0</v>
      </c>
      <c r="H155" s="17">
        <f t="shared" si="26"/>
        <v>132</v>
      </c>
      <c r="I155" s="129">
        <v>18.38</v>
      </c>
      <c r="J155" s="17">
        <f t="shared" si="28"/>
        <v>2426.16</v>
      </c>
      <c r="K155" s="17">
        <f t="shared" si="29"/>
        <v>0</v>
      </c>
      <c r="L155" s="17">
        <f t="shared" si="30"/>
        <v>0</v>
      </c>
      <c r="M155" s="17">
        <f t="shared" si="31"/>
        <v>0</v>
      </c>
      <c r="N155" s="17">
        <f t="shared" si="32"/>
        <v>2426.16</v>
      </c>
      <c r="O155" s="54">
        <f t="shared" si="27"/>
        <v>0</v>
      </c>
    </row>
    <row r="156" spans="1:15" ht="15" x14ac:dyDescent="0.2">
      <c r="A156" s="123" t="s">
        <v>374</v>
      </c>
      <c r="B156" s="124" t="s">
        <v>375</v>
      </c>
      <c r="C156" s="124"/>
      <c r="D156" s="124"/>
      <c r="E156" s="128">
        <f>Boletim_de_Medição_03!G156</f>
        <v>0</v>
      </c>
      <c r="F156" s="124"/>
      <c r="G156" s="124"/>
      <c r="H156" s="124"/>
      <c r="I156" s="124"/>
      <c r="J156" s="125"/>
      <c r="K156" s="125"/>
      <c r="L156" s="125"/>
      <c r="M156" s="125"/>
      <c r="N156" s="17">
        <f t="shared" si="32"/>
        <v>0</v>
      </c>
      <c r="O156" s="126"/>
    </row>
    <row r="157" spans="1:15" ht="28.5" x14ac:dyDescent="0.2">
      <c r="A157" s="53" t="s">
        <v>376</v>
      </c>
      <c r="B157" s="41" t="s">
        <v>253</v>
      </c>
      <c r="C157" s="42" t="s">
        <v>75</v>
      </c>
      <c r="D157" s="127">
        <v>130</v>
      </c>
      <c r="E157" s="128">
        <f>Boletim_de_Medição_03!G157</f>
        <v>0</v>
      </c>
      <c r="F157" s="105"/>
      <c r="G157" s="17">
        <f t="shared" si="25"/>
        <v>0</v>
      </c>
      <c r="H157" s="17">
        <f t="shared" si="26"/>
        <v>130</v>
      </c>
      <c r="I157" s="129">
        <v>0.59</v>
      </c>
      <c r="J157" s="17">
        <f t="shared" si="28"/>
        <v>76.7</v>
      </c>
      <c r="K157" s="17">
        <f t="shared" si="29"/>
        <v>0</v>
      </c>
      <c r="L157" s="17">
        <f t="shared" si="30"/>
        <v>0</v>
      </c>
      <c r="M157" s="17">
        <f t="shared" si="31"/>
        <v>0</v>
      </c>
      <c r="N157" s="17">
        <f t="shared" si="32"/>
        <v>76.7</v>
      </c>
      <c r="O157" s="54">
        <f t="shared" si="27"/>
        <v>0</v>
      </c>
    </row>
    <row r="158" spans="1:15" ht="42.75" x14ac:dyDescent="0.2">
      <c r="A158" s="53" t="s">
        <v>377</v>
      </c>
      <c r="B158" s="41" t="s">
        <v>209</v>
      </c>
      <c r="C158" s="42" t="s">
        <v>74</v>
      </c>
      <c r="D158" s="127">
        <v>36.4</v>
      </c>
      <c r="E158" s="128">
        <f>Boletim_de_Medição_03!G158</f>
        <v>0</v>
      </c>
      <c r="F158" s="105"/>
      <c r="G158" s="17">
        <f t="shared" si="25"/>
        <v>0</v>
      </c>
      <c r="H158" s="17">
        <f t="shared" si="26"/>
        <v>36.4</v>
      </c>
      <c r="I158" s="129">
        <v>18.850000000000001</v>
      </c>
      <c r="J158" s="17">
        <f t="shared" si="28"/>
        <v>686.14</v>
      </c>
      <c r="K158" s="17">
        <f t="shared" si="29"/>
        <v>0</v>
      </c>
      <c r="L158" s="17">
        <f t="shared" si="30"/>
        <v>0</v>
      </c>
      <c r="M158" s="17">
        <f t="shared" si="31"/>
        <v>0</v>
      </c>
      <c r="N158" s="17">
        <f t="shared" si="32"/>
        <v>686.14</v>
      </c>
      <c r="O158" s="54">
        <f t="shared" si="27"/>
        <v>0</v>
      </c>
    </row>
    <row r="159" spans="1:15" ht="28.5" x14ac:dyDescent="0.2">
      <c r="A159" s="53" t="s">
        <v>378</v>
      </c>
      <c r="B159" s="41" t="s">
        <v>379</v>
      </c>
      <c r="C159" s="42" t="s">
        <v>75</v>
      </c>
      <c r="D159" s="127">
        <v>132</v>
      </c>
      <c r="E159" s="128">
        <f>Boletim_de_Medição_03!G159</f>
        <v>0</v>
      </c>
      <c r="F159" s="105"/>
      <c r="G159" s="17">
        <f t="shared" si="25"/>
        <v>0</v>
      </c>
      <c r="H159" s="17">
        <f t="shared" si="26"/>
        <v>132</v>
      </c>
      <c r="I159" s="129">
        <v>1.0900000000000001</v>
      </c>
      <c r="J159" s="17">
        <f t="shared" si="28"/>
        <v>143.88</v>
      </c>
      <c r="K159" s="17">
        <f t="shared" si="29"/>
        <v>0</v>
      </c>
      <c r="L159" s="17">
        <f t="shared" si="30"/>
        <v>0</v>
      </c>
      <c r="M159" s="17">
        <f t="shared" si="31"/>
        <v>0</v>
      </c>
      <c r="N159" s="17">
        <f t="shared" si="32"/>
        <v>143.88</v>
      </c>
      <c r="O159" s="54">
        <f t="shared" si="27"/>
        <v>0</v>
      </c>
    </row>
    <row r="160" spans="1:15" s="9" customFormat="1" ht="15" x14ac:dyDescent="0.2">
      <c r="A160" s="53" t="s">
        <v>380</v>
      </c>
      <c r="B160" s="41" t="s">
        <v>98</v>
      </c>
      <c r="C160" s="42" t="s">
        <v>6</v>
      </c>
      <c r="D160" s="127">
        <v>52</v>
      </c>
      <c r="E160" s="128">
        <f>Boletim_de_Medição_03!G160</f>
        <v>0</v>
      </c>
      <c r="F160" s="105"/>
      <c r="G160" s="17">
        <f t="shared" si="25"/>
        <v>0</v>
      </c>
      <c r="H160" s="17">
        <f t="shared" si="26"/>
        <v>52</v>
      </c>
      <c r="I160" s="129">
        <v>2.2599999999999998</v>
      </c>
      <c r="J160" s="17">
        <f t="shared" si="28"/>
        <v>117.52</v>
      </c>
      <c r="K160" s="17">
        <f t="shared" si="29"/>
        <v>0</v>
      </c>
      <c r="L160" s="17">
        <f t="shared" si="30"/>
        <v>0</v>
      </c>
      <c r="M160" s="17">
        <f t="shared" si="31"/>
        <v>0</v>
      </c>
      <c r="N160" s="17">
        <f t="shared" si="32"/>
        <v>117.52</v>
      </c>
      <c r="O160" s="54">
        <f t="shared" si="27"/>
        <v>0</v>
      </c>
    </row>
    <row r="161" spans="1:15" ht="42.75" x14ac:dyDescent="0.2">
      <c r="A161" s="53" t="s">
        <v>381</v>
      </c>
      <c r="B161" s="41" t="s">
        <v>243</v>
      </c>
      <c r="C161" s="42" t="s">
        <v>74</v>
      </c>
      <c r="D161" s="127">
        <v>35.9</v>
      </c>
      <c r="E161" s="128">
        <f>Boletim_de_Medição_03!G161</f>
        <v>0</v>
      </c>
      <c r="F161" s="105"/>
      <c r="G161" s="17">
        <f t="shared" si="25"/>
        <v>0</v>
      </c>
      <c r="H161" s="17">
        <f t="shared" si="26"/>
        <v>35.9</v>
      </c>
      <c r="I161" s="129">
        <v>22.62</v>
      </c>
      <c r="J161" s="17">
        <f t="shared" si="28"/>
        <v>812.06</v>
      </c>
      <c r="K161" s="17">
        <f t="shared" si="29"/>
        <v>0</v>
      </c>
      <c r="L161" s="17">
        <f t="shared" si="30"/>
        <v>0</v>
      </c>
      <c r="M161" s="17">
        <f t="shared" si="31"/>
        <v>0</v>
      </c>
      <c r="N161" s="17">
        <f t="shared" si="32"/>
        <v>812.06</v>
      </c>
      <c r="O161" s="54">
        <f t="shared" si="27"/>
        <v>0</v>
      </c>
    </row>
    <row r="162" spans="1:15" ht="15" x14ac:dyDescent="0.2">
      <c r="A162" s="123" t="s">
        <v>382</v>
      </c>
      <c r="B162" s="124" t="s">
        <v>383</v>
      </c>
      <c r="C162" s="124"/>
      <c r="D162" s="124"/>
      <c r="E162" s="128">
        <f>Boletim_de_Medição_03!G162</f>
        <v>0</v>
      </c>
      <c r="F162" s="124"/>
      <c r="G162" s="124"/>
      <c r="H162" s="124"/>
      <c r="I162" s="124"/>
      <c r="J162" s="125"/>
      <c r="K162" s="125"/>
      <c r="L162" s="125"/>
      <c r="M162" s="125"/>
      <c r="N162" s="17">
        <f t="shared" si="32"/>
        <v>0</v>
      </c>
      <c r="O162" s="126"/>
    </row>
    <row r="163" spans="1:15" ht="28.5" x14ac:dyDescent="0.2">
      <c r="A163" s="53" t="s">
        <v>384</v>
      </c>
      <c r="B163" s="41" t="s">
        <v>385</v>
      </c>
      <c r="C163" s="42" t="s">
        <v>75</v>
      </c>
      <c r="D163" s="127">
        <v>52</v>
      </c>
      <c r="E163" s="128">
        <f>Boletim_de_Medição_03!G163</f>
        <v>0</v>
      </c>
      <c r="F163" s="105"/>
      <c r="G163" s="17">
        <f t="shared" ref="G163" si="33">E163+F163</f>
        <v>0</v>
      </c>
      <c r="H163" s="17">
        <f t="shared" ref="H163" si="34">D163-G163</f>
        <v>52</v>
      </c>
      <c r="I163" s="129">
        <v>0.7</v>
      </c>
      <c r="J163" s="17">
        <f t="shared" si="28"/>
        <v>36.4</v>
      </c>
      <c r="K163" s="17">
        <f t="shared" si="29"/>
        <v>0</v>
      </c>
      <c r="L163" s="17">
        <f t="shared" si="30"/>
        <v>0</v>
      </c>
      <c r="M163" s="17">
        <f t="shared" si="31"/>
        <v>0</v>
      </c>
      <c r="N163" s="17">
        <f t="shared" si="32"/>
        <v>36.4</v>
      </c>
      <c r="O163" s="54">
        <f t="shared" ref="O163" si="35">G163/D163*100</f>
        <v>0</v>
      </c>
    </row>
    <row r="164" spans="1:15" ht="15" x14ac:dyDescent="0.2">
      <c r="A164" s="123" t="s">
        <v>386</v>
      </c>
      <c r="B164" s="124" t="s">
        <v>387</v>
      </c>
      <c r="C164" s="124"/>
      <c r="D164" s="124"/>
      <c r="E164" s="128">
        <f>Boletim_de_Medição_03!G164</f>
        <v>0</v>
      </c>
      <c r="F164" s="124"/>
      <c r="G164" s="124"/>
      <c r="H164" s="124"/>
      <c r="I164" s="124"/>
      <c r="J164" s="125"/>
      <c r="K164" s="125"/>
      <c r="L164" s="125"/>
      <c r="M164" s="125"/>
      <c r="N164" s="17">
        <f t="shared" si="32"/>
        <v>0</v>
      </c>
      <c r="O164" s="126"/>
    </row>
    <row r="165" spans="1:15" ht="28.5" x14ac:dyDescent="0.2">
      <c r="A165" s="53" t="s">
        <v>388</v>
      </c>
      <c r="B165" s="41" t="s">
        <v>389</v>
      </c>
      <c r="C165" s="42" t="s">
        <v>72</v>
      </c>
      <c r="D165" s="127">
        <v>2.4</v>
      </c>
      <c r="E165" s="128">
        <f>Boletim_de_Medição_03!G165</f>
        <v>0</v>
      </c>
      <c r="F165" s="105"/>
      <c r="G165" s="17">
        <f t="shared" ref="G165:G228" si="36">E165+F165</f>
        <v>0</v>
      </c>
      <c r="H165" s="17">
        <f t="shared" ref="H165:H228" si="37">D165-G165</f>
        <v>2.4</v>
      </c>
      <c r="I165" s="129">
        <v>21.43</v>
      </c>
      <c r="J165" s="17">
        <f t="shared" si="28"/>
        <v>51.43</v>
      </c>
      <c r="K165" s="17">
        <f t="shared" si="29"/>
        <v>0</v>
      </c>
      <c r="L165" s="17">
        <f t="shared" si="30"/>
        <v>0</v>
      </c>
      <c r="M165" s="17">
        <f t="shared" si="31"/>
        <v>0</v>
      </c>
      <c r="N165" s="17">
        <f t="shared" si="32"/>
        <v>51.43</v>
      </c>
      <c r="O165" s="54">
        <f t="shared" ref="O165:O228" si="38">G165/D165*100</f>
        <v>0</v>
      </c>
    </row>
    <row r="166" spans="1:15" ht="15" x14ac:dyDescent="0.2">
      <c r="A166" s="123" t="s">
        <v>390</v>
      </c>
      <c r="B166" s="124" t="s">
        <v>207</v>
      </c>
      <c r="C166" s="124"/>
      <c r="D166" s="124"/>
      <c r="E166" s="128">
        <f>Boletim_de_Medição_03!G166</f>
        <v>0</v>
      </c>
      <c r="F166" s="124"/>
      <c r="G166" s="124"/>
      <c r="H166" s="124"/>
      <c r="I166" s="124"/>
      <c r="J166" s="125"/>
      <c r="K166" s="125"/>
      <c r="L166" s="125"/>
      <c r="M166" s="125"/>
      <c r="N166" s="17">
        <f t="shared" si="32"/>
        <v>0</v>
      </c>
      <c r="O166" s="126"/>
    </row>
    <row r="167" spans="1:15" ht="42.75" x14ac:dyDescent="0.2">
      <c r="A167" s="53" t="s">
        <v>391</v>
      </c>
      <c r="B167" s="41" t="s">
        <v>209</v>
      </c>
      <c r="C167" s="42" t="s">
        <v>74</v>
      </c>
      <c r="D167" s="127">
        <v>8.4</v>
      </c>
      <c r="E167" s="128">
        <f>Boletim_de_Medição_03!G167</f>
        <v>0</v>
      </c>
      <c r="F167" s="105"/>
      <c r="G167" s="17">
        <f t="shared" si="36"/>
        <v>0</v>
      </c>
      <c r="H167" s="17">
        <f t="shared" si="37"/>
        <v>8.4</v>
      </c>
      <c r="I167" s="129">
        <v>18.850000000000001</v>
      </c>
      <c r="J167" s="17">
        <f t="shared" si="28"/>
        <v>158.34</v>
      </c>
      <c r="K167" s="17">
        <f t="shared" si="29"/>
        <v>0</v>
      </c>
      <c r="L167" s="17">
        <f t="shared" si="30"/>
        <v>0</v>
      </c>
      <c r="M167" s="17">
        <f t="shared" si="31"/>
        <v>0</v>
      </c>
      <c r="N167" s="17">
        <f t="shared" si="32"/>
        <v>158.34</v>
      </c>
      <c r="O167" s="54">
        <f t="shared" si="38"/>
        <v>0</v>
      </c>
    </row>
    <row r="168" spans="1:15" ht="15" x14ac:dyDescent="0.2">
      <c r="A168" s="53" t="s">
        <v>392</v>
      </c>
      <c r="B168" s="41" t="s">
        <v>98</v>
      </c>
      <c r="C168" s="42" t="s">
        <v>6</v>
      </c>
      <c r="D168" s="127">
        <v>20.8</v>
      </c>
      <c r="E168" s="128">
        <f>Boletim_de_Medição_03!G168</f>
        <v>0</v>
      </c>
      <c r="F168" s="105"/>
      <c r="G168" s="17">
        <f t="shared" si="36"/>
        <v>0</v>
      </c>
      <c r="H168" s="17">
        <f t="shared" si="37"/>
        <v>20.8</v>
      </c>
      <c r="I168" s="129">
        <v>2.2599999999999998</v>
      </c>
      <c r="J168" s="17">
        <f t="shared" si="28"/>
        <v>47.01</v>
      </c>
      <c r="K168" s="17">
        <f t="shared" si="29"/>
        <v>0</v>
      </c>
      <c r="L168" s="17">
        <f t="shared" si="30"/>
        <v>0</v>
      </c>
      <c r="M168" s="17">
        <f t="shared" si="31"/>
        <v>0</v>
      </c>
      <c r="N168" s="17">
        <f t="shared" si="32"/>
        <v>47.01</v>
      </c>
      <c r="O168" s="54">
        <f t="shared" si="38"/>
        <v>0</v>
      </c>
    </row>
    <row r="169" spans="1:15" ht="30" x14ac:dyDescent="0.2">
      <c r="A169" s="123" t="s">
        <v>393</v>
      </c>
      <c r="B169" s="124" t="s">
        <v>394</v>
      </c>
      <c r="C169" s="124"/>
      <c r="D169" s="124"/>
      <c r="E169" s="128">
        <f>Boletim_de_Medição_03!G169</f>
        <v>0</v>
      </c>
      <c r="F169" s="124"/>
      <c r="G169" s="124"/>
      <c r="H169" s="124"/>
      <c r="I169" s="124"/>
      <c r="J169" s="125"/>
      <c r="K169" s="125"/>
      <c r="L169" s="125"/>
      <c r="M169" s="125"/>
      <c r="N169" s="17">
        <f t="shared" si="32"/>
        <v>0</v>
      </c>
      <c r="O169" s="126"/>
    </row>
    <row r="170" spans="1:15" ht="28.5" x14ac:dyDescent="0.2">
      <c r="A170" s="53" t="s">
        <v>395</v>
      </c>
      <c r="B170" s="41" t="s">
        <v>396</v>
      </c>
      <c r="C170" s="42" t="s">
        <v>75</v>
      </c>
      <c r="D170" s="127">
        <v>54</v>
      </c>
      <c r="E170" s="128">
        <f>Boletim_de_Medição_03!G170</f>
        <v>0</v>
      </c>
      <c r="F170" s="105"/>
      <c r="G170" s="17">
        <f t="shared" si="36"/>
        <v>0</v>
      </c>
      <c r="H170" s="17">
        <f t="shared" si="37"/>
        <v>54</v>
      </c>
      <c r="I170" s="129">
        <v>5.0599999999999996</v>
      </c>
      <c r="J170" s="17">
        <f t="shared" si="28"/>
        <v>273.24</v>
      </c>
      <c r="K170" s="17">
        <f t="shared" si="29"/>
        <v>0</v>
      </c>
      <c r="L170" s="17">
        <f t="shared" si="30"/>
        <v>0</v>
      </c>
      <c r="M170" s="17">
        <f t="shared" si="31"/>
        <v>0</v>
      </c>
      <c r="N170" s="17">
        <f t="shared" si="32"/>
        <v>273.24</v>
      </c>
      <c r="O170" s="54">
        <f t="shared" si="38"/>
        <v>0</v>
      </c>
    </row>
    <row r="171" spans="1:15" ht="28.5" x14ac:dyDescent="0.2">
      <c r="A171" s="53" t="s">
        <v>397</v>
      </c>
      <c r="B171" s="41" t="s">
        <v>398</v>
      </c>
      <c r="C171" s="42" t="s">
        <v>7</v>
      </c>
      <c r="D171" s="127">
        <v>3</v>
      </c>
      <c r="E171" s="128">
        <f>Boletim_de_Medição_03!G171</f>
        <v>0</v>
      </c>
      <c r="F171" s="105"/>
      <c r="G171" s="17">
        <f t="shared" si="36"/>
        <v>0</v>
      </c>
      <c r="H171" s="17">
        <f t="shared" si="37"/>
        <v>3</v>
      </c>
      <c r="I171" s="129">
        <v>5.93</v>
      </c>
      <c r="J171" s="17">
        <f t="shared" si="28"/>
        <v>17.79</v>
      </c>
      <c r="K171" s="17">
        <f t="shared" si="29"/>
        <v>0</v>
      </c>
      <c r="L171" s="17">
        <f t="shared" si="30"/>
        <v>0</v>
      </c>
      <c r="M171" s="17">
        <f t="shared" si="31"/>
        <v>0</v>
      </c>
      <c r="N171" s="17">
        <f t="shared" si="32"/>
        <v>17.79</v>
      </c>
      <c r="O171" s="54">
        <f t="shared" si="38"/>
        <v>0</v>
      </c>
    </row>
    <row r="172" spans="1:15" ht="15" x14ac:dyDescent="0.2">
      <c r="A172" s="123" t="s">
        <v>399</v>
      </c>
      <c r="B172" s="124" t="s">
        <v>241</v>
      </c>
      <c r="C172" s="124"/>
      <c r="D172" s="124"/>
      <c r="E172" s="128">
        <f>Boletim_de_Medição_03!G172</f>
        <v>0</v>
      </c>
      <c r="F172" s="124"/>
      <c r="G172" s="124"/>
      <c r="H172" s="124"/>
      <c r="I172" s="124"/>
      <c r="J172" s="125"/>
      <c r="K172" s="125"/>
      <c r="L172" s="125"/>
      <c r="M172" s="125"/>
      <c r="N172" s="17">
        <f t="shared" si="32"/>
        <v>0</v>
      </c>
      <c r="O172" s="126"/>
    </row>
    <row r="173" spans="1:15" ht="42.75" x14ac:dyDescent="0.2">
      <c r="A173" s="53" t="s">
        <v>400</v>
      </c>
      <c r="B173" s="41" t="s">
        <v>243</v>
      </c>
      <c r="C173" s="42" t="s">
        <v>74</v>
      </c>
      <c r="D173" s="127">
        <v>8.4</v>
      </c>
      <c r="E173" s="128">
        <f>Boletim_de_Medição_03!G173</f>
        <v>0</v>
      </c>
      <c r="F173" s="105"/>
      <c r="G173" s="17">
        <f t="shared" si="36"/>
        <v>0</v>
      </c>
      <c r="H173" s="17">
        <f t="shared" si="37"/>
        <v>8.4</v>
      </c>
      <c r="I173" s="129">
        <v>22.62</v>
      </c>
      <c r="J173" s="17">
        <f t="shared" si="28"/>
        <v>190.01</v>
      </c>
      <c r="K173" s="17">
        <f t="shared" si="29"/>
        <v>0</v>
      </c>
      <c r="L173" s="17">
        <f t="shared" si="30"/>
        <v>0</v>
      </c>
      <c r="M173" s="17">
        <f t="shared" si="31"/>
        <v>0</v>
      </c>
      <c r="N173" s="17">
        <f t="shared" si="32"/>
        <v>190.01</v>
      </c>
      <c r="O173" s="54">
        <f t="shared" si="38"/>
        <v>0</v>
      </c>
    </row>
    <row r="174" spans="1:15" ht="15" x14ac:dyDescent="0.2">
      <c r="A174" s="123" t="s">
        <v>401</v>
      </c>
      <c r="B174" s="124" t="s">
        <v>247</v>
      </c>
      <c r="C174" s="124"/>
      <c r="D174" s="124"/>
      <c r="E174" s="128">
        <f>Boletim_de_Medição_03!G174</f>
        <v>0</v>
      </c>
      <c r="F174" s="124"/>
      <c r="G174" s="124"/>
      <c r="H174" s="124"/>
      <c r="I174" s="124"/>
      <c r="J174" s="125"/>
      <c r="K174" s="125"/>
      <c r="L174" s="125"/>
      <c r="M174" s="125"/>
      <c r="N174" s="17">
        <f t="shared" si="32"/>
        <v>0</v>
      </c>
      <c r="O174" s="126"/>
    </row>
    <row r="175" spans="1:15" ht="28.5" x14ac:dyDescent="0.2">
      <c r="A175" s="53" t="s">
        <v>402</v>
      </c>
      <c r="B175" s="41" t="s">
        <v>403</v>
      </c>
      <c r="C175" s="42" t="s">
        <v>75</v>
      </c>
      <c r="D175" s="127">
        <v>52</v>
      </c>
      <c r="E175" s="128">
        <f>Boletim_de_Medição_03!G175</f>
        <v>0</v>
      </c>
      <c r="F175" s="105"/>
      <c r="G175" s="17">
        <f t="shared" si="36"/>
        <v>0</v>
      </c>
      <c r="H175" s="17">
        <f t="shared" si="37"/>
        <v>52</v>
      </c>
      <c r="I175" s="129">
        <v>1.33</v>
      </c>
      <c r="J175" s="17">
        <f t="shared" si="28"/>
        <v>69.16</v>
      </c>
      <c r="K175" s="17">
        <f t="shared" si="29"/>
        <v>0</v>
      </c>
      <c r="L175" s="17">
        <f t="shared" si="30"/>
        <v>0</v>
      </c>
      <c r="M175" s="17">
        <f t="shared" si="31"/>
        <v>0</v>
      </c>
      <c r="N175" s="17">
        <f t="shared" si="32"/>
        <v>69.16</v>
      </c>
      <c r="O175" s="54">
        <f t="shared" si="38"/>
        <v>0</v>
      </c>
    </row>
    <row r="176" spans="1:15" ht="28.5" x14ac:dyDescent="0.2">
      <c r="A176" s="53" t="s">
        <v>404</v>
      </c>
      <c r="B176" s="41" t="s">
        <v>405</v>
      </c>
      <c r="C176" s="42" t="s">
        <v>30</v>
      </c>
      <c r="D176" s="127">
        <v>52</v>
      </c>
      <c r="E176" s="128">
        <f>Boletim_de_Medição_03!G176</f>
        <v>0</v>
      </c>
      <c r="F176" s="105"/>
      <c r="G176" s="17">
        <f t="shared" si="36"/>
        <v>0</v>
      </c>
      <c r="H176" s="17">
        <f t="shared" si="37"/>
        <v>52</v>
      </c>
      <c r="I176" s="129">
        <v>1.33</v>
      </c>
      <c r="J176" s="17">
        <f t="shared" si="28"/>
        <v>69.16</v>
      </c>
      <c r="K176" s="17">
        <f t="shared" si="29"/>
        <v>0</v>
      </c>
      <c r="L176" s="17">
        <f t="shared" si="30"/>
        <v>0</v>
      </c>
      <c r="M176" s="17">
        <f t="shared" si="31"/>
        <v>0</v>
      </c>
      <c r="N176" s="17">
        <f t="shared" si="32"/>
        <v>69.16</v>
      </c>
      <c r="O176" s="54">
        <f t="shared" si="38"/>
        <v>0</v>
      </c>
    </row>
    <row r="177" spans="1:15" ht="15" x14ac:dyDescent="0.2">
      <c r="A177" s="123" t="s">
        <v>406</v>
      </c>
      <c r="B177" s="124" t="s">
        <v>407</v>
      </c>
      <c r="C177" s="124"/>
      <c r="D177" s="124"/>
      <c r="E177" s="128">
        <f>Boletim_de_Medição_03!G177</f>
        <v>0</v>
      </c>
      <c r="F177" s="124"/>
      <c r="G177" s="124"/>
      <c r="H177" s="124"/>
      <c r="I177" s="124"/>
      <c r="J177" s="125"/>
      <c r="K177" s="125"/>
      <c r="L177" s="125"/>
      <c r="M177" s="125"/>
      <c r="N177" s="17">
        <f t="shared" si="32"/>
        <v>0</v>
      </c>
      <c r="O177" s="126"/>
    </row>
    <row r="178" spans="1:15" ht="28.5" x14ac:dyDescent="0.2">
      <c r="A178" s="53" t="s">
        <v>408</v>
      </c>
      <c r="B178" s="41" t="s">
        <v>409</v>
      </c>
      <c r="C178" s="42" t="s">
        <v>7</v>
      </c>
      <c r="D178" s="127">
        <v>1</v>
      </c>
      <c r="E178" s="128">
        <f>Boletim_de_Medição_03!G178</f>
        <v>0</v>
      </c>
      <c r="F178" s="105"/>
      <c r="G178" s="17">
        <f t="shared" si="36"/>
        <v>0</v>
      </c>
      <c r="H178" s="17">
        <f t="shared" si="37"/>
        <v>1</v>
      </c>
      <c r="I178" s="129">
        <v>243.78</v>
      </c>
      <c r="J178" s="17">
        <f t="shared" si="28"/>
        <v>243.78</v>
      </c>
      <c r="K178" s="17">
        <f t="shared" si="29"/>
        <v>0</v>
      </c>
      <c r="L178" s="17">
        <f t="shared" si="30"/>
        <v>0</v>
      </c>
      <c r="M178" s="17">
        <f t="shared" si="31"/>
        <v>0</v>
      </c>
      <c r="N178" s="17">
        <f t="shared" si="32"/>
        <v>243.78</v>
      </c>
      <c r="O178" s="54">
        <f t="shared" si="38"/>
        <v>0</v>
      </c>
    </row>
    <row r="179" spans="1:15" ht="42.75" x14ac:dyDescent="0.2">
      <c r="A179" s="53" t="s">
        <v>410</v>
      </c>
      <c r="B179" s="41" t="s">
        <v>411</v>
      </c>
      <c r="C179" s="42" t="s">
        <v>75</v>
      </c>
      <c r="D179" s="127">
        <v>9</v>
      </c>
      <c r="E179" s="128">
        <f>Boletim_de_Medição_03!G179</f>
        <v>0</v>
      </c>
      <c r="F179" s="105"/>
      <c r="G179" s="17">
        <f t="shared" si="36"/>
        <v>0</v>
      </c>
      <c r="H179" s="17">
        <f t="shared" si="37"/>
        <v>9</v>
      </c>
      <c r="I179" s="129">
        <v>4.78</v>
      </c>
      <c r="J179" s="17">
        <f t="shared" si="28"/>
        <v>43.02</v>
      </c>
      <c r="K179" s="17">
        <f t="shared" si="29"/>
        <v>0</v>
      </c>
      <c r="L179" s="17">
        <f t="shared" si="30"/>
        <v>0</v>
      </c>
      <c r="M179" s="17">
        <f t="shared" si="31"/>
        <v>0</v>
      </c>
      <c r="N179" s="17">
        <f t="shared" si="32"/>
        <v>43.02</v>
      </c>
      <c r="O179" s="54">
        <f t="shared" si="38"/>
        <v>0</v>
      </c>
    </row>
    <row r="180" spans="1:15" ht="15" x14ac:dyDescent="0.2">
      <c r="A180" s="123" t="s">
        <v>412</v>
      </c>
      <c r="B180" s="124" t="s">
        <v>413</v>
      </c>
      <c r="C180" s="124"/>
      <c r="D180" s="124"/>
      <c r="E180" s="128">
        <f>Boletim_de_Medição_03!G180</f>
        <v>0</v>
      </c>
      <c r="F180" s="124"/>
      <c r="G180" s="124"/>
      <c r="H180" s="124"/>
      <c r="I180" s="124"/>
      <c r="J180" s="125"/>
      <c r="K180" s="125"/>
      <c r="L180" s="125"/>
      <c r="M180" s="125"/>
      <c r="N180" s="17">
        <f t="shared" si="32"/>
        <v>0</v>
      </c>
      <c r="O180" s="126"/>
    </row>
    <row r="181" spans="1:15" ht="15" x14ac:dyDescent="0.2">
      <c r="A181" s="53" t="s">
        <v>414</v>
      </c>
      <c r="B181" s="41" t="s">
        <v>415</v>
      </c>
      <c r="C181" s="42" t="s">
        <v>74</v>
      </c>
      <c r="D181" s="127">
        <v>1.2</v>
      </c>
      <c r="E181" s="128">
        <f>Boletim_de_Medição_03!G181</f>
        <v>0</v>
      </c>
      <c r="F181" s="105"/>
      <c r="G181" s="17">
        <f t="shared" si="36"/>
        <v>0</v>
      </c>
      <c r="H181" s="17">
        <f t="shared" si="37"/>
        <v>1.2</v>
      </c>
      <c r="I181" s="129">
        <v>98.34</v>
      </c>
      <c r="J181" s="17">
        <f t="shared" si="28"/>
        <v>118.01</v>
      </c>
      <c r="K181" s="17">
        <f t="shared" si="29"/>
        <v>0</v>
      </c>
      <c r="L181" s="17">
        <f t="shared" si="30"/>
        <v>0</v>
      </c>
      <c r="M181" s="17">
        <f t="shared" si="31"/>
        <v>0</v>
      </c>
      <c r="N181" s="17">
        <f t="shared" si="32"/>
        <v>118.01</v>
      </c>
      <c r="O181" s="54">
        <f t="shared" si="38"/>
        <v>0</v>
      </c>
    </row>
    <row r="182" spans="1:15" ht="42.75" x14ac:dyDescent="0.2">
      <c r="A182" s="53" t="s">
        <v>416</v>
      </c>
      <c r="B182" s="41" t="s">
        <v>417</v>
      </c>
      <c r="C182" s="42" t="s">
        <v>6</v>
      </c>
      <c r="D182" s="127">
        <v>2.4</v>
      </c>
      <c r="E182" s="128">
        <f>Boletim_de_Medição_03!G182</f>
        <v>0</v>
      </c>
      <c r="F182" s="105"/>
      <c r="G182" s="17">
        <f t="shared" si="36"/>
        <v>0</v>
      </c>
      <c r="H182" s="17">
        <f t="shared" si="37"/>
        <v>2.4</v>
      </c>
      <c r="I182" s="129">
        <v>32.1</v>
      </c>
      <c r="J182" s="17">
        <f t="shared" si="28"/>
        <v>77.040000000000006</v>
      </c>
      <c r="K182" s="17">
        <f t="shared" si="29"/>
        <v>0</v>
      </c>
      <c r="L182" s="17">
        <f t="shared" si="30"/>
        <v>0</v>
      </c>
      <c r="M182" s="17">
        <f t="shared" si="31"/>
        <v>0</v>
      </c>
      <c r="N182" s="17">
        <f t="shared" si="32"/>
        <v>77.040000000000006</v>
      </c>
      <c r="O182" s="54">
        <f t="shared" si="38"/>
        <v>0</v>
      </c>
    </row>
    <row r="183" spans="1:15" ht="15" x14ac:dyDescent="0.2">
      <c r="A183" s="123" t="s">
        <v>418</v>
      </c>
      <c r="B183" s="124" t="s">
        <v>67</v>
      </c>
      <c r="C183" s="124"/>
      <c r="D183" s="124"/>
      <c r="E183" s="128">
        <f>Boletim_de_Medição_03!G183</f>
        <v>0</v>
      </c>
      <c r="F183" s="124"/>
      <c r="G183" s="124"/>
      <c r="H183" s="124"/>
      <c r="I183" s="124"/>
      <c r="J183" s="125"/>
      <c r="K183" s="125"/>
      <c r="L183" s="125"/>
      <c r="M183" s="125"/>
      <c r="N183" s="17">
        <f t="shared" si="32"/>
        <v>0</v>
      </c>
      <c r="O183" s="126"/>
    </row>
    <row r="184" spans="1:15" ht="15" x14ac:dyDescent="0.2">
      <c r="A184" s="123" t="s">
        <v>419</v>
      </c>
      <c r="B184" s="124" t="s">
        <v>95</v>
      </c>
      <c r="C184" s="124"/>
      <c r="D184" s="124"/>
      <c r="E184" s="128">
        <f>Boletim_de_Medição_03!G184</f>
        <v>0</v>
      </c>
      <c r="F184" s="124"/>
      <c r="G184" s="124"/>
      <c r="H184" s="124"/>
      <c r="I184" s="124"/>
      <c r="J184" s="125"/>
      <c r="K184" s="125"/>
      <c r="L184" s="125"/>
      <c r="M184" s="125"/>
      <c r="N184" s="17">
        <f t="shared" si="32"/>
        <v>0</v>
      </c>
      <c r="O184" s="126"/>
    </row>
    <row r="185" spans="1:15" ht="71.25" x14ac:dyDescent="0.2">
      <c r="A185" s="53" t="s">
        <v>420</v>
      </c>
      <c r="B185" s="41" t="s">
        <v>421</v>
      </c>
      <c r="C185" s="42" t="s">
        <v>6</v>
      </c>
      <c r="D185" s="127">
        <v>212.18</v>
      </c>
      <c r="E185" s="128">
        <f>Boletim_de_Medição_03!G185</f>
        <v>133.13</v>
      </c>
      <c r="F185" s="105"/>
      <c r="G185" s="17">
        <f t="shared" si="36"/>
        <v>133.13</v>
      </c>
      <c r="H185" s="17">
        <f t="shared" si="37"/>
        <v>79.05</v>
      </c>
      <c r="I185" s="129">
        <v>133.72999999999999</v>
      </c>
      <c r="J185" s="17">
        <f t="shared" si="28"/>
        <v>28374.83</v>
      </c>
      <c r="K185" s="17">
        <f t="shared" si="29"/>
        <v>17803.47</v>
      </c>
      <c r="L185" s="17">
        <f t="shared" si="30"/>
        <v>0</v>
      </c>
      <c r="M185" s="17">
        <f t="shared" si="31"/>
        <v>17803.47</v>
      </c>
      <c r="N185" s="17">
        <f t="shared" si="32"/>
        <v>10571.36</v>
      </c>
      <c r="O185" s="54">
        <f t="shared" si="38"/>
        <v>62.74</v>
      </c>
    </row>
    <row r="186" spans="1:15" ht="71.25" x14ac:dyDescent="0.2">
      <c r="A186" s="53" t="s">
        <v>422</v>
      </c>
      <c r="B186" s="41" t="s">
        <v>423</v>
      </c>
      <c r="C186" s="42" t="s">
        <v>72</v>
      </c>
      <c r="D186" s="127">
        <v>18.079999999999998</v>
      </c>
      <c r="E186" s="128">
        <f>Boletim_de_Medição_03!G186</f>
        <v>0</v>
      </c>
      <c r="F186" s="105"/>
      <c r="G186" s="17">
        <f t="shared" si="36"/>
        <v>0</v>
      </c>
      <c r="H186" s="17">
        <f t="shared" si="37"/>
        <v>18.079999999999998</v>
      </c>
      <c r="I186" s="129">
        <v>341.23</v>
      </c>
      <c r="J186" s="17">
        <f t="shared" si="28"/>
        <v>6169.44</v>
      </c>
      <c r="K186" s="17">
        <f t="shared" si="29"/>
        <v>0</v>
      </c>
      <c r="L186" s="17">
        <f t="shared" si="30"/>
        <v>0</v>
      </c>
      <c r="M186" s="17">
        <f t="shared" si="31"/>
        <v>0</v>
      </c>
      <c r="N186" s="17">
        <f t="shared" si="32"/>
        <v>6169.44</v>
      </c>
      <c r="O186" s="54">
        <f t="shared" si="38"/>
        <v>0</v>
      </c>
    </row>
    <row r="187" spans="1:15" ht="42.75" x14ac:dyDescent="0.2">
      <c r="A187" s="53" t="s">
        <v>424</v>
      </c>
      <c r="B187" s="41" t="s">
        <v>425</v>
      </c>
      <c r="C187" s="42" t="s">
        <v>72</v>
      </c>
      <c r="D187" s="127">
        <v>30.37</v>
      </c>
      <c r="E187" s="128">
        <f>Boletim_de_Medição_03!G187</f>
        <v>0</v>
      </c>
      <c r="F187" s="105"/>
      <c r="G187" s="17">
        <f t="shared" si="36"/>
        <v>0</v>
      </c>
      <c r="H187" s="17">
        <f t="shared" si="37"/>
        <v>30.37</v>
      </c>
      <c r="I187" s="129">
        <v>20.81</v>
      </c>
      <c r="J187" s="17">
        <f t="shared" si="28"/>
        <v>632</v>
      </c>
      <c r="K187" s="17">
        <f t="shared" si="29"/>
        <v>0</v>
      </c>
      <c r="L187" s="17">
        <f t="shared" si="30"/>
        <v>0</v>
      </c>
      <c r="M187" s="17">
        <f t="shared" si="31"/>
        <v>0</v>
      </c>
      <c r="N187" s="17">
        <f t="shared" si="32"/>
        <v>632</v>
      </c>
      <c r="O187" s="54">
        <f t="shared" si="38"/>
        <v>0</v>
      </c>
    </row>
    <row r="188" spans="1:15" ht="42.75" x14ac:dyDescent="0.2">
      <c r="A188" s="53" t="s">
        <v>426</v>
      </c>
      <c r="B188" s="41" t="s">
        <v>427</v>
      </c>
      <c r="C188" s="42" t="s">
        <v>75</v>
      </c>
      <c r="D188" s="127">
        <v>102.17</v>
      </c>
      <c r="E188" s="128">
        <f>Boletim_de_Medição_03!G188</f>
        <v>0</v>
      </c>
      <c r="F188" s="105"/>
      <c r="G188" s="17">
        <f t="shared" si="36"/>
        <v>0</v>
      </c>
      <c r="H188" s="17">
        <f t="shared" si="37"/>
        <v>102.17</v>
      </c>
      <c r="I188" s="129">
        <v>38.340000000000003</v>
      </c>
      <c r="J188" s="17">
        <f t="shared" si="28"/>
        <v>3917.2</v>
      </c>
      <c r="K188" s="17">
        <f t="shared" si="29"/>
        <v>0</v>
      </c>
      <c r="L188" s="17">
        <f t="shared" si="30"/>
        <v>0</v>
      </c>
      <c r="M188" s="17">
        <f t="shared" si="31"/>
        <v>0</v>
      </c>
      <c r="N188" s="17">
        <f t="shared" si="32"/>
        <v>3917.2</v>
      </c>
      <c r="O188" s="54">
        <f t="shared" si="38"/>
        <v>0</v>
      </c>
    </row>
    <row r="189" spans="1:15" ht="15" x14ac:dyDescent="0.2">
      <c r="A189" s="123" t="s">
        <v>428</v>
      </c>
      <c r="B189" s="124" t="s">
        <v>97</v>
      </c>
      <c r="C189" s="124"/>
      <c r="D189" s="124"/>
      <c r="E189" s="128">
        <f>Boletim_de_Medição_03!G189</f>
        <v>0</v>
      </c>
      <c r="F189" s="124"/>
      <c r="G189" s="124"/>
      <c r="H189" s="124"/>
      <c r="I189" s="124"/>
      <c r="J189" s="125"/>
      <c r="K189" s="125"/>
      <c r="L189" s="125"/>
      <c r="M189" s="125"/>
      <c r="N189" s="17">
        <f t="shared" si="32"/>
        <v>0</v>
      </c>
      <c r="O189" s="126"/>
    </row>
    <row r="190" spans="1:15" ht="28.5" x14ac:dyDescent="0.2">
      <c r="A190" s="53" t="s">
        <v>429</v>
      </c>
      <c r="B190" s="41" t="s">
        <v>430</v>
      </c>
      <c r="C190" s="42" t="s">
        <v>72</v>
      </c>
      <c r="D190" s="127">
        <v>223.8</v>
      </c>
      <c r="E190" s="128">
        <f>Boletim_de_Medição_03!G190</f>
        <v>0</v>
      </c>
      <c r="F190" s="105"/>
      <c r="G190" s="17">
        <f t="shared" si="36"/>
        <v>0</v>
      </c>
      <c r="H190" s="17">
        <f t="shared" si="37"/>
        <v>223.8</v>
      </c>
      <c r="I190" s="129">
        <v>1.06</v>
      </c>
      <c r="J190" s="17">
        <f t="shared" si="28"/>
        <v>237.23</v>
      </c>
      <c r="K190" s="17">
        <f t="shared" si="29"/>
        <v>0</v>
      </c>
      <c r="L190" s="17">
        <f t="shared" si="30"/>
        <v>0</v>
      </c>
      <c r="M190" s="17">
        <f t="shared" si="31"/>
        <v>0</v>
      </c>
      <c r="N190" s="17">
        <f t="shared" si="32"/>
        <v>237.23</v>
      </c>
      <c r="O190" s="54">
        <f t="shared" si="38"/>
        <v>0</v>
      </c>
    </row>
    <row r="191" spans="1:15" ht="15" x14ac:dyDescent="0.2">
      <c r="A191" s="53" t="s">
        <v>431</v>
      </c>
      <c r="B191" s="41" t="s">
        <v>36</v>
      </c>
      <c r="C191" s="42" t="s">
        <v>6</v>
      </c>
      <c r="D191" s="127">
        <v>207</v>
      </c>
      <c r="E191" s="128">
        <f>Boletim_de_Medição_03!G191</f>
        <v>0</v>
      </c>
      <c r="F191" s="105"/>
      <c r="G191" s="17">
        <f t="shared" si="36"/>
        <v>0</v>
      </c>
      <c r="H191" s="17">
        <f t="shared" si="37"/>
        <v>207</v>
      </c>
      <c r="I191" s="129">
        <v>1.1100000000000001</v>
      </c>
      <c r="J191" s="17">
        <f t="shared" si="28"/>
        <v>229.77</v>
      </c>
      <c r="K191" s="17">
        <f t="shared" si="29"/>
        <v>0</v>
      </c>
      <c r="L191" s="17">
        <f t="shared" si="30"/>
        <v>0</v>
      </c>
      <c r="M191" s="17">
        <f t="shared" si="31"/>
        <v>0</v>
      </c>
      <c r="N191" s="17">
        <f t="shared" si="32"/>
        <v>229.77</v>
      </c>
      <c r="O191" s="54">
        <f t="shared" si="38"/>
        <v>0</v>
      </c>
    </row>
    <row r="192" spans="1:15" ht="42.75" x14ac:dyDescent="0.2">
      <c r="A192" s="53" t="s">
        <v>432</v>
      </c>
      <c r="B192" s="41" t="s">
        <v>433</v>
      </c>
      <c r="C192" s="42" t="s">
        <v>75</v>
      </c>
      <c r="D192" s="127">
        <v>49.93</v>
      </c>
      <c r="E192" s="128">
        <f>Boletim_de_Medição_03!G192</f>
        <v>0</v>
      </c>
      <c r="F192" s="105"/>
      <c r="G192" s="17">
        <f t="shared" si="36"/>
        <v>0</v>
      </c>
      <c r="H192" s="17">
        <f t="shared" si="37"/>
        <v>49.93</v>
      </c>
      <c r="I192" s="129">
        <v>19.41</v>
      </c>
      <c r="J192" s="17">
        <f t="shared" si="28"/>
        <v>969.14</v>
      </c>
      <c r="K192" s="17">
        <f t="shared" si="29"/>
        <v>0</v>
      </c>
      <c r="L192" s="17">
        <f t="shared" si="30"/>
        <v>0</v>
      </c>
      <c r="M192" s="17">
        <f t="shared" si="31"/>
        <v>0</v>
      </c>
      <c r="N192" s="17">
        <f t="shared" si="32"/>
        <v>969.14</v>
      </c>
      <c r="O192" s="54">
        <f t="shared" si="38"/>
        <v>0</v>
      </c>
    </row>
    <row r="193" spans="1:15" ht="57" x14ac:dyDescent="0.2">
      <c r="A193" s="53" t="s">
        <v>434</v>
      </c>
      <c r="B193" s="41" t="s">
        <v>435</v>
      </c>
      <c r="C193" s="42" t="s">
        <v>72</v>
      </c>
      <c r="D193" s="127">
        <v>197.32</v>
      </c>
      <c r="E193" s="128">
        <f>Boletim_de_Medição_03!G193</f>
        <v>0</v>
      </c>
      <c r="F193" s="105"/>
      <c r="G193" s="17">
        <f t="shared" si="36"/>
        <v>0</v>
      </c>
      <c r="H193" s="17">
        <f t="shared" si="37"/>
        <v>197.32</v>
      </c>
      <c r="I193" s="129">
        <v>34.65</v>
      </c>
      <c r="J193" s="17">
        <f t="shared" si="28"/>
        <v>6837.14</v>
      </c>
      <c r="K193" s="17">
        <f t="shared" si="29"/>
        <v>0</v>
      </c>
      <c r="L193" s="17">
        <f t="shared" si="30"/>
        <v>0</v>
      </c>
      <c r="M193" s="17">
        <f t="shared" si="31"/>
        <v>0</v>
      </c>
      <c r="N193" s="17">
        <f t="shared" si="32"/>
        <v>6837.14</v>
      </c>
      <c r="O193" s="54">
        <f t="shared" si="38"/>
        <v>0</v>
      </c>
    </row>
    <row r="194" spans="1:15" ht="28.5" x14ac:dyDescent="0.2">
      <c r="A194" s="53" t="s">
        <v>436</v>
      </c>
      <c r="B194" s="41" t="s">
        <v>437</v>
      </c>
      <c r="C194" s="42" t="s">
        <v>6</v>
      </c>
      <c r="D194" s="127">
        <v>133.04</v>
      </c>
      <c r="E194" s="128">
        <f>Boletim_de_Medição_03!G194</f>
        <v>0</v>
      </c>
      <c r="F194" s="105"/>
      <c r="G194" s="17">
        <f t="shared" si="36"/>
        <v>0</v>
      </c>
      <c r="H194" s="17">
        <f t="shared" si="37"/>
        <v>133.04</v>
      </c>
      <c r="I194" s="129">
        <v>42.07</v>
      </c>
      <c r="J194" s="17">
        <f t="shared" si="28"/>
        <v>5596.99</v>
      </c>
      <c r="K194" s="17">
        <f t="shared" si="29"/>
        <v>0</v>
      </c>
      <c r="L194" s="17">
        <f t="shared" si="30"/>
        <v>0</v>
      </c>
      <c r="M194" s="17">
        <f t="shared" si="31"/>
        <v>0</v>
      </c>
      <c r="N194" s="17">
        <f t="shared" si="32"/>
        <v>5596.99</v>
      </c>
      <c r="O194" s="54">
        <f t="shared" si="38"/>
        <v>0</v>
      </c>
    </row>
    <row r="195" spans="1:15" ht="15" x14ac:dyDescent="0.2">
      <c r="A195" s="53" t="s">
        <v>438</v>
      </c>
      <c r="B195" s="41" t="s">
        <v>439</v>
      </c>
      <c r="C195" s="42" t="s">
        <v>74</v>
      </c>
      <c r="D195" s="127">
        <v>6.36</v>
      </c>
      <c r="E195" s="128">
        <f>Boletim_de_Medição_03!G195</f>
        <v>0</v>
      </c>
      <c r="F195" s="105"/>
      <c r="G195" s="17">
        <f t="shared" si="36"/>
        <v>0</v>
      </c>
      <c r="H195" s="17">
        <f t="shared" si="37"/>
        <v>6.36</v>
      </c>
      <c r="I195" s="129">
        <v>80.03</v>
      </c>
      <c r="J195" s="17">
        <f t="shared" si="28"/>
        <v>508.99</v>
      </c>
      <c r="K195" s="17">
        <f t="shared" si="29"/>
        <v>0</v>
      </c>
      <c r="L195" s="17">
        <f t="shared" si="30"/>
        <v>0</v>
      </c>
      <c r="M195" s="17">
        <f t="shared" si="31"/>
        <v>0</v>
      </c>
      <c r="N195" s="17">
        <f t="shared" si="32"/>
        <v>508.99</v>
      </c>
      <c r="O195" s="54">
        <f t="shared" si="38"/>
        <v>0</v>
      </c>
    </row>
    <row r="196" spans="1:15" ht="28.5" x14ac:dyDescent="0.2">
      <c r="A196" s="53" t="s">
        <v>440</v>
      </c>
      <c r="B196" s="41" t="s">
        <v>441</v>
      </c>
      <c r="C196" s="42" t="s">
        <v>28</v>
      </c>
      <c r="D196" s="127">
        <v>10.039999999999999</v>
      </c>
      <c r="E196" s="128">
        <f>Boletim_de_Medição_03!G196</f>
        <v>0</v>
      </c>
      <c r="F196" s="105"/>
      <c r="G196" s="17">
        <f t="shared" si="36"/>
        <v>0</v>
      </c>
      <c r="H196" s="17">
        <f t="shared" si="37"/>
        <v>10.039999999999999</v>
      </c>
      <c r="I196" s="129">
        <v>25.28</v>
      </c>
      <c r="J196" s="17">
        <f t="shared" si="28"/>
        <v>253.81</v>
      </c>
      <c r="K196" s="17">
        <f t="shared" si="29"/>
        <v>0</v>
      </c>
      <c r="L196" s="17">
        <f t="shared" si="30"/>
        <v>0</v>
      </c>
      <c r="M196" s="17">
        <f t="shared" si="31"/>
        <v>0</v>
      </c>
      <c r="N196" s="17">
        <f t="shared" si="32"/>
        <v>253.81</v>
      </c>
      <c r="O196" s="54">
        <f t="shared" si="38"/>
        <v>0</v>
      </c>
    </row>
    <row r="197" spans="1:15" ht="28.5" x14ac:dyDescent="0.2">
      <c r="A197" s="53" t="s">
        <v>442</v>
      </c>
      <c r="B197" s="41" t="s">
        <v>199</v>
      </c>
      <c r="C197" s="42" t="s">
        <v>196</v>
      </c>
      <c r="D197" s="127">
        <v>674.68</v>
      </c>
      <c r="E197" s="128">
        <f>Boletim_de_Medição_03!G197</f>
        <v>0</v>
      </c>
      <c r="F197" s="105"/>
      <c r="G197" s="17">
        <f t="shared" si="36"/>
        <v>0</v>
      </c>
      <c r="H197" s="17">
        <f t="shared" si="37"/>
        <v>674.68</v>
      </c>
      <c r="I197" s="129">
        <v>0.42</v>
      </c>
      <c r="J197" s="17">
        <f t="shared" si="28"/>
        <v>283.37</v>
      </c>
      <c r="K197" s="17">
        <f t="shared" si="29"/>
        <v>0</v>
      </c>
      <c r="L197" s="17">
        <f t="shared" si="30"/>
        <v>0</v>
      </c>
      <c r="M197" s="17">
        <f t="shared" si="31"/>
        <v>0</v>
      </c>
      <c r="N197" s="17">
        <f t="shared" si="32"/>
        <v>283.37</v>
      </c>
      <c r="O197" s="54">
        <f t="shared" si="38"/>
        <v>0</v>
      </c>
    </row>
    <row r="198" spans="1:15" ht="28.5" x14ac:dyDescent="0.2">
      <c r="A198" s="53" t="s">
        <v>443</v>
      </c>
      <c r="B198" s="41" t="s">
        <v>444</v>
      </c>
      <c r="C198" s="42" t="s">
        <v>72</v>
      </c>
      <c r="D198" s="127">
        <v>2.1</v>
      </c>
      <c r="E198" s="128">
        <f>Boletim_de_Medição_03!G198</f>
        <v>0</v>
      </c>
      <c r="F198" s="105"/>
      <c r="G198" s="17">
        <f t="shared" si="36"/>
        <v>0</v>
      </c>
      <c r="H198" s="17">
        <f t="shared" si="37"/>
        <v>2.1</v>
      </c>
      <c r="I198" s="129">
        <v>2.2999999999999998</v>
      </c>
      <c r="J198" s="17">
        <f t="shared" si="28"/>
        <v>4.83</v>
      </c>
      <c r="K198" s="17">
        <f t="shared" si="29"/>
        <v>0</v>
      </c>
      <c r="L198" s="17">
        <f t="shared" si="30"/>
        <v>0</v>
      </c>
      <c r="M198" s="17">
        <f t="shared" si="31"/>
        <v>0</v>
      </c>
      <c r="N198" s="17">
        <f t="shared" si="32"/>
        <v>4.83</v>
      </c>
      <c r="O198" s="54">
        <f t="shared" si="38"/>
        <v>0</v>
      </c>
    </row>
    <row r="199" spans="1:15" ht="57" x14ac:dyDescent="0.2">
      <c r="A199" s="53" t="s">
        <v>445</v>
      </c>
      <c r="B199" s="41" t="s">
        <v>446</v>
      </c>
      <c r="C199" s="42" t="s">
        <v>6</v>
      </c>
      <c r="D199" s="127">
        <v>3.83</v>
      </c>
      <c r="E199" s="128">
        <f>Boletim_de_Medição_03!G199</f>
        <v>0</v>
      </c>
      <c r="F199" s="105"/>
      <c r="G199" s="17">
        <f t="shared" si="36"/>
        <v>0</v>
      </c>
      <c r="H199" s="17">
        <f t="shared" si="37"/>
        <v>3.83</v>
      </c>
      <c r="I199" s="129">
        <v>81.489999999999995</v>
      </c>
      <c r="J199" s="17">
        <f t="shared" si="28"/>
        <v>312.11</v>
      </c>
      <c r="K199" s="17">
        <f t="shared" si="29"/>
        <v>0</v>
      </c>
      <c r="L199" s="17">
        <f t="shared" si="30"/>
        <v>0</v>
      </c>
      <c r="M199" s="17">
        <f t="shared" si="31"/>
        <v>0</v>
      </c>
      <c r="N199" s="17">
        <f t="shared" si="32"/>
        <v>312.11</v>
      </c>
      <c r="O199" s="54">
        <f t="shared" si="38"/>
        <v>0</v>
      </c>
    </row>
    <row r="200" spans="1:15" ht="57" x14ac:dyDescent="0.2">
      <c r="A200" s="53" t="s">
        <v>447</v>
      </c>
      <c r="B200" s="41" t="s">
        <v>448</v>
      </c>
      <c r="C200" s="42" t="s">
        <v>72</v>
      </c>
      <c r="D200" s="127">
        <v>2.1</v>
      </c>
      <c r="E200" s="128">
        <f>Boletim_de_Medição_03!G200</f>
        <v>0</v>
      </c>
      <c r="F200" s="105"/>
      <c r="G200" s="17">
        <f t="shared" si="36"/>
        <v>0</v>
      </c>
      <c r="H200" s="17">
        <f t="shared" si="37"/>
        <v>2.1</v>
      </c>
      <c r="I200" s="129">
        <v>14.88</v>
      </c>
      <c r="J200" s="17">
        <f t="shared" si="28"/>
        <v>31.25</v>
      </c>
      <c r="K200" s="17">
        <f t="shared" si="29"/>
        <v>0</v>
      </c>
      <c r="L200" s="17">
        <f t="shared" si="30"/>
        <v>0</v>
      </c>
      <c r="M200" s="17">
        <f t="shared" si="31"/>
        <v>0</v>
      </c>
      <c r="N200" s="17">
        <f t="shared" si="32"/>
        <v>31.25</v>
      </c>
      <c r="O200" s="54">
        <f t="shared" si="38"/>
        <v>0</v>
      </c>
    </row>
    <row r="201" spans="1:15" ht="15" x14ac:dyDescent="0.2">
      <c r="A201" s="123" t="s">
        <v>449</v>
      </c>
      <c r="B201" s="124" t="s">
        <v>450</v>
      </c>
      <c r="C201" s="124"/>
      <c r="D201" s="124"/>
      <c r="E201" s="128">
        <f>Boletim_de_Medição_03!G201</f>
        <v>0</v>
      </c>
      <c r="F201" s="124"/>
      <c r="G201" s="124"/>
      <c r="H201" s="124"/>
      <c r="I201" s="124"/>
      <c r="J201" s="125"/>
      <c r="K201" s="125"/>
      <c r="L201" s="125"/>
      <c r="M201" s="125"/>
      <c r="N201" s="17">
        <f t="shared" si="32"/>
        <v>0</v>
      </c>
      <c r="O201" s="126"/>
    </row>
    <row r="202" spans="1:15" ht="28.5" x14ac:dyDescent="0.2">
      <c r="A202" s="53" t="s">
        <v>451</v>
      </c>
      <c r="B202" s="41" t="s">
        <v>300</v>
      </c>
      <c r="C202" s="42" t="s">
        <v>74</v>
      </c>
      <c r="D202" s="127">
        <v>0.22</v>
      </c>
      <c r="E202" s="128">
        <f>Boletim_de_Medição_03!G202</f>
        <v>0</v>
      </c>
      <c r="F202" s="105"/>
      <c r="G202" s="17">
        <f t="shared" si="36"/>
        <v>0</v>
      </c>
      <c r="H202" s="17">
        <f t="shared" si="37"/>
        <v>0.22</v>
      </c>
      <c r="I202" s="129">
        <v>346.61</v>
      </c>
      <c r="J202" s="17">
        <f t="shared" ref="J202:J263" si="39">D202*I202</f>
        <v>76.25</v>
      </c>
      <c r="K202" s="17">
        <f t="shared" ref="K202:K263" si="40">E202*I202</f>
        <v>0</v>
      </c>
      <c r="L202" s="17">
        <f t="shared" ref="L202:L263" si="41">F202*I202</f>
        <v>0</v>
      </c>
      <c r="M202" s="17">
        <f t="shared" ref="M202:M263" si="42">G202*I202</f>
        <v>0</v>
      </c>
      <c r="N202" s="17">
        <f t="shared" si="32"/>
        <v>76.25</v>
      </c>
      <c r="O202" s="54">
        <f t="shared" si="38"/>
        <v>0</v>
      </c>
    </row>
    <row r="203" spans="1:15" ht="42.75" x14ac:dyDescent="0.2">
      <c r="A203" s="53" t="s">
        <v>452</v>
      </c>
      <c r="B203" s="41" t="s">
        <v>68</v>
      </c>
      <c r="C203" s="42" t="s">
        <v>71</v>
      </c>
      <c r="D203" s="127">
        <v>1</v>
      </c>
      <c r="E203" s="128">
        <f>Boletim_de_Medição_03!G203</f>
        <v>0</v>
      </c>
      <c r="F203" s="105"/>
      <c r="G203" s="17">
        <f t="shared" si="36"/>
        <v>0</v>
      </c>
      <c r="H203" s="17">
        <f t="shared" si="37"/>
        <v>1</v>
      </c>
      <c r="I203" s="129">
        <v>219.25</v>
      </c>
      <c r="J203" s="17">
        <f t="shared" si="39"/>
        <v>219.25</v>
      </c>
      <c r="K203" s="17">
        <f t="shared" si="40"/>
        <v>0</v>
      </c>
      <c r="L203" s="17">
        <f t="shared" si="41"/>
        <v>0</v>
      </c>
      <c r="M203" s="17">
        <f t="shared" si="42"/>
        <v>0</v>
      </c>
      <c r="N203" s="17">
        <f t="shared" ref="N203:N266" si="43">J203-M203</f>
        <v>219.25</v>
      </c>
      <c r="O203" s="54">
        <f t="shared" si="38"/>
        <v>0</v>
      </c>
    </row>
    <row r="204" spans="1:15" ht="15" x14ac:dyDescent="0.2">
      <c r="A204" s="123" t="s">
        <v>453</v>
      </c>
      <c r="B204" s="124" t="s">
        <v>99</v>
      </c>
      <c r="C204" s="124"/>
      <c r="D204" s="124"/>
      <c r="E204" s="128">
        <f>Boletim_de_Medição_03!G204</f>
        <v>0</v>
      </c>
      <c r="F204" s="124"/>
      <c r="G204" s="124"/>
      <c r="H204" s="124"/>
      <c r="I204" s="124"/>
      <c r="J204" s="125"/>
      <c r="K204" s="125"/>
      <c r="L204" s="125"/>
      <c r="M204" s="125"/>
      <c r="N204" s="17">
        <f t="shared" si="43"/>
        <v>0</v>
      </c>
      <c r="O204" s="126"/>
    </row>
    <row r="205" spans="1:15" ht="15" x14ac:dyDescent="0.2">
      <c r="A205" s="53" t="s">
        <v>454</v>
      </c>
      <c r="B205" s="41" t="s">
        <v>455</v>
      </c>
      <c r="C205" s="42" t="s">
        <v>6</v>
      </c>
      <c r="D205" s="127">
        <v>202</v>
      </c>
      <c r="E205" s="128">
        <f>Boletim_de_Medição_03!G205</f>
        <v>0</v>
      </c>
      <c r="F205" s="105"/>
      <c r="G205" s="17">
        <f t="shared" si="36"/>
        <v>0</v>
      </c>
      <c r="H205" s="17">
        <f t="shared" si="37"/>
        <v>202</v>
      </c>
      <c r="I205" s="129">
        <v>14.12</v>
      </c>
      <c r="J205" s="17">
        <f t="shared" si="39"/>
        <v>2852.24</v>
      </c>
      <c r="K205" s="17">
        <f t="shared" si="40"/>
        <v>0</v>
      </c>
      <c r="L205" s="17">
        <f t="shared" si="41"/>
        <v>0</v>
      </c>
      <c r="M205" s="17">
        <f t="shared" si="42"/>
        <v>0</v>
      </c>
      <c r="N205" s="17">
        <f t="shared" si="43"/>
        <v>2852.24</v>
      </c>
      <c r="O205" s="54">
        <f t="shared" si="38"/>
        <v>0</v>
      </c>
    </row>
    <row r="206" spans="1:15" ht="28.5" x14ac:dyDescent="0.2">
      <c r="A206" s="53" t="s">
        <v>456</v>
      </c>
      <c r="B206" s="41" t="s">
        <v>457</v>
      </c>
      <c r="C206" s="42" t="s">
        <v>7</v>
      </c>
      <c r="D206" s="127">
        <v>12</v>
      </c>
      <c r="E206" s="128">
        <f>Boletim_de_Medição_03!G206</f>
        <v>0</v>
      </c>
      <c r="F206" s="105"/>
      <c r="G206" s="17">
        <f t="shared" si="36"/>
        <v>0</v>
      </c>
      <c r="H206" s="17">
        <f t="shared" si="37"/>
        <v>12</v>
      </c>
      <c r="I206" s="129">
        <v>1.41</v>
      </c>
      <c r="J206" s="17">
        <f t="shared" si="39"/>
        <v>16.920000000000002</v>
      </c>
      <c r="K206" s="17">
        <f t="shared" si="40"/>
        <v>0</v>
      </c>
      <c r="L206" s="17">
        <f t="shared" si="41"/>
        <v>0</v>
      </c>
      <c r="M206" s="17">
        <f t="shared" si="42"/>
        <v>0</v>
      </c>
      <c r="N206" s="17">
        <f t="shared" si="43"/>
        <v>16.920000000000002</v>
      </c>
      <c r="O206" s="54">
        <f t="shared" si="38"/>
        <v>0</v>
      </c>
    </row>
    <row r="207" spans="1:15" ht="28.5" x14ac:dyDescent="0.2">
      <c r="A207" s="53" t="s">
        <v>458</v>
      </c>
      <c r="B207" s="41" t="s">
        <v>459</v>
      </c>
      <c r="C207" s="42" t="s">
        <v>7</v>
      </c>
      <c r="D207" s="127">
        <v>4</v>
      </c>
      <c r="E207" s="128">
        <f>Boletim_de_Medição_03!G207</f>
        <v>0</v>
      </c>
      <c r="F207" s="105"/>
      <c r="G207" s="17">
        <f t="shared" si="36"/>
        <v>0</v>
      </c>
      <c r="H207" s="17">
        <f t="shared" si="37"/>
        <v>4</v>
      </c>
      <c r="I207" s="129">
        <v>112.46</v>
      </c>
      <c r="J207" s="17">
        <f t="shared" si="39"/>
        <v>449.84</v>
      </c>
      <c r="K207" s="17">
        <f t="shared" si="40"/>
        <v>0</v>
      </c>
      <c r="L207" s="17">
        <f t="shared" si="41"/>
        <v>0</v>
      </c>
      <c r="M207" s="17">
        <f t="shared" si="42"/>
        <v>0</v>
      </c>
      <c r="N207" s="17">
        <f t="shared" si="43"/>
        <v>449.84</v>
      </c>
      <c r="O207" s="54">
        <f t="shared" si="38"/>
        <v>0</v>
      </c>
    </row>
    <row r="208" spans="1:15" ht="28.5" x14ac:dyDescent="0.2">
      <c r="A208" s="53" t="s">
        <v>460</v>
      </c>
      <c r="B208" s="41" t="s">
        <v>461</v>
      </c>
      <c r="C208" s="42" t="s">
        <v>71</v>
      </c>
      <c r="D208" s="127">
        <v>3</v>
      </c>
      <c r="E208" s="128">
        <f>Boletim_de_Medição_03!G208</f>
        <v>0</v>
      </c>
      <c r="F208" s="105"/>
      <c r="G208" s="17">
        <f t="shared" si="36"/>
        <v>0</v>
      </c>
      <c r="H208" s="17">
        <f t="shared" si="37"/>
        <v>3</v>
      </c>
      <c r="I208" s="129">
        <v>40</v>
      </c>
      <c r="J208" s="17">
        <f t="shared" si="39"/>
        <v>120</v>
      </c>
      <c r="K208" s="17">
        <f t="shared" si="40"/>
        <v>0</v>
      </c>
      <c r="L208" s="17">
        <f t="shared" si="41"/>
        <v>0</v>
      </c>
      <c r="M208" s="17">
        <f t="shared" si="42"/>
        <v>0</v>
      </c>
      <c r="N208" s="17">
        <f t="shared" si="43"/>
        <v>120</v>
      </c>
      <c r="O208" s="54">
        <f t="shared" si="38"/>
        <v>0</v>
      </c>
    </row>
    <row r="209" spans="1:15" ht="28.5" x14ac:dyDescent="0.2">
      <c r="A209" s="53" t="s">
        <v>462</v>
      </c>
      <c r="B209" s="41" t="s">
        <v>463</v>
      </c>
      <c r="C209" s="42" t="s">
        <v>7</v>
      </c>
      <c r="D209" s="127">
        <v>44</v>
      </c>
      <c r="E209" s="128">
        <f>Boletim_de_Medição_03!G209</f>
        <v>0</v>
      </c>
      <c r="F209" s="105"/>
      <c r="G209" s="17">
        <f t="shared" si="36"/>
        <v>0</v>
      </c>
      <c r="H209" s="17">
        <f t="shared" si="37"/>
        <v>44</v>
      </c>
      <c r="I209" s="129">
        <v>24.09</v>
      </c>
      <c r="J209" s="17">
        <f t="shared" si="39"/>
        <v>1059.96</v>
      </c>
      <c r="K209" s="17">
        <f t="shared" si="40"/>
        <v>0</v>
      </c>
      <c r="L209" s="17">
        <f t="shared" si="41"/>
        <v>0</v>
      </c>
      <c r="M209" s="17">
        <f t="shared" si="42"/>
        <v>0</v>
      </c>
      <c r="N209" s="17">
        <f t="shared" si="43"/>
        <v>1059.96</v>
      </c>
      <c r="O209" s="54">
        <f t="shared" si="38"/>
        <v>0</v>
      </c>
    </row>
    <row r="210" spans="1:15" ht="15" x14ac:dyDescent="0.2">
      <c r="A210" s="123" t="s">
        <v>464</v>
      </c>
      <c r="B210" s="124" t="s">
        <v>101</v>
      </c>
      <c r="C210" s="124"/>
      <c r="D210" s="124"/>
      <c r="E210" s="128">
        <f>Boletim_de_Medição_03!G210</f>
        <v>0</v>
      </c>
      <c r="F210" s="124"/>
      <c r="G210" s="124"/>
      <c r="H210" s="124"/>
      <c r="I210" s="124"/>
      <c r="J210" s="125"/>
      <c r="K210" s="125"/>
      <c r="L210" s="125"/>
      <c r="M210" s="125"/>
      <c r="N210" s="17">
        <f t="shared" si="43"/>
        <v>0</v>
      </c>
      <c r="O210" s="126"/>
    </row>
    <row r="211" spans="1:15" ht="28.5" x14ac:dyDescent="0.2">
      <c r="A211" s="53" t="s">
        <v>465</v>
      </c>
      <c r="B211" s="41" t="s">
        <v>102</v>
      </c>
      <c r="C211" s="42" t="s">
        <v>7</v>
      </c>
      <c r="D211" s="127">
        <v>1</v>
      </c>
      <c r="E211" s="128">
        <f>Boletim_de_Medição_03!G211</f>
        <v>0</v>
      </c>
      <c r="F211" s="105"/>
      <c r="G211" s="17">
        <f t="shared" si="36"/>
        <v>0</v>
      </c>
      <c r="H211" s="17">
        <f t="shared" si="37"/>
        <v>1</v>
      </c>
      <c r="I211" s="129">
        <v>1118.8900000000001</v>
      </c>
      <c r="J211" s="17">
        <f t="shared" si="39"/>
        <v>1118.8900000000001</v>
      </c>
      <c r="K211" s="17">
        <f t="shared" si="40"/>
        <v>0</v>
      </c>
      <c r="L211" s="17">
        <f t="shared" si="41"/>
        <v>0</v>
      </c>
      <c r="M211" s="17">
        <f t="shared" si="42"/>
        <v>0</v>
      </c>
      <c r="N211" s="17">
        <f t="shared" si="43"/>
        <v>1118.8900000000001</v>
      </c>
      <c r="O211" s="54">
        <f t="shared" si="38"/>
        <v>0</v>
      </c>
    </row>
    <row r="212" spans="1:15" ht="15" x14ac:dyDescent="0.2">
      <c r="A212" s="123" t="s">
        <v>466</v>
      </c>
      <c r="B212" s="124" t="s">
        <v>467</v>
      </c>
      <c r="C212" s="124"/>
      <c r="D212" s="124"/>
      <c r="E212" s="128">
        <f>Boletim_de_Medição_03!G212</f>
        <v>0</v>
      </c>
      <c r="F212" s="124"/>
      <c r="G212" s="124"/>
      <c r="H212" s="124"/>
      <c r="I212" s="124"/>
      <c r="J212" s="125"/>
      <c r="K212" s="125"/>
      <c r="L212" s="125"/>
      <c r="M212" s="125"/>
      <c r="N212" s="17">
        <f t="shared" si="43"/>
        <v>0</v>
      </c>
      <c r="O212" s="126"/>
    </row>
    <row r="213" spans="1:15" ht="42.75" x14ac:dyDescent="0.2">
      <c r="A213" s="53" t="s">
        <v>468</v>
      </c>
      <c r="B213" s="41" t="s">
        <v>469</v>
      </c>
      <c r="C213" s="42" t="s">
        <v>30</v>
      </c>
      <c r="D213" s="127">
        <v>7</v>
      </c>
      <c r="E213" s="128">
        <f>Boletim_de_Medição_03!G213</f>
        <v>0</v>
      </c>
      <c r="F213" s="105"/>
      <c r="G213" s="17">
        <f t="shared" si="36"/>
        <v>0</v>
      </c>
      <c r="H213" s="17">
        <f t="shared" si="37"/>
        <v>7</v>
      </c>
      <c r="I213" s="129">
        <v>126.53</v>
      </c>
      <c r="J213" s="17">
        <f t="shared" si="39"/>
        <v>885.71</v>
      </c>
      <c r="K213" s="17">
        <f t="shared" si="40"/>
        <v>0</v>
      </c>
      <c r="L213" s="17">
        <f t="shared" si="41"/>
        <v>0</v>
      </c>
      <c r="M213" s="17">
        <f t="shared" si="42"/>
        <v>0</v>
      </c>
      <c r="N213" s="17">
        <f t="shared" si="43"/>
        <v>885.71</v>
      </c>
      <c r="O213" s="54">
        <f t="shared" si="38"/>
        <v>0</v>
      </c>
    </row>
    <row r="214" spans="1:15" ht="28.5" x14ac:dyDescent="0.2">
      <c r="A214" s="53" t="s">
        <v>470</v>
      </c>
      <c r="B214" s="41" t="s">
        <v>471</v>
      </c>
      <c r="C214" s="42" t="s">
        <v>71</v>
      </c>
      <c r="D214" s="127">
        <v>1</v>
      </c>
      <c r="E214" s="128">
        <f>Boletim_de_Medição_03!G214</f>
        <v>0</v>
      </c>
      <c r="F214" s="105"/>
      <c r="G214" s="17">
        <f t="shared" si="36"/>
        <v>0</v>
      </c>
      <c r="H214" s="17">
        <f t="shared" si="37"/>
        <v>1</v>
      </c>
      <c r="I214" s="129">
        <v>6.71</v>
      </c>
      <c r="J214" s="17">
        <f t="shared" si="39"/>
        <v>6.71</v>
      </c>
      <c r="K214" s="17">
        <f t="shared" si="40"/>
        <v>0</v>
      </c>
      <c r="L214" s="17">
        <f t="shared" si="41"/>
        <v>0</v>
      </c>
      <c r="M214" s="17">
        <f t="shared" si="42"/>
        <v>0</v>
      </c>
      <c r="N214" s="17">
        <f t="shared" si="43"/>
        <v>6.71</v>
      </c>
      <c r="O214" s="54">
        <f t="shared" si="38"/>
        <v>0</v>
      </c>
    </row>
    <row r="215" spans="1:15" ht="28.5" x14ac:dyDescent="0.2">
      <c r="A215" s="53" t="s">
        <v>472</v>
      </c>
      <c r="B215" s="41" t="s">
        <v>63</v>
      </c>
      <c r="C215" s="42" t="s">
        <v>7</v>
      </c>
      <c r="D215" s="127">
        <v>1</v>
      </c>
      <c r="E215" s="128">
        <f>Boletim_de_Medição_03!G215</f>
        <v>0</v>
      </c>
      <c r="F215" s="105"/>
      <c r="G215" s="17">
        <f t="shared" si="36"/>
        <v>0</v>
      </c>
      <c r="H215" s="17">
        <f t="shared" si="37"/>
        <v>1</v>
      </c>
      <c r="I215" s="129">
        <v>238.4</v>
      </c>
      <c r="J215" s="17">
        <f t="shared" si="39"/>
        <v>238.4</v>
      </c>
      <c r="K215" s="17">
        <f t="shared" si="40"/>
        <v>0</v>
      </c>
      <c r="L215" s="17">
        <f t="shared" si="41"/>
        <v>0</v>
      </c>
      <c r="M215" s="17">
        <f t="shared" si="42"/>
        <v>0</v>
      </c>
      <c r="N215" s="17">
        <f t="shared" si="43"/>
        <v>238.4</v>
      </c>
      <c r="O215" s="54">
        <f t="shared" si="38"/>
        <v>0</v>
      </c>
    </row>
    <row r="216" spans="1:15" ht="28.5" x14ac:dyDescent="0.2">
      <c r="A216" s="53" t="s">
        <v>473</v>
      </c>
      <c r="B216" s="41" t="s">
        <v>474</v>
      </c>
      <c r="C216" s="42" t="s">
        <v>71</v>
      </c>
      <c r="D216" s="127">
        <v>1</v>
      </c>
      <c r="E216" s="128">
        <f>Boletim_de_Medição_03!G216</f>
        <v>0</v>
      </c>
      <c r="F216" s="105"/>
      <c r="G216" s="17">
        <f t="shared" si="36"/>
        <v>0</v>
      </c>
      <c r="H216" s="17">
        <f t="shared" si="37"/>
        <v>1</v>
      </c>
      <c r="I216" s="129">
        <v>7.67</v>
      </c>
      <c r="J216" s="17">
        <f t="shared" si="39"/>
        <v>7.67</v>
      </c>
      <c r="K216" s="17">
        <f t="shared" si="40"/>
        <v>0</v>
      </c>
      <c r="L216" s="17">
        <f t="shared" si="41"/>
        <v>0</v>
      </c>
      <c r="M216" s="17">
        <f t="shared" si="42"/>
        <v>0</v>
      </c>
      <c r="N216" s="17">
        <f t="shared" si="43"/>
        <v>7.67</v>
      </c>
      <c r="O216" s="54">
        <f t="shared" si="38"/>
        <v>0</v>
      </c>
    </row>
    <row r="217" spans="1:15" ht="28.5" x14ac:dyDescent="0.2">
      <c r="A217" s="53" t="s">
        <v>475</v>
      </c>
      <c r="B217" s="41" t="s">
        <v>476</v>
      </c>
      <c r="C217" s="42" t="s">
        <v>30</v>
      </c>
      <c r="D217" s="127">
        <v>497</v>
      </c>
      <c r="E217" s="128">
        <f>Boletim_de_Medição_03!G217</f>
        <v>0</v>
      </c>
      <c r="F217" s="105"/>
      <c r="G217" s="17">
        <f t="shared" si="36"/>
        <v>0</v>
      </c>
      <c r="H217" s="17">
        <f t="shared" si="37"/>
        <v>497</v>
      </c>
      <c r="I217" s="129">
        <v>2.21</v>
      </c>
      <c r="J217" s="17">
        <f t="shared" si="39"/>
        <v>1098.3699999999999</v>
      </c>
      <c r="K217" s="17">
        <f t="shared" si="40"/>
        <v>0</v>
      </c>
      <c r="L217" s="17">
        <f t="shared" si="41"/>
        <v>0</v>
      </c>
      <c r="M217" s="17">
        <f t="shared" si="42"/>
        <v>0</v>
      </c>
      <c r="N217" s="17">
        <f t="shared" si="43"/>
        <v>1098.3699999999999</v>
      </c>
      <c r="O217" s="54">
        <f t="shared" si="38"/>
        <v>0</v>
      </c>
    </row>
    <row r="218" spans="1:15" ht="28.5" x14ac:dyDescent="0.2">
      <c r="A218" s="53" t="s">
        <v>477</v>
      </c>
      <c r="B218" s="41" t="s">
        <v>478</v>
      </c>
      <c r="C218" s="42" t="s">
        <v>75</v>
      </c>
      <c r="D218" s="127">
        <v>142</v>
      </c>
      <c r="E218" s="128">
        <f>Boletim_de_Medição_03!G218</f>
        <v>0</v>
      </c>
      <c r="F218" s="105"/>
      <c r="G218" s="17">
        <f t="shared" si="36"/>
        <v>0</v>
      </c>
      <c r="H218" s="17">
        <f t="shared" si="37"/>
        <v>142</v>
      </c>
      <c r="I218" s="129">
        <v>17.010000000000002</v>
      </c>
      <c r="J218" s="17">
        <f t="shared" si="39"/>
        <v>2415.42</v>
      </c>
      <c r="K218" s="17">
        <f t="shared" si="40"/>
        <v>0</v>
      </c>
      <c r="L218" s="17">
        <f t="shared" si="41"/>
        <v>0</v>
      </c>
      <c r="M218" s="17">
        <f t="shared" si="42"/>
        <v>0</v>
      </c>
      <c r="N218" s="17">
        <f t="shared" si="43"/>
        <v>2415.42</v>
      </c>
      <c r="O218" s="54">
        <f t="shared" si="38"/>
        <v>0</v>
      </c>
    </row>
    <row r="219" spans="1:15" ht="15" x14ac:dyDescent="0.2">
      <c r="A219" s="53" t="s">
        <v>479</v>
      </c>
      <c r="B219" s="41" t="s">
        <v>480</v>
      </c>
      <c r="C219" s="42" t="s">
        <v>100</v>
      </c>
      <c r="D219" s="127">
        <v>8.6999999999999993</v>
      </c>
      <c r="E219" s="128">
        <f>Boletim_de_Medição_03!G219</f>
        <v>0</v>
      </c>
      <c r="F219" s="105"/>
      <c r="G219" s="17">
        <f t="shared" si="36"/>
        <v>0</v>
      </c>
      <c r="H219" s="17">
        <f t="shared" si="37"/>
        <v>8.6999999999999993</v>
      </c>
      <c r="I219" s="129">
        <v>60.45</v>
      </c>
      <c r="J219" s="17">
        <f t="shared" si="39"/>
        <v>525.91999999999996</v>
      </c>
      <c r="K219" s="17">
        <f t="shared" si="40"/>
        <v>0</v>
      </c>
      <c r="L219" s="17">
        <f t="shared" si="41"/>
        <v>0</v>
      </c>
      <c r="M219" s="17">
        <f t="shared" si="42"/>
        <v>0</v>
      </c>
      <c r="N219" s="17">
        <f t="shared" si="43"/>
        <v>525.91999999999996</v>
      </c>
      <c r="O219" s="54">
        <f t="shared" si="38"/>
        <v>0</v>
      </c>
    </row>
    <row r="220" spans="1:15" ht="28.5" x14ac:dyDescent="0.2">
      <c r="A220" s="53" t="s">
        <v>481</v>
      </c>
      <c r="B220" s="41" t="s">
        <v>132</v>
      </c>
      <c r="C220" s="42" t="s">
        <v>30</v>
      </c>
      <c r="D220" s="127">
        <v>218</v>
      </c>
      <c r="E220" s="128">
        <f>Boletim_de_Medição_03!G220</f>
        <v>0</v>
      </c>
      <c r="F220" s="105"/>
      <c r="G220" s="17">
        <f t="shared" si="36"/>
        <v>0</v>
      </c>
      <c r="H220" s="17">
        <f t="shared" si="37"/>
        <v>218</v>
      </c>
      <c r="I220" s="129">
        <v>5.64</v>
      </c>
      <c r="J220" s="17">
        <f t="shared" si="39"/>
        <v>1229.52</v>
      </c>
      <c r="K220" s="17">
        <f t="shared" si="40"/>
        <v>0</v>
      </c>
      <c r="L220" s="17">
        <f t="shared" si="41"/>
        <v>0</v>
      </c>
      <c r="M220" s="17">
        <f t="shared" si="42"/>
        <v>0</v>
      </c>
      <c r="N220" s="17">
        <f t="shared" si="43"/>
        <v>1229.52</v>
      </c>
      <c r="O220" s="54">
        <f t="shared" si="38"/>
        <v>0</v>
      </c>
    </row>
    <row r="221" spans="1:15" ht="15" x14ac:dyDescent="0.2">
      <c r="A221" s="53" t="s">
        <v>482</v>
      </c>
      <c r="B221" s="41" t="s">
        <v>483</v>
      </c>
      <c r="C221" s="42" t="s">
        <v>30</v>
      </c>
      <c r="D221" s="127">
        <v>30</v>
      </c>
      <c r="E221" s="128">
        <f>Boletim_de_Medição_03!G221</f>
        <v>0</v>
      </c>
      <c r="F221" s="105"/>
      <c r="G221" s="17">
        <f t="shared" si="36"/>
        <v>0</v>
      </c>
      <c r="H221" s="17">
        <f t="shared" si="37"/>
        <v>30</v>
      </c>
      <c r="I221" s="129">
        <v>12.88</v>
      </c>
      <c r="J221" s="17">
        <f t="shared" si="39"/>
        <v>386.4</v>
      </c>
      <c r="K221" s="17">
        <f t="shared" si="40"/>
        <v>0</v>
      </c>
      <c r="L221" s="17">
        <f t="shared" si="41"/>
        <v>0</v>
      </c>
      <c r="M221" s="17">
        <f t="shared" si="42"/>
        <v>0</v>
      </c>
      <c r="N221" s="17">
        <f t="shared" si="43"/>
        <v>386.4</v>
      </c>
      <c r="O221" s="54">
        <f t="shared" si="38"/>
        <v>0</v>
      </c>
    </row>
    <row r="222" spans="1:15" ht="15" x14ac:dyDescent="0.2">
      <c r="A222" s="53" t="s">
        <v>484</v>
      </c>
      <c r="B222" s="41" t="s">
        <v>485</v>
      </c>
      <c r="C222" s="42" t="s">
        <v>30</v>
      </c>
      <c r="D222" s="127">
        <v>6</v>
      </c>
      <c r="E222" s="128">
        <f>Boletim_de_Medição_03!G222</f>
        <v>0</v>
      </c>
      <c r="F222" s="105"/>
      <c r="G222" s="17">
        <f t="shared" si="36"/>
        <v>0</v>
      </c>
      <c r="H222" s="17">
        <f t="shared" si="37"/>
        <v>6</v>
      </c>
      <c r="I222" s="129">
        <v>39.840000000000003</v>
      </c>
      <c r="J222" s="17">
        <f t="shared" si="39"/>
        <v>239.04</v>
      </c>
      <c r="K222" s="17">
        <f t="shared" si="40"/>
        <v>0</v>
      </c>
      <c r="L222" s="17">
        <f t="shared" si="41"/>
        <v>0</v>
      </c>
      <c r="M222" s="17">
        <f t="shared" si="42"/>
        <v>0</v>
      </c>
      <c r="N222" s="17">
        <f t="shared" si="43"/>
        <v>239.04</v>
      </c>
      <c r="O222" s="54">
        <f t="shared" si="38"/>
        <v>0</v>
      </c>
    </row>
    <row r="223" spans="1:15" ht="28.5" x14ac:dyDescent="0.2">
      <c r="A223" s="53" t="s">
        <v>486</v>
      </c>
      <c r="B223" s="41" t="s">
        <v>487</v>
      </c>
      <c r="C223" s="42" t="s">
        <v>71</v>
      </c>
      <c r="D223" s="127">
        <v>3</v>
      </c>
      <c r="E223" s="128">
        <f>Boletim_de_Medição_03!G223</f>
        <v>0</v>
      </c>
      <c r="F223" s="105"/>
      <c r="G223" s="17">
        <f t="shared" si="36"/>
        <v>0</v>
      </c>
      <c r="H223" s="17">
        <f t="shared" si="37"/>
        <v>3</v>
      </c>
      <c r="I223" s="129">
        <v>30.45</v>
      </c>
      <c r="J223" s="17">
        <f t="shared" si="39"/>
        <v>91.35</v>
      </c>
      <c r="K223" s="17">
        <f t="shared" si="40"/>
        <v>0</v>
      </c>
      <c r="L223" s="17">
        <f t="shared" si="41"/>
        <v>0</v>
      </c>
      <c r="M223" s="17">
        <f t="shared" si="42"/>
        <v>0</v>
      </c>
      <c r="N223" s="17">
        <f t="shared" si="43"/>
        <v>91.35</v>
      </c>
      <c r="O223" s="54">
        <f t="shared" si="38"/>
        <v>0</v>
      </c>
    </row>
    <row r="224" spans="1:15" ht="28.5" x14ac:dyDescent="0.2">
      <c r="A224" s="53" t="s">
        <v>488</v>
      </c>
      <c r="B224" s="41" t="s">
        <v>134</v>
      </c>
      <c r="C224" s="42" t="s">
        <v>7</v>
      </c>
      <c r="D224" s="127">
        <v>2</v>
      </c>
      <c r="E224" s="128">
        <f>Boletim_de_Medição_03!G224</f>
        <v>0</v>
      </c>
      <c r="F224" s="105"/>
      <c r="G224" s="17">
        <f t="shared" si="36"/>
        <v>0</v>
      </c>
      <c r="H224" s="17">
        <f t="shared" si="37"/>
        <v>2</v>
      </c>
      <c r="I224" s="129">
        <v>96.57</v>
      </c>
      <c r="J224" s="17">
        <f t="shared" si="39"/>
        <v>193.14</v>
      </c>
      <c r="K224" s="17">
        <f t="shared" si="40"/>
        <v>0</v>
      </c>
      <c r="L224" s="17">
        <f t="shared" si="41"/>
        <v>0</v>
      </c>
      <c r="M224" s="17">
        <f t="shared" si="42"/>
        <v>0</v>
      </c>
      <c r="N224" s="17">
        <f t="shared" si="43"/>
        <v>193.14</v>
      </c>
      <c r="O224" s="54">
        <f t="shared" si="38"/>
        <v>0</v>
      </c>
    </row>
    <row r="225" spans="1:15" ht="28.5" x14ac:dyDescent="0.2">
      <c r="A225" s="53" t="s">
        <v>489</v>
      </c>
      <c r="B225" s="41" t="s">
        <v>70</v>
      </c>
      <c r="C225" s="42" t="s">
        <v>7</v>
      </c>
      <c r="D225" s="127">
        <v>3</v>
      </c>
      <c r="E225" s="128">
        <f>Boletim_de_Medição_03!G225</f>
        <v>0</v>
      </c>
      <c r="F225" s="105"/>
      <c r="G225" s="17">
        <f t="shared" si="36"/>
        <v>0</v>
      </c>
      <c r="H225" s="17">
        <f t="shared" si="37"/>
        <v>3</v>
      </c>
      <c r="I225" s="129">
        <v>17.82</v>
      </c>
      <c r="J225" s="17">
        <f t="shared" si="39"/>
        <v>53.46</v>
      </c>
      <c r="K225" s="17">
        <f t="shared" si="40"/>
        <v>0</v>
      </c>
      <c r="L225" s="17">
        <f t="shared" si="41"/>
        <v>0</v>
      </c>
      <c r="M225" s="17">
        <f t="shared" si="42"/>
        <v>0</v>
      </c>
      <c r="N225" s="17">
        <f t="shared" si="43"/>
        <v>53.46</v>
      </c>
      <c r="O225" s="54">
        <f t="shared" si="38"/>
        <v>0</v>
      </c>
    </row>
    <row r="226" spans="1:15" ht="28.5" x14ac:dyDescent="0.2">
      <c r="A226" s="53" t="s">
        <v>490</v>
      </c>
      <c r="B226" s="41" t="s">
        <v>491</v>
      </c>
      <c r="C226" s="42" t="s">
        <v>71</v>
      </c>
      <c r="D226" s="127">
        <v>17</v>
      </c>
      <c r="E226" s="128">
        <f>Boletim_de_Medição_03!G226</f>
        <v>0</v>
      </c>
      <c r="F226" s="105"/>
      <c r="G226" s="17">
        <f t="shared" si="36"/>
        <v>0</v>
      </c>
      <c r="H226" s="17">
        <f t="shared" si="37"/>
        <v>17</v>
      </c>
      <c r="I226" s="129">
        <v>4.68</v>
      </c>
      <c r="J226" s="17">
        <f t="shared" si="39"/>
        <v>79.56</v>
      </c>
      <c r="K226" s="17">
        <f t="shared" si="40"/>
        <v>0</v>
      </c>
      <c r="L226" s="17">
        <f t="shared" si="41"/>
        <v>0</v>
      </c>
      <c r="M226" s="17">
        <f t="shared" si="42"/>
        <v>0</v>
      </c>
      <c r="N226" s="17">
        <f t="shared" si="43"/>
        <v>79.56</v>
      </c>
      <c r="O226" s="54">
        <f t="shared" si="38"/>
        <v>0</v>
      </c>
    </row>
    <row r="227" spans="1:15" ht="28.5" x14ac:dyDescent="0.2">
      <c r="A227" s="53" t="s">
        <v>492</v>
      </c>
      <c r="B227" s="41" t="s">
        <v>493</v>
      </c>
      <c r="C227" s="42" t="s">
        <v>7</v>
      </c>
      <c r="D227" s="127">
        <v>17</v>
      </c>
      <c r="E227" s="128">
        <f>Boletim_de_Medição_03!G227</f>
        <v>0</v>
      </c>
      <c r="F227" s="105"/>
      <c r="G227" s="17">
        <f t="shared" si="36"/>
        <v>0</v>
      </c>
      <c r="H227" s="17">
        <f t="shared" si="37"/>
        <v>17</v>
      </c>
      <c r="I227" s="129">
        <v>95.82</v>
      </c>
      <c r="J227" s="17">
        <f t="shared" si="39"/>
        <v>1628.94</v>
      </c>
      <c r="K227" s="17">
        <f t="shared" si="40"/>
        <v>0</v>
      </c>
      <c r="L227" s="17">
        <f t="shared" si="41"/>
        <v>0</v>
      </c>
      <c r="M227" s="17">
        <f t="shared" si="42"/>
        <v>0</v>
      </c>
      <c r="N227" s="17">
        <f t="shared" si="43"/>
        <v>1628.94</v>
      </c>
      <c r="O227" s="54">
        <f t="shared" si="38"/>
        <v>0</v>
      </c>
    </row>
    <row r="228" spans="1:15" ht="57" x14ac:dyDescent="0.2">
      <c r="A228" s="53" t="s">
        <v>494</v>
      </c>
      <c r="B228" s="41" t="s">
        <v>495</v>
      </c>
      <c r="C228" s="42" t="s">
        <v>7</v>
      </c>
      <c r="D228" s="127">
        <v>3</v>
      </c>
      <c r="E228" s="128">
        <f>Boletim_de_Medição_03!G228</f>
        <v>0</v>
      </c>
      <c r="F228" s="105"/>
      <c r="G228" s="17">
        <f t="shared" si="36"/>
        <v>0</v>
      </c>
      <c r="H228" s="17">
        <f t="shared" si="37"/>
        <v>3</v>
      </c>
      <c r="I228" s="129">
        <v>609.24</v>
      </c>
      <c r="J228" s="17">
        <f t="shared" si="39"/>
        <v>1827.72</v>
      </c>
      <c r="K228" s="17">
        <f t="shared" si="40"/>
        <v>0</v>
      </c>
      <c r="L228" s="17">
        <f t="shared" si="41"/>
        <v>0</v>
      </c>
      <c r="M228" s="17">
        <f t="shared" si="42"/>
        <v>0</v>
      </c>
      <c r="N228" s="17">
        <f t="shared" si="43"/>
        <v>1827.72</v>
      </c>
      <c r="O228" s="54">
        <f t="shared" si="38"/>
        <v>0</v>
      </c>
    </row>
    <row r="229" spans="1:15" ht="71.25" x14ac:dyDescent="0.2">
      <c r="A229" s="53" t="s">
        <v>496</v>
      </c>
      <c r="B229" s="41" t="s">
        <v>421</v>
      </c>
      <c r="C229" s="42" t="s">
        <v>6</v>
      </c>
      <c r="D229" s="127">
        <v>3</v>
      </c>
      <c r="E229" s="128">
        <f>Boletim_de_Medição_03!G229</f>
        <v>0</v>
      </c>
      <c r="F229" s="105"/>
      <c r="G229" s="17">
        <f t="shared" ref="G229:G234" si="44">E229+F229</f>
        <v>0</v>
      </c>
      <c r="H229" s="17">
        <f t="shared" ref="H229:H234" si="45">D229-G229</f>
        <v>3</v>
      </c>
      <c r="I229" s="129">
        <v>133.72999999999999</v>
      </c>
      <c r="J229" s="17">
        <f t="shared" si="39"/>
        <v>401.19</v>
      </c>
      <c r="K229" s="17">
        <f t="shared" si="40"/>
        <v>0</v>
      </c>
      <c r="L229" s="17">
        <f t="shared" si="41"/>
        <v>0</v>
      </c>
      <c r="M229" s="17">
        <f t="shared" si="42"/>
        <v>0</v>
      </c>
      <c r="N229" s="17">
        <f t="shared" si="43"/>
        <v>401.19</v>
      </c>
      <c r="O229" s="54">
        <f t="shared" ref="O229:O234" si="46">G229/D229*100</f>
        <v>0</v>
      </c>
    </row>
    <row r="230" spans="1:15" ht="15" x14ac:dyDescent="0.2">
      <c r="A230" s="123" t="s">
        <v>497</v>
      </c>
      <c r="B230" s="124" t="s">
        <v>498</v>
      </c>
      <c r="C230" s="124"/>
      <c r="D230" s="124"/>
      <c r="E230" s="128">
        <f>Boletim_de_Medição_03!G230</f>
        <v>0</v>
      </c>
      <c r="F230" s="124"/>
      <c r="G230" s="124"/>
      <c r="H230" s="124"/>
      <c r="I230" s="124"/>
      <c r="J230" s="125"/>
      <c r="K230" s="125"/>
      <c r="L230" s="125"/>
      <c r="M230" s="125"/>
      <c r="N230" s="17">
        <f t="shared" si="43"/>
        <v>0</v>
      </c>
      <c r="O230" s="126"/>
    </row>
    <row r="231" spans="1:15" ht="15" x14ac:dyDescent="0.2">
      <c r="A231" s="53" t="s">
        <v>499</v>
      </c>
      <c r="B231" s="41" t="s">
        <v>69</v>
      </c>
      <c r="C231" s="42" t="s">
        <v>30</v>
      </c>
      <c r="D231" s="127">
        <v>42</v>
      </c>
      <c r="E231" s="128">
        <f>Boletim_de_Medição_03!G231</f>
        <v>0</v>
      </c>
      <c r="F231" s="105"/>
      <c r="G231" s="17">
        <f t="shared" si="44"/>
        <v>0</v>
      </c>
      <c r="H231" s="17">
        <f t="shared" si="45"/>
        <v>42</v>
      </c>
      <c r="I231" s="129">
        <v>7.66</v>
      </c>
      <c r="J231" s="17">
        <f t="shared" si="39"/>
        <v>321.72000000000003</v>
      </c>
      <c r="K231" s="17">
        <f t="shared" si="40"/>
        <v>0</v>
      </c>
      <c r="L231" s="17">
        <f t="shared" si="41"/>
        <v>0</v>
      </c>
      <c r="M231" s="17">
        <f t="shared" si="42"/>
        <v>0</v>
      </c>
      <c r="N231" s="17">
        <f t="shared" si="43"/>
        <v>321.72000000000003</v>
      </c>
      <c r="O231" s="54">
        <f t="shared" si="46"/>
        <v>0</v>
      </c>
    </row>
    <row r="232" spans="1:15" ht="28.5" x14ac:dyDescent="0.2">
      <c r="A232" s="53" t="s">
        <v>500</v>
      </c>
      <c r="B232" s="41" t="s">
        <v>62</v>
      </c>
      <c r="C232" s="42" t="s">
        <v>7</v>
      </c>
      <c r="D232" s="127">
        <v>1</v>
      </c>
      <c r="E232" s="128">
        <f>Boletim_de_Medição_03!G232</f>
        <v>0</v>
      </c>
      <c r="F232" s="105"/>
      <c r="G232" s="17">
        <f t="shared" si="44"/>
        <v>0</v>
      </c>
      <c r="H232" s="17">
        <f t="shared" si="45"/>
        <v>1</v>
      </c>
      <c r="I232" s="129">
        <v>568.95000000000005</v>
      </c>
      <c r="J232" s="17">
        <f t="shared" si="39"/>
        <v>568.95000000000005</v>
      </c>
      <c r="K232" s="17">
        <f t="shared" si="40"/>
        <v>0</v>
      </c>
      <c r="L232" s="17">
        <f t="shared" si="41"/>
        <v>0</v>
      </c>
      <c r="M232" s="17">
        <f t="shared" si="42"/>
        <v>0</v>
      </c>
      <c r="N232" s="17">
        <f t="shared" si="43"/>
        <v>568.95000000000005</v>
      </c>
      <c r="O232" s="54">
        <f t="shared" si="46"/>
        <v>0</v>
      </c>
    </row>
    <row r="233" spans="1:15" ht="28.5" x14ac:dyDescent="0.2">
      <c r="A233" s="53" t="s">
        <v>501</v>
      </c>
      <c r="B233" s="41" t="s">
        <v>502</v>
      </c>
      <c r="C233" s="42" t="s">
        <v>7</v>
      </c>
      <c r="D233" s="127">
        <v>1</v>
      </c>
      <c r="E233" s="128">
        <f>Boletim_de_Medição_03!G233</f>
        <v>0</v>
      </c>
      <c r="F233" s="105"/>
      <c r="G233" s="17">
        <f t="shared" si="44"/>
        <v>0</v>
      </c>
      <c r="H233" s="17">
        <f t="shared" si="45"/>
        <v>1</v>
      </c>
      <c r="I233" s="129">
        <v>12.97</v>
      </c>
      <c r="J233" s="17">
        <f t="shared" si="39"/>
        <v>12.97</v>
      </c>
      <c r="K233" s="17">
        <f t="shared" si="40"/>
        <v>0</v>
      </c>
      <c r="L233" s="17">
        <f t="shared" si="41"/>
        <v>0</v>
      </c>
      <c r="M233" s="17">
        <f t="shared" si="42"/>
        <v>0</v>
      </c>
      <c r="N233" s="17">
        <f t="shared" si="43"/>
        <v>12.97</v>
      </c>
      <c r="O233" s="54">
        <f t="shared" si="46"/>
        <v>0</v>
      </c>
    </row>
    <row r="234" spans="1:15" ht="28.5" x14ac:dyDescent="0.2">
      <c r="A234" s="53" t="s">
        <v>503</v>
      </c>
      <c r="B234" s="41" t="s">
        <v>504</v>
      </c>
      <c r="C234" s="42" t="s">
        <v>7</v>
      </c>
      <c r="D234" s="127">
        <v>1</v>
      </c>
      <c r="E234" s="128">
        <f>Boletim_de_Medição_03!G234</f>
        <v>0</v>
      </c>
      <c r="F234" s="105"/>
      <c r="G234" s="17">
        <f t="shared" si="44"/>
        <v>0</v>
      </c>
      <c r="H234" s="17">
        <f t="shared" si="45"/>
        <v>1</v>
      </c>
      <c r="I234" s="129">
        <v>144.27000000000001</v>
      </c>
      <c r="J234" s="17">
        <f t="shared" si="39"/>
        <v>144.27000000000001</v>
      </c>
      <c r="K234" s="17">
        <f t="shared" si="40"/>
        <v>0</v>
      </c>
      <c r="L234" s="17">
        <f t="shared" si="41"/>
        <v>0</v>
      </c>
      <c r="M234" s="17">
        <f t="shared" si="42"/>
        <v>0</v>
      </c>
      <c r="N234" s="17">
        <f t="shared" si="43"/>
        <v>144.27000000000001</v>
      </c>
      <c r="O234" s="54">
        <f t="shared" si="46"/>
        <v>0</v>
      </c>
    </row>
    <row r="235" spans="1:15" ht="15" x14ac:dyDescent="0.2">
      <c r="A235" s="130" t="s">
        <v>81</v>
      </c>
      <c r="B235" s="131" t="s">
        <v>1150</v>
      </c>
      <c r="C235" s="132"/>
      <c r="D235" s="133"/>
      <c r="E235" s="128">
        <f>Boletim_de_Medição_03!G235</f>
        <v>0</v>
      </c>
      <c r="F235" s="132"/>
      <c r="G235" s="134"/>
      <c r="H235" s="134"/>
      <c r="I235" s="132"/>
      <c r="J235" s="135"/>
      <c r="K235" s="135"/>
      <c r="L235" s="135"/>
      <c r="M235" s="135"/>
      <c r="N235" s="17">
        <f t="shared" si="43"/>
        <v>0</v>
      </c>
      <c r="O235" s="136"/>
    </row>
    <row r="236" spans="1:15" ht="15" x14ac:dyDescent="0.2">
      <c r="A236" s="137" t="s">
        <v>47</v>
      </c>
      <c r="B236" s="138" t="s">
        <v>8</v>
      </c>
      <c r="C236" s="139"/>
      <c r="D236" s="140"/>
      <c r="E236" s="128">
        <f>Boletim_de_Medição_03!G236</f>
        <v>0</v>
      </c>
      <c r="F236" s="105"/>
      <c r="G236" s="17"/>
      <c r="H236" s="17"/>
      <c r="I236" s="129"/>
      <c r="J236" s="125"/>
      <c r="K236" s="125"/>
      <c r="L236" s="125"/>
      <c r="M236" s="125"/>
      <c r="N236" s="17">
        <f t="shared" si="43"/>
        <v>0</v>
      </c>
      <c r="O236" s="54"/>
    </row>
    <row r="237" spans="1:15" ht="42.75" x14ac:dyDescent="0.2">
      <c r="A237" s="53" t="s">
        <v>48</v>
      </c>
      <c r="B237" s="41" t="s">
        <v>505</v>
      </c>
      <c r="C237" s="42" t="s">
        <v>72</v>
      </c>
      <c r="D237" s="127">
        <v>402</v>
      </c>
      <c r="E237" s="128">
        <f>Boletim_de_Medição_03!G237</f>
        <v>402</v>
      </c>
      <c r="F237" s="105"/>
      <c r="G237" s="17">
        <f t="shared" ref="G237:G300" si="47">E237+F237</f>
        <v>402</v>
      </c>
      <c r="H237" s="17">
        <f t="shared" ref="H237:H300" si="48">D237-G237</f>
        <v>0</v>
      </c>
      <c r="I237" s="129">
        <v>3.45</v>
      </c>
      <c r="J237" s="17">
        <f t="shared" si="39"/>
        <v>1386.9</v>
      </c>
      <c r="K237" s="17">
        <f t="shared" si="40"/>
        <v>1386.9</v>
      </c>
      <c r="L237" s="17">
        <f t="shared" si="41"/>
        <v>0</v>
      </c>
      <c r="M237" s="17">
        <f t="shared" si="42"/>
        <v>1386.9</v>
      </c>
      <c r="N237" s="17">
        <f t="shared" si="43"/>
        <v>0</v>
      </c>
      <c r="O237" s="54">
        <f t="shared" ref="O237:O300" si="49">G237/D237*100</f>
        <v>100</v>
      </c>
    </row>
    <row r="238" spans="1:15" ht="15" x14ac:dyDescent="0.2">
      <c r="A238" s="137" t="s">
        <v>49</v>
      </c>
      <c r="B238" s="138" t="s">
        <v>506</v>
      </c>
      <c r="C238" s="139"/>
      <c r="D238" s="140"/>
      <c r="E238" s="128">
        <f>Boletim_de_Medição_03!G238</f>
        <v>0</v>
      </c>
      <c r="F238" s="105"/>
      <c r="G238" s="17"/>
      <c r="H238" s="17"/>
      <c r="I238" s="129"/>
      <c r="J238" s="125"/>
      <c r="K238" s="125"/>
      <c r="L238" s="125"/>
      <c r="M238" s="125"/>
      <c r="N238" s="17">
        <f t="shared" si="43"/>
        <v>0</v>
      </c>
      <c r="O238" s="54"/>
    </row>
    <row r="239" spans="1:15" ht="15" x14ac:dyDescent="0.2">
      <c r="A239" s="137" t="s">
        <v>50</v>
      </c>
      <c r="B239" s="138" t="s">
        <v>104</v>
      </c>
      <c r="C239" s="139"/>
      <c r="D239" s="140"/>
      <c r="E239" s="128">
        <f>Boletim_de_Medição_03!G239</f>
        <v>0</v>
      </c>
      <c r="F239" s="105"/>
      <c r="G239" s="17"/>
      <c r="H239" s="17"/>
      <c r="I239" s="129"/>
      <c r="J239" s="125"/>
      <c r="K239" s="125"/>
      <c r="L239" s="125"/>
      <c r="M239" s="125"/>
      <c r="N239" s="17">
        <f t="shared" si="43"/>
        <v>0</v>
      </c>
      <c r="O239" s="54"/>
    </row>
    <row r="240" spans="1:15" ht="15" x14ac:dyDescent="0.2">
      <c r="A240" s="137" t="s">
        <v>507</v>
      </c>
      <c r="B240" s="138" t="s">
        <v>286</v>
      </c>
      <c r="C240" s="139"/>
      <c r="D240" s="140"/>
      <c r="E240" s="128">
        <f>Boletim_de_Medição_03!G240</f>
        <v>0</v>
      </c>
      <c r="F240" s="105"/>
      <c r="G240" s="17"/>
      <c r="H240" s="17"/>
      <c r="I240" s="129"/>
      <c r="J240" s="125"/>
      <c r="K240" s="125"/>
      <c r="L240" s="125"/>
      <c r="M240" s="125"/>
      <c r="N240" s="17">
        <f t="shared" si="43"/>
        <v>0</v>
      </c>
      <c r="O240" s="54"/>
    </row>
    <row r="241" spans="1:16382" ht="42.75" x14ac:dyDescent="0.2">
      <c r="A241" s="53" t="s">
        <v>508</v>
      </c>
      <c r="B241" s="41" t="s">
        <v>209</v>
      </c>
      <c r="C241" s="42" t="s">
        <v>74</v>
      </c>
      <c r="D241" s="127">
        <v>208.94</v>
      </c>
      <c r="E241" s="128">
        <f>Boletim_de_Medição_03!G241</f>
        <v>135.63999999999999</v>
      </c>
      <c r="F241" s="105"/>
      <c r="G241" s="17">
        <f t="shared" si="47"/>
        <v>135.63999999999999</v>
      </c>
      <c r="H241" s="17">
        <f t="shared" si="48"/>
        <v>73.3</v>
      </c>
      <c r="I241" s="129">
        <v>18.850000000000001</v>
      </c>
      <c r="J241" s="17">
        <f t="shared" si="39"/>
        <v>3938.52</v>
      </c>
      <c r="K241" s="17">
        <f t="shared" si="40"/>
        <v>2556.81</v>
      </c>
      <c r="L241" s="17">
        <f t="shared" si="41"/>
        <v>0</v>
      </c>
      <c r="M241" s="17">
        <f t="shared" si="42"/>
        <v>2556.81</v>
      </c>
      <c r="N241" s="17">
        <f t="shared" si="43"/>
        <v>1381.71</v>
      </c>
      <c r="O241" s="54">
        <f t="shared" si="49"/>
        <v>64.92</v>
      </c>
    </row>
    <row r="242" spans="1:16382" ht="15" x14ac:dyDescent="0.2">
      <c r="A242" s="53" t="s">
        <v>509</v>
      </c>
      <c r="B242" s="221" t="s">
        <v>98</v>
      </c>
      <c r="C242" s="222" t="s">
        <v>6</v>
      </c>
      <c r="D242" s="223">
        <v>173.48</v>
      </c>
      <c r="E242" s="224">
        <f>Boletim_de_Medição_03!G242</f>
        <v>72.959999999999994</v>
      </c>
      <c r="F242" s="105">
        <v>95.36</v>
      </c>
      <c r="G242" s="17">
        <f t="shared" si="47"/>
        <v>168.32</v>
      </c>
      <c r="H242" s="17">
        <f t="shared" si="48"/>
        <v>5.16</v>
      </c>
      <c r="I242" s="129">
        <v>2.2599999999999998</v>
      </c>
      <c r="J242" s="17">
        <f t="shared" si="39"/>
        <v>392.06</v>
      </c>
      <c r="K242" s="17">
        <f t="shared" si="40"/>
        <v>164.89</v>
      </c>
      <c r="L242" s="17">
        <f t="shared" si="41"/>
        <v>215.51</v>
      </c>
      <c r="M242" s="17">
        <f t="shared" si="42"/>
        <v>380.4</v>
      </c>
      <c r="N242" s="17">
        <f t="shared" si="43"/>
        <v>11.66</v>
      </c>
      <c r="O242" s="54">
        <f t="shared" si="49"/>
        <v>97.03</v>
      </c>
    </row>
    <row r="243" spans="1:16382" ht="28.5" x14ac:dyDescent="0.2">
      <c r="A243" s="53" t="s">
        <v>510</v>
      </c>
      <c r="B243" s="41" t="s">
        <v>511</v>
      </c>
      <c r="C243" s="42" t="s">
        <v>74</v>
      </c>
      <c r="D243" s="127">
        <v>73.5</v>
      </c>
      <c r="E243" s="128">
        <f>Boletim_de_Medição_03!G243</f>
        <v>73.5</v>
      </c>
      <c r="F243" s="105"/>
      <c r="G243" s="17">
        <f t="shared" si="47"/>
        <v>73.5</v>
      </c>
      <c r="H243" s="17">
        <f t="shared" si="48"/>
        <v>0</v>
      </c>
      <c r="I243" s="129">
        <v>4.5199999999999996</v>
      </c>
      <c r="J243" s="17">
        <f t="shared" si="39"/>
        <v>332.22</v>
      </c>
      <c r="K243" s="17">
        <f t="shared" si="40"/>
        <v>332.22</v>
      </c>
      <c r="L243" s="17">
        <f t="shared" si="41"/>
        <v>0</v>
      </c>
      <c r="M243" s="17">
        <f t="shared" si="42"/>
        <v>332.22</v>
      </c>
      <c r="N243" s="17">
        <f t="shared" si="43"/>
        <v>0</v>
      </c>
      <c r="O243" s="54">
        <f t="shared" si="49"/>
        <v>100</v>
      </c>
    </row>
    <row r="244" spans="1:16382" ht="42.75" x14ac:dyDescent="0.2">
      <c r="A244" s="53" t="s">
        <v>512</v>
      </c>
      <c r="B244" s="41" t="s">
        <v>195</v>
      </c>
      <c r="C244" s="42" t="s">
        <v>196</v>
      </c>
      <c r="D244" s="127">
        <v>330.75</v>
      </c>
      <c r="E244" s="128">
        <f>Boletim_de_Medição_03!G244</f>
        <v>0</v>
      </c>
      <c r="F244" s="105"/>
      <c r="G244" s="17">
        <f t="shared" si="47"/>
        <v>0</v>
      </c>
      <c r="H244" s="17">
        <f t="shared" si="48"/>
        <v>330.75</v>
      </c>
      <c r="I244" s="129">
        <v>0.64</v>
      </c>
      <c r="J244" s="17">
        <f t="shared" si="39"/>
        <v>211.68</v>
      </c>
      <c r="K244" s="17">
        <f t="shared" si="40"/>
        <v>0</v>
      </c>
      <c r="L244" s="17">
        <f t="shared" si="41"/>
        <v>0</v>
      </c>
      <c r="M244" s="17">
        <f t="shared" si="42"/>
        <v>0</v>
      </c>
      <c r="N244" s="17">
        <f t="shared" si="43"/>
        <v>211.68</v>
      </c>
      <c r="O244" s="54">
        <f t="shared" si="49"/>
        <v>0</v>
      </c>
    </row>
    <row r="245" spans="1:16382" ht="42.75" x14ac:dyDescent="0.2">
      <c r="A245" s="53" t="s">
        <v>513</v>
      </c>
      <c r="B245" s="41" t="s">
        <v>198</v>
      </c>
      <c r="C245" s="42" t="s">
        <v>28</v>
      </c>
      <c r="D245" s="127">
        <v>3.5</v>
      </c>
      <c r="E245" s="128">
        <f>Boletim_de_Medição_03!G245</f>
        <v>0</v>
      </c>
      <c r="F245" s="105"/>
      <c r="G245" s="17">
        <f t="shared" si="47"/>
        <v>0</v>
      </c>
      <c r="H245" s="17">
        <f t="shared" si="48"/>
        <v>3.5</v>
      </c>
      <c r="I245" s="129">
        <v>28.68</v>
      </c>
      <c r="J245" s="17">
        <f t="shared" si="39"/>
        <v>100.38</v>
      </c>
      <c r="K245" s="17">
        <f t="shared" si="40"/>
        <v>0</v>
      </c>
      <c r="L245" s="17">
        <f t="shared" si="41"/>
        <v>0</v>
      </c>
      <c r="M245" s="17">
        <f t="shared" si="42"/>
        <v>0</v>
      </c>
      <c r="N245" s="17">
        <f t="shared" si="43"/>
        <v>100.38</v>
      </c>
      <c r="O245" s="54">
        <f t="shared" si="49"/>
        <v>0</v>
      </c>
    </row>
    <row r="246" spans="1:16382" ht="28.5" x14ac:dyDescent="0.2">
      <c r="A246" s="53" t="s">
        <v>514</v>
      </c>
      <c r="B246" s="41" t="s">
        <v>199</v>
      </c>
      <c r="C246" s="42" t="s">
        <v>196</v>
      </c>
      <c r="D246" s="127">
        <v>102.4</v>
      </c>
      <c r="E246" s="128">
        <f>Boletim_de_Medição_03!G246</f>
        <v>0</v>
      </c>
      <c r="F246" s="105"/>
      <c r="G246" s="17">
        <f t="shared" si="47"/>
        <v>0</v>
      </c>
      <c r="H246" s="17">
        <f t="shared" si="48"/>
        <v>102.4</v>
      </c>
      <c r="I246" s="129">
        <v>0.42</v>
      </c>
      <c r="J246" s="17">
        <f t="shared" si="39"/>
        <v>43.01</v>
      </c>
      <c r="K246" s="17">
        <f t="shared" si="40"/>
        <v>0</v>
      </c>
      <c r="L246" s="17">
        <f t="shared" si="41"/>
        <v>0</v>
      </c>
      <c r="M246" s="17">
        <f t="shared" si="42"/>
        <v>0</v>
      </c>
      <c r="N246" s="17">
        <f t="shared" si="43"/>
        <v>43.01</v>
      </c>
      <c r="O246" s="54">
        <f t="shared" si="49"/>
        <v>0</v>
      </c>
    </row>
    <row r="247" spans="1:16382" ht="57" x14ac:dyDescent="0.2">
      <c r="A247" s="53" t="s">
        <v>515</v>
      </c>
      <c r="B247" s="41" t="s">
        <v>516</v>
      </c>
      <c r="C247" s="42" t="s">
        <v>74</v>
      </c>
      <c r="D247" s="127">
        <v>152.4</v>
      </c>
      <c r="E247" s="128">
        <f>Boletim_de_Medição_03!G247</f>
        <v>112.92</v>
      </c>
      <c r="F247" s="105"/>
      <c r="G247" s="17">
        <f t="shared" si="47"/>
        <v>112.92</v>
      </c>
      <c r="H247" s="17">
        <f t="shared" si="48"/>
        <v>39.479999999999997</v>
      </c>
      <c r="I247" s="129">
        <v>13.83</v>
      </c>
      <c r="J247" s="17">
        <f t="shared" si="39"/>
        <v>2107.69</v>
      </c>
      <c r="K247" s="17">
        <f t="shared" si="40"/>
        <v>1561.68</v>
      </c>
      <c r="L247" s="17">
        <f t="shared" si="41"/>
        <v>0</v>
      </c>
      <c r="M247" s="17">
        <f t="shared" si="42"/>
        <v>1561.68</v>
      </c>
      <c r="N247" s="17">
        <f t="shared" si="43"/>
        <v>546.01</v>
      </c>
      <c r="O247" s="54">
        <f t="shared" si="49"/>
        <v>74.09</v>
      </c>
    </row>
    <row r="248" spans="1:16382" ht="15" x14ac:dyDescent="0.2">
      <c r="A248" s="137" t="s">
        <v>517</v>
      </c>
      <c r="B248" s="138" t="s">
        <v>518</v>
      </c>
      <c r="C248" s="139"/>
      <c r="D248" s="140"/>
      <c r="E248" s="128">
        <f>Boletim_de_Medição_03!G248</f>
        <v>0</v>
      </c>
      <c r="F248" s="105"/>
      <c r="G248" s="17"/>
      <c r="H248" s="17"/>
      <c r="I248" s="129"/>
      <c r="J248" s="125"/>
      <c r="K248" s="125"/>
      <c r="L248" s="125"/>
      <c r="M248" s="125"/>
      <c r="N248" s="17">
        <f t="shared" si="43"/>
        <v>0</v>
      </c>
      <c r="O248" s="54"/>
      <c r="P248" s="219"/>
      <c r="Q248" s="140"/>
      <c r="R248" s="128"/>
      <c r="S248" s="220"/>
      <c r="T248" s="17"/>
      <c r="U248" s="17"/>
      <c r="V248" s="129"/>
      <c r="W248" s="125"/>
      <c r="X248" s="125"/>
      <c r="Y248" s="125"/>
      <c r="Z248" s="125"/>
      <c r="AA248" s="125"/>
      <c r="AB248" s="54"/>
      <c r="AC248" s="137"/>
      <c r="AD248" s="138"/>
      <c r="AE248" s="139"/>
      <c r="AF248" s="140"/>
      <c r="AG248" s="128"/>
      <c r="AH248" s="220"/>
      <c r="AI248" s="17"/>
      <c r="AJ248" s="17"/>
      <c r="AK248" s="129"/>
      <c r="AL248" s="125"/>
      <c r="AM248" s="125"/>
      <c r="AN248" s="125"/>
      <c r="AO248" s="125"/>
      <c r="AP248" s="125"/>
      <c r="AQ248" s="54"/>
      <c r="AR248" s="137"/>
      <c r="AS248" s="138"/>
      <c r="AT248" s="139"/>
      <c r="AU248" s="140"/>
      <c r="AV248" s="128"/>
      <c r="AW248" s="220"/>
      <c r="AX248" s="17"/>
      <c r="AY248" s="17"/>
      <c r="AZ248" s="129"/>
      <c r="BA248" s="125"/>
      <c r="BB248" s="125"/>
      <c r="BC248" s="125"/>
      <c r="BD248" s="125"/>
      <c r="BE248" s="125"/>
      <c r="BF248" s="54"/>
      <c r="BG248" s="137"/>
      <c r="BH248" s="138"/>
      <c r="BI248" s="139"/>
      <c r="BJ248" s="140"/>
      <c r="BK248" s="128"/>
      <c r="BL248" s="220"/>
      <c r="BM248" s="17"/>
      <c r="BN248" s="17"/>
      <c r="BO248" s="129"/>
      <c r="BP248" s="125"/>
      <c r="BQ248" s="125"/>
      <c r="BR248" s="125"/>
      <c r="BS248" s="125"/>
      <c r="BT248" s="125"/>
      <c r="BU248" s="54"/>
      <c r="BV248" s="137"/>
      <c r="BW248" s="138"/>
      <c r="BX248" s="139"/>
      <c r="BY248" s="140"/>
      <c r="BZ248" s="128"/>
      <c r="CA248" s="220"/>
      <c r="CB248" s="17"/>
      <c r="CC248" s="17"/>
      <c r="CD248" s="129"/>
      <c r="CE248" s="125"/>
      <c r="CF248" s="125"/>
      <c r="CG248" s="125"/>
      <c r="CH248" s="125"/>
      <c r="CI248" s="125"/>
      <c r="CJ248" s="54"/>
      <c r="CK248" s="137"/>
      <c r="CL248" s="138"/>
      <c r="CM248" s="139"/>
      <c r="CN248" s="140"/>
      <c r="CO248" s="128"/>
      <c r="CP248" s="220"/>
      <c r="CQ248" s="17"/>
      <c r="CR248" s="17"/>
      <c r="CS248" s="129"/>
      <c r="CT248" s="125"/>
      <c r="CU248" s="125"/>
      <c r="CV248" s="125"/>
      <c r="CW248" s="125"/>
      <c r="CX248" s="125"/>
      <c r="CY248" s="54"/>
      <c r="CZ248" s="137"/>
      <c r="DA248" s="138"/>
      <c r="DB248" s="139"/>
      <c r="DC248" s="140"/>
      <c r="DD248" s="128"/>
      <c r="DE248" s="220"/>
      <c r="DF248" s="17"/>
      <c r="DG248" s="17"/>
      <c r="DH248" s="129"/>
      <c r="DI248" s="125"/>
      <c r="DJ248" s="125"/>
      <c r="DK248" s="125"/>
      <c r="DL248" s="125"/>
      <c r="DM248" s="125"/>
      <c r="DN248" s="54"/>
      <c r="DO248" s="137"/>
      <c r="DP248" s="138"/>
      <c r="DQ248" s="139"/>
      <c r="DR248" s="140"/>
      <c r="DS248" s="128"/>
      <c r="DT248" s="220"/>
      <c r="DU248" s="17"/>
      <c r="DV248" s="17"/>
      <c r="DW248" s="129"/>
      <c r="DX248" s="125"/>
      <c r="DY248" s="125"/>
      <c r="DZ248" s="125"/>
      <c r="EA248" s="125"/>
      <c r="EB248" s="125"/>
      <c r="EC248" s="54"/>
      <c r="ED248" s="137"/>
      <c r="EE248" s="138"/>
      <c r="EF248" s="139"/>
      <c r="EG248" s="140"/>
      <c r="EH248" s="128"/>
      <c r="EI248" s="220"/>
      <c r="EJ248" s="17"/>
      <c r="EK248" s="17"/>
      <c r="EL248" s="129"/>
      <c r="EM248" s="125"/>
      <c r="EN248" s="125"/>
      <c r="EO248" s="125"/>
      <c r="EP248" s="125"/>
      <c r="EQ248" s="125"/>
      <c r="ER248" s="54"/>
      <c r="ES248" s="137"/>
      <c r="ET248" s="138"/>
      <c r="EU248" s="139"/>
      <c r="EV248" s="140"/>
      <c r="EW248" s="128"/>
      <c r="EX248" s="220"/>
      <c r="EY248" s="17"/>
      <c r="EZ248" s="17"/>
      <c r="FA248" s="129"/>
      <c r="FB248" s="125"/>
      <c r="FC248" s="125"/>
      <c r="FD248" s="125"/>
      <c r="FE248" s="125"/>
      <c r="FF248" s="125"/>
      <c r="FG248" s="54"/>
      <c r="FH248" s="137"/>
      <c r="FI248" s="138"/>
      <c r="FJ248" s="139"/>
      <c r="FK248" s="140"/>
      <c r="FL248" s="128"/>
      <c r="FM248" s="220"/>
      <c r="FN248" s="17"/>
      <c r="FO248" s="17"/>
      <c r="FP248" s="129"/>
      <c r="FQ248" s="125"/>
      <c r="FR248" s="125"/>
      <c r="FS248" s="125"/>
      <c r="FT248" s="125"/>
      <c r="FU248" s="125"/>
      <c r="FV248" s="54"/>
      <c r="FW248" s="137"/>
      <c r="FX248" s="138"/>
      <c r="FY248" s="139"/>
      <c r="FZ248" s="140"/>
      <c r="GA248" s="128"/>
      <c r="GB248" s="220"/>
      <c r="GC248" s="17"/>
      <c r="GD248" s="17"/>
      <c r="GE248" s="129"/>
      <c r="GF248" s="125"/>
      <c r="GG248" s="125"/>
      <c r="GH248" s="125"/>
      <c r="GI248" s="125"/>
      <c r="GJ248" s="125"/>
      <c r="GK248" s="54"/>
      <c r="GL248" s="137"/>
      <c r="GM248" s="138"/>
      <c r="GN248" s="139"/>
      <c r="GO248" s="140"/>
      <c r="GP248" s="128"/>
      <c r="GQ248" s="220"/>
      <c r="GR248" s="17"/>
      <c r="GS248" s="17"/>
      <c r="GT248" s="129"/>
      <c r="GU248" s="125"/>
      <c r="GV248" s="125"/>
      <c r="GW248" s="125"/>
      <c r="GX248" s="125"/>
      <c r="GY248" s="125"/>
      <c r="GZ248" s="54"/>
      <c r="HA248" s="137"/>
      <c r="HB248" s="138"/>
      <c r="HC248" s="139"/>
      <c r="HD248" s="140"/>
      <c r="HE248" s="128"/>
      <c r="HF248" s="220"/>
      <c r="HG248" s="17"/>
      <c r="HH248" s="17"/>
      <c r="HI248" s="129"/>
      <c r="HJ248" s="125"/>
      <c r="HK248" s="125"/>
      <c r="HL248" s="125"/>
      <c r="HM248" s="125"/>
      <c r="HN248" s="125"/>
      <c r="HO248" s="54"/>
      <c r="HP248" s="137"/>
      <c r="HQ248" s="138"/>
      <c r="HR248" s="139"/>
      <c r="HS248" s="140"/>
      <c r="HT248" s="128"/>
      <c r="HU248" s="220"/>
      <c r="HV248" s="17"/>
      <c r="HW248" s="17"/>
      <c r="HX248" s="129"/>
      <c r="HY248" s="125"/>
      <c r="HZ248" s="125"/>
      <c r="IA248" s="125"/>
      <c r="IB248" s="125"/>
      <c r="IC248" s="125"/>
      <c r="ID248" s="54"/>
      <c r="IE248" s="137"/>
      <c r="IF248" s="138"/>
      <c r="IG248" s="139"/>
      <c r="IH248" s="140"/>
      <c r="II248" s="128"/>
      <c r="IJ248" s="220"/>
      <c r="IK248" s="17"/>
      <c r="IL248" s="17"/>
      <c r="IM248" s="129"/>
      <c r="IN248" s="125"/>
      <c r="IO248" s="125"/>
      <c r="IP248" s="125"/>
      <c r="IQ248" s="125"/>
      <c r="IR248" s="125"/>
      <c r="IS248" s="54"/>
      <c r="IT248" s="137"/>
      <c r="IU248" s="138"/>
      <c r="IV248" s="139"/>
      <c r="IW248" s="140"/>
      <c r="IX248" s="128"/>
      <c r="IY248" s="220"/>
      <c r="IZ248" s="17"/>
      <c r="JA248" s="17"/>
      <c r="JB248" s="129"/>
      <c r="JC248" s="125"/>
      <c r="JD248" s="125"/>
      <c r="JE248" s="125"/>
      <c r="JF248" s="125"/>
      <c r="JG248" s="125"/>
      <c r="JH248" s="54"/>
      <c r="JI248" s="137"/>
      <c r="JJ248" s="138"/>
      <c r="JK248" s="139"/>
      <c r="JL248" s="140"/>
      <c r="JM248" s="128"/>
      <c r="JN248" s="220"/>
      <c r="JO248" s="17"/>
      <c r="JP248" s="17"/>
      <c r="JQ248" s="129"/>
      <c r="JR248" s="125"/>
      <c r="JS248" s="125"/>
      <c r="JT248" s="125"/>
      <c r="JU248" s="125"/>
      <c r="JV248" s="125"/>
      <c r="JW248" s="54"/>
      <c r="JX248" s="137"/>
      <c r="JY248" s="138"/>
      <c r="JZ248" s="139"/>
      <c r="KA248" s="140"/>
      <c r="KB248" s="128"/>
      <c r="KC248" s="220"/>
      <c r="KD248" s="17"/>
      <c r="KE248" s="17"/>
      <c r="KF248" s="129"/>
      <c r="KG248" s="125"/>
      <c r="KH248" s="125"/>
      <c r="KI248" s="125"/>
      <c r="KJ248" s="125"/>
      <c r="KK248" s="125"/>
      <c r="KL248" s="54"/>
      <c r="KM248" s="137"/>
      <c r="KN248" s="138"/>
      <c r="KO248" s="139"/>
      <c r="KP248" s="140"/>
      <c r="KQ248" s="128"/>
      <c r="KR248" s="220"/>
      <c r="KS248" s="17"/>
      <c r="KT248" s="17"/>
      <c r="KU248" s="129"/>
      <c r="KV248" s="125"/>
      <c r="KW248" s="125"/>
      <c r="KX248" s="125"/>
      <c r="KY248" s="125"/>
      <c r="KZ248" s="125"/>
      <c r="LA248" s="54"/>
      <c r="LB248" s="137"/>
      <c r="LC248" s="138"/>
      <c r="LD248" s="139"/>
      <c r="LE248" s="140"/>
      <c r="LF248" s="128"/>
      <c r="LG248" s="220"/>
      <c r="LH248" s="17"/>
      <c r="LI248" s="17"/>
      <c r="LJ248" s="129"/>
      <c r="LK248" s="125"/>
      <c r="LL248" s="125"/>
      <c r="LM248" s="125"/>
      <c r="LN248" s="125"/>
      <c r="LO248" s="125"/>
      <c r="LP248" s="54"/>
      <c r="LQ248" s="137"/>
      <c r="LR248" s="138"/>
      <c r="LS248" s="139"/>
      <c r="LT248" s="140"/>
      <c r="LU248" s="128"/>
      <c r="LV248" s="220"/>
      <c r="LW248" s="17"/>
      <c r="LX248" s="17"/>
      <c r="LY248" s="129"/>
      <c r="LZ248" s="125"/>
      <c r="MA248" s="125"/>
      <c r="MB248" s="125"/>
      <c r="MC248" s="125"/>
      <c r="MD248" s="125"/>
      <c r="ME248" s="54"/>
      <c r="MF248" s="137"/>
      <c r="MG248" s="138"/>
      <c r="MH248" s="139"/>
      <c r="MI248" s="140"/>
      <c r="MJ248" s="128"/>
      <c r="MK248" s="220"/>
      <c r="ML248" s="17"/>
      <c r="MM248" s="17"/>
      <c r="MN248" s="129"/>
      <c r="MO248" s="125"/>
      <c r="MP248" s="125"/>
      <c r="MQ248" s="125"/>
      <c r="MR248" s="125"/>
      <c r="MS248" s="125"/>
      <c r="MT248" s="54"/>
      <c r="MU248" s="137"/>
      <c r="MV248" s="138"/>
      <c r="MW248" s="139"/>
      <c r="MX248" s="140"/>
      <c r="MY248" s="128"/>
      <c r="MZ248" s="220"/>
      <c r="NA248" s="17"/>
      <c r="NB248" s="17"/>
      <c r="NC248" s="129"/>
      <c r="ND248" s="125"/>
      <c r="NE248" s="125"/>
      <c r="NF248" s="125"/>
      <c r="NG248" s="125"/>
      <c r="NH248" s="125"/>
      <c r="NI248" s="54"/>
      <c r="NJ248" s="137"/>
      <c r="NK248" s="138"/>
      <c r="NL248" s="139"/>
      <c r="NM248" s="140"/>
      <c r="NN248" s="128"/>
      <c r="NO248" s="220"/>
      <c r="NP248" s="17"/>
      <c r="NQ248" s="17"/>
      <c r="NR248" s="129"/>
      <c r="NS248" s="125"/>
      <c r="NT248" s="125"/>
      <c r="NU248" s="125"/>
      <c r="NV248" s="125"/>
      <c r="NW248" s="125"/>
      <c r="NX248" s="54"/>
      <c r="NY248" s="137"/>
      <c r="NZ248" s="138"/>
      <c r="OA248" s="139"/>
      <c r="OB248" s="140"/>
      <c r="OC248" s="128"/>
      <c r="OD248" s="220"/>
      <c r="OE248" s="17"/>
      <c r="OF248" s="17"/>
      <c r="OG248" s="129"/>
      <c r="OH248" s="125"/>
      <c r="OI248" s="125"/>
      <c r="OJ248" s="125"/>
      <c r="OK248" s="125"/>
      <c r="OL248" s="125"/>
      <c r="OM248" s="54"/>
      <c r="ON248" s="137"/>
      <c r="OO248" s="138"/>
      <c r="OP248" s="139"/>
      <c r="OQ248" s="140"/>
      <c r="OR248" s="128"/>
      <c r="OS248" s="220"/>
      <c r="OT248" s="17"/>
      <c r="OU248" s="17"/>
      <c r="OV248" s="129"/>
      <c r="OW248" s="125"/>
      <c r="OX248" s="125"/>
      <c r="OY248" s="125"/>
      <c r="OZ248" s="125"/>
      <c r="PA248" s="125"/>
      <c r="PB248" s="54"/>
      <c r="PC248" s="137"/>
      <c r="PD248" s="138"/>
      <c r="PE248" s="139"/>
      <c r="PF248" s="140"/>
      <c r="PG248" s="128"/>
      <c r="PH248" s="220"/>
      <c r="PI248" s="17"/>
      <c r="PJ248" s="17"/>
      <c r="PK248" s="129"/>
      <c r="PL248" s="125"/>
      <c r="PM248" s="125"/>
      <c r="PN248" s="125"/>
      <c r="PO248" s="125"/>
      <c r="PP248" s="125"/>
      <c r="PQ248" s="54"/>
      <c r="PR248" s="137"/>
      <c r="PS248" s="138"/>
      <c r="PT248" s="139"/>
      <c r="PU248" s="140"/>
      <c r="PV248" s="128"/>
      <c r="PW248" s="220"/>
      <c r="PX248" s="17"/>
      <c r="PY248" s="17"/>
      <c r="PZ248" s="129"/>
      <c r="QA248" s="125"/>
      <c r="QB248" s="125"/>
      <c r="QC248" s="125"/>
      <c r="QD248" s="125"/>
      <c r="QE248" s="125"/>
      <c r="QF248" s="54"/>
      <c r="QG248" s="137"/>
      <c r="QH248" s="138"/>
      <c r="QI248" s="139"/>
      <c r="QJ248" s="140"/>
      <c r="QK248" s="128"/>
      <c r="QL248" s="220"/>
      <c r="QM248" s="17"/>
      <c r="QN248" s="17"/>
      <c r="QO248" s="129"/>
      <c r="QP248" s="125"/>
      <c r="QQ248" s="125"/>
      <c r="QR248" s="125"/>
      <c r="QS248" s="125"/>
      <c r="QT248" s="125"/>
      <c r="QU248" s="54"/>
      <c r="QV248" s="137"/>
      <c r="QW248" s="138"/>
      <c r="QX248" s="139"/>
      <c r="QY248" s="140"/>
      <c r="QZ248" s="128"/>
      <c r="RA248" s="220"/>
      <c r="RB248" s="17"/>
      <c r="RC248" s="17"/>
      <c r="RD248" s="129"/>
      <c r="RE248" s="125"/>
      <c r="RF248" s="125"/>
      <c r="RG248" s="125"/>
      <c r="RH248" s="125"/>
      <c r="RI248" s="125"/>
      <c r="RJ248" s="54"/>
      <c r="RK248" s="137"/>
      <c r="RL248" s="138"/>
      <c r="RM248" s="139"/>
      <c r="RN248" s="140"/>
      <c r="RO248" s="128"/>
      <c r="RP248" s="220"/>
      <c r="RQ248" s="17"/>
      <c r="RR248" s="17"/>
      <c r="RS248" s="129"/>
      <c r="RT248" s="125"/>
      <c r="RU248" s="125"/>
      <c r="RV248" s="125"/>
      <c r="RW248" s="125"/>
      <c r="RX248" s="125"/>
      <c r="RY248" s="54"/>
      <c r="RZ248" s="137"/>
      <c r="SA248" s="138"/>
      <c r="SB248" s="139"/>
      <c r="SC248" s="140"/>
      <c r="SD248" s="128"/>
      <c r="SE248" s="220"/>
      <c r="SF248" s="17"/>
      <c r="SG248" s="17"/>
      <c r="SH248" s="129"/>
      <c r="SI248" s="125"/>
      <c r="SJ248" s="125"/>
      <c r="SK248" s="125"/>
      <c r="SL248" s="125"/>
      <c r="SM248" s="125"/>
      <c r="SN248" s="54"/>
      <c r="SO248" s="137"/>
      <c r="SP248" s="138"/>
      <c r="SQ248" s="139"/>
      <c r="SR248" s="140"/>
      <c r="SS248" s="128"/>
      <c r="ST248" s="220"/>
      <c r="SU248" s="17"/>
      <c r="SV248" s="17"/>
      <c r="SW248" s="129"/>
      <c r="SX248" s="125"/>
      <c r="SY248" s="125"/>
      <c r="SZ248" s="125"/>
      <c r="TA248" s="125"/>
      <c r="TB248" s="125"/>
      <c r="TC248" s="54"/>
      <c r="TD248" s="137"/>
      <c r="TE248" s="138"/>
      <c r="TF248" s="139"/>
      <c r="TG248" s="140"/>
      <c r="TH248" s="128"/>
      <c r="TI248" s="220"/>
      <c r="TJ248" s="17"/>
      <c r="TK248" s="17"/>
      <c r="TL248" s="129"/>
      <c r="TM248" s="125"/>
      <c r="TN248" s="125"/>
      <c r="TO248" s="125"/>
      <c r="TP248" s="125"/>
      <c r="TQ248" s="125"/>
      <c r="TR248" s="54"/>
      <c r="TS248" s="137"/>
      <c r="TT248" s="138"/>
      <c r="TU248" s="139"/>
      <c r="TV248" s="140"/>
      <c r="TW248" s="128"/>
      <c r="TX248" s="220"/>
      <c r="TY248" s="17"/>
      <c r="TZ248" s="17"/>
      <c r="UA248" s="129"/>
      <c r="UB248" s="125"/>
      <c r="UC248" s="125"/>
      <c r="UD248" s="125"/>
      <c r="UE248" s="125"/>
      <c r="UF248" s="125"/>
      <c r="UG248" s="54"/>
      <c r="UH248" s="137"/>
      <c r="UI248" s="138"/>
      <c r="UJ248" s="139"/>
      <c r="UK248" s="140"/>
      <c r="UL248" s="128"/>
      <c r="UM248" s="220"/>
      <c r="UN248" s="17"/>
      <c r="UO248" s="17"/>
      <c r="UP248" s="129"/>
      <c r="UQ248" s="125"/>
      <c r="UR248" s="125"/>
      <c r="US248" s="125"/>
      <c r="UT248" s="125"/>
      <c r="UU248" s="125"/>
      <c r="UV248" s="54"/>
      <c r="UW248" s="137"/>
      <c r="UX248" s="138"/>
      <c r="UY248" s="139"/>
      <c r="UZ248" s="140"/>
      <c r="VA248" s="128"/>
      <c r="VB248" s="220"/>
      <c r="VC248" s="17"/>
      <c r="VD248" s="17"/>
      <c r="VE248" s="129"/>
      <c r="VF248" s="125"/>
      <c r="VG248" s="125"/>
      <c r="VH248" s="125"/>
      <c r="VI248" s="125"/>
      <c r="VJ248" s="125"/>
      <c r="VK248" s="54"/>
      <c r="VL248" s="137"/>
      <c r="VM248" s="138"/>
      <c r="VN248" s="139"/>
      <c r="VO248" s="140"/>
      <c r="VP248" s="128"/>
      <c r="VQ248" s="220"/>
      <c r="VR248" s="17"/>
      <c r="VS248" s="17"/>
      <c r="VT248" s="129"/>
      <c r="VU248" s="125"/>
      <c r="VV248" s="125"/>
      <c r="VW248" s="125"/>
      <c r="VX248" s="125"/>
      <c r="VY248" s="125"/>
      <c r="VZ248" s="54"/>
      <c r="WA248" s="137"/>
      <c r="WB248" s="138"/>
      <c r="WC248" s="139"/>
      <c r="WD248" s="140"/>
      <c r="WE248" s="128"/>
      <c r="WF248" s="220"/>
      <c r="WG248" s="17"/>
      <c r="WH248" s="17"/>
      <c r="WI248" s="129"/>
      <c r="WJ248" s="125"/>
      <c r="WK248" s="125"/>
      <c r="WL248" s="125"/>
      <c r="WM248" s="125"/>
      <c r="WN248" s="125"/>
      <c r="WO248" s="54"/>
      <c r="WP248" s="137"/>
      <c r="WQ248" s="138"/>
      <c r="WR248" s="139"/>
      <c r="WS248" s="140"/>
      <c r="WT248" s="128"/>
      <c r="WU248" s="220"/>
      <c r="WV248" s="17"/>
      <c r="WW248" s="17"/>
      <c r="WX248" s="129"/>
      <c r="WY248" s="125"/>
      <c r="WZ248" s="125"/>
      <c r="XA248" s="125"/>
      <c r="XB248" s="125"/>
      <c r="XC248" s="125"/>
      <c r="XD248" s="54"/>
      <c r="XE248" s="137"/>
      <c r="XF248" s="138"/>
      <c r="XG248" s="139"/>
      <c r="XH248" s="140"/>
      <c r="XI248" s="128"/>
      <c r="XJ248" s="220"/>
      <c r="XK248" s="17"/>
      <c r="XL248" s="17"/>
      <c r="XM248" s="129"/>
      <c r="XN248" s="125"/>
      <c r="XO248" s="125"/>
      <c r="XP248" s="125"/>
      <c r="XQ248" s="125"/>
      <c r="XR248" s="125"/>
      <c r="XS248" s="54"/>
      <c r="XT248" s="137"/>
      <c r="XU248" s="138"/>
      <c r="XV248" s="139"/>
      <c r="XW248" s="140"/>
      <c r="XX248" s="128"/>
      <c r="XY248" s="220"/>
      <c r="XZ248" s="17"/>
      <c r="YA248" s="17"/>
      <c r="YB248" s="129"/>
      <c r="YC248" s="125"/>
      <c r="YD248" s="125"/>
      <c r="YE248" s="125"/>
      <c r="YF248" s="125"/>
      <c r="YG248" s="125"/>
      <c r="YH248" s="54"/>
      <c r="YI248" s="137"/>
      <c r="YJ248" s="138"/>
      <c r="YK248" s="139"/>
      <c r="YL248" s="140"/>
      <c r="YM248" s="128"/>
      <c r="YN248" s="220"/>
      <c r="YO248" s="17"/>
      <c r="YP248" s="17"/>
      <c r="YQ248" s="129"/>
      <c r="YR248" s="125"/>
      <c r="YS248" s="125"/>
      <c r="YT248" s="125"/>
      <c r="YU248" s="125"/>
      <c r="YV248" s="125"/>
      <c r="YW248" s="54"/>
      <c r="YX248" s="137"/>
      <c r="YY248" s="138"/>
      <c r="YZ248" s="139"/>
      <c r="ZA248" s="140"/>
      <c r="ZB248" s="128"/>
      <c r="ZC248" s="220"/>
      <c r="ZD248" s="17"/>
      <c r="ZE248" s="17"/>
      <c r="ZF248" s="129"/>
      <c r="ZG248" s="125"/>
      <c r="ZH248" s="125"/>
      <c r="ZI248" s="125"/>
      <c r="ZJ248" s="125"/>
      <c r="ZK248" s="125"/>
      <c r="ZL248" s="54"/>
      <c r="ZM248" s="137"/>
      <c r="ZN248" s="138"/>
      <c r="ZO248" s="139"/>
      <c r="ZP248" s="140"/>
      <c r="ZQ248" s="128"/>
      <c r="ZR248" s="220"/>
      <c r="ZS248" s="17"/>
      <c r="ZT248" s="17"/>
      <c r="ZU248" s="129"/>
      <c r="ZV248" s="125"/>
      <c r="ZW248" s="125"/>
      <c r="ZX248" s="125"/>
      <c r="ZY248" s="125"/>
      <c r="ZZ248" s="125"/>
      <c r="AAA248" s="54"/>
      <c r="AAB248" s="137"/>
      <c r="AAC248" s="138"/>
      <c r="AAD248" s="139"/>
      <c r="AAE248" s="140"/>
      <c r="AAF248" s="128"/>
      <c r="AAG248" s="220"/>
      <c r="AAH248" s="17"/>
      <c r="AAI248" s="17"/>
      <c r="AAJ248" s="129"/>
      <c r="AAK248" s="125"/>
      <c r="AAL248" s="125"/>
      <c r="AAM248" s="125"/>
      <c r="AAN248" s="125"/>
      <c r="AAO248" s="125"/>
      <c r="AAP248" s="54"/>
      <c r="AAQ248" s="137"/>
      <c r="AAR248" s="138"/>
      <c r="AAS248" s="139"/>
      <c r="AAT248" s="140"/>
      <c r="AAU248" s="128"/>
      <c r="AAV248" s="220"/>
      <c r="AAW248" s="17"/>
      <c r="AAX248" s="17"/>
      <c r="AAY248" s="129"/>
      <c r="AAZ248" s="125"/>
      <c r="ABA248" s="125"/>
      <c r="ABB248" s="125"/>
      <c r="ABC248" s="125"/>
      <c r="ABD248" s="125"/>
      <c r="ABE248" s="54"/>
      <c r="ABF248" s="137"/>
      <c r="ABG248" s="138"/>
      <c r="ABH248" s="139"/>
      <c r="ABI248" s="140"/>
      <c r="ABJ248" s="128"/>
      <c r="ABK248" s="220"/>
      <c r="ABL248" s="17"/>
      <c r="ABM248" s="17"/>
      <c r="ABN248" s="129"/>
      <c r="ABO248" s="125"/>
      <c r="ABP248" s="125"/>
      <c r="ABQ248" s="125"/>
      <c r="ABR248" s="125"/>
      <c r="ABS248" s="125"/>
      <c r="ABT248" s="54"/>
      <c r="ABU248" s="137"/>
      <c r="ABV248" s="138"/>
      <c r="ABW248" s="139"/>
      <c r="ABX248" s="140"/>
      <c r="ABY248" s="128"/>
      <c r="ABZ248" s="220"/>
      <c r="ACA248" s="17"/>
      <c r="ACB248" s="17"/>
      <c r="ACC248" s="129"/>
      <c r="ACD248" s="125"/>
      <c r="ACE248" s="125"/>
      <c r="ACF248" s="125"/>
      <c r="ACG248" s="125"/>
      <c r="ACH248" s="125"/>
      <c r="ACI248" s="54"/>
      <c r="ACJ248" s="137"/>
      <c r="ACK248" s="138"/>
      <c r="ACL248" s="139"/>
      <c r="ACM248" s="140"/>
      <c r="ACN248" s="128"/>
      <c r="ACO248" s="220"/>
      <c r="ACP248" s="17"/>
      <c r="ACQ248" s="17"/>
      <c r="ACR248" s="129"/>
      <c r="ACS248" s="125"/>
      <c r="ACT248" s="125"/>
      <c r="ACU248" s="125"/>
      <c r="ACV248" s="125"/>
      <c r="ACW248" s="125"/>
      <c r="ACX248" s="54"/>
      <c r="ACY248" s="137"/>
      <c r="ACZ248" s="138"/>
      <c r="ADA248" s="139"/>
      <c r="ADB248" s="140"/>
      <c r="ADC248" s="128"/>
      <c r="ADD248" s="220"/>
      <c r="ADE248" s="17"/>
      <c r="ADF248" s="17"/>
      <c r="ADG248" s="129"/>
      <c r="ADH248" s="125"/>
      <c r="ADI248" s="125"/>
      <c r="ADJ248" s="125"/>
      <c r="ADK248" s="125"/>
      <c r="ADL248" s="125"/>
      <c r="ADM248" s="54"/>
      <c r="ADN248" s="137"/>
      <c r="ADO248" s="138"/>
      <c r="ADP248" s="139"/>
      <c r="ADQ248" s="140"/>
      <c r="ADR248" s="128"/>
      <c r="ADS248" s="220"/>
      <c r="ADT248" s="17"/>
      <c r="ADU248" s="17"/>
      <c r="ADV248" s="129"/>
      <c r="ADW248" s="125"/>
      <c r="ADX248" s="125"/>
      <c r="ADY248" s="125"/>
      <c r="ADZ248" s="125"/>
      <c r="AEA248" s="125"/>
      <c r="AEB248" s="54"/>
      <c r="AEC248" s="137"/>
      <c r="AED248" s="138"/>
      <c r="AEE248" s="139"/>
      <c r="AEF248" s="140"/>
      <c r="AEG248" s="128"/>
      <c r="AEH248" s="220"/>
      <c r="AEI248" s="17"/>
      <c r="AEJ248" s="17"/>
      <c r="AEK248" s="129"/>
      <c r="AEL248" s="125"/>
      <c r="AEM248" s="125"/>
      <c r="AEN248" s="125"/>
      <c r="AEO248" s="125"/>
      <c r="AEP248" s="125"/>
      <c r="AEQ248" s="54"/>
      <c r="AER248" s="137"/>
      <c r="AES248" s="138"/>
      <c r="AET248" s="139"/>
      <c r="AEU248" s="140"/>
      <c r="AEV248" s="128"/>
      <c r="AEW248" s="220"/>
      <c r="AEX248" s="17"/>
      <c r="AEY248" s="17"/>
      <c r="AEZ248" s="129"/>
      <c r="AFA248" s="125"/>
      <c r="AFB248" s="125"/>
      <c r="AFC248" s="125"/>
      <c r="AFD248" s="125"/>
      <c r="AFE248" s="125"/>
      <c r="AFF248" s="54"/>
      <c r="AFG248" s="137"/>
      <c r="AFH248" s="138"/>
      <c r="AFI248" s="139"/>
      <c r="AFJ248" s="140"/>
      <c r="AFK248" s="128"/>
      <c r="AFL248" s="220"/>
      <c r="AFM248" s="17"/>
      <c r="AFN248" s="17"/>
      <c r="AFO248" s="129"/>
      <c r="AFP248" s="125"/>
      <c r="AFQ248" s="125"/>
      <c r="AFR248" s="125"/>
      <c r="AFS248" s="125"/>
      <c r="AFT248" s="125"/>
      <c r="AFU248" s="54"/>
      <c r="AFV248" s="137"/>
      <c r="AFW248" s="138"/>
      <c r="AFX248" s="139"/>
      <c r="AFY248" s="140"/>
      <c r="AFZ248" s="128"/>
      <c r="AGA248" s="220"/>
      <c r="AGB248" s="17"/>
      <c r="AGC248" s="17"/>
      <c r="AGD248" s="129"/>
      <c r="AGE248" s="125"/>
      <c r="AGF248" s="125"/>
      <c r="AGG248" s="125"/>
      <c r="AGH248" s="125"/>
      <c r="AGI248" s="125"/>
      <c r="AGJ248" s="54"/>
      <c r="AGK248" s="137"/>
      <c r="AGL248" s="138"/>
      <c r="AGM248" s="139"/>
      <c r="AGN248" s="140"/>
      <c r="AGO248" s="128"/>
      <c r="AGP248" s="220"/>
      <c r="AGQ248" s="17"/>
      <c r="AGR248" s="17"/>
      <c r="AGS248" s="129"/>
      <c r="AGT248" s="125"/>
      <c r="AGU248" s="125"/>
      <c r="AGV248" s="125"/>
      <c r="AGW248" s="125"/>
      <c r="AGX248" s="125"/>
      <c r="AGY248" s="54"/>
      <c r="AGZ248" s="137"/>
      <c r="AHA248" s="138"/>
      <c r="AHB248" s="139"/>
      <c r="AHC248" s="140"/>
      <c r="AHD248" s="128"/>
      <c r="AHE248" s="220"/>
      <c r="AHF248" s="17"/>
      <c r="AHG248" s="17"/>
      <c r="AHH248" s="129"/>
      <c r="AHI248" s="125"/>
      <c r="AHJ248" s="125"/>
      <c r="AHK248" s="125"/>
      <c r="AHL248" s="125"/>
      <c r="AHM248" s="125"/>
      <c r="AHN248" s="54"/>
      <c r="AHO248" s="137"/>
      <c r="AHP248" s="138"/>
      <c r="AHQ248" s="139"/>
      <c r="AHR248" s="140"/>
      <c r="AHS248" s="128"/>
      <c r="AHT248" s="220"/>
      <c r="AHU248" s="17"/>
      <c r="AHV248" s="17"/>
      <c r="AHW248" s="129"/>
      <c r="AHX248" s="125"/>
      <c r="AHY248" s="125"/>
      <c r="AHZ248" s="125"/>
      <c r="AIA248" s="125"/>
      <c r="AIB248" s="125"/>
      <c r="AIC248" s="54"/>
      <c r="AID248" s="137"/>
      <c r="AIE248" s="138"/>
      <c r="AIF248" s="139"/>
      <c r="AIG248" s="140"/>
      <c r="AIH248" s="128"/>
      <c r="AII248" s="220"/>
      <c r="AIJ248" s="17"/>
      <c r="AIK248" s="17"/>
      <c r="AIL248" s="129"/>
      <c r="AIM248" s="125"/>
      <c r="AIN248" s="125"/>
      <c r="AIO248" s="125"/>
      <c r="AIP248" s="125"/>
      <c r="AIQ248" s="125"/>
      <c r="AIR248" s="54"/>
      <c r="AIS248" s="137"/>
      <c r="AIT248" s="138"/>
      <c r="AIU248" s="139"/>
      <c r="AIV248" s="140"/>
      <c r="AIW248" s="128"/>
      <c r="AIX248" s="220"/>
      <c r="AIY248" s="17"/>
      <c r="AIZ248" s="17"/>
      <c r="AJA248" s="129"/>
      <c r="AJB248" s="125"/>
      <c r="AJC248" s="125"/>
      <c r="AJD248" s="125"/>
      <c r="AJE248" s="125"/>
      <c r="AJF248" s="125"/>
      <c r="AJG248" s="54"/>
      <c r="AJH248" s="137"/>
      <c r="AJI248" s="138"/>
      <c r="AJJ248" s="139"/>
      <c r="AJK248" s="140"/>
      <c r="AJL248" s="128"/>
      <c r="AJM248" s="220"/>
      <c r="AJN248" s="17"/>
      <c r="AJO248" s="17"/>
      <c r="AJP248" s="129"/>
      <c r="AJQ248" s="125"/>
      <c r="AJR248" s="125"/>
      <c r="AJS248" s="125"/>
      <c r="AJT248" s="125"/>
      <c r="AJU248" s="125"/>
      <c r="AJV248" s="54"/>
      <c r="AJW248" s="137"/>
      <c r="AJX248" s="138"/>
      <c r="AJY248" s="139"/>
      <c r="AJZ248" s="140"/>
      <c r="AKA248" s="128"/>
      <c r="AKB248" s="220"/>
      <c r="AKC248" s="17"/>
      <c r="AKD248" s="17"/>
      <c r="AKE248" s="129"/>
      <c r="AKF248" s="125"/>
      <c r="AKG248" s="125"/>
      <c r="AKH248" s="125"/>
      <c r="AKI248" s="125"/>
      <c r="AKJ248" s="125"/>
      <c r="AKK248" s="54"/>
      <c r="AKL248" s="137"/>
      <c r="AKM248" s="138"/>
      <c r="AKN248" s="139"/>
      <c r="AKO248" s="140"/>
      <c r="AKP248" s="128"/>
      <c r="AKQ248" s="220"/>
      <c r="AKR248" s="17"/>
      <c r="AKS248" s="17"/>
      <c r="AKT248" s="129"/>
      <c r="AKU248" s="125"/>
      <c r="AKV248" s="125"/>
      <c r="AKW248" s="125"/>
      <c r="AKX248" s="125"/>
      <c r="AKY248" s="125"/>
      <c r="AKZ248" s="54"/>
      <c r="ALA248" s="137"/>
      <c r="ALB248" s="138"/>
      <c r="ALC248" s="139"/>
      <c r="ALD248" s="140"/>
      <c r="ALE248" s="128"/>
      <c r="ALF248" s="220"/>
      <c r="ALG248" s="17"/>
      <c r="ALH248" s="17"/>
      <c r="ALI248" s="129"/>
      <c r="ALJ248" s="125"/>
      <c r="ALK248" s="125"/>
      <c r="ALL248" s="125"/>
      <c r="ALM248" s="125"/>
      <c r="ALN248" s="125"/>
      <c r="ALO248" s="54"/>
      <c r="ALP248" s="137"/>
      <c r="ALQ248" s="138"/>
      <c r="ALR248" s="139"/>
      <c r="ALS248" s="140"/>
      <c r="ALT248" s="128"/>
      <c r="ALU248" s="220"/>
      <c r="ALV248" s="17"/>
      <c r="ALW248" s="17"/>
      <c r="ALX248" s="129"/>
      <c r="ALY248" s="125"/>
      <c r="ALZ248" s="125"/>
      <c r="AMA248" s="125"/>
      <c r="AMB248" s="125"/>
      <c r="AMC248" s="125"/>
      <c r="AMD248" s="54"/>
      <c r="AME248" s="137"/>
      <c r="AMF248" s="138"/>
      <c r="AMG248" s="139"/>
      <c r="AMH248" s="140"/>
      <c r="AMI248" s="128"/>
      <c r="AMJ248" s="220"/>
      <c r="AMK248" s="17"/>
      <c r="AML248" s="17"/>
      <c r="AMM248" s="129"/>
      <c r="AMN248" s="125"/>
      <c r="AMO248" s="125"/>
      <c r="AMP248" s="125"/>
      <c r="AMQ248" s="125"/>
      <c r="AMR248" s="125"/>
      <c r="AMS248" s="54"/>
      <c r="AMT248" s="137"/>
      <c r="AMU248" s="138"/>
      <c r="AMV248" s="139"/>
      <c r="AMW248" s="140"/>
      <c r="AMX248" s="128"/>
      <c r="AMY248" s="220"/>
      <c r="AMZ248" s="17"/>
      <c r="ANA248" s="17"/>
      <c r="ANB248" s="129"/>
      <c r="ANC248" s="125"/>
      <c r="AND248" s="125"/>
      <c r="ANE248" s="125"/>
      <c r="ANF248" s="125"/>
      <c r="ANG248" s="125"/>
      <c r="ANH248" s="54"/>
      <c r="ANI248" s="137"/>
      <c r="ANJ248" s="138"/>
      <c r="ANK248" s="139"/>
      <c r="ANL248" s="140"/>
      <c r="ANM248" s="128"/>
      <c r="ANN248" s="220"/>
      <c r="ANO248" s="17"/>
      <c r="ANP248" s="17"/>
      <c r="ANQ248" s="129"/>
      <c r="ANR248" s="125"/>
      <c r="ANS248" s="125"/>
      <c r="ANT248" s="125"/>
      <c r="ANU248" s="125"/>
      <c r="ANV248" s="125"/>
      <c r="ANW248" s="54"/>
      <c r="ANX248" s="137"/>
      <c r="ANY248" s="138"/>
      <c r="ANZ248" s="139"/>
      <c r="AOA248" s="140"/>
      <c r="AOB248" s="128"/>
      <c r="AOC248" s="220"/>
      <c r="AOD248" s="17"/>
      <c r="AOE248" s="17"/>
      <c r="AOF248" s="129"/>
      <c r="AOG248" s="125"/>
      <c r="AOH248" s="125"/>
      <c r="AOI248" s="125"/>
      <c r="AOJ248" s="125"/>
      <c r="AOK248" s="125"/>
      <c r="AOL248" s="54"/>
      <c r="AOM248" s="137"/>
      <c r="AON248" s="138"/>
      <c r="AOO248" s="139"/>
      <c r="AOP248" s="140"/>
      <c r="AOQ248" s="128"/>
      <c r="AOR248" s="220"/>
      <c r="AOS248" s="17"/>
      <c r="AOT248" s="17"/>
      <c r="AOU248" s="129"/>
      <c r="AOV248" s="125"/>
      <c r="AOW248" s="125"/>
      <c r="AOX248" s="125"/>
      <c r="AOY248" s="125"/>
      <c r="AOZ248" s="125"/>
      <c r="APA248" s="54"/>
      <c r="APB248" s="137"/>
      <c r="APC248" s="138"/>
      <c r="APD248" s="139"/>
      <c r="APE248" s="140"/>
      <c r="APF248" s="128"/>
      <c r="APG248" s="220"/>
      <c r="APH248" s="17"/>
      <c r="API248" s="17"/>
      <c r="APJ248" s="129"/>
      <c r="APK248" s="125"/>
      <c r="APL248" s="125"/>
      <c r="APM248" s="125"/>
      <c r="APN248" s="125"/>
      <c r="APO248" s="125"/>
      <c r="APP248" s="54"/>
      <c r="APQ248" s="137"/>
      <c r="APR248" s="138"/>
      <c r="APS248" s="139"/>
      <c r="APT248" s="140"/>
      <c r="APU248" s="128"/>
      <c r="APV248" s="220"/>
      <c r="APW248" s="17"/>
      <c r="APX248" s="17"/>
      <c r="APY248" s="129"/>
      <c r="APZ248" s="125"/>
      <c r="AQA248" s="125"/>
      <c r="AQB248" s="125"/>
      <c r="AQC248" s="125"/>
      <c r="AQD248" s="125"/>
      <c r="AQE248" s="54"/>
      <c r="AQF248" s="137"/>
      <c r="AQG248" s="138"/>
      <c r="AQH248" s="139"/>
      <c r="AQI248" s="140"/>
      <c r="AQJ248" s="128"/>
      <c r="AQK248" s="220"/>
      <c r="AQL248" s="17"/>
      <c r="AQM248" s="17"/>
      <c r="AQN248" s="129"/>
      <c r="AQO248" s="125"/>
      <c r="AQP248" s="125"/>
      <c r="AQQ248" s="125"/>
      <c r="AQR248" s="125"/>
      <c r="AQS248" s="125"/>
      <c r="AQT248" s="54"/>
      <c r="AQU248" s="137"/>
      <c r="AQV248" s="138"/>
      <c r="AQW248" s="139"/>
      <c r="AQX248" s="140"/>
      <c r="AQY248" s="128"/>
      <c r="AQZ248" s="220"/>
      <c r="ARA248" s="17"/>
      <c r="ARB248" s="17"/>
      <c r="ARC248" s="129"/>
      <c r="ARD248" s="125"/>
      <c r="ARE248" s="125"/>
      <c r="ARF248" s="125"/>
      <c r="ARG248" s="125"/>
      <c r="ARH248" s="125"/>
      <c r="ARI248" s="54"/>
      <c r="ARJ248" s="137"/>
      <c r="ARK248" s="138"/>
      <c r="ARL248" s="139"/>
      <c r="ARM248" s="140"/>
      <c r="ARN248" s="128"/>
      <c r="ARO248" s="220"/>
      <c r="ARP248" s="17"/>
      <c r="ARQ248" s="17"/>
      <c r="ARR248" s="129"/>
      <c r="ARS248" s="125"/>
      <c r="ART248" s="125"/>
      <c r="ARU248" s="125"/>
      <c r="ARV248" s="125"/>
      <c r="ARW248" s="125"/>
      <c r="ARX248" s="54"/>
      <c r="ARY248" s="137"/>
      <c r="ARZ248" s="138"/>
      <c r="ASA248" s="139"/>
      <c r="ASB248" s="140"/>
      <c r="ASC248" s="128"/>
      <c r="ASD248" s="220"/>
      <c r="ASE248" s="17"/>
      <c r="ASF248" s="17"/>
      <c r="ASG248" s="129"/>
      <c r="ASH248" s="125"/>
      <c r="ASI248" s="125"/>
      <c r="ASJ248" s="125"/>
      <c r="ASK248" s="125"/>
      <c r="ASL248" s="125"/>
      <c r="ASM248" s="54"/>
      <c r="ASN248" s="137"/>
      <c r="ASO248" s="138"/>
      <c r="ASP248" s="139"/>
      <c r="ASQ248" s="140"/>
      <c r="ASR248" s="128"/>
      <c r="ASS248" s="220"/>
      <c r="AST248" s="17"/>
      <c r="ASU248" s="17"/>
      <c r="ASV248" s="129"/>
      <c r="ASW248" s="125"/>
      <c r="ASX248" s="125"/>
      <c r="ASY248" s="125"/>
      <c r="ASZ248" s="125"/>
      <c r="ATA248" s="125"/>
      <c r="ATB248" s="54"/>
      <c r="ATC248" s="137"/>
      <c r="ATD248" s="138"/>
      <c r="ATE248" s="139"/>
      <c r="ATF248" s="140"/>
      <c r="ATG248" s="128"/>
      <c r="ATH248" s="220"/>
      <c r="ATI248" s="17"/>
      <c r="ATJ248" s="17"/>
      <c r="ATK248" s="129"/>
      <c r="ATL248" s="125"/>
      <c r="ATM248" s="125"/>
      <c r="ATN248" s="125"/>
      <c r="ATO248" s="125"/>
      <c r="ATP248" s="125"/>
      <c r="ATQ248" s="54"/>
      <c r="ATR248" s="137"/>
      <c r="ATS248" s="138"/>
      <c r="ATT248" s="139"/>
      <c r="ATU248" s="140"/>
      <c r="ATV248" s="128"/>
      <c r="ATW248" s="220"/>
      <c r="ATX248" s="17"/>
      <c r="ATY248" s="17"/>
      <c r="ATZ248" s="129"/>
      <c r="AUA248" s="125"/>
      <c r="AUB248" s="125"/>
      <c r="AUC248" s="125"/>
      <c r="AUD248" s="125"/>
      <c r="AUE248" s="125"/>
      <c r="AUF248" s="54"/>
      <c r="AUG248" s="137"/>
      <c r="AUH248" s="138"/>
      <c r="AUI248" s="139"/>
      <c r="AUJ248" s="140"/>
      <c r="AUK248" s="128"/>
      <c r="AUL248" s="220"/>
      <c r="AUM248" s="17"/>
      <c r="AUN248" s="17"/>
      <c r="AUO248" s="129"/>
      <c r="AUP248" s="125"/>
      <c r="AUQ248" s="125"/>
      <c r="AUR248" s="125"/>
      <c r="AUS248" s="125"/>
      <c r="AUT248" s="125"/>
      <c r="AUU248" s="54"/>
      <c r="AUV248" s="137"/>
      <c r="AUW248" s="138"/>
      <c r="AUX248" s="139"/>
      <c r="AUY248" s="140"/>
      <c r="AUZ248" s="128"/>
      <c r="AVA248" s="220"/>
      <c r="AVB248" s="17"/>
      <c r="AVC248" s="17"/>
      <c r="AVD248" s="129"/>
      <c r="AVE248" s="125"/>
      <c r="AVF248" s="125"/>
      <c r="AVG248" s="125"/>
      <c r="AVH248" s="125"/>
      <c r="AVI248" s="125"/>
      <c r="AVJ248" s="54"/>
      <c r="AVK248" s="137"/>
      <c r="AVL248" s="138"/>
      <c r="AVM248" s="139"/>
      <c r="AVN248" s="140"/>
      <c r="AVO248" s="128"/>
      <c r="AVP248" s="220"/>
      <c r="AVQ248" s="17"/>
      <c r="AVR248" s="17"/>
      <c r="AVS248" s="129"/>
      <c r="AVT248" s="125"/>
      <c r="AVU248" s="125"/>
      <c r="AVV248" s="125"/>
      <c r="AVW248" s="125"/>
      <c r="AVX248" s="125"/>
      <c r="AVY248" s="54"/>
      <c r="AVZ248" s="137"/>
      <c r="AWA248" s="138"/>
      <c r="AWB248" s="139"/>
      <c r="AWC248" s="140"/>
      <c r="AWD248" s="128"/>
      <c r="AWE248" s="220"/>
      <c r="AWF248" s="17"/>
      <c r="AWG248" s="17"/>
      <c r="AWH248" s="129"/>
      <c r="AWI248" s="125"/>
      <c r="AWJ248" s="125"/>
      <c r="AWK248" s="125"/>
      <c r="AWL248" s="125"/>
      <c r="AWM248" s="125"/>
      <c r="AWN248" s="54"/>
      <c r="AWO248" s="137"/>
      <c r="AWP248" s="138"/>
      <c r="AWQ248" s="139"/>
      <c r="AWR248" s="140"/>
      <c r="AWS248" s="128"/>
      <c r="AWT248" s="220"/>
      <c r="AWU248" s="17"/>
      <c r="AWV248" s="17"/>
      <c r="AWW248" s="129"/>
      <c r="AWX248" s="125"/>
      <c r="AWY248" s="125"/>
      <c r="AWZ248" s="125"/>
      <c r="AXA248" s="125"/>
      <c r="AXB248" s="125"/>
      <c r="AXC248" s="54"/>
      <c r="AXD248" s="137"/>
      <c r="AXE248" s="138"/>
      <c r="AXF248" s="139"/>
      <c r="AXG248" s="140"/>
      <c r="AXH248" s="128"/>
      <c r="AXI248" s="220"/>
      <c r="AXJ248" s="17"/>
      <c r="AXK248" s="17"/>
      <c r="AXL248" s="129"/>
      <c r="AXM248" s="125"/>
      <c r="AXN248" s="125"/>
      <c r="AXO248" s="125"/>
      <c r="AXP248" s="125"/>
      <c r="AXQ248" s="125"/>
      <c r="AXR248" s="54"/>
      <c r="AXS248" s="137"/>
      <c r="AXT248" s="138"/>
      <c r="AXU248" s="139"/>
      <c r="AXV248" s="140"/>
      <c r="AXW248" s="128"/>
      <c r="AXX248" s="220"/>
      <c r="AXY248" s="17"/>
      <c r="AXZ248" s="17"/>
      <c r="AYA248" s="129"/>
      <c r="AYB248" s="125"/>
      <c r="AYC248" s="125"/>
      <c r="AYD248" s="125"/>
      <c r="AYE248" s="125"/>
      <c r="AYF248" s="125"/>
      <c r="AYG248" s="54"/>
      <c r="AYH248" s="137"/>
      <c r="AYI248" s="138"/>
      <c r="AYJ248" s="139"/>
      <c r="AYK248" s="140"/>
      <c r="AYL248" s="128"/>
      <c r="AYM248" s="220"/>
      <c r="AYN248" s="17"/>
      <c r="AYO248" s="17"/>
      <c r="AYP248" s="129"/>
      <c r="AYQ248" s="125"/>
      <c r="AYR248" s="125"/>
      <c r="AYS248" s="125"/>
      <c r="AYT248" s="125"/>
      <c r="AYU248" s="125"/>
      <c r="AYV248" s="54"/>
      <c r="AYW248" s="137"/>
      <c r="AYX248" s="138"/>
      <c r="AYY248" s="139"/>
      <c r="AYZ248" s="140"/>
      <c r="AZA248" s="128"/>
      <c r="AZB248" s="220"/>
      <c r="AZC248" s="17"/>
      <c r="AZD248" s="17"/>
      <c r="AZE248" s="129"/>
      <c r="AZF248" s="125"/>
      <c r="AZG248" s="125"/>
      <c r="AZH248" s="125"/>
      <c r="AZI248" s="125"/>
      <c r="AZJ248" s="125"/>
      <c r="AZK248" s="54"/>
      <c r="AZL248" s="137"/>
      <c r="AZM248" s="138"/>
      <c r="AZN248" s="139"/>
      <c r="AZO248" s="140"/>
      <c r="AZP248" s="128"/>
      <c r="AZQ248" s="220"/>
      <c r="AZR248" s="17"/>
      <c r="AZS248" s="17"/>
      <c r="AZT248" s="129"/>
      <c r="AZU248" s="125"/>
      <c r="AZV248" s="125"/>
      <c r="AZW248" s="125"/>
      <c r="AZX248" s="125"/>
      <c r="AZY248" s="125"/>
      <c r="AZZ248" s="54"/>
      <c r="BAA248" s="137"/>
      <c r="BAB248" s="138"/>
      <c r="BAC248" s="139"/>
      <c r="BAD248" s="140"/>
      <c r="BAE248" s="128"/>
      <c r="BAF248" s="220"/>
      <c r="BAG248" s="17"/>
      <c r="BAH248" s="17"/>
      <c r="BAI248" s="129"/>
      <c r="BAJ248" s="125"/>
      <c r="BAK248" s="125"/>
      <c r="BAL248" s="125"/>
      <c r="BAM248" s="125"/>
      <c r="BAN248" s="125"/>
      <c r="BAO248" s="54"/>
      <c r="BAP248" s="137"/>
      <c r="BAQ248" s="138"/>
      <c r="BAR248" s="139"/>
      <c r="BAS248" s="140"/>
      <c r="BAT248" s="128"/>
      <c r="BAU248" s="220"/>
      <c r="BAV248" s="17"/>
      <c r="BAW248" s="17"/>
      <c r="BAX248" s="129"/>
      <c r="BAY248" s="125"/>
      <c r="BAZ248" s="125"/>
      <c r="BBA248" s="125"/>
      <c r="BBB248" s="125"/>
      <c r="BBC248" s="125"/>
      <c r="BBD248" s="54"/>
      <c r="BBE248" s="137"/>
      <c r="BBF248" s="138"/>
      <c r="BBG248" s="139"/>
      <c r="BBH248" s="140"/>
      <c r="BBI248" s="128"/>
      <c r="BBJ248" s="220"/>
      <c r="BBK248" s="17"/>
      <c r="BBL248" s="17"/>
      <c r="BBM248" s="129"/>
      <c r="BBN248" s="125"/>
      <c r="BBO248" s="125"/>
      <c r="BBP248" s="125"/>
      <c r="BBQ248" s="125"/>
      <c r="BBR248" s="125"/>
      <c r="BBS248" s="54"/>
      <c r="BBT248" s="137"/>
      <c r="BBU248" s="138"/>
      <c r="BBV248" s="139"/>
      <c r="BBW248" s="140"/>
      <c r="BBX248" s="128"/>
      <c r="BBY248" s="220"/>
      <c r="BBZ248" s="17"/>
      <c r="BCA248" s="17"/>
      <c r="BCB248" s="129"/>
      <c r="BCC248" s="125"/>
      <c r="BCD248" s="125"/>
      <c r="BCE248" s="125"/>
      <c r="BCF248" s="125"/>
      <c r="BCG248" s="125"/>
      <c r="BCH248" s="54"/>
      <c r="BCI248" s="137"/>
      <c r="BCJ248" s="138"/>
      <c r="BCK248" s="139"/>
      <c r="BCL248" s="140"/>
      <c r="BCM248" s="128"/>
      <c r="BCN248" s="220"/>
      <c r="BCO248" s="17"/>
      <c r="BCP248" s="17"/>
      <c r="BCQ248" s="129"/>
      <c r="BCR248" s="125"/>
      <c r="BCS248" s="125"/>
      <c r="BCT248" s="125"/>
      <c r="BCU248" s="125"/>
      <c r="BCV248" s="125"/>
      <c r="BCW248" s="54"/>
      <c r="BCX248" s="137"/>
      <c r="BCY248" s="138"/>
      <c r="BCZ248" s="139"/>
      <c r="BDA248" s="140"/>
      <c r="BDB248" s="128"/>
      <c r="BDC248" s="220"/>
      <c r="BDD248" s="17"/>
      <c r="BDE248" s="17"/>
      <c r="BDF248" s="129"/>
      <c r="BDG248" s="125"/>
      <c r="BDH248" s="125"/>
      <c r="BDI248" s="125"/>
      <c r="BDJ248" s="125"/>
      <c r="BDK248" s="125"/>
      <c r="BDL248" s="54"/>
      <c r="BDM248" s="137"/>
      <c r="BDN248" s="138"/>
      <c r="BDO248" s="139"/>
      <c r="BDP248" s="140"/>
      <c r="BDQ248" s="128"/>
      <c r="BDR248" s="220"/>
      <c r="BDS248" s="17"/>
      <c r="BDT248" s="17"/>
      <c r="BDU248" s="129"/>
      <c r="BDV248" s="125"/>
      <c r="BDW248" s="125"/>
      <c r="BDX248" s="125"/>
      <c r="BDY248" s="125"/>
      <c r="BDZ248" s="125"/>
      <c r="BEA248" s="54"/>
      <c r="BEB248" s="137"/>
      <c r="BEC248" s="138"/>
      <c r="BED248" s="139"/>
      <c r="BEE248" s="140"/>
      <c r="BEF248" s="128"/>
      <c r="BEG248" s="220"/>
      <c r="BEH248" s="17"/>
      <c r="BEI248" s="17"/>
      <c r="BEJ248" s="129"/>
      <c r="BEK248" s="125"/>
      <c r="BEL248" s="125"/>
      <c r="BEM248" s="125"/>
      <c r="BEN248" s="125"/>
      <c r="BEO248" s="125"/>
      <c r="BEP248" s="54"/>
      <c r="BEQ248" s="137"/>
      <c r="BER248" s="138"/>
      <c r="BES248" s="139"/>
      <c r="BET248" s="140"/>
      <c r="BEU248" s="128"/>
      <c r="BEV248" s="220"/>
      <c r="BEW248" s="17"/>
      <c r="BEX248" s="17"/>
      <c r="BEY248" s="129"/>
      <c r="BEZ248" s="125"/>
      <c r="BFA248" s="125"/>
      <c r="BFB248" s="125"/>
      <c r="BFC248" s="125"/>
      <c r="BFD248" s="125"/>
      <c r="BFE248" s="54"/>
      <c r="BFF248" s="137"/>
      <c r="BFG248" s="138"/>
      <c r="BFH248" s="139"/>
      <c r="BFI248" s="140"/>
      <c r="BFJ248" s="128"/>
      <c r="BFK248" s="220"/>
      <c r="BFL248" s="17"/>
      <c r="BFM248" s="17"/>
      <c r="BFN248" s="129"/>
      <c r="BFO248" s="125"/>
      <c r="BFP248" s="125"/>
      <c r="BFQ248" s="125"/>
      <c r="BFR248" s="125"/>
      <c r="BFS248" s="125"/>
      <c r="BFT248" s="54"/>
      <c r="BFU248" s="137"/>
      <c r="BFV248" s="138"/>
      <c r="BFW248" s="139"/>
      <c r="BFX248" s="140"/>
      <c r="BFY248" s="128"/>
      <c r="BFZ248" s="220"/>
      <c r="BGA248" s="17"/>
      <c r="BGB248" s="17"/>
      <c r="BGC248" s="129"/>
      <c r="BGD248" s="125"/>
      <c r="BGE248" s="125"/>
      <c r="BGF248" s="125"/>
      <c r="BGG248" s="125"/>
      <c r="BGH248" s="125"/>
      <c r="BGI248" s="54"/>
      <c r="BGJ248" s="137"/>
      <c r="BGK248" s="138"/>
      <c r="BGL248" s="139"/>
      <c r="BGM248" s="140"/>
      <c r="BGN248" s="128"/>
      <c r="BGO248" s="220"/>
      <c r="BGP248" s="17"/>
      <c r="BGQ248" s="17"/>
      <c r="BGR248" s="129"/>
      <c r="BGS248" s="125"/>
      <c r="BGT248" s="125"/>
      <c r="BGU248" s="125"/>
      <c r="BGV248" s="125"/>
      <c r="BGW248" s="125"/>
      <c r="BGX248" s="54"/>
      <c r="BGY248" s="137"/>
      <c r="BGZ248" s="138"/>
      <c r="BHA248" s="139"/>
      <c r="BHB248" s="140"/>
      <c r="BHC248" s="128"/>
      <c r="BHD248" s="220"/>
      <c r="BHE248" s="17"/>
      <c r="BHF248" s="17"/>
      <c r="BHG248" s="129"/>
      <c r="BHH248" s="125"/>
      <c r="BHI248" s="125"/>
      <c r="BHJ248" s="125"/>
      <c r="BHK248" s="125"/>
      <c r="BHL248" s="125"/>
      <c r="BHM248" s="54"/>
      <c r="BHN248" s="137"/>
      <c r="BHO248" s="138"/>
      <c r="BHP248" s="139"/>
      <c r="BHQ248" s="140"/>
      <c r="BHR248" s="128"/>
      <c r="BHS248" s="220"/>
      <c r="BHT248" s="17"/>
      <c r="BHU248" s="17"/>
      <c r="BHV248" s="129"/>
      <c r="BHW248" s="125"/>
      <c r="BHX248" s="125"/>
      <c r="BHY248" s="125"/>
      <c r="BHZ248" s="125"/>
      <c r="BIA248" s="125"/>
      <c r="BIB248" s="54"/>
      <c r="BIC248" s="137"/>
      <c r="BID248" s="138"/>
      <c r="BIE248" s="139"/>
      <c r="BIF248" s="140"/>
      <c r="BIG248" s="128"/>
      <c r="BIH248" s="220"/>
      <c r="BII248" s="17"/>
      <c r="BIJ248" s="17"/>
      <c r="BIK248" s="129"/>
      <c r="BIL248" s="125"/>
      <c r="BIM248" s="125"/>
      <c r="BIN248" s="125"/>
      <c r="BIO248" s="125"/>
      <c r="BIP248" s="125"/>
      <c r="BIQ248" s="54"/>
      <c r="BIR248" s="137"/>
      <c r="BIS248" s="138"/>
      <c r="BIT248" s="139"/>
      <c r="BIU248" s="140"/>
      <c r="BIV248" s="128"/>
      <c r="BIW248" s="220"/>
      <c r="BIX248" s="17"/>
      <c r="BIY248" s="17"/>
      <c r="BIZ248" s="129"/>
      <c r="BJA248" s="125"/>
      <c r="BJB248" s="125"/>
      <c r="BJC248" s="125"/>
      <c r="BJD248" s="125"/>
      <c r="BJE248" s="125"/>
      <c r="BJF248" s="54"/>
      <c r="BJG248" s="137"/>
      <c r="BJH248" s="138"/>
      <c r="BJI248" s="139"/>
      <c r="BJJ248" s="140"/>
      <c r="BJK248" s="128"/>
      <c r="BJL248" s="220"/>
      <c r="BJM248" s="17"/>
      <c r="BJN248" s="17"/>
      <c r="BJO248" s="129"/>
      <c r="BJP248" s="125"/>
      <c r="BJQ248" s="125"/>
      <c r="BJR248" s="125"/>
      <c r="BJS248" s="125"/>
      <c r="BJT248" s="125"/>
      <c r="BJU248" s="54"/>
      <c r="BJV248" s="137"/>
      <c r="BJW248" s="138"/>
      <c r="BJX248" s="139"/>
      <c r="BJY248" s="140"/>
      <c r="BJZ248" s="128"/>
      <c r="BKA248" s="220"/>
      <c r="BKB248" s="17"/>
      <c r="BKC248" s="17"/>
      <c r="BKD248" s="129"/>
      <c r="BKE248" s="125"/>
      <c r="BKF248" s="125"/>
      <c r="BKG248" s="125"/>
      <c r="BKH248" s="125"/>
      <c r="BKI248" s="125"/>
      <c r="BKJ248" s="54"/>
      <c r="BKK248" s="137"/>
      <c r="BKL248" s="138"/>
      <c r="BKM248" s="139"/>
      <c r="BKN248" s="140"/>
      <c r="BKO248" s="128"/>
      <c r="BKP248" s="220"/>
      <c r="BKQ248" s="17"/>
      <c r="BKR248" s="17"/>
      <c r="BKS248" s="129"/>
      <c r="BKT248" s="125"/>
      <c r="BKU248" s="125"/>
      <c r="BKV248" s="125"/>
      <c r="BKW248" s="125"/>
      <c r="BKX248" s="125"/>
      <c r="BKY248" s="54"/>
      <c r="BKZ248" s="137"/>
      <c r="BLA248" s="138"/>
      <c r="BLB248" s="139"/>
      <c r="BLC248" s="140"/>
      <c r="BLD248" s="128"/>
      <c r="BLE248" s="220"/>
      <c r="BLF248" s="17"/>
      <c r="BLG248" s="17"/>
      <c r="BLH248" s="129"/>
      <c r="BLI248" s="125"/>
      <c r="BLJ248" s="125"/>
      <c r="BLK248" s="125"/>
      <c r="BLL248" s="125"/>
      <c r="BLM248" s="125"/>
      <c r="BLN248" s="54"/>
      <c r="BLO248" s="137"/>
      <c r="BLP248" s="138"/>
      <c r="BLQ248" s="139"/>
      <c r="BLR248" s="140"/>
      <c r="BLS248" s="128"/>
      <c r="BLT248" s="220"/>
      <c r="BLU248" s="17"/>
      <c r="BLV248" s="17"/>
      <c r="BLW248" s="129"/>
      <c r="BLX248" s="125"/>
      <c r="BLY248" s="125"/>
      <c r="BLZ248" s="125"/>
      <c r="BMA248" s="125"/>
      <c r="BMB248" s="125"/>
      <c r="BMC248" s="54"/>
      <c r="BMD248" s="137"/>
      <c r="BME248" s="138"/>
      <c r="BMF248" s="139"/>
      <c r="BMG248" s="140"/>
      <c r="BMH248" s="128"/>
      <c r="BMI248" s="220"/>
      <c r="BMJ248" s="17"/>
      <c r="BMK248" s="17"/>
      <c r="BML248" s="129"/>
      <c r="BMM248" s="125"/>
      <c r="BMN248" s="125"/>
      <c r="BMO248" s="125"/>
      <c r="BMP248" s="125"/>
      <c r="BMQ248" s="125"/>
      <c r="BMR248" s="54"/>
      <c r="BMS248" s="137"/>
      <c r="BMT248" s="138"/>
      <c r="BMU248" s="139"/>
      <c r="BMV248" s="140"/>
      <c r="BMW248" s="128"/>
      <c r="BMX248" s="220"/>
      <c r="BMY248" s="17"/>
      <c r="BMZ248" s="17"/>
      <c r="BNA248" s="129"/>
      <c r="BNB248" s="125"/>
      <c r="BNC248" s="125"/>
      <c r="BND248" s="125"/>
      <c r="BNE248" s="125"/>
      <c r="BNF248" s="125"/>
      <c r="BNG248" s="54"/>
      <c r="BNH248" s="137"/>
      <c r="BNI248" s="138"/>
      <c r="BNJ248" s="139"/>
      <c r="BNK248" s="140"/>
      <c r="BNL248" s="128"/>
      <c r="BNM248" s="220"/>
      <c r="BNN248" s="17"/>
      <c r="BNO248" s="17"/>
      <c r="BNP248" s="129"/>
      <c r="BNQ248" s="125"/>
      <c r="BNR248" s="125"/>
      <c r="BNS248" s="125"/>
      <c r="BNT248" s="125"/>
      <c r="BNU248" s="125"/>
      <c r="BNV248" s="54"/>
      <c r="BNW248" s="137"/>
      <c r="BNX248" s="138"/>
      <c r="BNY248" s="139"/>
      <c r="BNZ248" s="140"/>
      <c r="BOA248" s="128"/>
      <c r="BOB248" s="220"/>
      <c r="BOC248" s="17"/>
      <c r="BOD248" s="17"/>
      <c r="BOE248" s="129"/>
      <c r="BOF248" s="125"/>
      <c r="BOG248" s="125"/>
      <c r="BOH248" s="125"/>
      <c r="BOI248" s="125"/>
      <c r="BOJ248" s="125"/>
      <c r="BOK248" s="54"/>
      <c r="BOL248" s="137"/>
      <c r="BOM248" s="138"/>
      <c r="BON248" s="139"/>
      <c r="BOO248" s="140"/>
      <c r="BOP248" s="128"/>
      <c r="BOQ248" s="220"/>
      <c r="BOR248" s="17"/>
      <c r="BOS248" s="17"/>
      <c r="BOT248" s="129"/>
      <c r="BOU248" s="125"/>
      <c r="BOV248" s="125"/>
      <c r="BOW248" s="125"/>
      <c r="BOX248" s="125"/>
      <c r="BOY248" s="125"/>
      <c r="BOZ248" s="54"/>
      <c r="BPA248" s="137"/>
      <c r="BPB248" s="138"/>
      <c r="BPC248" s="139"/>
      <c r="BPD248" s="140"/>
      <c r="BPE248" s="128"/>
      <c r="BPF248" s="220"/>
      <c r="BPG248" s="17"/>
      <c r="BPH248" s="17"/>
      <c r="BPI248" s="129"/>
      <c r="BPJ248" s="125"/>
      <c r="BPK248" s="125"/>
      <c r="BPL248" s="125"/>
      <c r="BPM248" s="125"/>
      <c r="BPN248" s="125"/>
      <c r="BPO248" s="54"/>
      <c r="BPP248" s="137"/>
      <c r="BPQ248" s="138"/>
      <c r="BPR248" s="139"/>
      <c r="BPS248" s="140"/>
      <c r="BPT248" s="128"/>
      <c r="BPU248" s="220"/>
      <c r="BPV248" s="17"/>
      <c r="BPW248" s="17"/>
      <c r="BPX248" s="129"/>
      <c r="BPY248" s="125"/>
      <c r="BPZ248" s="125"/>
      <c r="BQA248" s="125"/>
      <c r="BQB248" s="125"/>
      <c r="BQC248" s="125"/>
      <c r="BQD248" s="54"/>
      <c r="BQE248" s="137"/>
      <c r="BQF248" s="138"/>
      <c r="BQG248" s="139"/>
      <c r="BQH248" s="140"/>
      <c r="BQI248" s="128"/>
      <c r="BQJ248" s="220"/>
      <c r="BQK248" s="17"/>
      <c r="BQL248" s="17"/>
      <c r="BQM248" s="129"/>
      <c r="BQN248" s="125"/>
      <c r="BQO248" s="125"/>
      <c r="BQP248" s="125"/>
      <c r="BQQ248" s="125"/>
      <c r="BQR248" s="125"/>
      <c r="BQS248" s="54"/>
      <c r="BQT248" s="137"/>
      <c r="BQU248" s="138"/>
      <c r="BQV248" s="139"/>
      <c r="BQW248" s="140"/>
      <c r="BQX248" s="128"/>
      <c r="BQY248" s="220"/>
      <c r="BQZ248" s="17"/>
      <c r="BRA248" s="17"/>
      <c r="BRB248" s="129"/>
      <c r="BRC248" s="125"/>
      <c r="BRD248" s="125"/>
      <c r="BRE248" s="125"/>
      <c r="BRF248" s="125"/>
      <c r="BRG248" s="125"/>
      <c r="BRH248" s="54"/>
      <c r="BRI248" s="137"/>
      <c r="BRJ248" s="138"/>
      <c r="BRK248" s="139"/>
      <c r="BRL248" s="140"/>
      <c r="BRM248" s="128"/>
      <c r="BRN248" s="220"/>
      <c r="BRO248" s="17"/>
      <c r="BRP248" s="17"/>
      <c r="BRQ248" s="129"/>
      <c r="BRR248" s="125"/>
      <c r="BRS248" s="125"/>
      <c r="BRT248" s="125"/>
      <c r="BRU248" s="125"/>
      <c r="BRV248" s="125"/>
      <c r="BRW248" s="54"/>
      <c r="BRX248" s="137"/>
      <c r="BRY248" s="138"/>
      <c r="BRZ248" s="139"/>
      <c r="BSA248" s="140"/>
      <c r="BSB248" s="128"/>
      <c r="BSC248" s="220"/>
      <c r="BSD248" s="17"/>
      <c r="BSE248" s="17"/>
      <c r="BSF248" s="129"/>
      <c r="BSG248" s="125"/>
      <c r="BSH248" s="125"/>
      <c r="BSI248" s="125"/>
      <c r="BSJ248" s="125"/>
      <c r="BSK248" s="125"/>
      <c r="BSL248" s="54"/>
      <c r="BSM248" s="137"/>
      <c r="BSN248" s="138"/>
      <c r="BSO248" s="139"/>
      <c r="BSP248" s="140"/>
      <c r="BSQ248" s="128"/>
      <c r="BSR248" s="220"/>
      <c r="BSS248" s="17"/>
      <c r="BST248" s="17"/>
      <c r="BSU248" s="129"/>
      <c r="BSV248" s="125"/>
      <c r="BSW248" s="125"/>
      <c r="BSX248" s="125"/>
      <c r="BSY248" s="125"/>
      <c r="BSZ248" s="125"/>
      <c r="BTA248" s="54"/>
      <c r="BTB248" s="137"/>
      <c r="BTC248" s="138"/>
      <c r="BTD248" s="139"/>
      <c r="BTE248" s="140"/>
      <c r="BTF248" s="128"/>
      <c r="BTG248" s="220"/>
      <c r="BTH248" s="17"/>
      <c r="BTI248" s="17"/>
      <c r="BTJ248" s="129"/>
      <c r="BTK248" s="125"/>
      <c r="BTL248" s="125"/>
      <c r="BTM248" s="125"/>
      <c r="BTN248" s="125"/>
      <c r="BTO248" s="125"/>
      <c r="BTP248" s="54"/>
      <c r="BTQ248" s="137"/>
      <c r="BTR248" s="138"/>
      <c r="BTS248" s="139"/>
      <c r="BTT248" s="140"/>
      <c r="BTU248" s="128"/>
      <c r="BTV248" s="220"/>
      <c r="BTW248" s="17"/>
      <c r="BTX248" s="17"/>
      <c r="BTY248" s="129"/>
      <c r="BTZ248" s="125"/>
      <c r="BUA248" s="125"/>
      <c r="BUB248" s="125"/>
      <c r="BUC248" s="125"/>
      <c r="BUD248" s="125"/>
      <c r="BUE248" s="54"/>
      <c r="BUF248" s="137"/>
      <c r="BUG248" s="138"/>
      <c r="BUH248" s="139"/>
      <c r="BUI248" s="140"/>
      <c r="BUJ248" s="128"/>
      <c r="BUK248" s="220"/>
      <c r="BUL248" s="17"/>
      <c r="BUM248" s="17"/>
      <c r="BUN248" s="129"/>
      <c r="BUO248" s="125"/>
      <c r="BUP248" s="125"/>
      <c r="BUQ248" s="125"/>
      <c r="BUR248" s="125"/>
      <c r="BUS248" s="125"/>
      <c r="BUT248" s="54"/>
      <c r="BUU248" s="137"/>
      <c r="BUV248" s="138"/>
      <c r="BUW248" s="139"/>
      <c r="BUX248" s="140"/>
      <c r="BUY248" s="128"/>
      <c r="BUZ248" s="220"/>
      <c r="BVA248" s="17"/>
      <c r="BVB248" s="17"/>
      <c r="BVC248" s="129"/>
      <c r="BVD248" s="125"/>
      <c r="BVE248" s="125"/>
      <c r="BVF248" s="125"/>
      <c r="BVG248" s="125"/>
      <c r="BVH248" s="125"/>
      <c r="BVI248" s="54"/>
      <c r="BVJ248" s="137"/>
      <c r="BVK248" s="138"/>
      <c r="BVL248" s="139"/>
      <c r="BVM248" s="140"/>
      <c r="BVN248" s="128"/>
      <c r="BVO248" s="220"/>
      <c r="BVP248" s="17"/>
      <c r="BVQ248" s="17"/>
      <c r="BVR248" s="129"/>
      <c r="BVS248" s="125"/>
      <c r="BVT248" s="125"/>
      <c r="BVU248" s="125"/>
      <c r="BVV248" s="125"/>
      <c r="BVW248" s="125"/>
      <c r="BVX248" s="54"/>
      <c r="BVY248" s="137"/>
      <c r="BVZ248" s="138"/>
      <c r="BWA248" s="139"/>
      <c r="BWB248" s="140"/>
      <c r="BWC248" s="128"/>
      <c r="BWD248" s="220"/>
      <c r="BWE248" s="17"/>
      <c r="BWF248" s="17"/>
      <c r="BWG248" s="129"/>
      <c r="BWH248" s="125"/>
      <c r="BWI248" s="125"/>
      <c r="BWJ248" s="125"/>
      <c r="BWK248" s="125"/>
      <c r="BWL248" s="125"/>
      <c r="BWM248" s="54"/>
      <c r="BWN248" s="137"/>
      <c r="BWO248" s="138"/>
      <c r="BWP248" s="139"/>
      <c r="BWQ248" s="140"/>
      <c r="BWR248" s="128"/>
      <c r="BWS248" s="220"/>
      <c r="BWT248" s="17"/>
      <c r="BWU248" s="17"/>
      <c r="BWV248" s="129"/>
      <c r="BWW248" s="125"/>
      <c r="BWX248" s="125"/>
      <c r="BWY248" s="125"/>
      <c r="BWZ248" s="125"/>
      <c r="BXA248" s="125"/>
      <c r="BXB248" s="54"/>
      <c r="BXC248" s="137"/>
      <c r="BXD248" s="138"/>
      <c r="BXE248" s="139"/>
      <c r="BXF248" s="140"/>
      <c r="BXG248" s="128"/>
      <c r="BXH248" s="220"/>
      <c r="BXI248" s="17"/>
      <c r="BXJ248" s="17"/>
      <c r="BXK248" s="129"/>
      <c r="BXL248" s="125"/>
      <c r="BXM248" s="125"/>
      <c r="BXN248" s="125"/>
      <c r="BXO248" s="125"/>
      <c r="BXP248" s="125"/>
      <c r="BXQ248" s="54"/>
      <c r="BXR248" s="137"/>
      <c r="BXS248" s="138"/>
      <c r="BXT248" s="139"/>
      <c r="BXU248" s="140"/>
      <c r="BXV248" s="128"/>
      <c r="BXW248" s="220"/>
      <c r="BXX248" s="17"/>
      <c r="BXY248" s="17"/>
      <c r="BXZ248" s="129"/>
      <c r="BYA248" s="125"/>
      <c r="BYB248" s="125"/>
      <c r="BYC248" s="125"/>
      <c r="BYD248" s="125"/>
      <c r="BYE248" s="125"/>
      <c r="BYF248" s="54"/>
      <c r="BYG248" s="137"/>
      <c r="BYH248" s="138"/>
      <c r="BYI248" s="139"/>
      <c r="BYJ248" s="140"/>
      <c r="BYK248" s="128"/>
      <c r="BYL248" s="220"/>
      <c r="BYM248" s="17"/>
      <c r="BYN248" s="17"/>
      <c r="BYO248" s="129"/>
      <c r="BYP248" s="125"/>
      <c r="BYQ248" s="125"/>
      <c r="BYR248" s="125"/>
      <c r="BYS248" s="125"/>
      <c r="BYT248" s="125"/>
      <c r="BYU248" s="54"/>
      <c r="BYV248" s="137"/>
      <c r="BYW248" s="138"/>
      <c r="BYX248" s="139"/>
      <c r="BYY248" s="140"/>
      <c r="BYZ248" s="128"/>
      <c r="BZA248" s="220"/>
      <c r="BZB248" s="17"/>
      <c r="BZC248" s="17"/>
      <c r="BZD248" s="129"/>
      <c r="BZE248" s="125"/>
      <c r="BZF248" s="125"/>
      <c r="BZG248" s="125"/>
      <c r="BZH248" s="125"/>
      <c r="BZI248" s="125"/>
      <c r="BZJ248" s="54"/>
      <c r="BZK248" s="137"/>
      <c r="BZL248" s="138"/>
      <c r="BZM248" s="139"/>
      <c r="BZN248" s="140"/>
      <c r="BZO248" s="128"/>
      <c r="BZP248" s="220"/>
      <c r="BZQ248" s="17"/>
      <c r="BZR248" s="17"/>
      <c r="BZS248" s="129"/>
      <c r="BZT248" s="125"/>
      <c r="BZU248" s="125"/>
      <c r="BZV248" s="125"/>
      <c r="BZW248" s="125"/>
      <c r="BZX248" s="125"/>
      <c r="BZY248" s="54"/>
      <c r="BZZ248" s="137"/>
      <c r="CAA248" s="138"/>
      <c r="CAB248" s="139"/>
      <c r="CAC248" s="140"/>
      <c r="CAD248" s="128"/>
      <c r="CAE248" s="220"/>
      <c r="CAF248" s="17"/>
      <c r="CAG248" s="17"/>
      <c r="CAH248" s="129"/>
      <c r="CAI248" s="125"/>
      <c r="CAJ248" s="125"/>
      <c r="CAK248" s="125"/>
      <c r="CAL248" s="125"/>
      <c r="CAM248" s="125"/>
      <c r="CAN248" s="54"/>
      <c r="CAO248" s="137"/>
      <c r="CAP248" s="138"/>
      <c r="CAQ248" s="139"/>
      <c r="CAR248" s="140"/>
      <c r="CAS248" s="128"/>
      <c r="CAT248" s="220"/>
      <c r="CAU248" s="17"/>
      <c r="CAV248" s="17"/>
      <c r="CAW248" s="129"/>
      <c r="CAX248" s="125"/>
      <c r="CAY248" s="125"/>
      <c r="CAZ248" s="125"/>
      <c r="CBA248" s="125"/>
      <c r="CBB248" s="125"/>
      <c r="CBC248" s="54"/>
      <c r="CBD248" s="137"/>
      <c r="CBE248" s="138"/>
      <c r="CBF248" s="139"/>
      <c r="CBG248" s="140"/>
      <c r="CBH248" s="128"/>
      <c r="CBI248" s="220"/>
      <c r="CBJ248" s="17"/>
      <c r="CBK248" s="17"/>
      <c r="CBL248" s="129"/>
      <c r="CBM248" s="125"/>
      <c r="CBN248" s="125"/>
      <c r="CBO248" s="125"/>
      <c r="CBP248" s="125"/>
      <c r="CBQ248" s="125"/>
      <c r="CBR248" s="54"/>
      <c r="CBS248" s="137"/>
      <c r="CBT248" s="138"/>
      <c r="CBU248" s="139"/>
      <c r="CBV248" s="140"/>
      <c r="CBW248" s="128"/>
      <c r="CBX248" s="220"/>
      <c r="CBY248" s="17"/>
      <c r="CBZ248" s="17"/>
      <c r="CCA248" s="129"/>
      <c r="CCB248" s="125"/>
      <c r="CCC248" s="125"/>
      <c r="CCD248" s="125"/>
      <c r="CCE248" s="125"/>
      <c r="CCF248" s="125"/>
      <c r="CCG248" s="54"/>
      <c r="CCH248" s="137"/>
      <c r="CCI248" s="138"/>
      <c r="CCJ248" s="139"/>
      <c r="CCK248" s="140"/>
      <c r="CCL248" s="128"/>
      <c r="CCM248" s="220"/>
      <c r="CCN248" s="17"/>
      <c r="CCO248" s="17"/>
      <c r="CCP248" s="129"/>
      <c r="CCQ248" s="125"/>
      <c r="CCR248" s="125"/>
      <c r="CCS248" s="125"/>
      <c r="CCT248" s="125"/>
      <c r="CCU248" s="125"/>
      <c r="CCV248" s="54"/>
      <c r="CCW248" s="137"/>
      <c r="CCX248" s="138"/>
      <c r="CCY248" s="139"/>
      <c r="CCZ248" s="140"/>
      <c r="CDA248" s="128"/>
      <c r="CDB248" s="220"/>
      <c r="CDC248" s="17"/>
      <c r="CDD248" s="17"/>
      <c r="CDE248" s="129"/>
      <c r="CDF248" s="125"/>
      <c r="CDG248" s="125"/>
      <c r="CDH248" s="125"/>
      <c r="CDI248" s="125"/>
      <c r="CDJ248" s="125"/>
      <c r="CDK248" s="54"/>
      <c r="CDL248" s="137"/>
      <c r="CDM248" s="138"/>
      <c r="CDN248" s="139"/>
      <c r="CDO248" s="140"/>
      <c r="CDP248" s="128"/>
      <c r="CDQ248" s="220"/>
      <c r="CDR248" s="17"/>
      <c r="CDS248" s="17"/>
      <c r="CDT248" s="129"/>
      <c r="CDU248" s="125"/>
      <c r="CDV248" s="125"/>
      <c r="CDW248" s="125"/>
      <c r="CDX248" s="125"/>
      <c r="CDY248" s="125"/>
      <c r="CDZ248" s="54"/>
      <c r="CEA248" s="137"/>
      <c r="CEB248" s="138"/>
      <c r="CEC248" s="139"/>
      <c r="CED248" s="140"/>
      <c r="CEE248" s="128"/>
      <c r="CEF248" s="220"/>
      <c r="CEG248" s="17"/>
      <c r="CEH248" s="17"/>
      <c r="CEI248" s="129"/>
      <c r="CEJ248" s="125"/>
      <c r="CEK248" s="125"/>
      <c r="CEL248" s="125"/>
      <c r="CEM248" s="125"/>
      <c r="CEN248" s="125"/>
      <c r="CEO248" s="54"/>
      <c r="CEP248" s="137"/>
      <c r="CEQ248" s="138"/>
      <c r="CER248" s="139"/>
      <c r="CES248" s="140"/>
      <c r="CET248" s="128"/>
      <c r="CEU248" s="220"/>
      <c r="CEV248" s="17"/>
      <c r="CEW248" s="17"/>
      <c r="CEX248" s="129"/>
      <c r="CEY248" s="125"/>
      <c r="CEZ248" s="125"/>
      <c r="CFA248" s="125"/>
      <c r="CFB248" s="125"/>
      <c r="CFC248" s="125"/>
      <c r="CFD248" s="54"/>
      <c r="CFE248" s="137"/>
      <c r="CFF248" s="138"/>
      <c r="CFG248" s="139"/>
      <c r="CFH248" s="140"/>
      <c r="CFI248" s="128"/>
      <c r="CFJ248" s="220"/>
      <c r="CFK248" s="17"/>
      <c r="CFL248" s="17"/>
      <c r="CFM248" s="129"/>
      <c r="CFN248" s="125"/>
      <c r="CFO248" s="125"/>
      <c r="CFP248" s="125"/>
      <c r="CFQ248" s="125"/>
      <c r="CFR248" s="125"/>
      <c r="CFS248" s="54"/>
      <c r="CFT248" s="137"/>
      <c r="CFU248" s="138"/>
      <c r="CFV248" s="139"/>
      <c r="CFW248" s="140"/>
      <c r="CFX248" s="128"/>
      <c r="CFY248" s="220"/>
      <c r="CFZ248" s="17"/>
      <c r="CGA248" s="17"/>
      <c r="CGB248" s="129"/>
      <c r="CGC248" s="125"/>
      <c r="CGD248" s="125"/>
      <c r="CGE248" s="125"/>
      <c r="CGF248" s="125"/>
      <c r="CGG248" s="125"/>
      <c r="CGH248" s="54"/>
      <c r="CGI248" s="137"/>
      <c r="CGJ248" s="138"/>
      <c r="CGK248" s="139"/>
      <c r="CGL248" s="140"/>
      <c r="CGM248" s="128"/>
      <c r="CGN248" s="220"/>
      <c r="CGO248" s="17"/>
      <c r="CGP248" s="17"/>
      <c r="CGQ248" s="129"/>
      <c r="CGR248" s="125"/>
      <c r="CGS248" s="125"/>
      <c r="CGT248" s="125"/>
      <c r="CGU248" s="125"/>
      <c r="CGV248" s="125"/>
      <c r="CGW248" s="54"/>
      <c r="CGX248" s="137"/>
      <c r="CGY248" s="138"/>
      <c r="CGZ248" s="139"/>
      <c r="CHA248" s="140"/>
      <c r="CHB248" s="128"/>
      <c r="CHC248" s="220"/>
      <c r="CHD248" s="17"/>
      <c r="CHE248" s="17"/>
      <c r="CHF248" s="129"/>
      <c r="CHG248" s="125"/>
      <c r="CHH248" s="125"/>
      <c r="CHI248" s="125"/>
      <c r="CHJ248" s="125"/>
      <c r="CHK248" s="125"/>
      <c r="CHL248" s="54"/>
      <c r="CHM248" s="137"/>
      <c r="CHN248" s="138"/>
      <c r="CHO248" s="139"/>
      <c r="CHP248" s="140"/>
      <c r="CHQ248" s="128"/>
      <c r="CHR248" s="220"/>
      <c r="CHS248" s="17"/>
      <c r="CHT248" s="17"/>
      <c r="CHU248" s="129"/>
      <c r="CHV248" s="125"/>
      <c r="CHW248" s="125"/>
      <c r="CHX248" s="125"/>
      <c r="CHY248" s="125"/>
      <c r="CHZ248" s="125"/>
      <c r="CIA248" s="54"/>
      <c r="CIB248" s="137"/>
      <c r="CIC248" s="138"/>
      <c r="CID248" s="139"/>
      <c r="CIE248" s="140"/>
      <c r="CIF248" s="128"/>
      <c r="CIG248" s="220"/>
      <c r="CIH248" s="17"/>
      <c r="CII248" s="17"/>
      <c r="CIJ248" s="129"/>
      <c r="CIK248" s="125"/>
      <c r="CIL248" s="125"/>
      <c r="CIM248" s="125"/>
      <c r="CIN248" s="125"/>
      <c r="CIO248" s="125"/>
      <c r="CIP248" s="54"/>
      <c r="CIQ248" s="137"/>
      <c r="CIR248" s="138"/>
      <c r="CIS248" s="139"/>
      <c r="CIT248" s="140"/>
      <c r="CIU248" s="128"/>
      <c r="CIV248" s="220"/>
      <c r="CIW248" s="17"/>
      <c r="CIX248" s="17"/>
      <c r="CIY248" s="129"/>
      <c r="CIZ248" s="125"/>
      <c r="CJA248" s="125"/>
      <c r="CJB248" s="125"/>
      <c r="CJC248" s="125"/>
      <c r="CJD248" s="125"/>
      <c r="CJE248" s="54"/>
      <c r="CJF248" s="137"/>
      <c r="CJG248" s="138"/>
      <c r="CJH248" s="139"/>
      <c r="CJI248" s="140"/>
      <c r="CJJ248" s="128"/>
      <c r="CJK248" s="220"/>
      <c r="CJL248" s="17"/>
      <c r="CJM248" s="17"/>
      <c r="CJN248" s="129"/>
      <c r="CJO248" s="125"/>
      <c r="CJP248" s="125"/>
      <c r="CJQ248" s="125"/>
      <c r="CJR248" s="125"/>
      <c r="CJS248" s="125"/>
      <c r="CJT248" s="54"/>
      <c r="CJU248" s="137"/>
      <c r="CJV248" s="138"/>
      <c r="CJW248" s="139"/>
      <c r="CJX248" s="140"/>
      <c r="CJY248" s="128"/>
      <c r="CJZ248" s="220"/>
      <c r="CKA248" s="17"/>
      <c r="CKB248" s="17"/>
      <c r="CKC248" s="129"/>
      <c r="CKD248" s="125"/>
      <c r="CKE248" s="125"/>
      <c r="CKF248" s="125"/>
      <c r="CKG248" s="125"/>
      <c r="CKH248" s="125"/>
      <c r="CKI248" s="54"/>
      <c r="CKJ248" s="137"/>
      <c r="CKK248" s="138"/>
      <c r="CKL248" s="139"/>
      <c r="CKM248" s="140"/>
      <c r="CKN248" s="128"/>
      <c r="CKO248" s="220"/>
      <c r="CKP248" s="17"/>
      <c r="CKQ248" s="17"/>
      <c r="CKR248" s="129"/>
      <c r="CKS248" s="125"/>
      <c r="CKT248" s="125"/>
      <c r="CKU248" s="125"/>
      <c r="CKV248" s="125"/>
      <c r="CKW248" s="125"/>
      <c r="CKX248" s="54"/>
      <c r="CKY248" s="137"/>
      <c r="CKZ248" s="138"/>
      <c r="CLA248" s="139"/>
      <c r="CLB248" s="140"/>
      <c r="CLC248" s="128"/>
      <c r="CLD248" s="220"/>
      <c r="CLE248" s="17"/>
      <c r="CLF248" s="17"/>
      <c r="CLG248" s="129"/>
      <c r="CLH248" s="125"/>
      <c r="CLI248" s="125"/>
      <c r="CLJ248" s="125"/>
      <c r="CLK248" s="125"/>
      <c r="CLL248" s="125"/>
      <c r="CLM248" s="54"/>
      <c r="CLN248" s="137"/>
      <c r="CLO248" s="138"/>
      <c r="CLP248" s="139"/>
      <c r="CLQ248" s="140"/>
      <c r="CLR248" s="128"/>
      <c r="CLS248" s="220"/>
      <c r="CLT248" s="17"/>
      <c r="CLU248" s="17"/>
      <c r="CLV248" s="129"/>
      <c r="CLW248" s="125"/>
      <c r="CLX248" s="125"/>
      <c r="CLY248" s="125"/>
      <c r="CLZ248" s="125"/>
      <c r="CMA248" s="125"/>
      <c r="CMB248" s="54"/>
      <c r="CMC248" s="137"/>
      <c r="CMD248" s="138"/>
      <c r="CME248" s="139"/>
      <c r="CMF248" s="140"/>
      <c r="CMG248" s="128"/>
      <c r="CMH248" s="220"/>
      <c r="CMI248" s="17"/>
      <c r="CMJ248" s="17"/>
      <c r="CMK248" s="129"/>
      <c r="CML248" s="125"/>
      <c r="CMM248" s="125"/>
      <c r="CMN248" s="125"/>
      <c r="CMO248" s="125"/>
      <c r="CMP248" s="125"/>
      <c r="CMQ248" s="54"/>
      <c r="CMR248" s="137"/>
      <c r="CMS248" s="138"/>
      <c r="CMT248" s="139"/>
      <c r="CMU248" s="140"/>
      <c r="CMV248" s="128"/>
      <c r="CMW248" s="220"/>
      <c r="CMX248" s="17"/>
      <c r="CMY248" s="17"/>
      <c r="CMZ248" s="129"/>
      <c r="CNA248" s="125"/>
      <c r="CNB248" s="125"/>
      <c r="CNC248" s="125"/>
      <c r="CND248" s="125"/>
      <c r="CNE248" s="125"/>
      <c r="CNF248" s="54"/>
      <c r="CNG248" s="137"/>
      <c r="CNH248" s="138"/>
      <c r="CNI248" s="139"/>
      <c r="CNJ248" s="140"/>
      <c r="CNK248" s="128"/>
      <c r="CNL248" s="220"/>
      <c r="CNM248" s="17"/>
      <c r="CNN248" s="17"/>
      <c r="CNO248" s="129"/>
      <c r="CNP248" s="125"/>
      <c r="CNQ248" s="125"/>
      <c r="CNR248" s="125"/>
      <c r="CNS248" s="125"/>
      <c r="CNT248" s="125"/>
      <c r="CNU248" s="54"/>
      <c r="CNV248" s="137"/>
      <c r="CNW248" s="138"/>
      <c r="CNX248" s="139"/>
      <c r="CNY248" s="140"/>
      <c r="CNZ248" s="128"/>
      <c r="COA248" s="220"/>
      <c r="COB248" s="17"/>
      <c r="COC248" s="17"/>
      <c r="COD248" s="129"/>
      <c r="COE248" s="125"/>
      <c r="COF248" s="125"/>
      <c r="COG248" s="125"/>
      <c r="COH248" s="125"/>
      <c r="COI248" s="125"/>
      <c r="COJ248" s="54"/>
      <c r="COK248" s="137"/>
      <c r="COL248" s="138"/>
      <c r="COM248" s="139"/>
      <c r="CON248" s="140"/>
      <c r="COO248" s="128"/>
      <c r="COP248" s="220"/>
      <c r="COQ248" s="17"/>
      <c r="COR248" s="17"/>
      <c r="COS248" s="129"/>
      <c r="COT248" s="125"/>
      <c r="COU248" s="125"/>
      <c r="COV248" s="125"/>
      <c r="COW248" s="125"/>
      <c r="COX248" s="125"/>
      <c r="COY248" s="54"/>
      <c r="COZ248" s="137"/>
      <c r="CPA248" s="138"/>
      <c r="CPB248" s="139"/>
      <c r="CPC248" s="140"/>
      <c r="CPD248" s="128"/>
      <c r="CPE248" s="220"/>
      <c r="CPF248" s="17"/>
      <c r="CPG248" s="17"/>
      <c r="CPH248" s="129"/>
      <c r="CPI248" s="125"/>
      <c r="CPJ248" s="125"/>
      <c r="CPK248" s="125"/>
      <c r="CPL248" s="125"/>
      <c r="CPM248" s="125"/>
      <c r="CPN248" s="54"/>
      <c r="CPO248" s="137"/>
      <c r="CPP248" s="138"/>
      <c r="CPQ248" s="139"/>
      <c r="CPR248" s="140"/>
      <c r="CPS248" s="128"/>
      <c r="CPT248" s="220"/>
      <c r="CPU248" s="17"/>
      <c r="CPV248" s="17"/>
      <c r="CPW248" s="129"/>
      <c r="CPX248" s="125"/>
      <c r="CPY248" s="125"/>
      <c r="CPZ248" s="125"/>
      <c r="CQA248" s="125"/>
      <c r="CQB248" s="125"/>
      <c r="CQC248" s="54"/>
      <c r="CQD248" s="137"/>
      <c r="CQE248" s="138"/>
      <c r="CQF248" s="139"/>
      <c r="CQG248" s="140"/>
      <c r="CQH248" s="128"/>
      <c r="CQI248" s="220"/>
      <c r="CQJ248" s="17"/>
      <c r="CQK248" s="17"/>
      <c r="CQL248" s="129"/>
      <c r="CQM248" s="125"/>
      <c r="CQN248" s="125"/>
      <c r="CQO248" s="125"/>
      <c r="CQP248" s="125"/>
      <c r="CQQ248" s="125"/>
      <c r="CQR248" s="54"/>
      <c r="CQS248" s="137"/>
      <c r="CQT248" s="138"/>
      <c r="CQU248" s="139"/>
      <c r="CQV248" s="140"/>
      <c r="CQW248" s="128"/>
      <c r="CQX248" s="220"/>
      <c r="CQY248" s="17"/>
      <c r="CQZ248" s="17"/>
      <c r="CRA248" s="129"/>
      <c r="CRB248" s="125"/>
      <c r="CRC248" s="125"/>
      <c r="CRD248" s="125"/>
      <c r="CRE248" s="125"/>
      <c r="CRF248" s="125"/>
      <c r="CRG248" s="54"/>
      <c r="CRH248" s="137"/>
      <c r="CRI248" s="138"/>
      <c r="CRJ248" s="139"/>
      <c r="CRK248" s="140"/>
      <c r="CRL248" s="128"/>
      <c r="CRM248" s="220"/>
      <c r="CRN248" s="17"/>
      <c r="CRO248" s="17"/>
      <c r="CRP248" s="129"/>
      <c r="CRQ248" s="125"/>
      <c r="CRR248" s="125"/>
      <c r="CRS248" s="125"/>
      <c r="CRT248" s="125"/>
      <c r="CRU248" s="125"/>
      <c r="CRV248" s="54"/>
      <c r="CRW248" s="137"/>
      <c r="CRX248" s="138"/>
      <c r="CRY248" s="139"/>
      <c r="CRZ248" s="140"/>
      <c r="CSA248" s="128"/>
      <c r="CSB248" s="220"/>
      <c r="CSC248" s="17"/>
      <c r="CSD248" s="17"/>
      <c r="CSE248" s="129"/>
      <c r="CSF248" s="125"/>
      <c r="CSG248" s="125"/>
      <c r="CSH248" s="125"/>
      <c r="CSI248" s="125"/>
      <c r="CSJ248" s="125"/>
      <c r="CSK248" s="54"/>
      <c r="CSL248" s="137"/>
      <c r="CSM248" s="138"/>
      <c r="CSN248" s="139"/>
      <c r="CSO248" s="140"/>
      <c r="CSP248" s="128"/>
      <c r="CSQ248" s="220"/>
      <c r="CSR248" s="17"/>
      <c r="CSS248" s="17"/>
      <c r="CST248" s="129"/>
      <c r="CSU248" s="125"/>
      <c r="CSV248" s="125"/>
      <c r="CSW248" s="125"/>
      <c r="CSX248" s="125"/>
      <c r="CSY248" s="125"/>
      <c r="CSZ248" s="54"/>
      <c r="CTA248" s="137"/>
      <c r="CTB248" s="138"/>
      <c r="CTC248" s="139"/>
      <c r="CTD248" s="140"/>
      <c r="CTE248" s="128"/>
      <c r="CTF248" s="220"/>
      <c r="CTG248" s="17"/>
      <c r="CTH248" s="17"/>
      <c r="CTI248" s="129"/>
      <c r="CTJ248" s="125"/>
      <c r="CTK248" s="125"/>
      <c r="CTL248" s="125"/>
      <c r="CTM248" s="125"/>
      <c r="CTN248" s="125"/>
      <c r="CTO248" s="54"/>
      <c r="CTP248" s="137"/>
      <c r="CTQ248" s="138"/>
      <c r="CTR248" s="139"/>
      <c r="CTS248" s="140"/>
      <c r="CTT248" s="128"/>
      <c r="CTU248" s="220"/>
      <c r="CTV248" s="17"/>
      <c r="CTW248" s="17"/>
      <c r="CTX248" s="129"/>
      <c r="CTY248" s="125"/>
      <c r="CTZ248" s="125"/>
      <c r="CUA248" s="125"/>
      <c r="CUB248" s="125"/>
      <c r="CUC248" s="125"/>
      <c r="CUD248" s="54"/>
      <c r="CUE248" s="137"/>
      <c r="CUF248" s="138"/>
      <c r="CUG248" s="139"/>
      <c r="CUH248" s="140"/>
      <c r="CUI248" s="128"/>
      <c r="CUJ248" s="220"/>
      <c r="CUK248" s="17"/>
      <c r="CUL248" s="17"/>
      <c r="CUM248" s="129"/>
      <c r="CUN248" s="125"/>
      <c r="CUO248" s="125"/>
      <c r="CUP248" s="125"/>
      <c r="CUQ248" s="125"/>
      <c r="CUR248" s="125"/>
      <c r="CUS248" s="54"/>
      <c r="CUT248" s="137"/>
      <c r="CUU248" s="138"/>
      <c r="CUV248" s="139"/>
      <c r="CUW248" s="140"/>
      <c r="CUX248" s="128"/>
      <c r="CUY248" s="220"/>
      <c r="CUZ248" s="17"/>
      <c r="CVA248" s="17"/>
      <c r="CVB248" s="129"/>
      <c r="CVC248" s="125"/>
      <c r="CVD248" s="125"/>
      <c r="CVE248" s="125"/>
      <c r="CVF248" s="125"/>
      <c r="CVG248" s="125"/>
      <c r="CVH248" s="54"/>
      <c r="CVI248" s="137"/>
      <c r="CVJ248" s="138"/>
      <c r="CVK248" s="139"/>
      <c r="CVL248" s="140"/>
      <c r="CVM248" s="128"/>
      <c r="CVN248" s="220"/>
      <c r="CVO248" s="17"/>
      <c r="CVP248" s="17"/>
      <c r="CVQ248" s="129"/>
      <c r="CVR248" s="125"/>
      <c r="CVS248" s="125"/>
      <c r="CVT248" s="125"/>
      <c r="CVU248" s="125"/>
      <c r="CVV248" s="125"/>
      <c r="CVW248" s="54"/>
      <c r="CVX248" s="137"/>
      <c r="CVY248" s="138"/>
      <c r="CVZ248" s="139"/>
      <c r="CWA248" s="140"/>
      <c r="CWB248" s="128"/>
      <c r="CWC248" s="220"/>
      <c r="CWD248" s="17"/>
      <c r="CWE248" s="17"/>
      <c r="CWF248" s="129"/>
      <c r="CWG248" s="125"/>
      <c r="CWH248" s="125"/>
      <c r="CWI248" s="125"/>
      <c r="CWJ248" s="125"/>
      <c r="CWK248" s="125"/>
      <c r="CWL248" s="54"/>
      <c r="CWM248" s="137"/>
      <c r="CWN248" s="138"/>
      <c r="CWO248" s="139"/>
      <c r="CWP248" s="140"/>
      <c r="CWQ248" s="128"/>
      <c r="CWR248" s="220"/>
      <c r="CWS248" s="17"/>
      <c r="CWT248" s="17"/>
      <c r="CWU248" s="129"/>
      <c r="CWV248" s="125"/>
      <c r="CWW248" s="125"/>
      <c r="CWX248" s="125"/>
      <c r="CWY248" s="125"/>
      <c r="CWZ248" s="125"/>
      <c r="CXA248" s="54"/>
      <c r="CXB248" s="137"/>
      <c r="CXC248" s="138"/>
      <c r="CXD248" s="139"/>
      <c r="CXE248" s="140"/>
      <c r="CXF248" s="128"/>
      <c r="CXG248" s="220"/>
      <c r="CXH248" s="17"/>
      <c r="CXI248" s="17"/>
      <c r="CXJ248" s="129"/>
      <c r="CXK248" s="125"/>
      <c r="CXL248" s="125"/>
      <c r="CXM248" s="125"/>
      <c r="CXN248" s="125"/>
      <c r="CXO248" s="125"/>
      <c r="CXP248" s="54"/>
      <c r="CXQ248" s="137"/>
      <c r="CXR248" s="138"/>
      <c r="CXS248" s="139"/>
      <c r="CXT248" s="140"/>
      <c r="CXU248" s="128"/>
      <c r="CXV248" s="220"/>
      <c r="CXW248" s="17"/>
      <c r="CXX248" s="17"/>
      <c r="CXY248" s="129"/>
      <c r="CXZ248" s="125"/>
      <c r="CYA248" s="125"/>
      <c r="CYB248" s="125"/>
      <c r="CYC248" s="125"/>
      <c r="CYD248" s="125"/>
      <c r="CYE248" s="54"/>
      <c r="CYF248" s="137"/>
      <c r="CYG248" s="138"/>
      <c r="CYH248" s="139"/>
      <c r="CYI248" s="140"/>
      <c r="CYJ248" s="128"/>
      <c r="CYK248" s="220"/>
      <c r="CYL248" s="17"/>
      <c r="CYM248" s="17"/>
      <c r="CYN248" s="129"/>
      <c r="CYO248" s="125"/>
      <c r="CYP248" s="125"/>
      <c r="CYQ248" s="125"/>
      <c r="CYR248" s="125"/>
      <c r="CYS248" s="125"/>
      <c r="CYT248" s="54"/>
      <c r="CYU248" s="137"/>
      <c r="CYV248" s="138"/>
      <c r="CYW248" s="139"/>
      <c r="CYX248" s="140"/>
      <c r="CYY248" s="128"/>
      <c r="CYZ248" s="220"/>
      <c r="CZA248" s="17"/>
      <c r="CZB248" s="17"/>
      <c r="CZC248" s="129"/>
      <c r="CZD248" s="125"/>
      <c r="CZE248" s="125"/>
      <c r="CZF248" s="125"/>
      <c r="CZG248" s="125"/>
      <c r="CZH248" s="125"/>
      <c r="CZI248" s="54"/>
      <c r="CZJ248" s="137"/>
      <c r="CZK248" s="138"/>
      <c r="CZL248" s="139"/>
      <c r="CZM248" s="140"/>
      <c r="CZN248" s="128"/>
      <c r="CZO248" s="220"/>
      <c r="CZP248" s="17"/>
      <c r="CZQ248" s="17"/>
      <c r="CZR248" s="129"/>
      <c r="CZS248" s="125"/>
      <c r="CZT248" s="125"/>
      <c r="CZU248" s="125"/>
      <c r="CZV248" s="125"/>
      <c r="CZW248" s="125"/>
      <c r="CZX248" s="54"/>
      <c r="CZY248" s="137"/>
      <c r="CZZ248" s="138"/>
      <c r="DAA248" s="139"/>
      <c r="DAB248" s="140"/>
      <c r="DAC248" s="128"/>
      <c r="DAD248" s="220"/>
      <c r="DAE248" s="17"/>
      <c r="DAF248" s="17"/>
      <c r="DAG248" s="129"/>
      <c r="DAH248" s="125"/>
      <c r="DAI248" s="125"/>
      <c r="DAJ248" s="125"/>
      <c r="DAK248" s="125"/>
      <c r="DAL248" s="125"/>
      <c r="DAM248" s="54"/>
      <c r="DAN248" s="137"/>
      <c r="DAO248" s="138"/>
      <c r="DAP248" s="139"/>
      <c r="DAQ248" s="140"/>
      <c r="DAR248" s="128"/>
      <c r="DAS248" s="220"/>
      <c r="DAT248" s="17"/>
      <c r="DAU248" s="17"/>
      <c r="DAV248" s="129"/>
      <c r="DAW248" s="125"/>
      <c r="DAX248" s="125"/>
      <c r="DAY248" s="125"/>
      <c r="DAZ248" s="125"/>
      <c r="DBA248" s="125"/>
      <c r="DBB248" s="54"/>
      <c r="DBC248" s="137"/>
      <c r="DBD248" s="138"/>
      <c r="DBE248" s="139"/>
      <c r="DBF248" s="140"/>
      <c r="DBG248" s="128"/>
      <c r="DBH248" s="220"/>
      <c r="DBI248" s="17"/>
      <c r="DBJ248" s="17"/>
      <c r="DBK248" s="129"/>
      <c r="DBL248" s="125"/>
      <c r="DBM248" s="125"/>
      <c r="DBN248" s="125"/>
      <c r="DBO248" s="125"/>
      <c r="DBP248" s="125"/>
      <c r="DBQ248" s="54"/>
      <c r="DBR248" s="137"/>
      <c r="DBS248" s="138"/>
      <c r="DBT248" s="139"/>
      <c r="DBU248" s="140"/>
      <c r="DBV248" s="128"/>
      <c r="DBW248" s="220"/>
      <c r="DBX248" s="17"/>
      <c r="DBY248" s="17"/>
      <c r="DBZ248" s="129"/>
      <c r="DCA248" s="125"/>
      <c r="DCB248" s="125"/>
      <c r="DCC248" s="125"/>
      <c r="DCD248" s="125"/>
      <c r="DCE248" s="125"/>
      <c r="DCF248" s="54"/>
      <c r="DCG248" s="137"/>
      <c r="DCH248" s="138"/>
      <c r="DCI248" s="139"/>
      <c r="DCJ248" s="140"/>
      <c r="DCK248" s="128"/>
      <c r="DCL248" s="220"/>
      <c r="DCM248" s="17"/>
      <c r="DCN248" s="17"/>
      <c r="DCO248" s="129"/>
      <c r="DCP248" s="125"/>
      <c r="DCQ248" s="125"/>
      <c r="DCR248" s="125"/>
      <c r="DCS248" s="125"/>
      <c r="DCT248" s="125"/>
      <c r="DCU248" s="54"/>
      <c r="DCV248" s="137"/>
      <c r="DCW248" s="138"/>
      <c r="DCX248" s="139"/>
      <c r="DCY248" s="140"/>
      <c r="DCZ248" s="128"/>
      <c r="DDA248" s="220"/>
      <c r="DDB248" s="17"/>
      <c r="DDC248" s="17"/>
      <c r="DDD248" s="129"/>
      <c r="DDE248" s="125"/>
      <c r="DDF248" s="125"/>
      <c r="DDG248" s="125"/>
      <c r="DDH248" s="125"/>
      <c r="DDI248" s="125"/>
      <c r="DDJ248" s="54"/>
      <c r="DDK248" s="137"/>
      <c r="DDL248" s="138"/>
      <c r="DDM248" s="139"/>
      <c r="DDN248" s="140"/>
      <c r="DDO248" s="128"/>
      <c r="DDP248" s="220"/>
      <c r="DDQ248" s="17"/>
      <c r="DDR248" s="17"/>
      <c r="DDS248" s="129"/>
      <c r="DDT248" s="125"/>
      <c r="DDU248" s="125"/>
      <c r="DDV248" s="125"/>
      <c r="DDW248" s="125"/>
      <c r="DDX248" s="125"/>
      <c r="DDY248" s="54"/>
      <c r="DDZ248" s="137"/>
      <c r="DEA248" s="138"/>
      <c r="DEB248" s="139"/>
      <c r="DEC248" s="140"/>
      <c r="DED248" s="128"/>
      <c r="DEE248" s="220"/>
      <c r="DEF248" s="17"/>
      <c r="DEG248" s="17"/>
      <c r="DEH248" s="129"/>
      <c r="DEI248" s="125"/>
      <c r="DEJ248" s="125"/>
      <c r="DEK248" s="125"/>
      <c r="DEL248" s="125"/>
      <c r="DEM248" s="125"/>
      <c r="DEN248" s="54"/>
      <c r="DEO248" s="137"/>
      <c r="DEP248" s="138"/>
      <c r="DEQ248" s="139"/>
      <c r="DER248" s="140"/>
      <c r="DES248" s="128"/>
      <c r="DET248" s="220"/>
      <c r="DEU248" s="17"/>
      <c r="DEV248" s="17"/>
      <c r="DEW248" s="129"/>
      <c r="DEX248" s="125"/>
      <c r="DEY248" s="125"/>
      <c r="DEZ248" s="125"/>
      <c r="DFA248" s="125"/>
      <c r="DFB248" s="125"/>
      <c r="DFC248" s="54"/>
      <c r="DFD248" s="137"/>
      <c r="DFE248" s="138"/>
      <c r="DFF248" s="139"/>
      <c r="DFG248" s="140"/>
      <c r="DFH248" s="128"/>
      <c r="DFI248" s="220"/>
      <c r="DFJ248" s="17"/>
      <c r="DFK248" s="17"/>
      <c r="DFL248" s="129"/>
      <c r="DFM248" s="125"/>
      <c r="DFN248" s="125"/>
      <c r="DFO248" s="125"/>
      <c r="DFP248" s="125"/>
      <c r="DFQ248" s="125"/>
      <c r="DFR248" s="54"/>
      <c r="DFS248" s="137"/>
      <c r="DFT248" s="138"/>
      <c r="DFU248" s="139"/>
      <c r="DFV248" s="140"/>
      <c r="DFW248" s="128"/>
      <c r="DFX248" s="220"/>
      <c r="DFY248" s="17"/>
      <c r="DFZ248" s="17"/>
      <c r="DGA248" s="129"/>
      <c r="DGB248" s="125"/>
      <c r="DGC248" s="125"/>
      <c r="DGD248" s="125"/>
      <c r="DGE248" s="125"/>
      <c r="DGF248" s="125"/>
      <c r="DGG248" s="54"/>
      <c r="DGH248" s="137"/>
      <c r="DGI248" s="138"/>
      <c r="DGJ248" s="139"/>
      <c r="DGK248" s="140"/>
      <c r="DGL248" s="128"/>
      <c r="DGM248" s="220"/>
      <c r="DGN248" s="17"/>
      <c r="DGO248" s="17"/>
      <c r="DGP248" s="129"/>
      <c r="DGQ248" s="125"/>
      <c r="DGR248" s="125"/>
      <c r="DGS248" s="125"/>
      <c r="DGT248" s="125"/>
      <c r="DGU248" s="125"/>
      <c r="DGV248" s="54"/>
      <c r="DGW248" s="137"/>
      <c r="DGX248" s="138"/>
      <c r="DGY248" s="139"/>
      <c r="DGZ248" s="140"/>
      <c r="DHA248" s="128"/>
      <c r="DHB248" s="220"/>
      <c r="DHC248" s="17"/>
      <c r="DHD248" s="17"/>
      <c r="DHE248" s="129"/>
      <c r="DHF248" s="125"/>
      <c r="DHG248" s="125"/>
      <c r="DHH248" s="125"/>
      <c r="DHI248" s="125"/>
      <c r="DHJ248" s="125"/>
      <c r="DHK248" s="54"/>
      <c r="DHL248" s="137"/>
      <c r="DHM248" s="138"/>
      <c r="DHN248" s="139"/>
      <c r="DHO248" s="140"/>
      <c r="DHP248" s="128"/>
      <c r="DHQ248" s="220"/>
      <c r="DHR248" s="17"/>
      <c r="DHS248" s="17"/>
      <c r="DHT248" s="129"/>
      <c r="DHU248" s="125"/>
      <c r="DHV248" s="125"/>
      <c r="DHW248" s="125"/>
      <c r="DHX248" s="125"/>
      <c r="DHY248" s="125"/>
      <c r="DHZ248" s="54"/>
      <c r="DIA248" s="137"/>
      <c r="DIB248" s="138"/>
      <c r="DIC248" s="139"/>
      <c r="DID248" s="140"/>
      <c r="DIE248" s="128"/>
      <c r="DIF248" s="220"/>
      <c r="DIG248" s="17"/>
      <c r="DIH248" s="17"/>
      <c r="DII248" s="129"/>
      <c r="DIJ248" s="125"/>
      <c r="DIK248" s="125"/>
      <c r="DIL248" s="125"/>
      <c r="DIM248" s="125"/>
      <c r="DIN248" s="125"/>
      <c r="DIO248" s="54"/>
      <c r="DIP248" s="137"/>
      <c r="DIQ248" s="138"/>
      <c r="DIR248" s="139"/>
      <c r="DIS248" s="140"/>
      <c r="DIT248" s="128"/>
      <c r="DIU248" s="220"/>
      <c r="DIV248" s="17"/>
      <c r="DIW248" s="17"/>
      <c r="DIX248" s="129"/>
      <c r="DIY248" s="125"/>
      <c r="DIZ248" s="125"/>
      <c r="DJA248" s="125"/>
      <c r="DJB248" s="125"/>
      <c r="DJC248" s="125"/>
      <c r="DJD248" s="54"/>
      <c r="DJE248" s="137"/>
      <c r="DJF248" s="138"/>
      <c r="DJG248" s="139"/>
      <c r="DJH248" s="140"/>
      <c r="DJI248" s="128"/>
      <c r="DJJ248" s="220"/>
      <c r="DJK248" s="17"/>
      <c r="DJL248" s="17"/>
      <c r="DJM248" s="129"/>
      <c r="DJN248" s="125"/>
      <c r="DJO248" s="125"/>
      <c r="DJP248" s="125"/>
      <c r="DJQ248" s="125"/>
      <c r="DJR248" s="125"/>
      <c r="DJS248" s="54"/>
      <c r="DJT248" s="137"/>
      <c r="DJU248" s="138"/>
      <c r="DJV248" s="139"/>
      <c r="DJW248" s="140"/>
      <c r="DJX248" s="128"/>
      <c r="DJY248" s="220"/>
      <c r="DJZ248" s="17"/>
      <c r="DKA248" s="17"/>
      <c r="DKB248" s="129"/>
      <c r="DKC248" s="125"/>
      <c r="DKD248" s="125"/>
      <c r="DKE248" s="125"/>
      <c r="DKF248" s="125"/>
      <c r="DKG248" s="125"/>
      <c r="DKH248" s="54"/>
      <c r="DKI248" s="137"/>
      <c r="DKJ248" s="138"/>
      <c r="DKK248" s="139"/>
      <c r="DKL248" s="140"/>
      <c r="DKM248" s="128"/>
      <c r="DKN248" s="220"/>
      <c r="DKO248" s="17"/>
      <c r="DKP248" s="17"/>
      <c r="DKQ248" s="129"/>
      <c r="DKR248" s="125"/>
      <c r="DKS248" s="125"/>
      <c r="DKT248" s="125"/>
      <c r="DKU248" s="125"/>
      <c r="DKV248" s="125"/>
      <c r="DKW248" s="54"/>
      <c r="DKX248" s="137"/>
      <c r="DKY248" s="138"/>
      <c r="DKZ248" s="139"/>
      <c r="DLA248" s="140"/>
      <c r="DLB248" s="128"/>
      <c r="DLC248" s="220"/>
      <c r="DLD248" s="17"/>
      <c r="DLE248" s="17"/>
      <c r="DLF248" s="129"/>
      <c r="DLG248" s="125"/>
      <c r="DLH248" s="125"/>
      <c r="DLI248" s="125"/>
      <c r="DLJ248" s="125"/>
      <c r="DLK248" s="125"/>
      <c r="DLL248" s="54"/>
      <c r="DLM248" s="137"/>
      <c r="DLN248" s="138"/>
      <c r="DLO248" s="139"/>
      <c r="DLP248" s="140"/>
      <c r="DLQ248" s="128"/>
      <c r="DLR248" s="220"/>
      <c r="DLS248" s="17"/>
      <c r="DLT248" s="17"/>
      <c r="DLU248" s="129"/>
      <c r="DLV248" s="125"/>
      <c r="DLW248" s="125"/>
      <c r="DLX248" s="125"/>
      <c r="DLY248" s="125"/>
      <c r="DLZ248" s="125"/>
      <c r="DMA248" s="54"/>
      <c r="DMB248" s="137"/>
      <c r="DMC248" s="138"/>
      <c r="DMD248" s="139"/>
      <c r="DME248" s="140"/>
      <c r="DMF248" s="128"/>
      <c r="DMG248" s="220"/>
      <c r="DMH248" s="17"/>
      <c r="DMI248" s="17"/>
      <c r="DMJ248" s="129"/>
      <c r="DMK248" s="125"/>
      <c r="DML248" s="125"/>
      <c r="DMM248" s="125"/>
      <c r="DMN248" s="125"/>
      <c r="DMO248" s="125"/>
      <c r="DMP248" s="54"/>
      <c r="DMQ248" s="137"/>
      <c r="DMR248" s="138"/>
      <c r="DMS248" s="139"/>
      <c r="DMT248" s="140"/>
      <c r="DMU248" s="128"/>
      <c r="DMV248" s="220"/>
      <c r="DMW248" s="17"/>
      <c r="DMX248" s="17"/>
      <c r="DMY248" s="129"/>
      <c r="DMZ248" s="125"/>
      <c r="DNA248" s="125"/>
      <c r="DNB248" s="125"/>
      <c r="DNC248" s="125"/>
      <c r="DND248" s="125"/>
      <c r="DNE248" s="54"/>
      <c r="DNF248" s="137"/>
      <c r="DNG248" s="138"/>
      <c r="DNH248" s="139"/>
      <c r="DNI248" s="140"/>
      <c r="DNJ248" s="128"/>
      <c r="DNK248" s="220"/>
      <c r="DNL248" s="17"/>
      <c r="DNM248" s="17"/>
      <c r="DNN248" s="129"/>
      <c r="DNO248" s="125"/>
      <c r="DNP248" s="125"/>
      <c r="DNQ248" s="125"/>
      <c r="DNR248" s="125"/>
      <c r="DNS248" s="125"/>
      <c r="DNT248" s="54"/>
      <c r="DNU248" s="137"/>
      <c r="DNV248" s="138"/>
      <c r="DNW248" s="139"/>
      <c r="DNX248" s="140"/>
      <c r="DNY248" s="128"/>
      <c r="DNZ248" s="220"/>
      <c r="DOA248" s="17"/>
      <c r="DOB248" s="17"/>
      <c r="DOC248" s="129"/>
      <c r="DOD248" s="125"/>
      <c r="DOE248" s="125"/>
      <c r="DOF248" s="125"/>
      <c r="DOG248" s="125"/>
      <c r="DOH248" s="125"/>
      <c r="DOI248" s="54"/>
      <c r="DOJ248" s="137"/>
      <c r="DOK248" s="138"/>
      <c r="DOL248" s="139"/>
      <c r="DOM248" s="140"/>
      <c r="DON248" s="128"/>
      <c r="DOO248" s="220"/>
      <c r="DOP248" s="17"/>
      <c r="DOQ248" s="17"/>
      <c r="DOR248" s="129"/>
      <c r="DOS248" s="125"/>
      <c r="DOT248" s="125"/>
      <c r="DOU248" s="125"/>
      <c r="DOV248" s="125"/>
      <c r="DOW248" s="125"/>
      <c r="DOX248" s="54"/>
      <c r="DOY248" s="137"/>
      <c r="DOZ248" s="138"/>
      <c r="DPA248" s="139"/>
      <c r="DPB248" s="140"/>
      <c r="DPC248" s="128"/>
      <c r="DPD248" s="220"/>
      <c r="DPE248" s="17"/>
      <c r="DPF248" s="17"/>
      <c r="DPG248" s="129"/>
      <c r="DPH248" s="125"/>
      <c r="DPI248" s="125"/>
      <c r="DPJ248" s="125"/>
      <c r="DPK248" s="125"/>
      <c r="DPL248" s="125"/>
      <c r="DPM248" s="54"/>
      <c r="DPN248" s="137"/>
      <c r="DPO248" s="138"/>
      <c r="DPP248" s="139"/>
      <c r="DPQ248" s="140"/>
      <c r="DPR248" s="128"/>
      <c r="DPS248" s="220"/>
      <c r="DPT248" s="17"/>
      <c r="DPU248" s="17"/>
      <c r="DPV248" s="129"/>
      <c r="DPW248" s="125"/>
      <c r="DPX248" s="125"/>
      <c r="DPY248" s="125"/>
      <c r="DPZ248" s="125"/>
      <c r="DQA248" s="125"/>
      <c r="DQB248" s="54"/>
      <c r="DQC248" s="137"/>
      <c r="DQD248" s="138"/>
      <c r="DQE248" s="139"/>
      <c r="DQF248" s="140"/>
      <c r="DQG248" s="128"/>
      <c r="DQH248" s="220"/>
      <c r="DQI248" s="17"/>
      <c r="DQJ248" s="17"/>
      <c r="DQK248" s="129"/>
      <c r="DQL248" s="125"/>
      <c r="DQM248" s="125"/>
      <c r="DQN248" s="125"/>
      <c r="DQO248" s="125"/>
      <c r="DQP248" s="125"/>
      <c r="DQQ248" s="54"/>
      <c r="DQR248" s="137"/>
      <c r="DQS248" s="138"/>
      <c r="DQT248" s="139"/>
      <c r="DQU248" s="140"/>
      <c r="DQV248" s="128"/>
      <c r="DQW248" s="220"/>
      <c r="DQX248" s="17"/>
      <c r="DQY248" s="17"/>
      <c r="DQZ248" s="129"/>
      <c r="DRA248" s="125"/>
      <c r="DRB248" s="125"/>
      <c r="DRC248" s="125"/>
      <c r="DRD248" s="125"/>
      <c r="DRE248" s="125"/>
      <c r="DRF248" s="54"/>
      <c r="DRG248" s="137"/>
      <c r="DRH248" s="138"/>
      <c r="DRI248" s="139"/>
      <c r="DRJ248" s="140"/>
      <c r="DRK248" s="128"/>
      <c r="DRL248" s="220"/>
      <c r="DRM248" s="17"/>
      <c r="DRN248" s="17"/>
      <c r="DRO248" s="129"/>
      <c r="DRP248" s="125"/>
      <c r="DRQ248" s="125"/>
      <c r="DRR248" s="125"/>
      <c r="DRS248" s="125"/>
      <c r="DRT248" s="125"/>
      <c r="DRU248" s="54"/>
      <c r="DRV248" s="137"/>
      <c r="DRW248" s="138"/>
      <c r="DRX248" s="139"/>
      <c r="DRY248" s="140"/>
      <c r="DRZ248" s="128"/>
      <c r="DSA248" s="220"/>
      <c r="DSB248" s="17"/>
      <c r="DSC248" s="17"/>
      <c r="DSD248" s="129"/>
      <c r="DSE248" s="125"/>
      <c r="DSF248" s="125"/>
      <c r="DSG248" s="125"/>
      <c r="DSH248" s="125"/>
      <c r="DSI248" s="125"/>
      <c r="DSJ248" s="54"/>
      <c r="DSK248" s="137"/>
      <c r="DSL248" s="138"/>
      <c r="DSM248" s="139"/>
      <c r="DSN248" s="140"/>
      <c r="DSO248" s="128"/>
      <c r="DSP248" s="220"/>
      <c r="DSQ248" s="17"/>
      <c r="DSR248" s="17"/>
      <c r="DSS248" s="129"/>
      <c r="DST248" s="125"/>
      <c r="DSU248" s="125"/>
      <c r="DSV248" s="125"/>
      <c r="DSW248" s="125"/>
      <c r="DSX248" s="125"/>
      <c r="DSY248" s="54"/>
      <c r="DSZ248" s="137"/>
      <c r="DTA248" s="138"/>
      <c r="DTB248" s="139"/>
      <c r="DTC248" s="140"/>
      <c r="DTD248" s="128"/>
      <c r="DTE248" s="220"/>
      <c r="DTF248" s="17"/>
      <c r="DTG248" s="17"/>
      <c r="DTH248" s="129"/>
      <c r="DTI248" s="125"/>
      <c r="DTJ248" s="125"/>
      <c r="DTK248" s="125"/>
      <c r="DTL248" s="125"/>
      <c r="DTM248" s="125"/>
      <c r="DTN248" s="54"/>
      <c r="DTO248" s="137"/>
      <c r="DTP248" s="138"/>
      <c r="DTQ248" s="139"/>
      <c r="DTR248" s="140"/>
      <c r="DTS248" s="128"/>
      <c r="DTT248" s="220"/>
      <c r="DTU248" s="17"/>
      <c r="DTV248" s="17"/>
      <c r="DTW248" s="129"/>
      <c r="DTX248" s="125"/>
      <c r="DTY248" s="125"/>
      <c r="DTZ248" s="125"/>
      <c r="DUA248" s="125"/>
      <c r="DUB248" s="125"/>
      <c r="DUC248" s="54"/>
      <c r="DUD248" s="137"/>
      <c r="DUE248" s="138"/>
      <c r="DUF248" s="139"/>
      <c r="DUG248" s="140"/>
      <c r="DUH248" s="128"/>
      <c r="DUI248" s="220"/>
      <c r="DUJ248" s="17"/>
      <c r="DUK248" s="17"/>
      <c r="DUL248" s="129"/>
      <c r="DUM248" s="125"/>
      <c r="DUN248" s="125"/>
      <c r="DUO248" s="125"/>
      <c r="DUP248" s="125"/>
      <c r="DUQ248" s="125"/>
      <c r="DUR248" s="54"/>
      <c r="DUS248" s="137"/>
      <c r="DUT248" s="138"/>
      <c r="DUU248" s="139"/>
      <c r="DUV248" s="140"/>
      <c r="DUW248" s="128"/>
      <c r="DUX248" s="220"/>
      <c r="DUY248" s="17"/>
      <c r="DUZ248" s="17"/>
      <c r="DVA248" s="129"/>
      <c r="DVB248" s="125"/>
      <c r="DVC248" s="125"/>
      <c r="DVD248" s="125"/>
      <c r="DVE248" s="125"/>
      <c r="DVF248" s="125"/>
      <c r="DVG248" s="54"/>
      <c r="DVH248" s="137"/>
      <c r="DVI248" s="138"/>
      <c r="DVJ248" s="139"/>
      <c r="DVK248" s="140"/>
      <c r="DVL248" s="128"/>
      <c r="DVM248" s="220"/>
      <c r="DVN248" s="17"/>
      <c r="DVO248" s="17"/>
      <c r="DVP248" s="129"/>
      <c r="DVQ248" s="125"/>
      <c r="DVR248" s="125"/>
      <c r="DVS248" s="125"/>
      <c r="DVT248" s="125"/>
      <c r="DVU248" s="125"/>
      <c r="DVV248" s="54"/>
      <c r="DVW248" s="137"/>
      <c r="DVX248" s="138"/>
      <c r="DVY248" s="139"/>
      <c r="DVZ248" s="140"/>
      <c r="DWA248" s="128"/>
      <c r="DWB248" s="220"/>
      <c r="DWC248" s="17"/>
      <c r="DWD248" s="17"/>
      <c r="DWE248" s="129"/>
      <c r="DWF248" s="125"/>
      <c r="DWG248" s="125"/>
      <c r="DWH248" s="125"/>
      <c r="DWI248" s="125"/>
      <c r="DWJ248" s="125"/>
      <c r="DWK248" s="54"/>
      <c r="DWL248" s="137"/>
      <c r="DWM248" s="138"/>
      <c r="DWN248" s="139"/>
      <c r="DWO248" s="140"/>
      <c r="DWP248" s="128"/>
      <c r="DWQ248" s="220"/>
      <c r="DWR248" s="17"/>
      <c r="DWS248" s="17"/>
      <c r="DWT248" s="129"/>
      <c r="DWU248" s="125"/>
      <c r="DWV248" s="125"/>
      <c r="DWW248" s="125"/>
      <c r="DWX248" s="125"/>
      <c r="DWY248" s="125"/>
      <c r="DWZ248" s="54"/>
      <c r="DXA248" s="137"/>
      <c r="DXB248" s="138"/>
      <c r="DXC248" s="139"/>
      <c r="DXD248" s="140"/>
      <c r="DXE248" s="128"/>
      <c r="DXF248" s="220"/>
      <c r="DXG248" s="17"/>
      <c r="DXH248" s="17"/>
      <c r="DXI248" s="129"/>
      <c r="DXJ248" s="125"/>
      <c r="DXK248" s="125"/>
      <c r="DXL248" s="125"/>
      <c r="DXM248" s="125"/>
      <c r="DXN248" s="125"/>
      <c r="DXO248" s="54"/>
      <c r="DXP248" s="137"/>
      <c r="DXQ248" s="138"/>
      <c r="DXR248" s="139"/>
      <c r="DXS248" s="140"/>
      <c r="DXT248" s="128"/>
      <c r="DXU248" s="220"/>
      <c r="DXV248" s="17"/>
      <c r="DXW248" s="17"/>
      <c r="DXX248" s="129"/>
      <c r="DXY248" s="125"/>
      <c r="DXZ248" s="125"/>
      <c r="DYA248" s="125"/>
      <c r="DYB248" s="125"/>
      <c r="DYC248" s="125"/>
      <c r="DYD248" s="54"/>
      <c r="DYE248" s="137"/>
      <c r="DYF248" s="138"/>
      <c r="DYG248" s="139"/>
      <c r="DYH248" s="140"/>
      <c r="DYI248" s="128"/>
      <c r="DYJ248" s="220"/>
      <c r="DYK248" s="17"/>
      <c r="DYL248" s="17"/>
      <c r="DYM248" s="129"/>
      <c r="DYN248" s="125"/>
      <c r="DYO248" s="125"/>
      <c r="DYP248" s="125"/>
      <c r="DYQ248" s="125"/>
      <c r="DYR248" s="125"/>
      <c r="DYS248" s="54"/>
      <c r="DYT248" s="137"/>
      <c r="DYU248" s="138"/>
      <c r="DYV248" s="139"/>
      <c r="DYW248" s="140"/>
      <c r="DYX248" s="128"/>
      <c r="DYY248" s="220"/>
      <c r="DYZ248" s="17"/>
      <c r="DZA248" s="17"/>
      <c r="DZB248" s="129"/>
      <c r="DZC248" s="125"/>
      <c r="DZD248" s="125"/>
      <c r="DZE248" s="125"/>
      <c r="DZF248" s="125"/>
      <c r="DZG248" s="125"/>
      <c r="DZH248" s="54"/>
      <c r="DZI248" s="137"/>
      <c r="DZJ248" s="138"/>
      <c r="DZK248" s="139"/>
      <c r="DZL248" s="140"/>
      <c r="DZM248" s="128"/>
      <c r="DZN248" s="220"/>
      <c r="DZO248" s="17"/>
      <c r="DZP248" s="17"/>
      <c r="DZQ248" s="129"/>
      <c r="DZR248" s="125"/>
      <c r="DZS248" s="125"/>
      <c r="DZT248" s="125"/>
      <c r="DZU248" s="125"/>
      <c r="DZV248" s="125"/>
      <c r="DZW248" s="54"/>
      <c r="DZX248" s="137"/>
      <c r="DZY248" s="138"/>
      <c r="DZZ248" s="139"/>
      <c r="EAA248" s="140"/>
      <c r="EAB248" s="128"/>
      <c r="EAC248" s="220"/>
      <c r="EAD248" s="17"/>
      <c r="EAE248" s="17"/>
      <c r="EAF248" s="129"/>
      <c r="EAG248" s="125"/>
      <c r="EAH248" s="125"/>
      <c r="EAI248" s="125"/>
      <c r="EAJ248" s="125"/>
      <c r="EAK248" s="125"/>
      <c r="EAL248" s="54"/>
      <c r="EAM248" s="137"/>
      <c r="EAN248" s="138"/>
      <c r="EAO248" s="139"/>
      <c r="EAP248" s="140"/>
      <c r="EAQ248" s="128"/>
      <c r="EAR248" s="220"/>
      <c r="EAS248" s="17"/>
      <c r="EAT248" s="17"/>
      <c r="EAU248" s="129"/>
      <c r="EAV248" s="125"/>
      <c r="EAW248" s="125"/>
      <c r="EAX248" s="125"/>
      <c r="EAY248" s="125"/>
      <c r="EAZ248" s="125"/>
      <c r="EBA248" s="54"/>
      <c r="EBB248" s="137"/>
      <c r="EBC248" s="138"/>
      <c r="EBD248" s="139"/>
      <c r="EBE248" s="140"/>
      <c r="EBF248" s="128"/>
      <c r="EBG248" s="220"/>
      <c r="EBH248" s="17"/>
      <c r="EBI248" s="17"/>
      <c r="EBJ248" s="129"/>
      <c r="EBK248" s="125"/>
      <c r="EBL248" s="125"/>
      <c r="EBM248" s="125"/>
      <c r="EBN248" s="125"/>
      <c r="EBO248" s="125"/>
      <c r="EBP248" s="54"/>
      <c r="EBQ248" s="137"/>
      <c r="EBR248" s="138"/>
      <c r="EBS248" s="139"/>
      <c r="EBT248" s="140"/>
      <c r="EBU248" s="128"/>
      <c r="EBV248" s="220"/>
      <c r="EBW248" s="17"/>
      <c r="EBX248" s="17"/>
      <c r="EBY248" s="129"/>
      <c r="EBZ248" s="125"/>
      <c r="ECA248" s="125"/>
      <c r="ECB248" s="125"/>
      <c r="ECC248" s="125"/>
      <c r="ECD248" s="125"/>
      <c r="ECE248" s="54"/>
      <c r="ECF248" s="137"/>
      <c r="ECG248" s="138"/>
      <c r="ECH248" s="139"/>
      <c r="ECI248" s="140"/>
      <c r="ECJ248" s="128"/>
      <c r="ECK248" s="220"/>
      <c r="ECL248" s="17"/>
      <c r="ECM248" s="17"/>
      <c r="ECN248" s="129"/>
      <c r="ECO248" s="125"/>
      <c r="ECP248" s="125"/>
      <c r="ECQ248" s="125"/>
      <c r="ECR248" s="125"/>
      <c r="ECS248" s="125"/>
      <c r="ECT248" s="54"/>
      <c r="ECU248" s="137"/>
      <c r="ECV248" s="138"/>
      <c r="ECW248" s="139"/>
      <c r="ECX248" s="140"/>
      <c r="ECY248" s="128"/>
      <c r="ECZ248" s="220"/>
      <c r="EDA248" s="17"/>
      <c r="EDB248" s="17"/>
      <c r="EDC248" s="129"/>
      <c r="EDD248" s="125"/>
      <c r="EDE248" s="125"/>
      <c r="EDF248" s="125"/>
      <c r="EDG248" s="125"/>
      <c r="EDH248" s="125"/>
      <c r="EDI248" s="54"/>
      <c r="EDJ248" s="137"/>
      <c r="EDK248" s="138"/>
      <c r="EDL248" s="139"/>
      <c r="EDM248" s="140"/>
      <c r="EDN248" s="128"/>
      <c r="EDO248" s="220"/>
      <c r="EDP248" s="17"/>
      <c r="EDQ248" s="17"/>
      <c r="EDR248" s="129"/>
      <c r="EDS248" s="125"/>
      <c r="EDT248" s="125"/>
      <c r="EDU248" s="125"/>
      <c r="EDV248" s="125"/>
      <c r="EDW248" s="125"/>
      <c r="EDX248" s="54"/>
      <c r="EDY248" s="137"/>
      <c r="EDZ248" s="138"/>
      <c r="EEA248" s="139"/>
      <c r="EEB248" s="140"/>
      <c r="EEC248" s="128"/>
      <c r="EED248" s="220"/>
      <c r="EEE248" s="17"/>
      <c r="EEF248" s="17"/>
      <c r="EEG248" s="129"/>
      <c r="EEH248" s="125"/>
      <c r="EEI248" s="125"/>
      <c r="EEJ248" s="125"/>
      <c r="EEK248" s="125"/>
      <c r="EEL248" s="125"/>
      <c r="EEM248" s="54"/>
      <c r="EEN248" s="137"/>
      <c r="EEO248" s="138"/>
      <c r="EEP248" s="139"/>
      <c r="EEQ248" s="140"/>
      <c r="EER248" s="128"/>
      <c r="EES248" s="220"/>
      <c r="EET248" s="17"/>
      <c r="EEU248" s="17"/>
      <c r="EEV248" s="129"/>
      <c r="EEW248" s="125"/>
      <c r="EEX248" s="125"/>
      <c r="EEY248" s="125"/>
      <c r="EEZ248" s="125"/>
      <c r="EFA248" s="125"/>
      <c r="EFB248" s="54"/>
      <c r="EFC248" s="137"/>
      <c r="EFD248" s="138"/>
      <c r="EFE248" s="139"/>
      <c r="EFF248" s="140"/>
      <c r="EFG248" s="128"/>
      <c r="EFH248" s="220"/>
      <c r="EFI248" s="17"/>
      <c r="EFJ248" s="17"/>
      <c r="EFK248" s="129"/>
      <c r="EFL248" s="125"/>
      <c r="EFM248" s="125"/>
      <c r="EFN248" s="125"/>
      <c r="EFO248" s="125"/>
      <c r="EFP248" s="125"/>
      <c r="EFQ248" s="54"/>
      <c r="EFR248" s="137"/>
      <c r="EFS248" s="138"/>
      <c r="EFT248" s="139"/>
      <c r="EFU248" s="140"/>
      <c r="EFV248" s="128"/>
      <c r="EFW248" s="220"/>
      <c r="EFX248" s="17"/>
      <c r="EFY248" s="17"/>
      <c r="EFZ248" s="129"/>
      <c r="EGA248" s="125"/>
      <c r="EGB248" s="125"/>
      <c r="EGC248" s="125"/>
      <c r="EGD248" s="125"/>
      <c r="EGE248" s="125"/>
      <c r="EGF248" s="54"/>
      <c r="EGG248" s="137"/>
      <c r="EGH248" s="138"/>
      <c r="EGI248" s="139"/>
      <c r="EGJ248" s="140"/>
      <c r="EGK248" s="128"/>
      <c r="EGL248" s="220"/>
      <c r="EGM248" s="17"/>
      <c r="EGN248" s="17"/>
      <c r="EGO248" s="129"/>
      <c r="EGP248" s="125"/>
      <c r="EGQ248" s="125"/>
      <c r="EGR248" s="125"/>
      <c r="EGS248" s="125"/>
      <c r="EGT248" s="125"/>
      <c r="EGU248" s="54"/>
      <c r="EGV248" s="137"/>
      <c r="EGW248" s="138"/>
      <c r="EGX248" s="139"/>
      <c r="EGY248" s="140"/>
      <c r="EGZ248" s="128"/>
      <c r="EHA248" s="220"/>
      <c r="EHB248" s="17"/>
      <c r="EHC248" s="17"/>
      <c r="EHD248" s="129"/>
      <c r="EHE248" s="125"/>
      <c r="EHF248" s="125"/>
      <c r="EHG248" s="125"/>
      <c r="EHH248" s="125"/>
      <c r="EHI248" s="125"/>
      <c r="EHJ248" s="54"/>
      <c r="EHK248" s="137"/>
      <c r="EHL248" s="138"/>
      <c r="EHM248" s="139"/>
      <c r="EHN248" s="140"/>
      <c r="EHO248" s="128"/>
      <c r="EHP248" s="220"/>
      <c r="EHQ248" s="17"/>
      <c r="EHR248" s="17"/>
      <c r="EHS248" s="129"/>
      <c r="EHT248" s="125"/>
      <c r="EHU248" s="125"/>
      <c r="EHV248" s="125"/>
      <c r="EHW248" s="125"/>
      <c r="EHX248" s="125"/>
      <c r="EHY248" s="54"/>
      <c r="EHZ248" s="137"/>
      <c r="EIA248" s="138"/>
      <c r="EIB248" s="139"/>
      <c r="EIC248" s="140"/>
      <c r="EID248" s="128"/>
      <c r="EIE248" s="220"/>
      <c r="EIF248" s="17"/>
      <c r="EIG248" s="17"/>
      <c r="EIH248" s="129"/>
      <c r="EII248" s="125"/>
      <c r="EIJ248" s="125"/>
      <c r="EIK248" s="125"/>
      <c r="EIL248" s="125"/>
      <c r="EIM248" s="125"/>
      <c r="EIN248" s="54"/>
      <c r="EIO248" s="137"/>
      <c r="EIP248" s="138"/>
      <c r="EIQ248" s="139"/>
      <c r="EIR248" s="140"/>
      <c r="EIS248" s="128"/>
      <c r="EIT248" s="220"/>
      <c r="EIU248" s="17"/>
      <c r="EIV248" s="17"/>
      <c r="EIW248" s="129"/>
      <c r="EIX248" s="125"/>
      <c r="EIY248" s="125"/>
      <c r="EIZ248" s="125"/>
      <c r="EJA248" s="125"/>
      <c r="EJB248" s="125"/>
      <c r="EJC248" s="54"/>
      <c r="EJD248" s="137"/>
      <c r="EJE248" s="138"/>
      <c r="EJF248" s="139"/>
      <c r="EJG248" s="140"/>
      <c r="EJH248" s="128"/>
      <c r="EJI248" s="220"/>
      <c r="EJJ248" s="17"/>
      <c r="EJK248" s="17"/>
      <c r="EJL248" s="129"/>
      <c r="EJM248" s="125"/>
      <c r="EJN248" s="125"/>
      <c r="EJO248" s="125"/>
      <c r="EJP248" s="125"/>
      <c r="EJQ248" s="125"/>
      <c r="EJR248" s="54"/>
      <c r="EJS248" s="137"/>
      <c r="EJT248" s="138"/>
      <c r="EJU248" s="139"/>
      <c r="EJV248" s="140"/>
      <c r="EJW248" s="128"/>
      <c r="EJX248" s="220"/>
      <c r="EJY248" s="17"/>
      <c r="EJZ248" s="17"/>
      <c r="EKA248" s="129"/>
      <c r="EKB248" s="125"/>
      <c r="EKC248" s="125"/>
      <c r="EKD248" s="125"/>
      <c r="EKE248" s="125"/>
      <c r="EKF248" s="125"/>
      <c r="EKG248" s="54"/>
      <c r="EKH248" s="137"/>
      <c r="EKI248" s="138"/>
      <c r="EKJ248" s="139"/>
      <c r="EKK248" s="140"/>
      <c r="EKL248" s="128"/>
      <c r="EKM248" s="220"/>
      <c r="EKN248" s="17"/>
      <c r="EKO248" s="17"/>
      <c r="EKP248" s="129"/>
      <c r="EKQ248" s="125"/>
      <c r="EKR248" s="125"/>
      <c r="EKS248" s="125"/>
      <c r="EKT248" s="125"/>
      <c r="EKU248" s="125"/>
      <c r="EKV248" s="54"/>
      <c r="EKW248" s="137"/>
      <c r="EKX248" s="138"/>
      <c r="EKY248" s="139"/>
      <c r="EKZ248" s="140"/>
      <c r="ELA248" s="128"/>
      <c r="ELB248" s="220"/>
      <c r="ELC248" s="17"/>
      <c r="ELD248" s="17"/>
      <c r="ELE248" s="129"/>
      <c r="ELF248" s="125"/>
      <c r="ELG248" s="125"/>
      <c r="ELH248" s="125"/>
      <c r="ELI248" s="125"/>
      <c r="ELJ248" s="125"/>
      <c r="ELK248" s="54"/>
      <c r="ELL248" s="137"/>
      <c r="ELM248" s="138"/>
      <c r="ELN248" s="139"/>
      <c r="ELO248" s="140"/>
      <c r="ELP248" s="128"/>
      <c r="ELQ248" s="220"/>
      <c r="ELR248" s="17"/>
      <c r="ELS248" s="17"/>
      <c r="ELT248" s="129"/>
      <c r="ELU248" s="125"/>
      <c r="ELV248" s="125"/>
      <c r="ELW248" s="125"/>
      <c r="ELX248" s="125"/>
      <c r="ELY248" s="125"/>
      <c r="ELZ248" s="54"/>
      <c r="EMA248" s="137"/>
      <c r="EMB248" s="138"/>
      <c r="EMC248" s="139"/>
      <c r="EMD248" s="140"/>
      <c r="EME248" s="128"/>
      <c r="EMF248" s="220"/>
      <c r="EMG248" s="17"/>
      <c r="EMH248" s="17"/>
      <c r="EMI248" s="129"/>
      <c r="EMJ248" s="125"/>
      <c r="EMK248" s="125"/>
      <c r="EML248" s="125"/>
      <c r="EMM248" s="125"/>
      <c r="EMN248" s="125"/>
      <c r="EMO248" s="54"/>
      <c r="EMP248" s="137"/>
      <c r="EMQ248" s="138"/>
      <c r="EMR248" s="139"/>
      <c r="EMS248" s="140"/>
      <c r="EMT248" s="128"/>
      <c r="EMU248" s="220"/>
      <c r="EMV248" s="17"/>
      <c r="EMW248" s="17"/>
      <c r="EMX248" s="129"/>
      <c r="EMY248" s="125"/>
      <c r="EMZ248" s="125"/>
      <c r="ENA248" s="125"/>
      <c r="ENB248" s="125"/>
      <c r="ENC248" s="125"/>
      <c r="END248" s="54"/>
      <c r="ENE248" s="137"/>
      <c r="ENF248" s="138"/>
      <c r="ENG248" s="139"/>
      <c r="ENH248" s="140"/>
      <c r="ENI248" s="128"/>
      <c r="ENJ248" s="220"/>
      <c r="ENK248" s="17"/>
      <c r="ENL248" s="17"/>
      <c r="ENM248" s="129"/>
      <c r="ENN248" s="125"/>
      <c r="ENO248" s="125"/>
      <c r="ENP248" s="125"/>
      <c r="ENQ248" s="125"/>
      <c r="ENR248" s="125"/>
      <c r="ENS248" s="54"/>
      <c r="ENT248" s="137"/>
      <c r="ENU248" s="138"/>
      <c r="ENV248" s="139"/>
      <c r="ENW248" s="140"/>
      <c r="ENX248" s="128"/>
      <c r="ENY248" s="220"/>
      <c r="ENZ248" s="17"/>
      <c r="EOA248" s="17"/>
      <c r="EOB248" s="129"/>
      <c r="EOC248" s="125"/>
      <c r="EOD248" s="125"/>
      <c r="EOE248" s="125"/>
      <c r="EOF248" s="125"/>
      <c r="EOG248" s="125"/>
      <c r="EOH248" s="54"/>
      <c r="EOI248" s="137"/>
      <c r="EOJ248" s="138"/>
      <c r="EOK248" s="139"/>
      <c r="EOL248" s="140"/>
      <c r="EOM248" s="128"/>
      <c r="EON248" s="220"/>
      <c r="EOO248" s="17"/>
      <c r="EOP248" s="17"/>
      <c r="EOQ248" s="129"/>
      <c r="EOR248" s="125"/>
      <c r="EOS248" s="125"/>
      <c r="EOT248" s="125"/>
      <c r="EOU248" s="125"/>
      <c r="EOV248" s="125"/>
      <c r="EOW248" s="54"/>
      <c r="EOX248" s="137"/>
      <c r="EOY248" s="138"/>
      <c r="EOZ248" s="139"/>
      <c r="EPA248" s="140"/>
      <c r="EPB248" s="128"/>
      <c r="EPC248" s="220"/>
      <c r="EPD248" s="17"/>
      <c r="EPE248" s="17"/>
      <c r="EPF248" s="129"/>
      <c r="EPG248" s="125"/>
      <c r="EPH248" s="125"/>
      <c r="EPI248" s="125"/>
      <c r="EPJ248" s="125"/>
      <c r="EPK248" s="125"/>
      <c r="EPL248" s="54"/>
      <c r="EPM248" s="137"/>
      <c r="EPN248" s="138"/>
      <c r="EPO248" s="139"/>
      <c r="EPP248" s="140"/>
      <c r="EPQ248" s="128"/>
      <c r="EPR248" s="220"/>
      <c r="EPS248" s="17"/>
      <c r="EPT248" s="17"/>
      <c r="EPU248" s="129"/>
      <c r="EPV248" s="125"/>
      <c r="EPW248" s="125"/>
      <c r="EPX248" s="125"/>
      <c r="EPY248" s="125"/>
      <c r="EPZ248" s="125"/>
      <c r="EQA248" s="54"/>
      <c r="EQB248" s="137"/>
      <c r="EQC248" s="138"/>
      <c r="EQD248" s="139"/>
      <c r="EQE248" s="140"/>
      <c r="EQF248" s="128"/>
      <c r="EQG248" s="220"/>
      <c r="EQH248" s="17"/>
      <c r="EQI248" s="17"/>
      <c r="EQJ248" s="129"/>
      <c r="EQK248" s="125"/>
      <c r="EQL248" s="125"/>
      <c r="EQM248" s="125"/>
      <c r="EQN248" s="125"/>
      <c r="EQO248" s="125"/>
      <c r="EQP248" s="54"/>
      <c r="EQQ248" s="137"/>
      <c r="EQR248" s="138"/>
      <c r="EQS248" s="139"/>
      <c r="EQT248" s="140"/>
      <c r="EQU248" s="128"/>
      <c r="EQV248" s="220"/>
      <c r="EQW248" s="17"/>
      <c r="EQX248" s="17"/>
      <c r="EQY248" s="129"/>
      <c r="EQZ248" s="125"/>
      <c r="ERA248" s="125"/>
      <c r="ERB248" s="125"/>
      <c r="ERC248" s="125"/>
      <c r="ERD248" s="125"/>
      <c r="ERE248" s="54"/>
      <c r="ERF248" s="137"/>
      <c r="ERG248" s="138"/>
      <c r="ERH248" s="139"/>
      <c r="ERI248" s="140"/>
      <c r="ERJ248" s="128"/>
      <c r="ERK248" s="220"/>
      <c r="ERL248" s="17"/>
      <c r="ERM248" s="17"/>
      <c r="ERN248" s="129"/>
      <c r="ERO248" s="125"/>
      <c r="ERP248" s="125"/>
      <c r="ERQ248" s="125"/>
      <c r="ERR248" s="125"/>
      <c r="ERS248" s="125"/>
      <c r="ERT248" s="54"/>
      <c r="ERU248" s="137"/>
      <c r="ERV248" s="138"/>
      <c r="ERW248" s="139"/>
      <c r="ERX248" s="140"/>
      <c r="ERY248" s="128"/>
      <c r="ERZ248" s="220"/>
      <c r="ESA248" s="17"/>
      <c r="ESB248" s="17"/>
      <c r="ESC248" s="129"/>
      <c r="ESD248" s="125"/>
      <c r="ESE248" s="125"/>
      <c r="ESF248" s="125"/>
      <c r="ESG248" s="125"/>
      <c r="ESH248" s="125"/>
      <c r="ESI248" s="54"/>
      <c r="ESJ248" s="137"/>
      <c r="ESK248" s="138"/>
      <c r="ESL248" s="139"/>
      <c r="ESM248" s="140"/>
      <c r="ESN248" s="128"/>
      <c r="ESO248" s="220"/>
      <c r="ESP248" s="17"/>
      <c r="ESQ248" s="17"/>
      <c r="ESR248" s="129"/>
      <c r="ESS248" s="125"/>
      <c r="EST248" s="125"/>
      <c r="ESU248" s="125"/>
      <c r="ESV248" s="125"/>
      <c r="ESW248" s="125"/>
      <c r="ESX248" s="54"/>
      <c r="ESY248" s="137"/>
      <c r="ESZ248" s="138"/>
      <c r="ETA248" s="139"/>
      <c r="ETB248" s="140"/>
      <c r="ETC248" s="128"/>
      <c r="ETD248" s="220"/>
      <c r="ETE248" s="17"/>
      <c r="ETF248" s="17"/>
      <c r="ETG248" s="129"/>
      <c r="ETH248" s="125"/>
      <c r="ETI248" s="125"/>
      <c r="ETJ248" s="125"/>
      <c r="ETK248" s="125"/>
      <c r="ETL248" s="125"/>
      <c r="ETM248" s="54"/>
      <c r="ETN248" s="137"/>
      <c r="ETO248" s="138"/>
      <c r="ETP248" s="139"/>
      <c r="ETQ248" s="140"/>
      <c r="ETR248" s="128"/>
      <c r="ETS248" s="220"/>
      <c r="ETT248" s="17"/>
      <c r="ETU248" s="17"/>
      <c r="ETV248" s="129"/>
      <c r="ETW248" s="125"/>
      <c r="ETX248" s="125"/>
      <c r="ETY248" s="125"/>
      <c r="ETZ248" s="125"/>
      <c r="EUA248" s="125"/>
      <c r="EUB248" s="54"/>
      <c r="EUC248" s="137"/>
      <c r="EUD248" s="138"/>
      <c r="EUE248" s="139"/>
      <c r="EUF248" s="140"/>
      <c r="EUG248" s="128"/>
      <c r="EUH248" s="220"/>
      <c r="EUI248" s="17"/>
      <c r="EUJ248" s="17"/>
      <c r="EUK248" s="129"/>
      <c r="EUL248" s="125"/>
      <c r="EUM248" s="125"/>
      <c r="EUN248" s="125"/>
      <c r="EUO248" s="125"/>
      <c r="EUP248" s="125"/>
      <c r="EUQ248" s="54"/>
      <c r="EUR248" s="137"/>
      <c r="EUS248" s="138"/>
      <c r="EUT248" s="139"/>
      <c r="EUU248" s="140"/>
      <c r="EUV248" s="128"/>
      <c r="EUW248" s="220"/>
      <c r="EUX248" s="17"/>
      <c r="EUY248" s="17"/>
      <c r="EUZ248" s="129"/>
      <c r="EVA248" s="125"/>
      <c r="EVB248" s="125"/>
      <c r="EVC248" s="125"/>
      <c r="EVD248" s="125"/>
      <c r="EVE248" s="125"/>
      <c r="EVF248" s="54"/>
      <c r="EVG248" s="137"/>
      <c r="EVH248" s="138"/>
      <c r="EVI248" s="139"/>
      <c r="EVJ248" s="140"/>
      <c r="EVK248" s="128"/>
      <c r="EVL248" s="220"/>
      <c r="EVM248" s="17"/>
      <c r="EVN248" s="17"/>
      <c r="EVO248" s="129"/>
      <c r="EVP248" s="125"/>
      <c r="EVQ248" s="125"/>
      <c r="EVR248" s="125"/>
      <c r="EVS248" s="125"/>
      <c r="EVT248" s="125"/>
      <c r="EVU248" s="54"/>
      <c r="EVV248" s="137"/>
      <c r="EVW248" s="138"/>
      <c r="EVX248" s="139"/>
      <c r="EVY248" s="140"/>
      <c r="EVZ248" s="128"/>
      <c r="EWA248" s="220"/>
      <c r="EWB248" s="17"/>
      <c r="EWC248" s="17"/>
      <c r="EWD248" s="129"/>
      <c r="EWE248" s="125"/>
      <c r="EWF248" s="125"/>
      <c r="EWG248" s="125"/>
      <c r="EWH248" s="125"/>
      <c r="EWI248" s="125"/>
      <c r="EWJ248" s="54"/>
      <c r="EWK248" s="137"/>
      <c r="EWL248" s="138"/>
      <c r="EWM248" s="139"/>
      <c r="EWN248" s="140"/>
      <c r="EWO248" s="128"/>
      <c r="EWP248" s="220"/>
      <c r="EWQ248" s="17"/>
      <c r="EWR248" s="17"/>
      <c r="EWS248" s="129"/>
      <c r="EWT248" s="125"/>
      <c r="EWU248" s="125"/>
      <c r="EWV248" s="125"/>
      <c r="EWW248" s="125"/>
      <c r="EWX248" s="125"/>
      <c r="EWY248" s="54"/>
      <c r="EWZ248" s="137"/>
      <c r="EXA248" s="138"/>
      <c r="EXB248" s="139"/>
      <c r="EXC248" s="140"/>
      <c r="EXD248" s="128"/>
      <c r="EXE248" s="220"/>
      <c r="EXF248" s="17"/>
      <c r="EXG248" s="17"/>
      <c r="EXH248" s="129"/>
      <c r="EXI248" s="125"/>
      <c r="EXJ248" s="125"/>
      <c r="EXK248" s="125"/>
      <c r="EXL248" s="125"/>
      <c r="EXM248" s="125"/>
      <c r="EXN248" s="54"/>
      <c r="EXO248" s="137"/>
      <c r="EXP248" s="138"/>
      <c r="EXQ248" s="139"/>
      <c r="EXR248" s="140"/>
      <c r="EXS248" s="128"/>
      <c r="EXT248" s="220"/>
      <c r="EXU248" s="17"/>
      <c r="EXV248" s="17"/>
      <c r="EXW248" s="129"/>
      <c r="EXX248" s="125"/>
      <c r="EXY248" s="125"/>
      <c r="EXZ248" s="125"/>
      <c r="EYA248" s="125"/>
      <c r="EYB248" s="125"/>
      <c r="EYC248" s="54"/>
      <c r="EYD248" s="137"/>
      <c r="EYE248" s="138"/>
      <c r="EYF248" s="139"/>
      <c r="EYG248" s="140"/>
      <c r="EYH248" s="128"/>
      <c r="EYI248" s="220"/>
      <c r="EYJ248" s="17"/>
      <c r="EYK248" s="17"/>
      <c r="EYL248" s="129"/>
      <c r="EYM248" s="125"/>
      <c r="EYN248" s="125"/>
      <c r="EYO248" s="125"/>
      <c r="EYP248" s="125"/>
      <c r="EYQ248" s="125"/>
      <c r="EYR248" s="54"/>
      <c r="EYS248" s="137"/>
      <c r="EYT248" s="138"/>
      <c r="EYU248" s="139"/>
      <c r="EYV248" s="140"/>
      <c r="EYW248" s="128"/>
      <c r="EYX248" s="220"/>
      <c r="EYY248" s="17"/>
      <c r="EYZ248" s="17"/>
      <c r="EZA248" s="129"/>
      <c r="EZB248" s="125"/>
      <c r="EZC248" s="125"/>
      <c r="EZD248" s="125"/>
      <c r="EZE248" s="125"/>
      <c r="EZF248" s="125"/>
      <c r="EZG248" s="54"/>
      <c r="EZH248" s="137"/>
      <c r="EZI248" s="138"/>
      <c r="EZJ248" s="139"/>
      <c r="EZK248" s="140"/>
      <c r="EZL248" s="128"/>
      <c r="EZM248" s="220"/>
      <c r="EZN248" s="17"/>
      <c r="EZO248" s="17"/>
      <c r="EZP248" s="129"/>
      <c r="EZQ248" s="125"/>
      <c r="EZR248" s="125"/>
      <c r="EZS248" s="125"/>
      <c r="EZT248" s="125"/>
      <c r="EZU248" s="125"/>
      <c r="EZV248" s="54"/>
      <c r="EZW248" s="137"/>
      <c r="EZX248" s="138"/>
      <c r="EZY248" s="139"/>
      <c r="EZZ248" s="140"/>
      <c r="FAA248" s="128"/>
      <c r="FAB248" s="220"/>
      <c r="FAC248" s="17"/>
      <c r="FAD248" s="17"/>
      <c r="FAE248" s="129"/>
      <c r="FAF248" s="125"/>
      <c r="FAG248" s="125"/>
      <c r="FAH248" s="125"/>
      <c r="FAI248" s="125"/>
      <c r="FAJ248" s="125"/>
      <c r="FAK248" s="54"/>
      <c r="FAL248" s="137"/>
      <c r="FAM248" s="138"/>
      <c r="FAN248" s="139"/>
      <c r="FAO248" s="140"/>
      <c r="FAP248" s="128"/>
      <c r="FAQ248" s="220"/>
      <c r="FAR248" s="17"/>
      <c r="FAS248" s="17"/>
      <c r="FAT248" s="129"/>
      <c r="FAU248" s="125"/>
      <c r="FAV248" s="125"/>
      <c r="FAW248" s="125"/>
      <c r="FAX248" s="125"/>
      <c r="FAY248" s="125"/>
      <c r="FAZ248" s="54"/>
      <c r="FBA248" s="137"/>
      <c r="FBB248" s="138"/>
      <c r="FBC248" s="139"/>
      <c r="FBD248" s="140"/>
      <c r="FBE248" s="128"/>
      <c r="FBF248" s="220"/>
      <c r="FBG248" s="17"/>
      <c r="FBH248" s="17"/>
      <c r="FBI248" s="129"/>
      <c r="FBJ248" s="125"/>
      <c r="FBK248" s="125"/>
      <c r="FBL248" s="125"/>
      <c r="FBM248" s="125"/>
      <c r="FBN248" s="125"/>
      <c r="FBO248" s="54"/>
      <c r="FBP248" s="137"/>
      <c r="FBQ248" s="138"/>
      <c r="FBR248" s="139"/>
      <c r="FBS248" s="140"/>
      <c r="FBT248" s="128"/>
      <c r="FBU248" s="220"/>
      <c r="FBV248" s="17"/>
      <c r="FBW248" s="17"/>
      <c r="FBX248" s="129"/>
      <c r="FBY248" s="125"/>
      <c r="FBZ248" s="125"/>
      <c r="FCA248" s="125"/>
      <c r="FCB248" s="125"/>
      <c r="FCC248" s="125"/>
      <c r="FCD248" s="54"/>
      <c r="FCE248" s="137"/>
      <c r="FCF248" s="138"/>
      <c r="FCG248" s="139"/>
      <c r="FCH248" s="140"/>
      <c r="FCI248" s="128"/>
      <c r="FCJ248" s="220"/>
      <c r="FCK248" s="17"/>
      <c r="FCL248" s="17"/>
      <c r="FCM248" s="129"/>
      <c r="FCN248" s="125"/>
      <c r="FCO248" s="125"/>
      <c r="FCP248" s="125"/>
      <c r="FCQ248" s="125"/>
      <c r="FCR248" s="125"/>
      <c r="FCS248" s="54"/>
      <c r="FCT248" s="137"/>
      <c r="FCU248" s="138"/>
      <c r="FCV248" s="139"/>
      <c r="FCW248" s="140"/>
      <c r="FCX248" s="128"/>
      <c r="FCY248" s="220"/>
      <c r="FCZ248" s="17"/>
      <c r="FDA248" s="17"/>
      <c r="FDB248" s="129"/>
      <c r="FDC248" s="125"/>
      <c r="FDD248" s="125"/>
      <c r="FDE248" s="125"/>
      <c r="FDF248" s="125"/>
      <c r="FDG248" s="125"/>
      <c r="FDH248" s="54"/>
      <c r="FDI248" s="137"/>
      <c r="FDJ248" s="138"/>
      <c r="FDK248" s="139"/>
      <c r="FDL248" s="140"/>
      <c r="FDM248" s="128"/>
      <c r="FDN248" s="220"/>
      <c r="FDO248" s="17"/>
      <c r="FDP248" s="17"/>
      <c r="FDQ248" s="129"/>
      <c r="FDR248" s="125"/>
      <c r="FDS248" s="125"/>
      <c r="FDT248" s="125"/>
      <c r="FDU248" s="125"/>
      <c r="FDV248" s="125"/>
      <c r="FDW248" s="54"/>
      <c r="FDX248" s="137"/>
      <c r="FDY248" s="138"/>
      <c r="FDZ248" s="139"/>
      <c r="FEA248" s="140"/>
      <c r="FEB248" s="128"/>
      <c r="FEC248" s="220"/>
      <c r="FED248" s="17"/>
      <c r="FEE248" s="17"/>
      <c r="FEF248" s="129"/>
      <c r="FEG248" s="125"/>
      <c r="FEH248" s="125"/>
      <c r="FEI248" s="125"/>
      <c r="FEJ248" s="125"/>
      <c r="FEK248" s="125"/>
      <c r="FEL248" s="54"/>
      <c r="FEM248" s="137"/>
      <c r="FEN248" s="138"/>
      <c r="FEO248" s="139"/>
      <c r="FEP248" s="140"/>
      <c r="FEQ248" s="128"/>
      <c r="FER248" s="220"/>
      <c r="FES248" s="17"/>
      <c r="FET248" s="17"/>
      <c r="FEU248" s="129"/>
      <c r="FEV248" s="125"/>
      <c r="FEW248" s="125"/>
      <c r="FEX248" s="125"/>
      <c r="FEY248" s="125"/>
      <c r="FEZ248" s="125"/>
      <c r="FFA248" s="54"/>
      <c r="FFB248" s="137"/>
      <c r="FFC248" s="138"/>
      <c r="FFD248" s="139"/>
      <c r="FFE248" s="140"/>
      <c r="FFF248" s="128"/>
      <c r="FFG248" s="220"/>
      <c r="FFH248" s="17"/>
      <c r="FFI248" s="17"/>
      <c r="FFJ248" s="129"/>
      <c r="FFK248" s="125"/>
      <c r="FFL248" s="125"/>
      <c r="FFM248" s="125"/>
      <c r="FFN248" s="125"/>
      <c r="FFO248" s="125"/>
      <c r="FFP248" s="54"/>
      <c r="FFQ248" s="137"/>
      <c r="FFR248" s="138"/>
      <c r="FFS248" s="139"/>
      <c r="FFT248" s="140"/>
      <c r="FFU248" s="128"/>
      <c r="FFV248" s="220"/>
      <c r="FFW248" s="17"/>
      <c r="FFX248" s="17"/>
      <c r="FFY248" s="129"/>
      <c r="FFZ248" s="125"/>
      <c r="FGA248" s="125"/>
      <c r="FGB248" s="125"/>
      <c r="FGC248" s="125"/>
      <c r="FGD248" s="125"/>
      <c r="FGE248" s="54"/>
      <c r="FGF248" s="137"/>
      <c r="FGG248" s="138"/>
      <c r="FGH248" s="139"/>
      <c r="FGI248" s="140"/>
      <c r="FGJ248" s="128"/>
      <c r="FGK248" s="220"/>
      <c r="FGL248" s="17"/>
      <c r="FGM248" s="17"/>
      <c r="FGN248" s="129"/>
      <c r="FGO248" s="125"/>
      <c r="FGP248" s="125"/>
      <c r="FGQ248" s="125"/>
      <c r="FGR248" s="125"/>
      <c r="FGS248" s="125"/>
      <c r="FGT248" s="54"/>
      <c r="FGU248" s="137"/>
      <c r="FGV248" s="138"/>
      <c r="FGW248" s="139"/>
      <c r="FGX248" s="140"/>
      <c r="FGY248" s="128"/>
      <c r="FGZ248" s="220"/>
      <c r="FHA248" s="17"/>
      <c r="FHB248" s="17"/>
      <c r="FHC248" s="129"/>
      <c r="FHD248" s="125"/>
      <c r="FHE248" s="125"/>
      <c r="FHF248" s="125"/>
      <c r="FHG248" s="125"/>
      <c r="FHH248" s="125"/>
      <c r="FHI248" s="54"/>
      <c r="FHJ248" s="137"/>
      <c r="FHK248" s="138"/>
      <c r="FHL248" s="139"/>
      <c r="FHM248" s="140"/>
      <c r="FHN248" s="128"/>
      <c r="FHO248" s="220"/>
      <c r="FHP248" s="17"/>
      <c r="FHQ248" s="17"/>
      <c r="FHR248" s="129"/>
      <c r="FHS248" s="125"/>
      <c r="FHT248" s="125"/>
      <c r="FHU248" s="125"/>
      <c r="FHV248" s="125"/>
      <c r="FHW248" s="125"/>
      <c r="FHX248" s="54"/>
      <c r="FHY248" s="137"/>
      <c r="FHZ248" s="138"/>
      <c r="FIA248" s="139"/>
      <c r="FIB248" s="140"/>
      <c r="FIC248" s="128"/>
      <c r="FID248" s="220"/>
      <c r="FIE248" s="17"/>
      <c r="FIF248" s="17"/>
      <c r="FIG248" s="129"/>
      <c r="FIH248" s="125"/>
      <c r="FII248" s="125"/>
      <c r="FIJ248" s="125"/>
      <c r="FIK248" s="125"/>
      <c r="FIL248" s="125"/>
      <c r="FIM248" s="54"/>
      <c r="FIN248" s="137"/>
      <c r="FIO248" s="138"/>
      <c r="FIP248" s="139"/>
      <c r="FIQ248" s="140"/>
      <c r="FIR248" s="128"/>
      <c r="FIS248" s="220"/>
      <c r="FIT248" s="17"/>
      <c r="FIU248" s="17"/>
      <c r="FIV248" s="129"/>
      <c r="FIW248" s="125"/>
      <c r="FIX248" s="125"/>
      <c r="FIY248" s="125"/>
      <c r="FIZ248" s="125"/>
      <c r="FJA248" s="125"/>
      <c r="FJB248" s="54"/>
      <c r="FJC248" s="137"/>
      <c r="FJD248" s="138"/>
      <c r="FJE248" s="139"/>
      <c r="FJF248" s="140"/>
      <c r="FJG248" s="128"/>
      <c r="FJH248" s="220"/>
      <c r="FJI248" s="17"/>
      <c r="FJJ248" s="17"/>
      <c r="FJK248" s="129"/>
      <c r="FJL248" s="125"/>
      <c r="FJM248" s="125"/>
      <c r="FJN248" s="125"/>
      <c r="FJO248" s="125"/>
      <c r="FJP248" s="125"/>
      <c r="FJQ248" s="54"/>
      <c r="FJR248" s="137"/>
      <c r="FJS248" s="138"/>
      <c r="FJT248" s="139"/>
      <c r="FJU248" s="140"/>
      <c r="FJV248" s="128"/>
      <c r="FJW248" s="220"/>
      <c r="FJX248" s="17"/>
      <c r="FJY248" s="17"/>
      <c r="FJZ248" s="129"/>
      <c r="FKA248" s="125"/>
      <c r="FKB248" s="125"/>
      <c r="FKC248" s="125"/>
      <c r="FKD248" s="125"/>
      <c r="FKE248" s="125"/>
      <c r="FKF248" s="54"/>
      <c r="FKG248" s="137"/>
      <c r="FKH248" s="138"/>
      <c r="FKI248" s="139"/>
      <c r="FKJ248" s="140"/>
      <c r="FKK248" s="128"/>
      <c r="FKL248" s="220"/>
      <c r="FKM248" s="17"/>
      <c r="FKN248" s="17"/>
      <c r="FKO248" s="129"/>
      <c r="FKP248" s="125"/>
      <c r="FKQ248" s="125"/>
      <c r="FKR248" s="125"/>
      <c r="FKS248" s="125"/>
      <c r="FKT248" s="125"/>
      <c r="FKU248" s="54"/>
      <c r="FKV248" s="137"/>
      <c r="FKW248" s="138"/>
      <c r="FKX248" s="139"/>
      <c r="FKY248" s="140"/>
      <c r="FKZ248" s="128"/>
      <c r="FLA248" s="220"/>
      <c r="FLB248" s="17"/>
      <c r="FLC248" s="17"/>
      <c r="FLD248" s="129"/>
      <c r="FLE248" s="125"/>
      <c r="FLF248" s="125"/>
      <c r="FLG248" s="125"/>
      <c r="FLH248" s="125"/>
      <c r="FLI248" s="125"/>
      <c r="FLJ248" s="54"/>
      <c r="FLK248" s="137"/>
      <c r="FLL248" s="138"/>
      <c r="FLM248" s="139"/>
      <c r="FLN248" s="140"/>
      <c r="FLO248" s="128"/>
      <c r="FLP248" s="220"/>
      <c r="FLQ248" s="17"/>
      <c r="FLR248" s="17"/>
      <c r="FLS248" s="129"/>
      <c r="FLT248" s="125"/>
      <c r="FLU248" s="125"/>
      <c r="FLV248" s="125"/>
      <c r="FLW248" s="125"/>
      <c r="FLX248" s="125"/>
      <c r="FLY248" s="54"/>
      <c r="FLZ248" s="137"/>
      <c r="FMA248" s="138"/>
      <c r="FMB248" s="139"/>
      <c r="FMC248" s="140"/>
      <c r="FMD248" s="128"/>
      <c r="FME248" s="220"/>
      <c r="FMF248" s="17"/>
      <c r="FMG248" s="17"/>
      <c r="FMH248" s="129"/>
      <c r="FMI248" s="125"/>
      <c r="FMJ248" s="125"/>
      <c r="FMK248" s="125"/>
      <c r="FML248" s="125"/>
      <c r="FMM248" s="125"/>
      <c r="FMN248" s="54"/>
      <c r="FMO248" s="137"/>
      <c r="FMP248" s="138"/>
      <c r="FMQ248" s="139"/>
      <c r="FMR248" s="140"/>
      <c r="FMS248" s="128"/>
      <c r="FMT248" s="220"/>
      <c r="FMU248" s="17"/>
      <c r="FMV248" s="17"/>
      <c r="FMW248" s="129"/>
      <c r="FMX248" s="125"/>
      <c r="FMY248" s="125"/>
      <c r="FMZ248" s="125"/>
      <c r="FNA248" s="125"/>
      <c r="FNB248" s="125"/>
      <c r="FNC248" s="54"/>
      <c r="FND248" s="137"/>
      <c r="FNE248" s="138"/>
      <c r="FNF248" s="139"/>
      <c r="FNG248" s="140"/>
      <c r="FNH248" s="128"/>
      <c r="FNI248" s="220"/>
      <c r="FNJ248" s="17"/>
      <c r="FNK248" s="17"/>
      <c r="FNL248" s="129"/>
      <c r="FNM248" s="125"/>
      <c r="FNN248" s="125"/>
      <c r="FNO248" s="125"/>
      <c r="FNP248" s="125"/>
      <c r="FNQ248" s="125"/>
      <c r="FNR248" s="54"/>
      <c r="FNS248" s="137"/>
      <c r="FNT248" s="138"/>
      <c r="FNU248" s="139"/>
      <c r="FNV248" s="140"/>
      <c r="FNW248" s="128"/>
      <c r="FNX248" s="220"/>
      <c r="FNY248" s="17"/>
      <c r="FNZ248" s="17"/>
      <c r="FOA248" s="129"/>
      <c r="FOB248" s="125"/>
      <c r="FOC248" s="125"/>
      <c r="FOD248" s="125"/>
      <c r="FOE248" s="125"/>
      <c r="FOF248" s="125"/>
      <c r="FOG248" s="54"/>
      <c r="FOH248" s="137"/>
      <c r="FOI248" s="138"/>
      <c r="FOJ248" s="139"/>
      <c r="FOK248" s="140"/>
      <c r="FOL248" s="128"/>
      <c r="FOM248" s="220"/>
      <c r="FON248" s="17"/>
      <c r="FOO248" s="17"/>
      <c r="FOP248" s="129"/>
      <c r="FOQ248" s="125"/>
      <c r="FOR248" s="125"/>
      <c r="FOS248" s="125"/>
      <c r="FOT248" s="125"/>
      <c r="FOU248" s="125"/>
      <c r="FOV248" s="54"/>
      <c r="FOW248" s="137"/>
      <c r="FOX248" s="138"/>
      <c r="FOY248" s="139"/>
      <c r="FOZ248" s="140"/>
      <c r="FPA248" s="128"/>
      <c r="FPB248" s="220"/>
      <c r="FPC248" s="17"/>
      <c r="FPD248" s="17"/>
      <c r="FPE248" s="129"/>
      <c r="FPF248" s="125"/>
      <c r="FPG248" s="125"/>
      <c r="FPH248" s="125"/>
      <c r="FPI248" s="125"/>
      <c r="FPJ248" s="125"/>
      <c r="FPK248" s="54"/>
      <c r="FPL248" s="137"/>
      <c r="FPM248" s="138"/>
      <c r="FPN248" s="139"/>
      <c r="FPO248" s="140"/>
      <c r="FPP248" s="128"/>
      <c r="FPQ248" s="220"/>
      <c r="FPR248" s="17"/>
      <c r="FPS248" s="17"/>
      <c r="FPT248" s="129"/>
      <c r="FPU248" s="125"/>
      <c r="FPV248" s="125"/>
      <c r="FPW248" s="125"/>
      <c r="FPX248" s="125"/>
      <c r="FPY248" s="125"/>
      <c r="FPZ248" s="54"/>
      <c r="FQA248" s="137"/>
      <c r="FQB248" s="138"/>
      <c r="FQC248" s="139"/>
      <c r="FQD248" s="140"/>
      <c r="FQE248" s="128"/>
      <c r="FQF248" s="220"/>
      <c r="FQG248" s="17"/>
      <c r="FQH248" s="17"/>
      <c r="FQI248" s="129"/>
      <c r="FQJ248" s="125"/>
      <c r="FQK248" s="125"/>
      <c r="FQL248" s="125"/>
      <c r="FQM248" s="125"/>
      <c r="FQN248" s="125"/>
      <c r="FQO248" s="54"/>
      <c r="FQP248" s="137"/>
      <c r="FQQ248" s="138"/>
      <c r="FQR248" s="139"/>
      <c r="FQS248" s="140"/>
      <c r="FQT248" s="128"/>
      <c r="FQU248" s="220"/>
      <c r="FQV248" s="17"/>
      <c r="FQW248" s="17"/>
      <c r="FQX248" s="129"/>
      <c r="FQY248" s="125"/>
      <c r="FQZ248" s="125"/>
      <c r="FRA248" s="125"/>
      <c r="FRB248" s="125"/>
      <c r="FRC248" s="125"/>
      <c r="FRD248" s="54"/>
      <c r="FRE248" s="137"/>
      <c r="FRF248" s="138"/>
      <c r="FRG248" s="139"/>
      <c r="FRH248" s="140"/>
      <c r="FRI248" s="128"/>
      <c r="FRJ248" s="220"/>
      <c r="FRK248" s="17"/>
      <c r="FRL248" s="17"/>
      <c r="FRM248" s="129"/>
      <c r="FRN248" s="125"/>
      <c r="FRO248" s="125"/>
      <c r="FRP248" s="125"/>
      <c r="FRQ248" s="125"/>
      <c r="FRR248" s="125"/>
      <c r="FRS248" s="54"/>
      <c r="FRT248" s="137"/>
      <c r="FRU248" s="138"/>
      <c r="FRV248" s="139"/>
      <c r="FRW248" s="140"/>
      <c r="FRX248" s="128"/>
      <c r="FRY248" s="220"/>
      <c r="FRZ248" s="17"/>
      <c r="FSA248" s="17"/>
      <c r="FSB248" s="129"/>
      <c r="FSC248" s="125"/>
      <c r="FSD248" s="125"/>
      <c r="FSE248" s="125"/>
      <c r="FSF248" s="125"/>
      <c r="FSG248" s="125"/>
      <c r="FSH248" s="54"/>
      <c r="FSI248" s="137"/>
      <c r="FSJ248" s="138"/>
      <c r="FSK248" s="139"/>
      <c r="FSL248" s="140"/>
      <c r="FSM248" s="128"/>
      <c r="FSN248" s="220"/>
      <c r="FSO248" s="17"/>
      <c r="FSP248" s="17"/>
      <c r="FSQ248" s="129"/>
      <c r="FSR248" s="125"/>
      <c r="FSS248" s="125"/>
      <c r="FST248" s="125"/>
      <c r="FSU248" s="125"/>
      <c r="FSV248" s="125"/>
      <c r="FSW248" s="54"/>
      <c r="FSX248" s="137"/>
      <c r="FSY248" s="138"/>
      <c r="FSZ248" s="139"/>
      <c r="FTA248" s="140"/>
      <c r="FTB248" s="128"/>
      <c r="FTC248" s="220"/>
      <c r="FTD248" s="17"/>
      <c r="FTE248" s="17"/>
      <c r="FTF248" s="129"/>
      <c r="FTG248" s="125"/>
      <c r="FTH248" s="125"/>
      <c r="FTI248" s="125"/>
      <c r="FTJ248" s="125"/>
      <c r="FTK248" s="125"/>
      <c r="FTL248" s="54"/>
      <c r="FTM248" s="137"/>
      <c r="FTN248" s="138"/>
      <c r="FTO248" s="139"/>
      <c r="FTP248" s="140"/>
      <c r="FTQ248" s="128"/>
      <c r="FTR248" s="220"/>
      <c r="FTS248" s="17"/>
      <c r="FTT248" s="17"/>
      <c r="FTU248" s="129"/>
      <c r="FTV248" s="125"/>
      <c r="FTW248" s="125"/>
      <c r="FTX248" s="125"/>
      <c r="FTY248" s="125"/>
      <c r="FTZ248" s="125"/>
      <c r="FUA248" s="54"/>
      <c r="FUB248" s="137"/>
      <c r="FUC248" s="138"/>
      <c r="FUD248" s="139"/>
      <c r="FUE248" s="140"/>
      <c r="FUF248" s="128"/>
      <c r="FUG248" s="220"/>
      <c r="FUH248" s="17"/>
      <c r="FUI248" s="17"/>
      <c r="FUJ248" s="129"/>
      <c r="FUK248" s="125"/>
      <c r="FUL248" s="125"/>
      <c r="FUM248" s="125"/>
      <c r="FUN248" s="125"/>
      <c r="FUO248" s="125"/>
      <c r="FUP248" s="54"/>
      <c r="FUQ248" s="137"/>
      <c r="FUR248" s="138"/>
      <c r="FUS248" s="139"/>
      <c r="FUT248" s="140"/>
      <c r="FUU248" s="128"/>
      <c r="FUV248" s="220"/>
      <c r="FUW248" s="17"/>
      <c r="FUX248" s="17"/>
      <c r="FUY248" s="129"/>
      <c r="FUZ248" s="125"/>
      <c r="FVA248" s="125"/>
      <c r="FVB248" s="125"/>
      <c r="FVC248" s="125"/>
      <c r="FVD248" s="125"/>
      <c r="FVE248" s="54"/>
      <c r="FVF248" s="137"/>
      <c r="FVG248" s="138"/>
      <c r="FVH248" s="139"/>
      <c r="FVI248" s="140"/>
      <c r="FVJ248" s="128"/>
      <c r="FVK248" s="220"/>
      <c r="FVL248" s="17"/>
      <c r="FVM248" s="17"/>
      <c r="FVN248" s="129"/>
      <c r="FVO248" s="125"/>
      <c r="FVP248" s="125"/>
      <c r="FVQ248" s="125"/>
      <c r="FVR248" s="125"/>
      <c r="FVS248" s="125"/>
      <c r="FVT248" s="54"/>
      <c r="FVU248" s="137"/>
      <c r="FVV248" s="138"/>
      <c r="FVW248" s="139"/>
      <c r="FVX248" s="140"/>
      <c r="FVY248" s="128"/>
      <c r="FVZ248" s="220"/>
      <c r="FWA248" s="17"/>
      <c r="FWB248" s="17"/>
      <c r="FWC248" s="129"/>
      <c r="FWD248" s="125"/>
      <c r="FWE248" s="125"/>
      <c r="FWF248" s="125"/>
      <c r="FWG248" s="125"/>
      <c r="FWH248" s="125"/>
      <c r="FWI248" s="54"/>
      <c r="FWJ248" s="137"/>
      <c r="FWK248" s="138"/>
      <c r="FWL248" s="139"/>
      <c r="FWM248" s="140"/>
      <c r="FWN248" s="128"/>
      <c r="FWO248" s="220"/>
      <c r="FWP248" s="17"/>
      <c r="FWQ248" s="17"/>
      <c r="FWR248" s="129"/>
      <c r="FWS248" s="125"/>
      <c r="FWT248" s="125"/>
      <c r="FWU248" s="125"/>
      <c r="FWV248" s="125"/>
      <c r="FWW248" s="125"/>
      <c r="FWX248" s="54"/>
      <c r="FWY248" s="137"/>
      <c r="FWZ248" s="138"/>
      <c r="FXA248" s="139"/>
      <c r="FXB248" s="140"/>
      <c r="FXC248" s="128"/>
      <c r="FXD248" s="220"/>
      <c r="FXE248" s="17"/>
      <c r="FXF248" s="17"/>
      <c r="FXG248" s="129"/>
      <c r="FXH248" s="125"/>
      <c r="FXI248" s="125"/>
      <c r="FXJ248" s="125"/>
      <c r="FXK248" s="125"/>
      <c r="FXL248" s="125"/>
      <c r="FXM248" s="54"/>
      <c r="FXN248" s="137"/>
      <c r="FXO248" s="138"/>
      <c r="FXP248" s="139"/>
      <c r="FXQ248" s="140"/>
      <c r="FXR248" s="128"/>
      <c r="FXS248" s="220"/>
      <c r="FXT248" s="17"/>
      <c r="FXU248" s="17"/>
      <c r="FXV248" s="129"/>
      <c r="FXW248" s="125"/>
      <c r="FXX248" s="125"/>
      <c r="FXY248" s="125"/>
      <c r="FXZ248" s="125"/>
      <c r="FYA248" s="125"/>
      <c r="FYB248" s="54"/>
      <c r="FYC248" s="137"/>
      <c r="FYD248" s="138"/>
      <c r="FYE248" s="139"/>
      <c r="FYF248" s="140"/>
      <c r="FYG248" s="128"/>
      <c r="FYH248" s="220"/>
      <c r="FYI248" s="17"/>
      <c r="FYJ248" s="17"/>
      <c r="FYK248" s="129"/>
      <c r="FYL248" s="125"/>
      <c r="FYM248" s="125"/>
      <c r="FYN248" s="125"/>
      <c r="FYO248" s="125"/>
      <c r="FYP248" s="125"/>
      <c r="FYQ248" s="54"/>
      <c r="FYR248" s="137"/>
      <c r="FYS248" s="138"/>
      <c r="FYT248" s="139"/>
      <c r="FYU248" s="140"/>
      <c r="FYV248" s="128"/>
      <c r="FYW248" s="220"/>
      <c r="FYX248" s="17"/>
      <c r="FYY248" s="17"/>
      <c r="FYZ248" s="129"/>
      <c r="FZA248" s="125"/>
      <c r="FZB248" s="125"/>
      <c r="FZC248" s="125"/>
      <c r="FZD248" s="125"/>
      <c r="FZE248" s="125"/>
      <c r="FZF248" s="54"/>
      <c r="FZG248" s="137"/>
      <c r="FZH248" s="138"/>
      <c r="FZI248" s="139"/>
      <c r="FZJ248" s="140"/>
      <c r="FZK248" s="128"/>
      <c r="FZL248" s="220"/>
      <c r="FZM248" s="17"/>
      <c r="FZN248" s="17"/>
      <c r="FZO248" s="129"/>
      <c r="FZP248" s="125"/>
      <c r="FZQ248" s="125"/>
      <c r="FZR248" s="125"/>
      <c r="FZS248" s="125"/>
      <c r="FZT248" s="125"/>
      <c r="FZU248" s="54"/>
      <c r="FZV248" s="137"/>
      <c r="FZW248" s="138"/>
      <c r="FZX248" s="139"/>
      <c r="FZY248" s="140"/>
      <c r="FZZ248" s="128"/>
      <c r="GAA248" s="220"/>
      <c r="GAB248" s="17"/>
      <c r="GAC248" s="17"/>
      <c r="GAD248" s="129"/>
      <c r="GAE248" s="125"/>
      <c r="GAF248" s="125"/>
      <c r="GAG248" s="125"/>
      <c r="GAH248" s="125"/>
      <c r="GAI248" s="125"/>
      <c r="GAJ248" s="54"/>
      <c r="GAK248" s="137"/>
      <c r="GAL248" s="138"/>
      <c r="GAM248" s="139"/>
      <c r="GAN248" s="140"/>
      <c r="GAO248" s="128"/>
      <c r="GAP248" s="220"/>
      <c r="GAQ248" s="17"/>
      <c r="GAR248" s="17"/>
      <c r="GAS248" s="129"/>
      <c r="GAT248" s="125"/>
      <c r="GAU248" s="125"/>
      <c r="GAV248" s="125"/>
      <c r="GAW248" s="125"/>
      <c r="GAX248" s="125"/>
      <c r="GAY248" s="54"/>
      <c r="GAZ248" s="137"/>
      <c r="GBA248" s="138"/>
      <c r="GBB248" s="139"/>
      <c r="GBC248" s="140"/>
      <c r="GBD248" s="128"/>
      <c r="GBE248" s="220"/>
      <c r="GBF248" s="17"/>
      <c r="GBG248" s="17"/>
      <c r="GBH248" s="129"/>
      <c r="GBI248" s="125"/>
      <c r="GBJ248" s="125"/>
      <c r="GBK248" s="125"/>
      <c r="GBL248" s="125"/>
      <c r="GBM248" s="125"/>
      <c r="GBN248" s="54"/>
      <c r="GBO248" s="137"/>
      <c r="GBP248" s="138"/>
      <c r="GBQ248" s="139"/>
      <c r="GBR248" s="140"/>
      <c r="GBS248" s="128"/>
      <c r="GBT248" s="220"/>
      <c r="GBU248" s="17"/>
      <c r="GBV248" s="17"/>
      <c r="GBW248" s="129"/>
      <c r="GBX248" s="125"/>
      <c r="GBY248" s="125"/>
      <c r="GBZ248" s="125"/>
      <c r="GCA248" s="125"/>
      <c r="GCB248" s="125"/>
      <c r="GCC248" s="54"/>
      <c r="GCD248" s="137"/>
      <c r="GCE248" s="138"/>
      <c r="GCF248" s="139"/>
      <c r="GCG248" s="140"/>
      <c r="GCH248" s="128"/>
      <c r="GCI248" s="220"/>
      <c r="GCJ248" s="17"/>
      <c r="GCK248" s="17"/>
      <c r="GCL248" s="129"/>
      <c r="GCM248" s="125"/>
      <c r="GCN248" s="125"/>
      <c r="GCO248" s="125"/>
      <c r="GCP248" s="125"/>
      <c r="GCQ248" s="125"/>
      <c r="GCR248" s="54"/>
      <c r="GCS248" s="137"/>
      <c r="GCT248" s="138"/>
      <c r="GCU248" s="139"/>
      <c r="GCV248" s="140"/>
      <c r="GCW248" s="128"/>
      <c r="GCX248" s="220"/>
      <c r="GCY248" s="17"/>
      <c r="GCZ248" s="17"/>
      <c r="GDA248" s="129"/>
      <c r="GDB248" s="125"/>
      <c r="GDC248" s="125"/>
      <c r="GDD248" s="125"/>
      <c r="GDE248" s="125"/>
      <c r="GDF248" s="125"/>
      <c r="GDG248" s="54"/>
      <c r="GDH248" s="137"/>
      <c r="GDI248" s="138"/>
      <c r="GDJ248" s="139"/>
      <c r="GDK248" s="140"/>
      <c r="GDL248" s="128"/>
      <c r="GDM248" s="220"/>
      <c r="GDN248" s="17"/>
      <c r="GDO248" s="17"/>
      <c r="GDP248" s="129"/>
      <c r="GDQ248" s="125"/>
      <c r="GDR248" s="125"/>
      <c r="GDS248" s="125"/>
      <c r="GDT248" s="125"/>
      <c r="GDU248" s="125"/>
      <c r="GDV248" s="54"/>
      <c r="GDW248" s="137"/>
      <c r="GDX248" s="138"/>
      <c r="GDY248" s="139"/>
      <c r="GDZ248" s="140"/>
      <c r="GEA248" s="128"/>
      <c r="GEB248" s="220"/>
      <c r="GEC248" s="17"/>
      <c r="GED248" s="17"/>
      <c r="GEE248" s="129"/>
      <c r="GEF248" s="125"/>
      <c r="GEG248" s="125"/>
      <c r="GEH248" s="125"/>
      <c r="GEI248" s="125"/>
      <c r="GEJ248" s="125"/>
      <c r="GEK248" s="54"/>
      <c r="GEL248" s="137"/>
      <c r="GEM248" s="138"/>
      <c r="GEN248" s="139"/>
      <c r="GEO248" s="140"/>
      <c r="GEP248" s="128"/>
      <c r="GEQ248" s="220"/>
      <c r="GER248" s="17"/>
      <c r="GES248" s="17"/>
      <c r="GET248" s="129"/>
      <c r="GEU248" s="125"/>
      <c r="GEV248" s="125"/>
      <c r="GEW248" s="125"/>
      <c r="GEX248" s="125"/>
      <c r="GEY248" s="125"/>
      <c r="GEZ248" s="54"/>
      <c r="GFA248" s="137"/>
      <c r="GFB248" s="138"/>
      <c r="GFC248" s="139"/>
      <c r="GFD248" s="140"/>
      <c r="GFE248" s="128"/>
      <c r="GFF248" s="220"/>
      <c r="GFG248" s="17"/>
      <c r="GFH248" s="17"/>
      <c r="GFI248" s="129"/>
      <c r="GFJ248" s="125"/>
      <c r="GFK248" s="125"/>
      <c r="GFL248" s="125"/>
      <c r="GFM248" s="125"/>
      <c r="GFN248" s="125"/>
      <c r="GFO248" s="54"/>
      <c r="GFP248" s="137"/>
      <c r="GFQ248" s="138"/>
      <c r="GFR248" s="139"/>
      <c r="GFS248" s="140"/>
      <c r="GFT248" s="128"/>
      <c r="GFU248" s="220"/>
      <c r="GFV248" s="17"/>
      <c r="GFW248" s="17"/>
      <c r="GFX248" s="129"/>
      <c r="GFY248" s="125"/>
      <c r="GFZ248" s="125"/>
      <c r="GGA248" s="125"/>
      <c r="GGB248" s="125"/>
      <c r="GGC248" s="125"/>
      <c r="GGD248" s="54"/>
      <c r="GGE248" s="137"/>
      <c r="GGF248" s="138"/>
      <c r="GGG248" s="139"/>
      <c r="GGH248" s="140"/>
      <c r="GGI248" s="128"/>
      <c r="GGJ248" s="220"/>
      <c r="GGK248" s="17"/>
      <c r="GGL248" s="17"/>
      <c r="GGM248" s="129"/>
      <c r="GGN248" s="125"/>
      <c r="GGO248" s="125"/>
      <c r="GGP248" s="125"/>
      <c r="GGQ248" s="125"/>
      <c r="GGR248" s="125"/>
      <c r="GGS248" s="54"/>
      <c r="GGT248" s="137"/>
      <c r="GGU248" s="138"/>
      <c r="GGV248" s="139"/>
      <c r="GGW248" s="140"/>
      <c r="GGX248" s="128"/>
      <c r="GGY248" s="220"/>
      <c r="GGZ248" s="17"/>
      <c r="GHA248" s="17"/>
      <c r="GHB248" s="129"/>
      <c r="GHC248" s="125"/>
      <c r="GHD248" s="125"/>
      <c r="GHE248" s="125"/>
      <c r="GHF248" s="125"/>
      <c r="GHG248" s="125"/>
      <c r="GHH248" s="54"/>
      <c r="GHI248" s="137"/>
      <c r="GHJ248" s="138"/>
      <c r="GHK248" s="139"/>
      <c r="GHL248" s="140"/>
      <c r="GHM248" s="128"/>
      <c r="GHN248" s="220"/>
      <c r="GHO248" s="17"/>
      <c r="GHP248" s="17"/>
      <c r="GHQ248" s="129"/>
      <c r="GHR248" s="125"/>
      <c r="GHS248" s="125"/>
      <c r="GHT248" s="125"/>
      <c r="GHU248" s="125"/>
      <c r="GHV248" s="125"/>
      <c r="GHW248" s="54"/>
      <c r="GHX248" s="137"/>
      <c r="GHY248" s="138"/>
      <c r="GHZ248" s="139"/>
      <c r="GIA248" s="140"/>
      <c r="GIB248" s="128"/>
      <c r="GIC248" s="220"/>
      <c r="GID248" s="17"/>
      <c r="GIE248" s="17"/>
      <c r="GIF248" s="129"/>
      <c r="GIG248" s="125"/>
      <c r="GIH248" s="125"/>
      <c r="GII248" s="125"/>
      <c r="GIJ248" s="125"/>
      <c r="GIK248" s="125"/>
      <c r="GIL248" s="54"/>
      <c r="GIM248" s="137"/>
      <c r="GIN248" s="138"/>
      <c r="GIO248" s="139"/>
      <c r="GIP248" s="140"/>
      <c r="GIQ248" s="128"/>
      <c r="GIR248" s="220"/>
      <c r="GIS248" s="17"/>
      <c r="GIT248" s="17"/>
      <c r="GIU248" s="129"/>
      <c r="GIV248" s="125"/>
      <c r="GIW248" s="125"/>
      <c r="GIX248" s="125"/>
      <c r="GIY248" s="125"/>
      <c r="GIZ248" s="125"/>
      <c r="GJA248" s="54"/>
      <c r="GJB248" s="137"/>
      <c r="GJC248" s="138"/>
      <c r="GJD248" s="139"/>
      <c r="GJE248" s="140"/>
      <c r="GJF248" s="128"/>
      <c r="GJG248" s="220"/>
      <c r="GJH248" s="17"/>
      <c r="GJI248" s="17"/>
      <c r="GJJ248" s="129"/>
      <c r="GJK248" s="125"/>
      <c r="GJL248" s="125"/>
      <c r="GJM248" s="125"/>
      <c r="GJN248" s="125"/>
      <c r="GJO248" s="125"/>
      <c r="GJP248" s="54"/>
      <c r="GJQ248" s="137"/>
      <c r="GJR248" s="138"/>
      <c r="GJS248" s="139"/>
      <c r="GJT248" s="140"/>
      <c r="GJU248" s="128"/>
      <c r="GJV248" s="220"/>
      <c r="GJW248" s="17"/>
      <c r="GJX248" s="17"/>
      <c r="GJY248" s="129"/>
      <c r="GJZ248" s="125"/>
      <c r="GKA248" s="125"/>
      <c r="GKB248" s="125"/>
      <c r="GKC248" s="125"/>
      <c r="GKD248" s="125"/>
      <c r="GKE248" s="54"/>
      <c r="GKF248" s="137"/>
      <c r="GKG248" s="138"/>
      <c r="GKH248" s="139"/>
      <c r="GKI248" s="140"/>
      <c r="GKJ248" s="128"/>
      <c r="GKK248" s="220"/>
      <c r="GKL248" s="17"/>
      <c r="GKM248" s="17"/>
      <c r="GKN248" s="129"/>
      <c r="GKO248" s="125"/>
      <c r="GKP248" s="125"/>
      <c r="GKQ248" s="125"/>
      <c r="GKR248" s="125"/>
      <c r="GKS248" s="125"/>
      <c r="GKT248" s="54"/>
      <c r="GKU248" s="137"/>
      <c r="GKV248" s="138"/>
      <c r="GKW248" s="139"/>
      <c r="GKX248" s="140"/>
      <c r="GKY248" s="128"/>
      <c r="GKZ248" s="220"/>
      <c r="GLA248" s="17"/>
      <c r="GLB248" s="17"/>
      <c r="GLC248" s="129"/>
      <c r="GLD248" s="125"/>
      <c r="GLE248" s="125"/>
      <c r="GLF248" s="125"/>
      <c r="GLG248" s="125"/>
      <c r="GLH248" s="125"/>
      <c r="GLI248" s="54"/>
      <c r="GLJ248" s="137"/>
      <c r="GLK248" s="138"/>
      <c r="GLL248" s="139"/>
      <c r="GLM248" s="140"/>
      <c r="GLN248" s="128"/>
      <c r="GLO248" s="220"/>
      <c r="GLP248" s="17"/>
      <c r="GLQ248" s="17"/>
      <c r="GLR248" s="129"/>
      <c r="GLS248" s="125"/>
      <c r="GLT248" s="125"/>
      <c r="GLU248" s="125"/>
      <c r="GLV248" s="125"/>
      <c r="GLW248" s="125"/>
      <c r="GLX248" s="54"/>
      <c r="GLY248" s="137"/>
      <c r="GLZ248" s="138"/>
      <c r="GMA248" s="139"/>
      <c r="GMB248" s="140"/>
      <c r="GMC248" s="128"/>
      <c r="GMD248" s="220"/>
      <c r="GME248" s="17"/>
      <c r="GMF248" s="17"/>
      <c r="GMG248" s="129"/>
      <c r="GMH248" s="125"/>
      <c r="GMI248" s="125"/>
      <c r="GMJ248" s="125"/>
      <c r="GMK248" s="125"/>
      <c r="GML248" s="125"/>
      <c r="GMM248" s="54"/>
      <c r="GMN248" s="137"/>
      <c r="GMO248" s="138"/>
      <c r="GMP248" s="139"/>
      <c r="GMQ248" s="140"/>
      <c r="GMR248" s="128"/>
      <c r="GMS248" s="220"/>
      <c r="GMT248" s="17"/>
      <c r="GMU248" s="17"/>
      <c r="GMV248" s="129"/>
      <c r="GMW248" s="125"/>
      <c r="GMX248" s="125"/>
      <c r="GMY248" s="125"/>
      <c r="GMZ248" s="125"/>
      <c r="GNA248" s="125"/>
      <c r="GNB248" s="54"/>
      <c r="GNC248" s="137"/>
      <c r="GND248" s="138"/>
      <c r="GNE248" s="139"/>
      <c r="GNF248" s="140"/>
      <c r="GNG248" s="128"/>
      <c r="GNH248" s="220"/>
      <c r="GNI248" s="17"/>
      <c r="GNJ248" s="17"/>
      <c r="GNK248" s="129"/>
      <c r="GNL248" s="125"/>
      <c r="GNM248" s="125"/>
      <c r="GNN248" s="125"/>
      <c r="GNO248" s="125"/>
      <c r="GNP248" s="125"/>
      <c r="GNQ248" s="54"/>
      <c r="GNR248" s="137"/>
      <c r="GNS248" s="138"/>
      <c r="GNT248" s="139"/>
      <c r="GNU248" s="140"/>
      <c r="GNV248" s="128"/>
      <c r="GNW248" s="220"/>
      <c r="GNX248" s="17"/>
      <c r="GNY248" s="17"/>
      <c r="GNZ248" s="129"/>
      <c r="GOA248" s="125"/>
      <c r="GOB248" s="125"/>
      <c r="GOC248" s="125"/>
      <c r="GOD248" s="125"/>
      <c r="GOE248" s="125"/>
      <c r="GOF248" s="54"/>
      <c r="GOG248" s="137"/>
      <c r="GOH248" s="138"/>
      <c r="GOI248" s="139"/>
      <c r="GOJ248" s="140"/>
      <c r="GOK248" s="128"/>
      <c r="GOL248" s="220"/>
      <c r="GOM248" s="17"/>
      <c r="GON248" s="17"/>
      <c r="GOO248" s="129"/>
      <c r="GOP248" s="125"/>
      <c r="GOQ248" s="125"/>
      <c r="GOR248" s="125"/>
      <c r="GOS248" s="125"/>
      <c r="GOT248" s="125"/>
      <c r="GOU248" s="54"/>
      <c r="GOV248" s="137"/>
      <c r="GOW248" s="138"/>
      <c r="GOX248" s="139"/>
      <c r="GOY248" s="140"/>
      <c r="GOZ248" s="128"/>
      <c r="GPA248" s="220"/>
      <c r="GPB248" s="17"/>
      <c r="GPC248" s="17"/>
      <c r="GPD248" s="129"/>
      <c r="GPE248" s="125"/>
      <c r="GPF248" s="125"/>
      <c r="GPG248" s="125"/>
      <c r="GPH248" s="125"/>
      <c r="GPI248" s="125"/>
      <c r="GPJ248" s="54"/>
      <c r="GPK248" s="137"/>
      <c r="GPL248" s="138"/>
      <c r="GPM248" s="139"/>
      <c r="GPN248" s="140"/>
      <c r="GPO248" s="128"/>
      <c r="GPP248" s="220"/>
      <c r="GPQ248" s="17"/>
      <c r="GPR248" s="17"/>
      <c r="GPS248" s="129"/>
      <c r="GPT248" s="125"/>
      <c r="GPU248" s="125"/>
      <c r="GPV248" s="125"/>
      <c r="GPW248" s="125"/>
      <c r="GPX248" s="125"/>
      <c r="GPY248" s="54"/>
      <c r="GPZ248" s="137"/>
      <c r="GQA248" s="138"/>
      <c r="GQB248" s="139"/>
      <c r="GQC248" s="140"/>
      <c r="GQD248" s="128"/>
      <c r="GQE248" s="220"/>
      <c r="GQF248" s="17"/>
      <c r="GQG248" s="17"/>
      <c r="GQH248" s="129"/>
      <c r="GQI248" s="125"/>
      <c r="GQJ248" s="125"/>
      <c r="GQK248" s="125"/>
      <c r="GQL248" s="125"/>
      <c r="GQM248" s="125"/>
      <c r="GQN248" s="54"/>
      <c r="GQO248" s="137"/>
      <c r="GQP248" s="138"/>
      <c r="GQQ248" s="139"/>
      <c r="GQR248" s="140"/>
      <c r="GQS248" s="128"/>
      <c r="GQT248" s="220"/>
      <c r="GQU248" s="17"/>
      <c r="GQV248" s="17"/>
      <c r="GQW248" s="129"/>
      <c r="GQX248" s="125"/>
      <c r="GQY248" s="125"/>
      <c r="GQZ248" s="125"/>
      <c r="GRA248" s="125"/>
      <c r="GRB248" s="125"/>
      <c r="GRC248" s="54"/>
      <c r="GRD248" s="137"/>
      <c r="GRE248" s="138"/>
      <c r="GRF248" s="139"/>
      <c r="GRG248" s="140"/>
      <c r="GRH248" s="128"/>
      <c r="GRI248" s="220"/>
      <c r="GRJ248" s="17"/>
      <c r="GRK248" s="17"/>
      <c r="GRL248" s="129"/>
      <c r="GRM248" s="125"/>
      <c r="GRN248" s="125"/>
      <c r="GRO248" s="125"/>
      <c r="GRP248" s="125"/>
      <c r="GRQ248" s="125"/>
      <c r="GRR248" s="54"/>
      <c r="GRS248" s="137"/>
      <c r="GRT248" s="138"/>
      <c r="GRU248" s="139"/>
      <c r="GRV248" s="140"/>
      <c r="GRW248" s="128"/>
      <c r="GRX248" s="220"/>
      <c r="GRY248" s="17"/>
      <c r="GRZ248" s="17"/>
      <c r="GSA248" s="129"/>
      <c r="GSB248" s="125"/>
      <c r="GSC248" s="125"/>
      <c r="GSD248" s="125"/>
      <c r="GSE248" s="125"/>
      <c r="GSF248" s="125"/>
      <c r="GSG248" s="54"/>
      <c r="GSH248" s="137"/>
      <c r="GSI248" s="138"/>
      <c r="GSJ248" s="139"/>
      <c r="GSK248" s="140"/>
      <c r="GSL248" s="128"/>
      <c r="GSM248" s="220"/>
      <c r="GSN248" s="17"/>
      <c r="GSO248" s="17"/>
      <c r="GSP248" s="129"/>
      <c r="GSQ248" s="125"/>
      <c r="GSR248" s="125"/>
      <c r="GSS248" s="125"/>
      <c r="GST248" s="125"/>
      <c r="GSU248" s="125"/>
      <c r="GSV248" s="54"/>
      <c r="GSW248" s="137"/>
      <c r="GSX248" s="138"/>
      <c r="GSY248" s="139"/>
      <c r="GSZ248" s="140"/>
      <c r="GTA248" s="128"/>
      <c r="GTB248" s="220"/>
      <c r="GTC248" s="17"/>
      <c r="GTD248" s="17"/>
      <c r="GTE248" s="129"/>
      <c r="GTF248" s="125"/>
      <c r="GTG248" s="125"/>
      <c r="GTH248" s="125"/>
      <c r="GTI248" s="125"/>
      <c r="GTJ248" s="125"/>
      <c r="GTK248" s="54"/>
      <c r="GTL248" s="137"/>
      <c r="GTM248" s="138"/>
      <c r="GTN248" s="139"/>
      <c r="GTO248" s="140"/>
      <c r="GTP248" s="128"/>
      <c r="GTQ248" s="220"/>
      <c r="GTR248" s="17"/>
      <c r="GTS248" s="17"/>
      <c r="GTT248" s="129"/>
      <c r="GTU248" s="125"/>
      <c r="GTV248" s="125"/>
      <c r="GTW248" s="125"/>
      <c r="GTX248" s="125"/>
      <c r="GTY248" s="125"/>
      <c r="GTZ248" s="54"/>
      <c r="GUA248" s="137"/>
      <c r="GUB248" s="138"/>
      <c r="GUC248" s="139"/>
      <c r="GUD248" s="140"/>
      <c r="GUE248" s="128"/>
      <c r="GUF248" s="220"/>
      <c r="GUG248" s="17"/>
      <c r="GUH248" s="17"/>
      <c r="GUI248" s="129"/>
      <c r="GUJ248" s="125"/>
      <c r="GUK248" s="125"/>
      <c r="GUL248" s="125"/>
      <c r="GUM248" s="125"/>
      <c r="GUN248" s="125"/>
      <c r="GUO248" s="54"/>
      <c r="GUP248" s="137"/>
      <c r="GUQ248" s="138"/>
      <c r="GUR248" s="139"/>
      <c r="GUS248" s="140"/>
      <c r="GUT248" s="128"/>
      <c r="GUU248" s="220"/>
      <c r="GUV248" s="17"/>
      <c r="GUW248" s="17"/>
      <c r="GUX248" s="129"/>
      <c r="GUY248" s="125"/>
      <c r="GUZ248" s="125"/>
      <c r="GVA248" s="125"/>
      <c r="GVB248" s="125"/>
      <c r="GVC248" s="125"/>
      <c r="GVD248" s="54"/>
      <c r="GVE248" s="137"/>
      <c r="GVF248" s="138"/>
      <c r="GVG248" s="139"/>
      <c r="GVH248" s="140"/>
      <c r="GVI248" s="128"/>
      <c r="GVJ248" s="220"/>
      <c r="GVK248" s="17"/>
      <c r="GVL248" s="17"/>
      <c r="GVM248" s="129"/>
      <c r="GVN248" s="125"/>
      <c r="GVO248" s="125"/>
      <c r="GVP248" s="125"/>
      <c r="GVQ248" s="125"/>
      <c r="GVR248" s="125"/>
      <c r="GVS248" s="54"/>
      <c r="GVT248" s="137"/>
      <c r="GVU248" s="138"/>
      <c r="GVV248" s="139"/>
      <c r="GVW248" s="140"/>
      <c r="GVX248" s="128"/>
      <c r="GVY248" s="220"/>
      <c r="GVZ248" s="17"/>
      <c r="GWA248" s="17"/>
      <c r="GWB248" s="129"/>
      <c r="GWC248" s="125"/>
      <c r="GWD248" s="125"/>
      <c r="GWE248" s="125"/>
      <c r="GWF248" s="125"/>
      <c r="GWG248" s="125"/>
      <c r="GWH248" s="54"/>
      <c r="GWI248" s="137"/>
      <c r="GWJ248" s="138"/>
      <c r="GWK248" s="139"/>
      <c r="GWL248" s="140"/>
      <c r="GWM248" s="128"/>
      <c r="GWN248" s="220"/>
      <c r="GWO248" s="17"/>
      <c r="GWP248" s="17"/>
      <c r="GWQ248" s="129"/>
      <c r="GWR248" s="125"/>
      <c r="GWS248" s="125"/>
      <c r="GWT248" s="125"/>
      <c r="GWU248" s="125"/>
      <c r="GWV248" s="125"/>
      <c r="GWW248" s="54"/>
      <c r="GWX248" s="137"/>
      <c r="GWY248" s="138"/>
      <c r="GWZ248" s="139"/>
      <c r="GXA248" s="140"/>
      <c r="GXB248" s="128"/>
      <c r="GXC248" s="220"/>
      <c r="GXD248" s="17"/>
      <c r="GXE248" s="17"/>
      <c r="GXF248" s="129"/>
      <c r="GXG248" s="125"/>
      <c r="GXH248" s="125"/>
      <c r="GXI248" s="125"/>
      <c r="GXJ248" s="125"/>
      <c r="GXK248" s="125"/>
      <c r="GXL248" s="54"/>
      <c r="GXM248" s="137"/>
      <c r="GXN248" s="138"/>
      <c r="GXO248" s="139"/>
      <c r="GXP248" s="140"/>
      <c r="GXQ248" s="128"/>
      <c r="GXR248" s="220"/>
      <c r="GXS248" s="17"/>
      <c r="GXT248" s="17"/>
      <c r="GXU248" s="129"/>
      <c r="GXV248" s="125"/>
      <c r="GXW248" s="125"/>
      <c r="GXX248" s="125"/>
      <c r="GXY248" s="125"/>
      <c r="GXZ248" s="125"/>
      <c r="GYA248" s="54"/>
      <c r="GYB248" s="137"/>
      <c r="GYC248" s="138"/>
      <c r="GYD248" s="139"/>
      <c r="GYE248" s="140"/>
      <c r="GYF248" s="128"/>
      <c r="GYG248" s="220"/>
      <c r="GYH248" s="17"/>
      <c r="GYI248" s="17"/>
      <c r="GYJ248" s="129"/>
      <c r="GYK248" s="125"/>
      <c r="GYL248" s="125"/>
      <c r="GYM248" s="125"/>
      <c r="GYN248" s="125"/>
      <c r="GYO248" s="125"/>
      <c r="GYP248" s="54"/>
      <c r="GYQ248" s="137"/>
      <c r="GYR248" s="138"/>
      <c r="GYS248" s="139"/>
      <c r="GYT248" s="140"/>
      <c r="GYU248" s="128"/>
      <c r="GYV248" s="220"/>
      <c r="GYW248" s="17"/>
      <c r="GYX248" s="17"/>
      <c r="GYY248" s="129"/>
      <c r="GYZ248" s="125"/>
      <c r="GZA248" s="125"/>
      <c r="GZB248" s="125"/>
      <c r="GZC248" s="125"/>
      <c r="GZD248" s="125"/>
      <c r="GZE248" s="54"/>
      <c r="GZF248" s="137"/>
      <c r="GZG248" s="138"/>
      <c r="GZH248" s="139"/>
      <c r="GZI248" s="140"/>
      <c r="GZJ248" s="128"/>
      <c r="GZK248" s="220"/>
      <c r="GZL248" s="17"/>
      <c r="GZM248" s="17"/>
      <c r="GZN248" s="129"/>
      <c r="GZO248" s="125"/>
      <c r="GZP248" s="125"/>
      <c r="GZQ248" s="125"/>
      <c r="GZR248" s="125"/>
      <c r="GZS248" s="125"/>
      <c r="GZT248" s="54"/>
      <c r="GZU248" s="137"/>
      <c r="GZV248" s="138"/>
      <c r="GZW248" s="139"/>
      <c r="GZX248" s="140"/>
      <c r="GZY248" s="128"/>
      <c r="GZZ248" s="220"/>
      <c r="HAA248" s="17"/>
      <c r="HAB248" s="17"/>
      <c r="HAC248" s="129"/>
      <c r="HAD248" s="125"/>
      <c r="HAE248" s="125"/>
      <c r="HAF248" s="125"/>
      <c r="HAG248" s="125"/>
      <c r="HAH248" s="125"/>
      <c r="HAI248" s="54"/>
      <c r="HAJ248" s="137"/>
      <c r="HAK248" s="138"/>
      <c r="HAL248" s="139"/>
      <c r="HAM248" s="140"/>
      <c r="HAN248" s="128"/>
      <c r="HAO248" s="220"/>
      <c r="HAP248" s="17"/>
      <c r="HAQ248" s="17"/>
      <c r="HAR248" s="129"/>
      <c r="HAS248" s="125"/>
      <c r="HAT248" s="125"/>
      <c r="HAU248" s="125"/>
      <c r="HAV248" s="125"/>
      <c r="HAW248" s="125"/>
      <c r="HAX248" s="54"/>
      <c r="HAY248" s="137"/>
      <c r="HAZ248" s="138"/>
      <c r="HBA248" s="139"/>
      <c r="HBB248" s="140"/>
      <c r="HBC248" s="128"/>
      <c r="HBD248" s="220"/>
      <c r="HBE248" s="17"/>
      <c r="HBF248" s="17"/>
      <c r="HBG248" s="129"/>
      <c r="HBH248" s="125"/>
      <c r="HBI248" s="125"/>
      <c r="HBJ248" s="125"/>
      <c r="HBK248" s="125"/>
      <c r="HBL248" s="125"/>
      <c r="HBM248" s="54"/>
      <c r="HBN248" s="137"/>
      <c r="HBO248" s="138"/>
      <c r="HBP248" s="139"/>
      <c r="HBQ248" s="140"/>
      <c r="HBR248" s="128"/>
      <c r="HBS248" s="220"/>
      <c r="HBT248" s="17"/>
      <c r="HBU248" s="17"/>
      <c r="HBV248" s="129"/>
      <c r="HBW248" s="125"/>
      <c r="HBX248" s="125"/>
      <c r="HBY248" s="125"/>
      <c r="HBZ248" s="125"/>
      <c r="HCA248" s="125"/>
      <c r="HCB248" s="54"/>
      <c r="HCC248" s="137"/>
      <c r="HCD248" s="138"/>
      <c r="HCE248" s="139"/>
      <c r="HCF248" s="140"/>
      <c r="HCG248" s="128"/>
      <c r="HCH248" s="220"/>
      <c r="HCI248" s="17"/>
      <c r="HCJ248" s="17"/>
      <c r="HCK248" s="129"/>
      <c r="HCL248" s="125"/>
      <c r="HCM248" s="125"/>
      <c r="HCN248" s="125"/>
      <c r="HCO248" s="125"/>
      <c r="HCP248" s="125"/>
      <c r="HCQ248" s="54"/>
      <c r="HCR248" s="137"/>
      <c r="HCS248" s="138"/>
      <c r="HCT248" s="139"/>
      <c r="HCU248" s="140"/>
      <c r="HCV248" s="128"/>
      <c r="HCW248" s="220"/>
      <c r="HCX248" s="17"/>
      <c r="HCY248" s="17"/>
      <c r="HCZ248" s="129"/>
      <c r="HDA248" s="125"/>
      <c r="HDB248" s="125"/>
      <c r="HDC248" s="125"/>
      <c r="HDD248" s="125"/>
      <c r="HDE248" s="125"/>
      <c r="HDF248" s="54"/>
      <c r="HDG248" s="137"/>
      <c r="HDH248" s="138"/>
      <c r="HDI248" s="139"/>
      <c r="HDJ248" s="140"/>
      <c r="HDK248" s="128"/>
      <c r="HDL248" s="220"/>
      <c r="HDM248" s="17"/>
      <c r="HDN248" s="17"/>
      <c r="HDO248" s="129"/>
      <c r="HDP248" s="125"/>
      <c r="HDQ248" s="125"/>
      <c r="HDR248" s="125"/>
      <c r="HDS248" s="125"/>
      <c r="HDT248" s="125"/>
      <c r="HDU248" s="54"/>
      <c r="HDV248" s="137"/>
      <c r="HDW248" s="138"/>
      <c r="HDX248" s="139"/>
      <c r="HDY248" s="140"/>
      <c r="HDZ248" s="128"/>
      <c r="HEA248" s="220"/>
      <c r="HEB248" s="17"/>
      <c r="HEC248" s="17"/>
      <c r="HED248" s="129"/>
      <c r="HEE248" s="125"/>
      <c r="HEF248" s="125"/>
      <c r="HEG248" s="125"/>
      <c r="HEH248" s="125"/>
      <c r="HEI248" s="125"/>
      <c r="HEJ248" s="54"/>
      <c r="HEK248" s="137"/>
      <c r="HEL248" s="138"/>
      <c r="HEM248" s="139"/>
      <c r="HEN248" s="140"/>
      <c r="HEO248" s="128"/>
      <c r="HEP248" s="220"/>
      <c r="HEQ248" s="17"/>
      <c r="HER248" s="17"/>
      <c r="HES248" s="129"/>
      <c r="HET248" s="125"/>
      <c r="HEU248" s="125"/>
      <c r="HEV248" s="125"/>
      <c r="HEW248" s="125"/>
      <c r="HEX248" s="125"/>
      <c r="HEY248" s="54"/>
      <c r="HEZ248" s="137"/>
      <c r="HFA248" s="138"/>
      <c r="HFB248" s="139"/>
      <c r="HFC248" s="140"/>
      <c r="HFD248" s="128"/>
      <c r="HFE248" s="220"/>
      <c r="HFF248" s="17"/>
      <c r="HFG248" s="17"/>
      <c r="HFH248" s="129"/>
      <c r="HFI248" s="125"/>
      <c r="HFJ248" s="125"/>
      <c r="HFK248" s="125"/>
      <c r="HFL248" s="125"/>
      <c r="HFM248" s="125"/>
      <c r="HFN248" s="54"/>
      <c r="HFO248" s="137"/>
      <c r="HFP248" s="138"/>
      <c r="HFQ248" s="139"/>
      <c r="HFR248" s="140"/>
      <c r="HFS248" s="128"/>
      <c r="HFT248" s="220"/>
      <c r="HFU248" s="17"/>
      <c r="HFV248" s="17"/>
      <c r="HFW248" s="129"/>
      <c r="HFX248" s="125"/>
      <c r="HFY248" s="125"/>
      <c r="HFZ248" s="125"/>
      <c r="HGA248" s="125"/>
      <c r="HGB248" s="125"/>
      <c r="HGC248" s="54"/>
      <c r="HGD248" s="137"/>
      <c r="HGE248" s="138"/>
      <c r="HGF248" s="139"/>
      <c r="HGG248" s="140"/>
      <c r="HGH248" s="128"/>
      <c r="HGI248" s="220"/>
      <c r="HGJ248" s="17"/>
      <c r="HGK248" s="17"/>
      <c r="HGL248" s="129"/>
      <c r="HGM248" s="125"/>
      <c r="HGN248" s="125"/>
      <c r="HGO248" s="125"/>
      <c r="HGP248" s="125"/>
      <c r="HGQ248" s="125"/>
      <c r="HGR248" s="54"/>
      <c r="HGS248" s="137"/>
      <c r="HGT248" s="138"/>
      <c r="HGU248" s="139"/>
      <c r="HGV248" s="140"/>
      <c r="HGW248" s="128"/>
      <c r="HGX248" s="220"/>
      <c r="HGY248" s="17"/>
      <c r="HGZ248" s="17"/>
      <c r="HHA248" s="129"/>
      <c r="HHB248" s="125"/>
      <c r="HHC248" s="125"/>
      <c r="HHD248" s="125"/>
      <c r="HHE248" s="125"/>
      <c r="HHF248" s="125"/>
      <c r="HHG248" s="54"/>
      <c r="HHH248" s="137"/>
      <c r="HHI248" s="138"/>
      <c r="HHJ248" s="139"/>
      <c r="HHK248" s="140"/>
      <c r="HHL248" s="128"/>
      <c r="HHM248" s="220"/>
      <c r="HHN248" s="17"/>
      <c r="HHO248" s="17"/>
      <c r="HHP248" s="129"/>
      <c r="HHQ248" s="125"/>
      <c r="HHR248" s="125"/>
      <c r="HHS248" s="125"/>
      <c r="HHT248" s="125"/>
      <c r="HHU248" s="125"/>
      <c r="HHV248" s="54"/>
      <c r="HHW248" s="137"/>
      <c r="HHX248" s="138"/>
      <c r="HHY248" s="139"/>
      <c r="HHZ248" s="140"/>
      <c r="HIA248" s="128"/>
      <c r="HIB248" s="220"/>
      <c r="HIC248" s="17"/>
      <c r="HID248" s="17"/>
      <c r="HIE248" s="129"/>
      <c r="HIF248" s="125"/>
      <c r="HIG248" s="125"/>
      <c r="HIH248" s="125"/>
      <c r="HII248" s="125"/>
      <c r="HIJ248" s="125"/>
      <c r="HIK248" s="54"/>
      <c r="HIL248" s="137"/>
      <c r="HIM248" s="138"/>
      <c r="HIN248" s="139"/>
      <c r="HIO248" s="140"/>
      <c r="HIP248" s="128"/>
      <c r="HIQ248" s="220"/>
      <c r="HIR248" s="17"/>
      <c r="HIS248" s="17"/>
      <c r="HIT248" s="129"/>
      <c r="HIU248" s="125"/>
      <c r="HIV248" s="125"/>
      <c r="HIW248" s="125"/>
      <c r="HIX248" s="125"/>
      <c r="HIY248" s="125"/>
      <c r="HIZ248" s="54"/>
      <c r="HJA248" s="137"/>
      <c r="HJB248" s="138"/>
      <c r="HJC248" s="139"/>
      <c r="HJD248" s="140"/>
      <c r="HJE248" s="128"/>
      <c r="HJF248" s="220"/>
      <c r="HJG248" s="17"/>
      <c r="HJH248" s="17"/>
      <c r="HJI248" s="129"/>
      <c r="HJJ248" s="125"/>
      <c r="HJK248" s="125"/>
      <c r="HJL248" s="125"/>
      <c r="HJM248" s="125"/>
      <c r="HJN248" s="125"/>
      <c r="HJO248" s="54"/>
      <c r="HJP248" s="137"/>
      <c r="HJQ248" s="138"/>
      <c r="HJR248" s="139"/>
      <c r="HJS248" s="140"/>
      <c r="HJT248" s="128"/>
      <c r="HJU248" s="220"/>
      <c r="HJV248" s="17"/>
      <c r="HJW248" s="17"/>
      <c r="HJX248" s="129"/>
      <c r="HJY248" s="125"/>
      <c r="HJZ248" s="125"/>
      <c r="HKA248" s="125"/>
      <c r="HKB248" s="125"/>
      <c r="HKC248" s="125"/>
      <c r="HKD248" s="54"/>
      <c r="HKE248" s="137"/>
      <c r="HKF248" s="138"/>
      <c r="HKG248" s="139"/>
      <c r="HKH248" s="140"/>
      <c r="HKI248" s="128"/>
      <c r="HKJ248" s="220"/>
      <c r="HKK248" s="17"/>
      <c r="HKL248" s="17"/>
      <c r="HKM248" s="129"/>
      <c r="HKN248" s="125"/>
      <c r="HKO248" s="125"/>
      <c r="HKP248" s="125"/>
      <c r="HKQ248" s="125"/>
      <c r="HKR248" s="125"/>
      <c r="HKS248" s="54"/>
      <c r="HKT248" s="137"/>
      <c r="HKU248" s="138"/>
      <c r="HKV248" s="139"/>
      <c r="HKW248" s="140"/>
      <c r="HKX248" s="128"/>
      <c r="HKY248" s="220"/>
      <c r="HKZ248" s="17"/>
      <c r="HLA248" s="17"/>
      <c r="HLB248" s="129"/>
      <c r="HLC248" s="125"/>
      <c r="HLD248" s="125"/>
      <c r="HLE248" s="125"/>
      <c r="HLF248" s="125"/>
      <c r="HLG248" s="125"/>
      <c r="HLH248" s="54"/>
      <c r="HLI248" s="137"/>
      <c r="HLJ248" s="138"/>
      <c r="HLK248" s="139"/>
      <c r="HLL248" s="140"/>
      <c r="HLM248" s="128"/>
      <c r="HLN248" s="220"/>
      <c r="HLO248" s="17"/>
      <c r="HLP248" s="17"/>
      <c r="HLQ248" s="129"/>
      <c r="HLR248" s="125"/>
      <c r="HLS248" s="125"/>
      <c r="HLT248" s="125"/>
      <c r="HLU248" s="125"/>
      <c r="HLV248" s="125"/>
      <c r="HLW248" s="54"/>
      <c r="HLX248" s="137"/>
      <c r="HLY248" s="138"/>
      <c r="HLZ248" s="139"/>
      <c r="HMA248" s="140"/>
      <c r="HMB248" s="128"/>
      <c r="HMC248" s="220"/>
      <c r="HMD248" s="17"/>
      <c r="HME248" s="17"/>
      <c r="HMF248" s="129"/>
      <c r="HMG248" s="125"/>
      <c r="HMH248" s="125"/>
      <c r="HMI248" s="125"/>
      <c r="HMJ248" s="125"/>
      <c r="HMK248" s="125"/>
      <c r="HML248" s="54"/>
      <c r="HMM248" s="137"/>
      <c r="HMN248" s="138"/>
      <c r="HMO248" s="139"/>
      <c r="HMP248" s="140"/>
      <c r="HMQ248" s="128"/>
      <c r="HMR248" s="220"/>
      <c r="HMS248" s="17"/>
      <c r="HMT248" s="17"/>
      <c r="HMU248" s="129"/>
      <c r="HMV248" s="125"/>
      <c r="HMW248" s="125"/>
      <c r="HMX248" s="125"/>
      <c r="HMY248" s="125"/>
      <c r="HMZ248" s="125"/>
      <c r="HNA248" s="54"/>
      <c r="HNB248" s="137"/>
      <c r="HNC248" s="138"/>
      <c r="HND248" s="139"/>
      <c r="HNE248" s="140"/>
      <c r="HNF248" s="128"/>
      <c r="HNG248" s="220"/>
      <c r="HNH248" s="17"/>
      <c r="HNI248" s="17"/>
      <c r="HNJ248" s="129"/>
      <c r="HNK248" s="125"/>
      <c r="HNL248" s="125"/>
      <c r="HNM248" s="125"/>
      <c r="HNN248" s="125"/>
      <c r="HNO248" s="125"/>
      <c r="HNP248" s="54"/>
      <c r="HNQ248" s="137"/>
      <c r="HNR248" s="138"/>
      <c r="HNS248" s="139"/>
      <c r="HNT248" s="140"/>
      <c r="HNU248" s="128"/>
      <c r="HNV248" s="220"/>
      <c r="HNW248" s="17"/>
      <c r="HNX248" s="17"/>
      <c r="HNY248" s="129"/>
      <c r="HNZ248" s="125"/>
      <c r="HOA248" s="125"/>
      <c r="HOB248" s="125"/>
      <c r="HOC248" s="125"/>
      <c r="HOD248" s="125"/>
      <c r="HOE248" s="54"/>
      <c r="HOF248" s="137"/>
      <c r="HOG248" s="138"/>
      <c r="HOH248" s="139"/>
      <c r="HOI248" s="140"/>
      <c r="HOJ248" s="128"/>
      <c r="HOK248" s="220"/>
      <c r="HOL248" s="17"/>
      <c r="HOM248" s="17"/>
      <c r="HON248" s="129"/>
      <c r="HOO248" s="125"/>
      <c r="HOP248" s="125"/>
      <c r="HOQ248" s="125"/>
      <c r="HOR248" s="125"/>
      <c r="HOS248" s="125"/>
      <c r="HOT248" s="54"/>
      <c r="HOU248" s="137"/>
      <c r="HOV248" s="138"/>
      <c r="HOW248" s="139"/>
      <c r="HOX248" s="140"/>
      <c r="HOY248" s="128"/>
      <c r="HOZ248" s="220"/>
      <c r="HPA248" s="17"/>
      <c r="HPB248" s="17"/>
      <c r="HPC248" s="129"/>
      <c r="HPD248" s="125"/>
      <c r="HPE248" s="125"/>
      <c r="HPF248" s="125"/>
      <c r="HPG248" s="125"/>
      <c r="HPH248" s="125"/>
      <c r="HPI248" s="54"/>
      <c r="HPJ248" s="137"/>
      <c r="HPK248" s="138"/>
      <c r="HPL248" s="139"/>
      <c r="HPM248" s="140"/>
      <c r="HPN248" s="128"/>
      <c r="HPO248" s="220"/>
      <c r="HPP248" s="17"/>
      <c r="HPQ248" s="17"/>
      <c r="HPR248" s="129"/>
      <c r="HPS248" s="125"/>
      <c r="HPT248" s="125"/>
      <c r="HPU248" s="125"/>
      <c r="HPV248" s="125"/>
      <c r="HPW248" s="125"/>
      <c r="HPX248" s="54"/>
      <c r="HPY248" s="137"/>
      <c r="HPZ248" s="138"/>
      <c r="HQA248" s="139"/>
      <c r="HQB248" s="140"/>
      <c r="HQC248" s="128"/>
      <c r="HQD248" s="220"/>
      <c r="HQE248" s="17"/>
      <c r="HQF248" s="17"/>
      <c r="HQG248" s="129"/>
      <c r="HQH248" s="125"/>
      <c r="HQI248" s="125"/>
      <c r="HQJ248" s="125"/>
      <c r="HQK248" s="125"/>
      <c r="HQL248" s="125"/>
      <c r="HQM248" s="54"/>
      <c r="HQN248" s="137"/>
      <c r="HQO248" s="138"/>
      <c r="HQP248" s="139"/>
      <c r="HQQ248" s="140"/>
      <c r="HQR248" s="128"/>
      <c r="HQS248" s="220"/>
      <c r="HQT248" s="17"/>
      <c r="HQU248" s="17"/>
      <c r="HQV248" s="129"/>
      <c r="HQW248" s="125"/>
      <c r="HQX248" s="125"/>
      <c r="HQY248" s="125"/>
      <c r="HQZ248" s="125"/>
      <c r="HRA248" s="125"/>
      <c r="HRB248" s="54"/>
      <c r="HRC248" s="137"/>
      <c r="HRD248" s="138"/>
      <c r="HRE248" s="139"/>
      <c r="HRF248" s="140"/>
      <c r="HRG248" s="128"/>
      <c r="HRH248" s="220"/>
      <c r="HRI248" s="17"/>
      <c r="HRJ248" s="17"/>
      <c r="HRK248" s="129"/>
      <c r="HRL248" s="125"/>
      <c r="HRM248" s="125"/>
      <c r="HRN248" s="125"/>
      <c r="HRO248" s="125"/>
      <c r="HRP248" s="125"/>
      <c r="HRQ248" s="54"/>
      <c r="HRR248" s="137"/>
      <c r="HRS248" s="138"/>
      <c r="HRT248" s="139"/>
      <c r="HRU248" s="140"/>
      <c r="HRV248" s="128"/>
      <c r="HRW248" s="220"/>
      <c r="HRX248" s="17"/>
      <c r="HRY248" s="17"/>
      <c r="HRZ248" s="129"/>
      <c r="HSA248" s="125"/>
      <c r="HSB248" s="125"/>
      <c r="HSC248" s="125"/>
      <c r="HSD248" s="125"/>
      <c r="HSE248" s="125"/>
      <c r="HSF248" s="54"/>
      <c r="HSG248" s="137"/>
      <c r="HSH248" s="138"/>
      <c r="HSI248" s="139"/>
      <c r="HSJ248" s="140"/>
      <c r="HSK248" s="128"/>
      <c r="HSL248" s="220"/>
      <c r="HSM248" s="17"/>
      <c r="HSN248" s="17"/>
      <c r="HSO248" s="129"/>
      <c r="HSP248" s="125"/>
      <c r="HSQ248" s="125"/>
      <c r="HSR248" s="125"/>
      <c r="HSS248" s="125"/>
      <c r="HST248" s="125"/>
      <c r="HSU248" s="54"/>
      <c r="HSV248" s="137"/>
      <c r="HSW248" s="138"/>
      <c r="HSX248" s="139"/>
      <c r="HSY248" s="140"/>
      <c r="HSZ248" s="128"/>
      <c r="HTA248" s="220"/>
      <c r="HTB248" s="17"/>
      <c r="HTC248" s="17"/>
      <c r="HTD248" s="129"/>
      <c r="HTE248" s="125"/>
      <c r="HTF248" s="125"/>
      <c r="HTG248" s="125"/>
      <c r="HTH248" s="125"/>
      <c r="HTI248" s="125"/>
      <c r="HTJ248" s="54"/>
      <c r="HTK248" s="137"/>
      <c r="HTL248" s="138"/>
      <c r="HTM248" s="139"/>
      <c r="HTN248" s="140"/>
      <c r="HTO248" s="128"/>
      <c r="HTP248" s="220"/>
      <c r="HTQ248" s="17"/>
      <c r="HTR248" s="17"/>
      <c r="HTS248" s="129"/>
      <c r="HTT248" s="125"/>
      <c r="HTU248" s="125"/>
      <c r="HTV248" s="125"/>
      <c r="HTW248" s="125"/>
      <c r="HTX248" s="125"/>
      <c r="HTY248" s="54"/>
      <c r="HTZ248" s="137"/>
      <c r="HUA248" s="138"/>
      <c r="HUB248" s="139"/>
      <c r="HUC248" s="140"/>
      <c r="HUD248" s="128"/>
      <c r="HUE248" s="220"/>
      <c r="HUF248" s="17"/>
      <c r="HUG248" s="17"/>
      <c r="HUH248" s="129"/>
      <c r="HUI248" s="125"/>
      <c r="HUJ248" s="125"/>
      <c r="HUK248" s="125"/>
      <c r="HUL248" s="125"/>
      <c r="HUM248" s="125"/>
      <c r="HUN248" s="54"/>
      <c r="HUO248" s="137"/>
      <c r="HUP248" s="138"/>
      <c r="HUQ248" s="139"/>
      <c r="HUR248" s="140"/>
      <c r="HUS248" s="128"/>
      <c r="HUT248" s="220"/>
      <c r="HUU248" s="17"/>
      <c r="HUV248" s="17"/>
      <c r="HUW248" s="129"/>
      <c r="HUX248" s="125"/>
      <c r="HUY248" s="125"/>
      <c r="HUZ248" s="125"/>
      <c r="HVA248" s="125"/>
      <c r="HVB248" s="125"/>
      <c r="HVC248" s="54"/>
      <c r="HVD248" s="137"/>
      <c r="HVE248" s="138"/>
      <c r="HVF248" s="139"/>
      <c r="HVG248" s="140"/>
      <c r="HVH248" s="128"/>
      <c r="HVI248" s="220"/>
      <c r="HVJ248" s="17"/>
      <c r="HVK248" s="17"/>
      <c r="HVL248" s="129"/>
      <c r="HVM248" s="125"/>
      <c r="HVN248" s="125"/>
      <c r="HVO248" s="125"/>
      <c r="HVP248" s="125"/>
      <c r="HVQ248" s="125"/>
      <c r="HVR248" s="54"/>
      <c r="HVS248" s="137"/>
      <c r="HVT248" s="138"/>
      <c r="HVU248" s="139"/>
      <c r="HVV248" s="140"/>
      <c r="HVW248" s="128"/>
      <c r="HVX248" s="220"/>
      <c r="HVY248" s="17"/>
      <c r="HVZ248" s="17"/>
      <c r="HWA248" s="129"/>
      <c r="HWB248" s="125"/>
      <c r="HWC248" s="125"/>
      <c r="HWD248" s="125"/>
      <c r="HWE248" s="125"/>
      <c r="HWF248" s="125"/>
      <c r="HWG248" s="54"/>
      <c r="HWH248" s="137"/>
      <c r="HWI248" s="138"/>
      <c r="HWJ248" s="139"/>
      <c r="HWK248" s="140"/>
      <c r="HWL248" s="128"/>
      <c r="HWM248" s="220"/>
      <c r="HWN248" s="17"/>
      <c r="HWO248" s="17"/>
      <c r="HWP248" s="129"/>
      <c r="HWQ248" s="125"/>
      <c r="HWR248" s="125"/>
      <c r="HWS248" s="125"/>
      <c r="HWT248" s="125"/>
      <c r="HWU248" s="125"/>
      <c r="HWV248" s="54"/>
      <c r="HWW248" s="137"/>
      <c r="HWX248" s="138"/>
      <c r="HWY248" s="139"/>
      <c r="HWZ248" s="140"/>
      <c r="HXA248" s="128"/>
      <c r="HXB248" s="220"/>
      <c r="HXC248" s="17"/>
      <c r="HXD248" s="17"/>
      <c r="HXE248" s="129"/>
      <c r="HXF248" s="125"/>
      <c r="HXG248" s="125"/>
      <c r="HXH248" s="125"/>
      <c r="HXI248" s="125"/>
      <c r="HXJ248" s="125"/>
      <c r="HXK248" s="54"/>
      <c r="HXL248" s="137"/>
      <c r="HXM248" s="138"/>
      <c r="HXN248" s="139"/>
      <c r="HXO248" s="140"/>
      <c r="HXP248" s="128"/>
      <c r="HXQ248" s="220"/>
      <c r="HXR248" s="17"/>
      <c r="HXS248" s="17"/>
      <c r="HXT248" s="129"/>
      <c r="HXU248" s="125"/>
      <c r="HXV248" s="125"/>
      <c r="HXW248" s="125"/>
      <c r="HXX248" s="125"/>
      <c r="HXY248" s="125"/>
      <c r="HXZ248" s="54"/>
      <c r="HYA248" s="137"/>
      <c r="HYB248" s="138"/>
      <c r="HYC248" s="139"/>
      <c r="HYD248" s="140"/>
      <c r="HYE248" s="128"/>
      <c r="HYF248" s="220"/>
      <c r="HYG248" s="17"/>
      <c r="HYH248" s="17"/>
      <c r="HYI248" s="129"/>
      <c r="HYJ248" s="125"/>
      <c r="HYK248" s="125"/>
      <c r="HYL248" s="125"/>
      <c r="HYM248" s="125"/>
      <c r="HYN248" s="125"/>
      <c r="HYO248" s="54"/>
      <c r="HYP248" s="137"/>
      <c r="HYQ248" s="138"/>
      <c r="HYR248" s="139"/>
      <c r="HYS248" s="140"/>
      <c r="HYT248" s="128"/>
      <c r="HYU248" s="220"/>
      <c r="HYV248" s="17"/>
      <c r="HYW248" s="17"/>
      <c r="HYX248" s="129"/>
      <c r="HYY248" s="125"/>
      <c r="HYZ248" s="125"/>
      <c r="HZA248" s="125"/>
      <c r="HZB248" s="125"/>
      <c r="HZC248" s="125"/>
      <c r="HZD248" s="54"/>
      <c r="HZE248" s="137"/>
      <c r="HZF248" s="138"/>
      <c r="HZG248" s="139"/>
      <c r="HZH248" s="140"/>
      <c r="HZI248" s="128"/>
      <c r="HZJ248" s="220"/>
      <c r="HZK248" s="17"/>
      <c r="HZL248" s="17"/>
      <c r="HZM248" s="129"/>
      <c r="HZN248" s="125"/>
      <c r="HZO248" s="125"/>
      <c r="HZP248" s="125"/>
      <c r="HZQ248" s="125"/>
      <c r="HZR248" s="125"/>
      <c r="HZS248" s="54"/>
      <c r="HZT248" s="137"/>
      <c r="HZU248" s="138"/>
      <c r="HZV248" s="139"/>
      <c r="HZW248" s="140"/>
      <c r="HZX248" s="128"/>
      <c r="HZY248" s="220"/>
      <c r="HZZ248" s="17"/>
      <c r="IAA248" s="17"/>
      <c r="IAB248" s="129"/>
      <c r="IAC248" s="125"/>
      <c r="IAD248" s="125"/>
      <c r="IAE248" s="125"/>
      <c r="IAF248" s="125"/>
      <c r="IAG248" s="125"/>
      <c r="IAH248" s="54"/>
      <c r="IAI248" s="137"/>
      <c r="IAJ248" s="138"/>
      <c r="IAK248" s="139"/>
      <c r="IAL248" s="140"/>
      <c r="IAM248" s="128"/>
      <c r="IAN248" s="220"/>
      <c r="IAO248" s="17"/>
      <c r="IAP248" s="17"/>
      <c r="IAQ248" s="129"/>
      <c r="IAR248" s="125"/>
      <c r="IAS248" s="125"/>
      <c r="IAT248" s="125"/>
      <c r="IAU248" s="125"/>
      <c r="IAV248" s="125"/>
      <c r="IAW248" s="54"/>
      <c r="IAX248" s="137"/>
      <c r="IAY248" s="138"/>
      <c r="IAZ248" s="139"/>
      <c r="IBA248" s="140"/>
      <c r="IBB248" s="128"/>
      <c r="IBC248" s="220"/>
      <c r="IBD248" s="17"/>
      <c r="IBE248" s="17"/>
      <c r="IBF248" s="129"/>
      <c r="IBG248" s="125"/>
      <c r="IBH248" s="125"/>
      <c r="IBI248" s="125"/>
      <c r="IBJ248" s="125"/>
      <c r="IBK248" s="125"/>
      <c r="IBL248" s="54"/>
      <c r="IBM248" s="137"/>
      <c r="IBN248" s="138"/>
      <c r="IBO248" s="139"/>
      <c r="IBP248" s="140"/>
      <c r="IBQ248" s="128"/>
      <c r="IBR248" s="220"/>
      <c r="IBS248" s="17"/>
      <c r="IBT248" s="17"/>
      <c r="IBU248" s="129"/>
      <c r="IBV248" s="125"/>
      <c r="IBW248" s="125"/>
      <c r="IBX248" s="125"/>
      <c r="IBY248" s="125"/>
      <c r="IBZ248" s="125"/>
      <c r="ICA248" s="54"/>
      <c r="ICB248" s="137"/>
      <c r="ICC248" s="138"/>
      <c r="ICD248" s="139"/>
      <c r="ICE248" s="140"/>
      <c r="ICF248" s="128"/>
      <c r="ICG248" s="220"/>
      <c r="ICH248" s="17"/>
      <c r="ICI248" s="17"/>
      <c r="ICJ248" s="129"/>
      <c r="ICK248" s="125"/>
      <c r="ICL248" s="125"/>
      <c r="ICM248" s="125"/>
      <c r="ICN248" s="125"/>
      <c r="ICO248" s="125"/>
      <c r="ICP248" s="54"/>
      <c r="ICQ248" s="137"/>
      <c r="ICR248" s="138"/>
      <c r="ICS248" s="139"/>
      <c r="ICT248" s="140"/>
      <c r="ICU248" s="128"/>
      <c r="ICV248" s="220"/>
      <c r="ICW248" s="17"/>
      <c r="ICX248" s="17"/>
      <c r="ICY248" s="129"/>
      <c r="ICZ248" s="125"/>
      <c r="IDA248" s="125"/>
      <c r="IDB248" s="125"/>
      <c r="IDC248" s="125"/>
      <c r="IDD248" s="125"/>
      <c r="IDE248" s="54"/>
      <c r="IDF248" s="137"/>
      <c r="IDG248" s="138"/>
      <c r="IDH248" s="139"/>
      <c r="IDI248" s="140"/>
      <c r="IDJ248" s="128"/>
      <c r="IDK248" s="220"/>
      <c r="IDL248" s="17"/>
      <c r="IDM248" s="17"/>
      <c r="IDN248" s="129"/>
      <c r="IDO248" s="125"/>
      <c r="IDP248" s="125"/>
      <c r="IDQ248" s="125"/>
      <c r="IDR248" s="125"/>
      <c r="IDS248" s="125"/>
      <c r="IDT248" s="54"/>
      <c r="IDU248" s="137"/>
      <c r="IDV248" s="138"/>
      <c r="IDW248" s="139"/>
      <c r="IDX248" s="140"/>
      <c r="IDY248" s="128"/>
      <c r="IDZ248" s="220"/>
      <c r="IEA248" s="17"/>
      <c r="IEB248" s="17"/>
      <c r="IEC248" s="129"/>
      <c r="IED248" s="125"/>
      <c r="IEE248" s="125"/>
      <c r="IEF248" s="125"/>
      <c r="IEG248" s="125"/>
      <c r="IEH248" s="125"/>
      <c r="IEI248" s="54"/>
      <c r="IEJ248" s="137"/>
      <c r="IEK248" s="138"/>
      <c r="IEL248" s="139"/>
      <c r="IEM248" s="140"/>
      <c r="IEN248" s="128"/>
      <c r="IEO248" s="220"/>
      <c r="IEP248" s="17"/>
      <c r="IEQ248" s="17"/>
      <c r="IER248" s="129"/>
      <c r="IES248" s="125"/>
      <c r="IET248" s="125"/>
      <c r="IEU248" s="125"/>
      <c r="IEV248" s="125"/>
      <c r="IEW248" s="125"/>
      <c r="IEX248" s="54"/>
      <c r="IEY248" s="137"/>
      <c r="IEZ248" s="138"/>
      <c r="IFA248" s="139"/>
      <c r="IFB248" s="140"/>
      <c r="IFC248" s="128"/>
      <c r="IFD248" s="220"/>
      <c r="IFE248" s="17"/>
      <c r="IFF248" s="17"/>
      <c r="IFG248" s="129"/>
      <c r="IFH248" s="125"/>
      <c r="IFI248" s="125"/>
      <c r="IFJ248" s="125"/>
      <c r="IFK248" s="125"/>
      <c r="IFL248" s="125"/>
      <c r="IFM248" s="54"/>
      <c r="IFN248" s="137"/>
      <c r="IFO248" s="138"/>
      <c r="IFP248" s="139"/>
      <c r="IFQ248" s="140"/>
      <c r="IFR248" s="128"/>
      <c r="IFS248" s="220"/>
      <c r="IFT248" s="17"/>
      <c r="IFU248" s="17"/>
      <c r="IFV248" s="129"/>
      <c r="IFW248" s="125"/>
      <c r="IFX248" s="125"/>
      <c r="IFY248" s="125"/>
      <c r="IFZ248" s="125"/>
      <c r="IGA248" s="125"/>
      <c r="IGB248" s="54"/>
      <c r="IGC248" s="137"/>
      <c r="IGD248" s="138"/>
      <c r="IGE248" s="139"/>
      <c r="IGF248" s="140"/>
      <c r="IGG248" s="128"/>
      <c r="IGH248" s="220"/>
      <c r="IGI248" s="17"/>
      <c r="IGJ248" s="17"/>
      <c r="IGK248" s="129"/>
      <c r="IGL248" s="125"/>
      <c r="IGM248" s="125"/>
      <c r="IGN248" s="125"/>
      <c r="IGO248" s="125"/>
      <c r="IGP248" s="125"/>
      <c r="IGQ248" s="54"/>
      <c r="IGR248" s="137"/>
      <c r="IGS248" s="138"/>
      <c r="IGT248" s="139"/>
      <c r="IGU248" s="140"/>
      <c r="IGV248" s="128"/>
      <c r="IGW248" s="220"/>
      <c r="IGX248" s="17"/>
      <c r="IGY248" s="17"/>
      <c r="IGZ248" s="129"/>
      <c r="IHA248" s="125"/>
      <c r="IHB248" s="125"/>
      <c r="IHC248" s="125"/>
      <c r="IHD248" s="125"/>
      <c r="IHE248" s="125"/>
      <c r="IHF248" s="54"/>
      <c r="IHG248" s="137"/>
      <c r="IHH248" s="138"/>
      <c r="IHI248" s="139"/>
      <c r="IHJ248" s="140"/>
      <c r="IHK248" s="128"/>
      <c r="IHL248" s="220"/>
      <c r="IHM248" s="17"/>
      <c r="IHN248" s="17"/>
      <c r="IHO248" s="129"/>
      <c r="IHP248" s="125"/>
      <c r="IHQ248" s="125"/>
      <c r="IHR248" s="125"/>
      <c r="IHS248" s="125"/>
      <c r="IHT248" s="125"/>
      <c r="IHU248" s="54"/>
      <c r="IHV248" s="137"/>
      <c r="IHW248" s="138"/>
      <c r="IHX248" s="139"/>
      <c r="IHY248" s="140"/>
      <c r="IHZ248" s="128"/>
      <c r="IIA248" s="220"/>
      <c r="IIB248" s="17"/>
      <c r="IIC248" s="17"/>
      <c r="IID248" s="129"/>
      <c r="IIE248" s="125"/>
      <c r="IIF248" s="125"/>
      <c r="IIG248" s="125"/>
      <c r="IIH248" s="125"/>
      <c r="III248" s="125"/>
      <c r="IIJ248" s="54"/>
      <c r="IIK248" s="137"/>
      <c r="IIL248" s="138"/>
      <c r="IIM248" s="139"/>
      <c r="IIN248" s="140"/>
      <c r="IIO248" s="128"/>
      <c r="IIP248" s="220"/>
      <c r="IIQ248" s="17"/>
      <c r="IIR248" s="17"/>
      <c r="IIS248" s="129"/>
      <c r="IIT248" s="125"/>
      <c r="IIU248" s="125"/>
      <c r="IIV248" s="125"/>
      <c r="IIW248" s="125"/>
      <c r="IIX248" s="125"/>
      <c r="IIY248" s="54"/>
      <c r="IIZ248" s="137"/>
      <c r="IJA248" s="138"/>
      <c r="IJB248" s="139"/>
      <c r="IJC248" s="140"/>
      <c r="IJD248" s="128"/>
      <c r="IJE248" s="220"/>
      <c r="IJF248" s="17"/>
      <c r="IJG248" s="17"/>
      <c r="IJH248" s="129"/>
      <c r="IJI248" s="125"/>
      <c r="IJJ248" s="125"/>
      <c r="IJK248" s="125"/>
      <c r="IJL248" s="125"/>
      <c r="IJM248" s="125"/>
      <c r="IJN248" s="54"/>
      <c r="IJO248" s="137"/>
      <c r="IJP248" s="138"/>
      <c r="IJQ248" s="139"/>
      <c r="IJR248" s="140"/>
      <c r="IJS248" s="128"/>
      <c r="IJT248" s="220"/>
      <c r="IJU248" s="17"/>
      <c r="IJV248" s="17"/>
      <c r="IJW248" s="129"/>
      <c r="IJX248" s="125"/>
      <c r="IJY248" s="125"/>
      <c r="IJZ248" s="125"/>
      <c r="IKA248" s="125"/>
      <c r="IKB248" s="125"/>
      <c r="IKC248" s="54"/>
      <c r="IKD248" s="137"/>
      <c r="IKE248" s="138"/>
      <c r="IKF248" s="139"/>
      <c r="IKG248" s="140"/>
      <c r="IKH248" s="128"/>
      <c r="IKI248" s="220"/>
      <c r="IKJ248" s="17"/>
      <c r="IKK248" s="17"/>
      <c r="IKL248" s="129"/>
      <c r="IKM248" s="125"/>
      <c r="IKN248" s="125"/>
      <c r="IKO248" s="125"/>
      <c r="IKP248" s="125"/>
      <c r="IKQ248" s="125"/>
      <c r="IKR248" s="54"/>
      <c r="IKS248" s="137"/>
      <c r="IKT248" s="138"/>
      <c r="IKU248" s="139"/>
      <c r="IKV248" s="140"/>
      <c r="IKW248" s="128"/>
      <c r="IKX248" s="220"/>
      <c r="IKY248" s="17"/>
      <c r="IKZ248" s="17"/>
      <c r="ILA248" s="129"/>
      <c r="ILB248" s="125"/>
      <c r="ILC248" s="125"/>
      <c r="ILD248" s="125"/>
      <c r="ILE248" s="125"/>
      <c r="ILF248" s="125"/>
      <c r="ILG248" s="54"/>
      <c r="ILH248" s="137"/>
      <c r="ILI248" s="138"/>
      <c r="ILJ248" s="139"/>
      <c r="ILK248" s="140"/>
      <c r="ILL248" s="128"/>
      <c r="ILM248" s="220"/>
      <c r="ILN248" s="17"/>
      <c r="ILO248" s="17"/>
      <c r="ILP248" s="129"/>
      <c r="ILQ248" s="125"/>
      <c r="ILR248" s="125"/>
      <c r="ILS248" s="125"/>
      <c r="ILT248" s="125"/>
      <c r="ILU248" s="125"/>
      <c r="ILV248" s="54"/>
      <c r="ILW248" s="137"/>
      <c r="ILX248" s="138"/>
      <c r="ILY248" s="139"/>
      <c r="ILZ248" s="140"/>
      <c r="IMA248" s="128"/>
      <c r="IMB248" s="220"/>
      <c r="IMC248" s="17"/>
      <c r="IMD248" s="17"/>
      <c r="IME248" s="129"/>
      <c r="IMF248" s="125"/>
      <c r="IMG248" s="125"/>
      <c r="IMH248" s="125"/>
      <c r="IMI248" s="125"/>
      <c r="IMJ248" s="125"/>
      <c r="IMK248" s="54"/>
      <c r="IML248" s="137"/>
      <c r="IMM248" s="138"/>
      <c r="IMN248" s="139"/>
      <c r="IMO248" s="140"/>
      <c r="IMP248" s="128"/>
      <c r="IMQ248" s="220"/>
      <c r="IMR248" s="17"/>
      <c r="IMS248" s="17"/>
      <c r="IMT248" s="129"/>
      <c r="IMU248" s="125"/>
      <c r="IMV248" s="125"/>
      <c r="IMW248" s="125"/>
      <c r="IMX248" s="125"/>
      <c r="IMY248" s="125"/>
      <c r="IMZ248" s="54"/>
      <c r="INA248" s="137"/>
      <c r="INB248" s="138"/>
      <c r="INC248" s="139"/>
      <c r="IND248" s="140"/>
      <c r="INE248" s="128"/>
      <c r="INF248" s="220"/>
      <c r="ING248" s="17"/>
      <c r="INH248" s="17"/>
      <c r="INI248" s="129"/>
      <c r="INJ248" s="125"/>
      <c r="INK248" s="125"/>
      <c r="INL248" s="125"/>
      <c r="INM248" s="125"/>
      <c r="INN248" s="125"/>
      <c r="INO248" s="54"/>
      <c r="INP248" s="137"/>
      <c r="INQ248" s="138"/>
      <c r="INR248" s="139"/>
      <c r="INS248" s="140"/>
      <c r="INT248" s="128"/>
      <c r="INU248" s="220"/>
      <c r="INV248" s="17"/>
      <c r="INW248" s="17"/>
      <c r="INX248" s="129"/>
      <c r="INY248" s="125"/>
      <c r="INZ248" s="125"/>
      <c r="IOA248" s="125"/>
      <c r="IOB248" s="125"/>
      <c r="IOC248" s="125"/>
      <c r="IOD248" s="54"/>
      <c r="IOE248" s="137"/>
      <c r="IOF248" s="138"/>
      <c r="IOG248" s="139"/>
      <c r="IOH248" s="140"/>
      <c r="IOI248" s="128"/>
      <c r="IOJ248" s="220"/>
      <c r="IOK248" s="17"/>
      <c r="IOL248" s="17"/>
      <c r="IOM248" s="129"/>
      <c r="ION248" s="125"/>
      <c r="IOO248" s="125"/>
      <c r="IOP248" s="125"/>
      <c r="IOQ248" s="125"/>
      <c r="IOR248" s="125"/>
      <c r="IOS248" s="54"/>
      <c r="IOT248" s="137"/>
      <c r="IOU248" s="138"/>
      <c r="IOV248" s="139"/>
      <c r="IOW248" s="140"/>
      <c r="IOX248" s="128"/>
      <c r="IOY248" s="220"/>
      <c r="IOZ248" s="17"/>
      <c r="IPA248" s="17"/>
      <c r="IPB248" s="129"/>
      <c r="IPC248" s="125"/>
      <c r="IPD248" s="125"/>
      <c r="IPE248" s="125"/>
      <c r="IPF248" s="125"/>
      <c r="IPG248" s="125"/>
      <c r="IPH248" s="54"/>
      <c r="IPI248" s="137"/>
      <c r="IPJ248" s="138"/>
      <c r="IPK248" s="139"/>
      <c r="IPL248" s="140"/>
      <c r="IPM248" s="128"/>
      <c r="IPN248" s="220"/>
      <c r="IPO248" s="17"/>
      <c r="IPP248" s="17"/>
      <c r="IPQ248" s="129"/>
      <c r="IPR248" s="125"/>
      <c r="IPS248" s="125"/>
      <c r="IPT248" s="125"/>
      <c r="IPU248" s="125"/>
      <c r="IPV248" s="125"/>
      <c r="IPW248" s="54"/>
      <c r="IPX248" s="137"/>
      <c r="IPY248" s="138"/>
      <c r="IPZ248" s="139"/>
      <c r="IQA248" s="140"/>
      <c r="IQB248" s="128"/>
      <c r="IQC248" s="220"/>
      <c r="IQD248" s="17"/>
      <c r="IQE248" s="17"/>
      <c r="IQF248" s="129"/>
      <c r="IQG248" s="125"/>
      <c r="IQH248" s="125"/>
      <c r="IQI248" s="125"/>
      <c r="IQJ248" s="125"/>
      <c r="IQK248" s="125"/>
      <c r="IQL248" s="54"/>
      <c r="IQM248" s="137"/>
      <c r="IQN248" s="138"/>
      <c r="IQO248" s="139"/>
      <c r="IQP248" s="140"/>
      <c r="IQQ248" s="128"/>
      <c r="IQR248" s="220"/>
      <c r="IQS248" s="17"/>
      <c r="IQT248" s="17"/>
      <c r="IQU248" s="129"/>
      <c r="IQV248" s="125"/>
      <c r="IQW248" s="125"/>
      <c r="IQX248" s="125"/>
      <c r="IQY248" s="125"/>
      <c r="IQZ248" s="125"/>
      <c r="IRA248" s="54"/>
      <c r="IRB248" s="137"/>
      <c r="IRC248" s="138"/>
      <c r="IRD248" s="139"/>
      <c r="IRE248" s="140"/>
      <c r="IRF248" s="128"/>
      <c r="IRG248" s="220"/>
      <c r="IRH248" s="17"/>
      <c r="IRI248" s="17"/>
      <c r="IRJ248" s="129"/>
      <c r="IRK248" s="125"/>
      <c r="IRL248" s="125"/>
      <c r="IRM248" s="125"/>
      <c r="IRN248" s="125"/>
      <c r="IRO248" s="125"/>
      <c r="IRP248" s="54"/>
      <c r="IRQ248" s="137"/>
      <c r="IRR248" s="138"/>
      <c r="IRS248" s="139"/>
      <c r="IRT248" s="140"/>
      <c r="IRU248" s="128"/>
      <c r="IRV248" s="220"/>
      <c r="IRW248" s="17"/>
      <c r="IRX248" s="17"/>
      <c r="IRY248" s="129"/>
      <c r="IRZ248" s="125"/>
      <c r="ISA248" s="125"/>
      <c r="ISB248" s="125"/>
      <c r="ISC248" s="125"/>
      <c r="ISD248" s="125"/>
      <c r="ISE248" s="54"/>
      <c r="ISF248" s="137"/>
      <c r="ISG248" s="138"/>
      <c r="ISH248" s="139"/>
      <c r="ISI248" s="140"/>
      <c r="ISJ248" s="128"/>
      <c r="ISK248" s="220"/>
      <c r="ISL248" s="17"/>
      <c r="ISM248" s="17"/>
      <c r="ISN248" s="129"/>
      <c r="ISO248" s="125"/>
      <c r="ISP248" s="125"/>
      <c r="ISQ248" s="125"/>
      <c r="ISR248" s="125"/>
      <c r="ISS248" s="125"/>
      <c r="IST248" s="54"/>
      <c r="ISU248" s="137"/>
      <c r="ISV248" s="138"/>
      <c r="ISW248" s="139"/>
      <c r="ISX248" s="140"/>
      <c r="ISY248" s="128"/>
      <c r="ISZ248" s="220"/>
      <c r="ITA248" s="17"/>
      <c r="ITB248" s="17"/>
      <c r="ITC248" s="129"/>
      <c r="ITD248" s="125"/>
      <c r="ITE248" s="125"/>
      <c r="ITF248" s="125"/>
      <c r="ITG248" s="125"/>
      <c r="ITH248" s="125"/>
      <c r="ITI248" s="54"/>
      <c r="ITJ248" s="137"/>
      <c r="ITK248" s="138"/>
      <c r="ITL248" s="139"/>
      <c r="ITM248" s="140"/>
      <c r="ITN248" s="128"/>
      <c r="ITO248" s="220"/>
      <c r="ITP248" s="17"/>
      <c r="ITQ248" s="17"/>
      <c r="ITR248" s="129"/>
      <c r="ITS248" s="125"/>
      <c r="ITT248" s="125"/>
      <c r="ITU248" s="125"/>
      <c r="ITV248" s="125"/>
      <c r="ITW248" s="125"/>
      <c r="ITX248" s="54"/>
      <c r="ITY248" s="137"/>
      <c r="ITZ248" s="138"/>
      <c r="IUA248" s="139"/>
      <c r="IUB248" s="140"/>
      <c r="IUC248" s="128"/>
      <c r="IUD248" s="220"/>
      <c r="IUE248" s="17"/>
      <c r="IUF248" s="17"/>
      <c r="IUG248" s="129"/>
      <c r="IUH248" s="125"/>
      <c r="IUI248" s="125"/>
      <c r="IUJ248" s="125"/>
      <c r="IUK248" s="125"/>
      <c r="IUL248" s="125"/>
      <c r="IUM248" s="54"/>
      <c r="IUN248" s="137"/>
      <c r="IUO248" s="138"/>
      <c r="IUP248" s="139"/>
      <c r="IUQ248" s="140"/>
      <c r="IUR248" s="128"/>
      <c r="IUS248" s="220"/>
      <c r="IUT248" s="17"/>
      <c r="IUU248" s="17"/>
      <c r="IUV248" s="129"/>
      <c r="IUW248" s="125"/>
      <c r="IUX248" s="125"/>
      <c r="IUY248" s="125"/>
      <c r="IUZ248" s="125"/>
      <c r="IVA248" s="125"/>
      <c r="IVB248" s="54"/>
      <c r="IVC248" s="137"/>
      <c r="IVD248" s="138"/>
      <c r="IVE248" s="139"/>
      <c r="IVF248" s="140"/>
      <c r="IVG248" s="128"/>
      <c r="IVH248" s="220"/>
      <c r="IVI248" s="17"/>
      <c r="IVJ248" s="17"/>
      <c r="IVK248" s="129"/>
      <c r="IVL248" s="125"/>
      <c r="IVM248" s="125"/>
      <c r="IVN248" s="125"/>
      <c r="IVO248" s="125"/>
      <c r="IVP248" s="125"/>
      <c r="IVQ248" s="54"/>
      <c r="IVR248" s="137"/>
      <c r="IVS248" s="138"/>
      <c r="IVT248" s="139"/>
      <c r="IVU248" s="140"/>
      <c r="IVV248" s="128"/>
      <c r="IVW248" s="220"/>
      <c r="IVX248" s="17"/>
      <c r="IVY248" s="17"/>
      <c r="IVZ248" s="129"/>
      <c r="IWA248" s="125"/>
      <c r="IWB248" s="125"/>
      <c r="IWC248" s="125"/>
      <c r="IWD248" s="125"/>
      <c r="IWE248" s="125"/>
      <c r="IWF248" s="54"/>
      <c r="IWG248" s="137"/>
      <c r="IWH248" s="138"/>
      <c r="IWI248" s="139"/>
      <c r="IWJ248" s="140"/>
      <c r="IWK248" s="128"/>
      <c r="IWL248" s="220"/>
      <c r="IWM248" s="17"/>
      <c r="IWN248" s="17"/>
      <c r="IWO248" s="129"/>
      <c r="IWP248" s="125"/>
      <c r="IWQ248" s="125"/>
      <c r="IWR248" s="125"/>
      <c r="IWS248" s="125"/>
      <c r="IWT248" s="125"/>
      <c r="IWU248" s="54"/>
      <c r="IWV248" s="137"/>
      <c r="IWW248" s="138"/>
      <c r="IWX248" s="139"/>
      <c r="IWY248" s="140"/>
      <c r="IWZ248" s="128"/>
      <c r="IXA248" s="220"/>
      <c r="IXB248" s="17"/>
      <c r="IXC248" s="17"/>
      <c r="IXD248" s="129"/>
      <c r="IXE248" s="125"/>
      <c r="IXF248" s="125"/>
      <c r="IXG248" s="125"/>
      <c r="IXH248" s="125"/>
      <c r="IXI248" s="125"/>
      <c r="IXJ248" s="54"/>
      <c r="IXK248" s="137"/>
      <c r="IXL248" s="138"/>
      <c r="IXM248" s="139"/>
      <c r="IXN248" s="140"/>
      <c r="IXO248" s="128"/>
      <c r="IXP248" s="220"/>
      <c r="IXQ248" s="17"/>
      <c r="IXR248" s="17"/>
      <c r="IXS248" s="129"/>
      <c r="IXT248" s="125"/>
      <c r="IXU248" s="125"/>
      <c r="IXV248" s="125"/>
      <c r="IXW248" s="125"/>
      <c r="IXX248" s="125"/>
      <c r="IXY248" s="54"/>
      <c r="IXZ248" s="137"/>
      <c r="IYA248" s="138"/>
      <c r="IYB248" s="139"/>
      <c r="IYC248" s="140"/>
      <c r="IYD248" s="128"/>
      <c r="IYE248" s="220"/>
      <c r="IYF248" s="17"/>
      <c r="IYG248" s="17"/>
      <c r="IYH248" s="129"/>
      <c r="IYI248" s="125"/>
      <c r="IYJ248" s="125"/>
      <c r="IYK248" s="125"/>
      <c r="IYL248" s="125"/>
      <c r="IYM248" s="125"/>
      <c r="IYN248" s="54"/>
      <c r="IYO248" s="137"/>
      <c r="IYP248" s="138"/>
      <c r="IYQ248" s="139"/>
      <c r="IYR248" s="140"/>
      <c r="IYS248" s="128"/>
      <c r="IYT248" s="220"/>
      <c r="IYU248" s="17"/>
      <c r="IYV248" s="17"/>
      <c r="IYW248" s="129"/>
      <c r="IYX248" s="125"/>
      <c r="IYY248" s="125"/>
      <c r="IYZ248" s="125"/>
      <c r="IZA248" s="125"/>
      <c r="IZB248" s="125"/>
      <c r="IZC248" s="54"/>
      <c r="IZD248" s="137"/>
      <c r="IZE248" s="138"/>
      <c r="IZF248" s="139"/>
      <c r="IZG248" s="140"/>
      <c r="IZH248" s="128"/>
      <c r="IZI248" s="220"/>
      <c r="IZJ248" s="17"/>
      <c r="IZK248" s="17"/>
      <c r="IZL248" s="129"/>
      <c r="IZM248" s="125"/>
      <c r="IZN248" s="125"/>
      <c r="IZO248" s="125"/>
      <c r="IZP248" s="125"/>
      <c r="IZQ248" s="125"/>
      <c r="IZR248" s="54"/>
      <c r="IZS248" s="137"/>
      <c r="IZT248" s="138"/>
      <c r="IZU248" s="139"/>
      <c r="IZV248" s="140"/>
      <c r="IZW248" s="128"/>
      <c r="IZX248" s="220"/>
      <c r="IZY248" s="17"/>
      <c r="IZZ248" s="17"/>
      <c r="JAA248" s="129"/>
      <c r="JAB248" s="125"/>
      <c r="JAC248" s="125"/>
      <c r="JAD248" s="125"/>
      <c r="JAE248" s="125"/>
      <c r="JAF248" s="125"/>
      <c r="JAG248" s="54"/>
      <c r="JAH248" s="137"/>
      <c r="JAI248" s="138"/>
      <c r="JAJ248" s="139"/>
      <c r="JAK248" s="140"/>
      <c r="JAL248" s="128"/>
      <c r="JAM248" s="220"/>
      <c r="JAN248" s="17"/>
      <c r="JAO248" s="17"/>
      <c r="JAP248" s="129"/>
      <c r="JAQ248" s="125"/>
      <c r="JAR248" s="125"/>
      <c r="JAS248" s="125"/>
      <c r="JAT248" s="125"/>
      <c r="JAU248" s="125"/>
      <c r="JAV248" s="54"/>
      <c r="JAW248" s="137"/>
      <c r="JAX248" s="138"/>
      <c r="JAY248" s="139"/>
      <c r="JAZ248" s="140"/>
      <c r="JBA248" s="128"/>
      <c r="JBB248" s="220"/>
      <c r="JBC248" s="17"/>
      <c r="JBD248" s="17"/>
      <c r="JBE248" s="129"/>
      <c r="JBF248" s="125"/>
      <c r="JBG248" s="125"/>
      <c r="JBH248" s="125"/>
      <c r="JBI248" s="125"/>
      <c r="JBJ248" s="125"/>
      <c r="JBK248" s="54"/>
      <c r="JBL248" s="137"/>
      <c r="JBM248" s="138"/>
      <c r="JBN248" s="139"/>
      <c r="JBO248" s="140"/>
      <c r="JBP248" s="128"/>
      <c r="JBQ248" s="220"/>
      <c r="JBR248" s="17"/>
      <c r="JBS248" s="17"/>
      <c r="JBT248" s="129"/>
      <c r="JBU248" s="125"/>
      <c r="JBV248" s="125"/>
      <c r="JBW248" s="125"/>
      <c r="JBX248" s="125"/>
      <c r="JBY248" s="125"/>
      <c r="JBZ248" s="54"/>
      <c r="JCA248" s="137"/>
      <c r="JCB248" s="138"/>
      <c r="JCC248" s="139"/>
      <c r="JCD248" s="140"/>
      <c r="JCE248" s="128"/>
      <c r="JCF248" s="220"/>
      <c r="JCG248" s="17"/>
      <c r="JCH248" s="17"/>
      <c r="JCI248" s="129"/>
      <c r="JCJ248" s="125"/>
      <c r="JCK248" s="125"/>
      <c r="JCL248" s="125"/>
      <c r="JCM248" s="125"/>
      <c r="JCN248" s="125"/>
      <c r="JCO248" s="54"/>
      <c r="JCP248" s="137"/>
      <c r="JCQ248" s="138"/>
      <c r="JCR248" s="139"/>
      <c r="JCS248" s="140"/>
      <c r="JCT248" s="128"/>
      <c r="JCU248" s="220"/>
      <c r="JCV248" s="17"/>
      <c r="JCW248" s="17"/>
      <c r="JCX248" s="129"/>
      <c r="JCY248" s="125"/>
      <c r="JCZ248" s="125"/>
      <c r="JDA248" s="125"/>
      <c r="JDB248" s="125"/>
      <c r="JDC248" s="125"/>
      <c r="JDD248" s="54"/>
      <c r="JDE248" s="137"/>
      <c r="JDF248" s="138"/>
      <c r="JDG248" s="139"/>
      <c r="JDH248" s="140"/>
      <c r="JDI248" s="128"/>
      <c r="JDJ248" s="220"/>
      <c r="JDK248" s="17"/>
      <c r="JDL248" s="17"/>
      <c r="JDM248" s="129"/>
      <c r="JDN248" s="125"/>
      <c r="JDO248" s="125"/>
      <c r="JDP248" s="125"/>
      <c r="JDQ248" s="125"/>
      <c r="JDR248" s="125"/>
      <c r="JDS248" s="54"/>
      <c r="JDT248" s="137"/>
      <c r="JDU248" s="138"/>
      <c r="JDV248" s="139"/>
      <c r="JDW248" s="140"/>
      <c r="JDX248" s="128"/>
      <c r="JDY248" s="220"/>
      <c r="JDZ248" s="17"/>
      <c r="JEA248" s="17"/>
      <c r="JEB248" s="129"/>
      <c r="JEC248" s="125"/>
      <c r="JED248" s="125"/>
      <c r="JEE248" s="125"/>
      <c r="JEF248" s="125"/>
      <c r="JEG248" s="125"/>
      <c r="JEH248" s="54"/>
      <c r="JEI248" s="137"/>
      <c r="JEJ248" s="138"/>
      <c r="JEK248" s="139"/>
      <c r="JEL248" s="140"/>
      <c r="JEM248" s="128"/>
      <c r="JEN248" s="220"/>
      <c r="JEO248" s="17"/>
      <c r="JEP248" s="17"/>
      <c r="JEQ248" s="129"/>
      <c r="JER248" s="125"/>
      <c r="JES248" s="125"/>
      <c r="JET248" s="125"/>
      <c r="JEU248" s="125"/>
      <c r="JEV248" s="125"/>
      <c r="JEW248" s="54"/>
      <c r="JEX248" s="137"/>
      <c r="JEY248" s="138"/>
      <c r="JEZ248" s="139"/>
      <c r="JFA248" s="140"/>
      <c r="JFB248" s="128"/>
      <c r="JFC248" s="220"/>
      <c r="JFD248" s="17"/>
      <c r="JFE248" s="17"/>
      <c r="JFF248" s="129"/>
      <c r="JFG248" s="125"/>
      <c r="JFH248" s="125"/>
      <c r="JFI248" s="125"/>
      <c r="JFJ248" s="125"/>
      <c r="JFK248" s="125"/>
      <c r="JFL248" s="54"/>
      <c r="JFM248" s="137"/>
      <c r="JFN248" s="138"/>
      <c r="JFO248" s="139"/>
      <c r="JFP248" s="140"/>
      <c r="JFQ248" s="128"/>
      <c r="JFR248" s="220"/>
      <c r="JFS248" s="17"/>
      <c r="JFT248" s="17"/>
      <c r="JFU248" s="129"/>
      <c r="JFV248" s="125"/>
      <c r="JFW248" s="125"/>
      <c r="JFX248" s="125"/>
      <c r="JFY248" s="125"/>
      <c r="JFZ248" s="125"/>
      <c r="JGA248" s="54"/>
      <c r="JGB248" s="137"/>
      <c r="JGC248" s="138"/>
      <c r="JGD248" s="139"/>
      <c r="JGE248" s="140"/>
      <c r="JGF248" s="128"/>
      <c r="JGG248" s="220"/>
      <c r="JGH248" s="17"/>
      <c r="JGI248" s="17"/>
      <c r="JGJ248" s="129"/>
      <c r="JGK248" s="125"/>
      <c r="JGL248" s="125"/>
      <c r="JGM248" s="125"/>
      <c r="JGN248" s="125"/>
      <c r="JGO248" s="125"/>
      <c r="JGP248" s="54"/>
      <c r="JGQ248" s="137"/>
      <c r="JGR248" s="138"/>
      <c r="JGS248" s="139"/>
      <c r="JGT248" s="140"/>
      <c r="JGU248" s="128"/>
      <c r="JGV248" s="220"/>
      <c r="JGW248" s="17"/>
      <c r="JGX248" s="17"/>
      <c r="JGY248" s="129"/>
      <c r="JGZ248" s="125"/>
      <c r="JHA248" s="125"/>
      <c r="JHB248" s="125"/>
      <c r="JHC248" s="125"/>
      <c r="JHD248" s="125"/>
      <c r="JHE248" s="54"/>
      <c r="JHF248" s="137"/>
      <c r="JHG248" s="138"/>
      <c r="JHH248" s="139"/>
      <c r="JHI248" s="140"/>
      <c r="JHJ248" s="128"/>
      <c r="JHK248" s="220"/>
      <c r="JHL248" s="17"/>
      <c r="JHM248" s="17"/>
      <c r="JHN248" s="129"/>
      <c r="JHO248" s="125"/>
      <c r="JHP248" s="125"/>
      <c r="JHQ248" s="125"/>
      <c r="JHR248" s="125"/>
      <c r="JHS248" s="125"/>
      <c r="JHT248" s="54"/>
      <c r="JHU248" s="137"/>
      <c r="JHV248" s="138"/>
      <c r="JHW248" s="139"/>
      <c r="JHX248" s="140"/>
      <c r="JHY248" s="128"/>
      <c r="JHZ248" s="220"/>
      <c r="JIA248" s="17"/>
      <c r="JIB248" s="17"/>
      <c r="JIC248" s="129"/>
      <c r="JID248" s="125"/>
      <c r="JIE248" s="125"/>
      <c r="JIF248" s="125"/>
      <c r="JIG248" s="125"/>
      <c r="JIH248" s="125"/>
      <c r="JII248" s="54"/>
      <c r="JIJ248" s="137"/>
      <c r="JIK248" s="138"/>
      <c r="JIL248" s="139"/>
      <c r="JIM248" s="140"/>
      <c r="JIN248" s="128"/>
      <c r="JIO248" s="220"/>
      <c r="JIP248" s="17"/>
      <c r="JIQ248" s="17"/>
      <c r="JIR248" s="129"/>
      <c r="JIS248" s="125"/>
      <c r="JIT248" s="125"/>
      <c r="JIU248" s="125"/>
      <c r="JIV248" s="125"/>
      <c r="JIW248" s="125"/>
      <c r="JIX248" s="54"/>
      <c r="JIY248" s="137"/>
      <c r="JIZ248" s="138"/>
      <c r="JJA248" s="139"/>
      <c r="JJB248" s="140"/>
      <c r="JJC248" s="128"/>
      <c r="JJD248" s="220"/>
      <c r="JJE248" s="17"/>
      <c r="JJF248" s="17"/>
      <c r="JJG248" s="129"/>
      <c r="JJH248" s="125"/>
      <c r="JJI248" s="125"/>
      <c r="JJJ248" s="125"/>
      <c r="JJK248" s="125"/>
      <c r="JJL248" s="125"/>
      <c r="JJM248" s="54"/>
      <c r="JJN248" s="137"/>
      <c r="JJO248" s="138"/>
      <c r="JJP248" s="139"/>
      <c r="JJQ248" s="140"/>
      <c r="JJR248" s="128"/>
      <c r="JJS248" s="220"/>
      <c r="JJT248" s="17"/>
      <c r="JJU248" s="17"/>
      <c r="JJV248" s="129"/>
      <c r="JJW248" s="125"/>
      <c r="JJX248" s="125"/>
      <c r="JJY248" s="125"/>
      <c r="JJZ248" s="125"/>
      <c r="JKA248" s="125"/>
      <c r="JKB248" s="54"/>
      <c r="JKC248" s="137"/>
      <c r="JKD248" s="138"/>
      <c r="JKE248" s="139"/>
      <c r="JKF248" s="140"/>
      <c r="JKG248" s="128"/>
      <c r="JKH248" s="220"/>
      <c r="JKI248" s="17"/>
      <c r="JKJ248" s="17"/>
      <c r="JKK248" s="129"/>
      <c r="JKL248" s="125"/>
      <c r="JKM248" s="125"/>
      <c r="JKN248" s="125"/>
      <c r="JKO248" s="125"/>
      <c r="JKP248" s="125"/>
      <c r="JKQ248" s="54"/>
      <c r="JKR248" s="137"/>
      <c r="JKS248" s="138"/>
      <c r="JKT248" s="139"/>
      <c r="JKU248" s="140"/>
      <c r="JKV248" s="128"/>
      <c r="JKW248" s="220"/>
      <c r="JKX248" s="17"/>
      <c r="JKY248" s="17"/>
      <c r="JKZ248" s="129"/>
      <c r="JLA248" s="125"/>
      <c r="JLB248" s="125"/>
      <c r="JLC248" s="125"/>
      <c r="JLD248" s="125"/>
      <c r="JLE248" s="125"/>
      <c r="JLF248" s="54"/>
      <c r="JLG248" s="137"/>
      <c r="JLH248" s="138"/>
      <c r="JLI248" s="139"/>
      <c r="JLJ248" s="140"/>
      <c r="JLK248" s="128"/>
      <c r="JLL248" s="220"/>
      <c r="JLM248" s="17"/>
      <c r="JLN248" s="17"/>
      <c r="JLO248" s="129"/>
      <c r="JLP248" s="125"/>
      <c r="JLQ248" s="125"/>
      <c r="JLR248" s="125"/>
      <c r="JLS248" s="125"/>
      <c r="JLT248" s="125"/>
      <c r="JLU248" s="54"/>
      <c r="JLV248" s="137"/>
      <c r="JLW248" s="138"/>
      <c r="JLX248" s="139"/>
      <c r="JLY248" s="140"/>
      <c r="JLZ248" s="128"/>
      <c r="JMA248" s="220"/>
      <c r="JMB248" s="17"/>
      <c r="JMC248" s="17"/>
      <c r="JMD248" s="129"/>
      <c r="JME248" s="125"/>
      <c r="JMF248" s="125"/>
      <c r="JMG248" s="125"/>
      <c r="JMH248" s="125"/>
      <c r="JMI248" s="125"/>
      <c r="JMJ248" s="54"/>
      <c r="JMK248" s="137"/>
      <c r="JML248" s="138"/>
      <c r="JMM248" s="139"/>
      <c r="JMN248" s="140"/>
      <c r="JMO248" s="128"/>
      <c r="JMP248" s="220"/>
      <c r="JMQ248" s="17"/>
      <c r="JMR248" s="17"/>
      <c r="JMS248" s="129"/>
      <c r="JMT248" s="125"/>
      <c r="JMU248" s="125"/>
      <c r="JMV248" s="125"/>
      <c r="JMW248" s="125"/>
      <c r="JMX248" s="125"/>
      <c r="JMY248" s="54"/>
      <c r="JMZ248" s="137"/>
      <c r="JNA248" s="138"/>
      <c r="JNB248" s="139"/>
      <c r="JNC248" s="140"/>
      <c r="JND248" s="128"/>
      <c r="JNE248" s="220"/>
      <c r="JNF248" s="17"/>
      <c r="JNG248" s="17"/>
      <c r="JNH248" s="129"/>
      <c r="JNI248" s="125"/>
      <c r="JNJ248" s="125"/>
      <c r="JNK248" s="125"/>
      <c r="JNL248" s="125"/>
      <c r="JNM248" s="125"/>
      <c r="JNN248" s="54"/>
      <c r="JNO248" s="137"/>
      <c r="JNP248" s="138"/>
      <c r="JNQ248" s="139"/>
      <c r="JNR248" s="140"/>
      <c r="JNS248" s="128"/>
      <c r="JNT248" s="220"/>
      <c r="JNU248" s="17"/>
      <c r="JNV248" s="17"/>
      <c r="JNW248" s="129"/>
      <c r="JNX248" s="125"/>
      <c r="JNY248" s="125"/>
      <c r="JNZ248" s="125"/>
      <c r="JOA248" s="125"/>
      <c r="JOB248" s="125"/>
      <c r="JOC248" s="54"/>
      <c r="JOD248" s="137"/>
      <c r="JOE248" s="138"/>
      <c r="JOF248" s="139"/>
      <c r="JOG248" s="140"/>
      <c r="JOH248" s="128"/>
      <c r="JOI248" s="220"/>
      <c r="JOJ248" s="17"/>
      <c r="JOK248" s="17"/>
      <c r="JOL248" s="129"/>
      <c r="JOM248" s="125"/>
      <c r="JON248" s="125"/>
      <c r="JOO248" s="125"/>
      <c r="JOP248" s="125"/>
      <c r="JOQ248" s="125"/>
      <c r="JOR248" s="54"/>
      <c r="JOS248" s="137"/>
      <c r="JOT248" s="138"/>
      <c r="JOU248" s="139"/>
      <c r="JOV248" s="140"/>
      <c r="JOW248" s="128"/>
      <c r="JOX248" s="220"/>
      <c r="JOY248" s="17"/>
      <c r="JOZ248" s="17"/>
      <c r="JPA248" s="129"/>
      <c r="JPB248" s="125"/>
      <c r="JPC248" s="125"/>
      <c r="JPD248" s="125"/>
      <c r="JPE248" s="125"/>
      <c r="JPF248" s="125"/>
      <c r="JPG248" s="54"/>
      <c r="JPH248" s="137"/>
      <c r="JPI248" s="138"/>
      <c r="JPJ248" s="139"/>
      <c r="JPK248" s="140"/>
      <c r="JPL248" s="128"/>
      <c r="JPM248" s="220"/>
      <c r="JPN248" s="17"/>
      <c r="JPO248" s="17"/>
      <c r="JPP248" s="129"/>
      <c r="JPQ248" s="125"/>
      <c r="JPR248" s="125"/>
      <c r="JPS248" s="125"/>
      <c r="JPT248" s="125"/>
      <c r="JPU248" s="125"/>
      <c r="JPV248" s="54"/>
      <c r="JPW248" s="137"/>
      <c r="JPX248" s="138"/>
      <c r="JPY248" s="139"/>
      <c r="JPZ248" s="140"/>
      <c r="JQA248" s="128"/>
      <c r="JQB248" s="220"/>
      <c r="JQC248" s="17"/>
      <c r="JQD248" s="17"/>
      <c r="JQE248" s="129"/>
      <c r="JQF248" s="125"/>
      <c r="JQG248" s="125"/>
      <c r="JQH248" s="125"/>
      <c r="JQI248" s="125"/>
      <c r="JQJ248" s="125"/>
      <c r="JQK248" s="54"/>
      <c r="JQL248" s="137"/>
      <c r="JQM248" s="138"/>
      <c r="JQN248" s="139"/>
      <c r="JQO248" s="140"/>
      <c r="JQP248" s="128"/>
      <c r="JQQ248" s="220"/>
      <c r="JQR248" s="17"/>
      <c r="JQS248" s="17"/>
      <c r="JQT248" s="129"/>
      <c r="JQU248" s="125"/>
      <c r="JQV248" s="125"/>
      <c r="JQW248" s="125"/>
      <c r="JQX248" s="125"/>
      <c r="JQY248" s="125"/>
      <c r="JQZ248" s="54"/>
      <c r="JRA248" s="137"/>
      <c r="JRB248" s="138"/>
      <c r="JRC248" s="139"/>
      <c r="JRD248" s="140"/>
      <c r="JRE248" s="128"/>
      <c r="JRF248" s="220"/>
      <c r="JRG248" s="17"/>
      <c r="JRH248" s="17"/>
      <c r="JRI248" s="129"/>
      <c r="JRJ248" s="125"/>
      <c r="JRK248" s="125"/>
      <c r="JRL248" s="125"/>
      <c r="JRM248" s="125"/>
      <c r="JRN248" s="125"/>
      <c r="JRO248" s="54"/>
      <c r="JRP248" s="137"/>
      <c r="JRQ248" s="138"/>
      <c r="JRR248" s="139"/>
      <c r="JRS248" s="140"/>
      <c r="JRT248" s="128"/>
      <c r="JRU248" s="220"/>
      <c r="JRV248" s="17"/>
      <c r="JRW248" s="17"/>
      <c r="JRX248" s="129"/>
      <c r="JRY248" s="125"/>
      <c r="JRZ248" s="125"/>
      <c r="JSA248" s="125"/>
      <c r="JSB248" s="125"/>
      <c r="JSC248" s="125"/>
      <c r="JSD248" s="54"/>
      <c r="JSE248" s="137"/>
      <c r="JSF248" s="138"/>
      <c r="JSG248" s="139"/>
      <c r="JSH248" s="140"/>
      <c r="JSI248" s="128"/>
      <c r="JSJ248" s="220"/>
      <c r="JSK248" s="17"/>
      <c r="JSL248" s="17"/>
      <c r="JSM248" s="129"/>
      <c r="JSN248" s="125"/>
      <c r="JSO248" s="125"/>
      <c r="JSP248" s="125"/>
      <c r="JSQ248" s="125"/>
      <c r="JSR248" s="125"/>
      <c r="JSS248" s="54"/>
      <c r="JST248" s="137"/>
      <c r="JSU248" s="138"/>
      <c r="JSV248" s="139"/>
      <c r="JSW248" s="140"/>
      <c r="JSX248" s="128"/>
      <c r="JSY248" s="220"/>
      <c r="JSZ248" s="17"/>
      <c r="JTA248" s="17"/>
      <c r="JTB248" s="129"/>
      <c r="JTC248" s="125"/>
      <c r="JTD248" s="125"/>
      <c r="JTE248" s="125"/>
      <c r="JTF248" s="125"/>
      <c r="JTG248" s="125"/>
      <c r="JTH248" s="54"/>
      <c r="JTI248" s="137"/>
      <c r="JTJ248" s="138"/>
      <c r="JTK248" s="139"/>
      <c r="JTL248" s="140"/>
      <c r="JTM248" s="128"/>
      <c r="JTN248" s="220"/>
      <c r="JTO248" s="17"/>
      <c r="JTP248" s="17"/>
      <c r="JTQ248" s="129"/>
      <c r="JTR248" s="125"/>
      <c r="JTS248" s="125"/>
      <c r="JTT248" s="125"/>
      <c r="JTU248" s="125"/>
      <c r="JTV248" s="125"/>
      <c r="JTW248" s="54"/>
      <c r="JTX248" s="137"/>
      <c r="JTY248" s="138"/>
      <c r="JTZ248" s="139"/>
      <c r="JUA248" s="140"/>
      <c r="JUB248" s="128"/>
      <c r="JUC248" s="220"/>
      <c r="JUD248" s="17"/>
      <c r="JUE248" s="17"/>
      <c r="JUF248" s="129"/>
      <c r="JUG248" s="125"/>
      <c r="JUH248" s="125"/>
      <c r="JUI248" s="125"/>
      <c r="JUJ248" s="125"/>
      <c r="JUK248" s="125"/>
      <c r="JUL248" s="54"/>
      <c r="JUM248" s="137"/>
      <c r="JUN248" s="138"/>
      <c r="JUO248" s="139"/>
      <c r="JUP248" s="140"/>
      <c r="JUQ248" s="128"/>
      <c r="JUR248" s="220"/>
      <c r="JUS248" s="17"/>
      <c r="JUT248" s="17"/>
      <c r="JUU248" s="129"/>
      <c r="JUV248" s="125"/>
      <c r="JUW248" s="125"/>
      <c r="JUX248" s="125"/>
      <c r="JUY248" s="125"/>
      <c r="JUZ248" s="125"/>
      <c r="JVA248" s="54"/>
      <c r="JVB248" s="137"/>
      <c r="JVC248" s="138"/>
      <c r="JVD248" s="139"/>
      <c r="JVE248" s="140"/>
      <c r="JVF248" s="128"/>
      <c r="JVG248" s="220"/>
      <c r="JVH248" s="17"/>
      <c r="JVI248" s="17"/>
      <c r="JVJ248" s="129"/>
      <c r="JVK248" s="125"/>
      <c r="JVL248" s="125"/>
      <c r="JVM248" s="125"/>
      <c r="JVN248" s="125"/>
      <c r="JVO248" s="125"/>
      <c r="JVP248" s="54"/>
      <c r="JVQ248" s="137"/>
      <c r="JVR248" s="138"/>
      <c r="JVS248" s="139"/>
      <c r="JVT248" s="140"/>
      <c r="JVU248" s="128"/>
      <c r="JVV248" s="220"/>
      <c r="JVW248" s="17"/>
      <c r="JVX248" s="17"/>
      <c r="JVY248" s="129"/>
      <c r="JVZ248" s="125"/>
      <c r="JWA248" s="125"/>
      <c r="JWB248" s="125"/>
      <c r="JWC248" s="125"/>
      <c r="JWD248" s="125"/>
      <c r="JWE248" s="54"/>
      <c r="JWF248" s="137"/>
      <c r="JWG248" s="138"/>
      <c r="JWH248" s="139"/>
      <c r="JWI248" s="140"/>
      <c r="JWJ248" s="128"/>
      <c r="JWK248" s="220"/>
      <c r="JWL248" s="17"/>
      <c r="JWM248" s="17"/>
      <c r="JWN248" s="129"/>
      <c r="JWO248" s="125"/>
      <c r="JWP248" s="125"/>
      <c r="JWQ248" s="125"/>
      <c r="JWR248" s="125"/>
      <c r="JWS248" s="125"/>
      <c r="JWT248" s="54"/>
      <c r="JWU248" s="137"/>
      <c r="JWV248" s="138"/>
      <c r="JWW248" s="139"/>
      <c r="JWX248" s="140"/>
      <c r="JWY248" s="128"/>
      <c r="JWZ248" s="220"/>
      <c r="JXA248" s="17"/>
      <c r="JXB248" s="17"/>
      <c r="JXC248" s="129"/>
      <c r="JXD248" s="125"/>
      <c r="JXE248" s="125"/>
      <c r="JXF248" s="125"/>
      <c r="JXG248" s="125"/>
      <c r="JXH248" s="125"/>
      <c r="JXI248" s="54"/>
      <c r="JXJ248" s="137"/>
      <c r="JXK248" s="138"/>
      <c r="JXL248" s="139"/>
      <c r="JXM248" s="140"/>
      <c r="JXN248" s="128"/>
      <c r="JXO248" s="220"/>
      <c r="JXP248" s="17"/>
      <c r="JXQ248" s="17"/>
      <c r="JXR248" s="129"/>
      <c r="JXS248" s="125"/>
      <c r="JXT248" s="125"/>
      <c r="JXU248" s="125"/>
      <c r="JXV248" s="125"/>
      <c r="JXW248" s="125"/>
      <c r="JXX248" s="54"/>
      <c r="JXY248" s="137"/>
      <c r="JXZ248" s="138"/>
      <c r="JYA248" s="139"/>
      <c r="JYB248" s="140"/>
      <c r="JYC248" s="128"/>
      <c r="JYD248" s="220"/>
      <c r="JYE248" s="17"/>
      <c r="JYF248" s="17"/>
      <c r="JYG248" s="129"/>
      <c r="JYH248" s="125"/>
      <c r="JYI248" s="125"/>
      <c r="JYJ248" s="125"/>
      <c r="JYK248" s="125"/>
      <c r="JYL248" s="125"/>
      <c r="JYM248" s="54"/>
      <c r="JYN248" s="137"/>
      <c r="JYO248" s="138"/>
      <c r="JYP248" s="139"/>
      <c r="JYQ248" s="140"/>
      <c r="JYR248" s="128"/>
      <c r="JYS248" s="220"/>
      <c r="JYT248" s="17"/>
      <c r="JYU248" s="17"/>
      <c r="JYV248" s="129"/>
      <c r="JYW248" s="125"/>
      <c r="JYX248" s="125"/>
      <c r="JYY248" s="125"/>
      <c r="JYZ248" s="125"/>
      <c r="JZA248" s="125"/>
      <c r="JZB248" s="54"/>
      <c r="JZC248" s="137"/>
      <c r="JZD248" s="138"/>
      <c r="JZE248" s="139"/>
      <c r="JZF248" s="140"/>
      <c r="JZG248" s="128"/>
      <c r="JZH248" s="220"/>
      <c r="JZI248" s="17"/>
      <c r="JZJ248" s="17"/>
      <c r="JZK248" s="129"/>
      <c r="JZL248" s="125"/>
      <c r="JZM248" s="125"/>
      <c r="JZN248" s="125"/>
      <c r="JZO248" s="125"/>
      <c r="JZP248" s="125"/>
      <c r="JZQ248" s="54"/>
      <c r="JZR248" s="137"/>
      <c r="JZS248" s="138"/>
      <c r="JZT248" s="139"/>
      <c r="JZU248" s="140"/>
      <c r="JZV248" s="128"/>
      <c r="JZW248" s="220"/>
      <c r="JZX248" s="17"/>
      <c r="JZY248" s="17"/>
      <c r="JZZ248" s="129"/>
      <c r="KAA248" s="125"/>
      <c r="KAB248" s="125"/>
      <c r="KAC248" s="125"/>
      <c r="KAD248" s="125"/>
      <c r="KAE248" s="125"/>
      <c r="KAF248" s="54"/>
      <c r="KAG248" s="137"/>
      <c r="KAH248" s="138"/>
      <c r="KAI248" s="139"/>
      <c r="KAJ248" s="140"/>
      <c r="KAK248" s="128"/>
      <c r="KAL248" s="220"/>
      <c r="KAM248" s="17"/>
      <c r="KAN248" s="17"/>
      <c r="KAO248" s="129"/>
      <c r="KAP248" s="125"/>
      <c r="KAQ248" s="125"/>
      <c r="KAR248" s="125"/>
      <c r="KAS248" s="125"/>
      <c r="KAT248" s="125"/>
      <c r="KAU248" s="54"/>
      <c r="KAV248" s="137"/>
      <c r="KAW248" s="138"/>
      <c r="KAX248" s="139"/>
      <c r="KAY248" s="140"/>
      <c r="KAZ248" s="128"/>
      <c r="KBA248" s="220"/>
      <c r="KBB248" s="17"/>
      <c r="KBC248" s="17"/>
      <c r="KBD248" s="129"/>
      <c r="KBE248" s="125"/>
      <c r="KBF248" s="125"/>
      <c r="KBG248" s="125"/>
      <c r="KBH248" s="125"/>
      <c r="KBI248" s="125"/>
      <c r="KBJ248" s="54"/>
      <c r="KBK248" s="137"/>
      <c r="KBL248" s="138"/>
      <c r="KBM248" s="139"/>
      <c r="KBN248" s="140"/>
      <c r="KBO248" s="128"/>
      <c r="KBP248" s="220"/>
      <c r="KBQ248" s="17"/>
      <c r="KBR248" s="17"/>
      <c r="KBS248" s="129"/>
      <c r="KBT248" s="125"/>
      <c r="KBU248" s="125"/>
      <c r="KBV248" s="125"/>
      <c r="KBW248" s="125"/>
      <c r="KBX248" s="125"/>
      <c r="KBY248" s="54"/>
      <c r="KBZ248" s="137"/>
      <c r="KCA248" s="138"/>
      <c r="KCB248" s="139"/>
      <c r="KCC248" s="140"/>
      <c r="KCD248" s="128"/>
      <c r="KCE248" s="220"/>
      <c r="KCF248" s="17"/>
      <c r="KCG248" s="17"/>
      <c r="KCH248" s="129"/>
      <c r="KCI248" s="125"/>
      <c r="KCJ248" s="125"/>
      <c r="KCK248" s="125"/>
      <c r="KCL248" s="125"/>
      <c r="KCM248" s="125"/>
      <c r="KCN248" s="54"/>
      <c r="KCO248" s="137"/>
      <c r="KCP248" s="138"/>
      <c r="KCQ248" s="139"/>
      <c r="KCR248" s="140"/>
      <c r="KCS248" s="128"/>
      <c r="KCT248" s="220"/>
      <c r="KCU248" s="17"/>
      <c r="KCV248" s="17"/>
      <c r="KCW248" s="129"/>
      <c r="KCX248" s="125"/>
      <c r="KCY248" s="125"/>
      <c r="KCZ248" s="125"/>
      <c r="KDA248" s="125"/>
      <c r="KDB248" s="125"/>
      <c r="KDC248" s="54"/>
      <c r="KDD248" s="137"/>
      <c r="KDE248" s="138"/>
      <c r="KDF248" s="139"/>
      <c r="KDG248" s="140"/>
      <c r="KDH248" s="128"/>
      <c r="KDI248" s="220"/>
      <c r="KDJ248" s="17"/>
      <c r="KDK248" s="17"/>
      <c r="KDL248" s="129"/>
      <c r="KDM248" s="125"/>
      <c r="KDN248" s="125"/>
      <c r="KDO248" s="125"/>
      <c r="KDP248" s="125"/>
      <c r="KDQ248" s="125"/>
      <c r="KDR248" s="54"/>
      <c r="KDS248" s="137"/>
      <c r="KDT248" s="138"/>
      <c r="KDU248" s="139"/>
      <c r="KDV248" s="140"/>
      <c r="KDW248" s="128"/>
      <c r="KDX248" s="220"/>
      <c r="KDY248" s="17"/>
      <c r="KDZ248" s="17"/>
      <c r="KEA248" s="129"/>
      <c r="KEB248" s="125"/>
      <c r="KEC248" s="125"/>
      <c r="KED248" s="125"/>
      <c r="KEE248" s="125"/>
      <c r="KEF248" s="125"/>
      <c r="KEG248" s="54"/>
      <c r="KEH248" s="137"/>
      <c r="KEI248" s="138"/>
      <c r="KEJ248" s="139"/>
      <c r="KEK248" s="140"/>
      <c r="KEL248" s="128"/>
      <c r="KEM248" s="220"/>
      <c r="KEN248" s="17"/>
      <c r="KEO248" s="17"/>
      <c r="KEP248" s="129"/>
      <c r="KEQ248" s="125"/>
      <c r="KER248" s="125"/>
      <c r="KES248" s="125"/>
      <c r="KET248" s="125"/>
      <c r="KEU248" s="125"/>
      <c r="KEV248" s="54"/>
      <c r="KEW248" s="137"/>
      <c r="KEX248" s="138"/>
      <c r="KEY248" s="139"/>
      <c r="KEZ248" s="140"/>
      <c r="KFA248" s="128"/>
      <c r="KFB248" s="220"/>
      <c r="KFC248" s="17"/>
      <c r="KFD248" s="17"/>
      <c r="KFE248" s="129"/>
      <c r="KFF248" s="125"/>
      <c r="KFG248" s="125"/>
      <c r="KFH248" s="125"/>
      <c r="KFI248" s="125"/>
      <c r="KFJ248" s="125"/>
      <c r="KFK248" s="54"/>
      <c r="KFL248" s="137"/>
      <c r="KFM248" s="138"/>
      <c r="KFN248" s="139"/>
      <c r="KFO248" s="140"/>
      <c r="KFP248" s="128"/>
      <c r="KFQ248" s="220"/>
      <c r="KFR248" s="17"/>
      <c r="KFS248" s="17"/>
      <c r="KFT248" s="129"/>
      <c r="KFU248" s="125"/>
      <c r="KFV248" s="125"/>
      <c r="KFW248" s="125"/>
      <c r="KFX248" s="125"/>
      <c r="KFY248" s="125"/>
      <c r="KFZ248" s="54"/>
      <c r="KGA248" s="137"/>
      <c r="KGB248" s="138"/>
      <c r="KGC248" s="139"/>
      <c r="KGD248" s="140"/>
      <c r="KGE248" s="128"/>
      <c r="KGF248" s="220"/>
      <c r="KGG248" s="17"/>
      <c r="KGH248" s="17"/>
      <c r="KGI248" s="129"/>
      <c r="KGJ248" s="125"/>
      <c r="KGK248" s="125"/>
      <c r="KGL248" s="125"/>
      <c r="KGM248" s="125"/>
      <c r="KGN248" s="125"/>
      <c r="KGO248" s="54"/>
      <c r="KGP248" s="137"/>
      <c r="KGQ248" s="138"/>
      <c r="KGR248" s="139"/>
      <c r="KGS248" s="140"/>
      <c r="KGT248" s="128"/>
      <c r="KGU248" s="220"/>
      <c r="KGV248" s="17"/>
      <c r="KGW248" s="17"/>
      <c r="KGX248" s="129"/>
      <c r="KGY248" s="125"/>
      <c r="KGZ248" s="125"/>
      <c r="KHA248" s="125"/>
      <c r="KHB248" s="125"/>
      <c r="KHC248" s="125"/>
      <c r="KHD248" s="54"/>
      <c r="KHE248" s="137"/>
      <c r="KHF248" s="138"/>
      <c r="KHG248" s="139"/>
      <c r="KHH248" s="140"/>
      <c r="KHI248" s="128"/>
      <c r="KHJ248" s="220"/>
      <c r="KHK248" s="17"/>
      <c r="KHL248" s="17"/>
      <c r="KHM248" s="129"/>
      <c r="KHN248" s="125"/>
      <c r="KHO248" s="125"/>
      <c r="KHP248" s="125"/>
      <c r="KHQ248" s="125"/>
      <c r="KHR248" s="125"/>
      <c r="KHS248" s="54"/>
      <c r="KHT248" s="137"/>
      <c r="KHU248" s="138"/>
      <c r="KHV248" s="139"/>
      <c r="KHW248" s="140"/>
      <c r="KHX248" s="128"/>
      <c r="KHY248" s="220"/>
      <c r="KHZ248" s="17"/>
      <c r="KIA248" s="17"/>
      <c r="KIB248" s="129"/>
      <c r="KIC248" s="125"/>
      <c r="KID248" s="125"/>
      <c r="KIE248" s="125"/>
      <c r="KIF248" s="125"/>
      <c r="KIG248" s="125"/>
      <c r="KIH248" s="54"/>
      <c r="KII248" s="137"/>
      <c r="KIJ248" s="138"/>
      <c r="KIK248" s="139"/>
      <c r="KIL248" s="140"/>
      <c r="KIM248" s="128"/>
      <c r="KIN248" s="220"/>
      <c r="KIO248" s="17"/>
      <c r="KIP248" s="17"/>
      <c r="KIQ248" s="129"/>
      <c r="KIR248" s="125"/>
      <c r="KIS248" s="125"/>
      <c r="KIT248" s="125"/>
      <c r="KIU248" s="125"/>
      <c r="KIV248" s="125"/>
      <c r="KIW248" s="54"/>
      <c r="KIX248" s="137"/>
      <c r="KIY248" s="138"/>
      <c r="KIZ248" s="139"/>
      <c r="KJA248" s="140"/>
      <c r="KJB248" s="128"/>
      <c r="KJC248" s="220"/>
      <c r="KJD248" s="17"/>
      <c r="KJE248" s="17"/>
      <c r="KJF248" s="129"/>
      <c r="KJG248" s="125"/>
      <c r="KJH248" s="125"/>
      <c r="KJI248" s="125"/>
      <c r="KJJ248" s="125"/>
      <c r="KJK248" s="125"/>
      <c r="KJL248" s="54"/>
      <c r="KJM248" s="137"/>
      <c r="KJN248" s="138"/>
      <c r="KJO248" s="139"/>
      <c r="KJP248" s="140"/>
      <c r="KJQ248" s="128"/>
      <c r="KJR248" s="220"/>
      <c r="KJS248" s="17"/>
      <c r="KJT248" s="17"/>
      <c r="KJU248" s="129"/>
      <c r="KJV248" s="125"/>
      <c r="KJW248" s="125"/>
      <c r="KJX248" s="125"/>
      <c r="KJY248" s="125"/>
      <c r="KJZ248" s="125"/>
      <c r="KKA248" s="54"/>
      <c r="KKB248" s="137"/>
      <c r="KKC248" s="138"/>
      <c r="KKD248" s="139"/>
      <c r="KKE248" s="140"/>
      <c r="KKF248" s="128"/>
      <c r="KKG248" s="220"/>
      <c r="KKH248" s="17"/>
      <c r="KKI248" s="17"/>
      <c r="KKJ248" s="129"/>
      <c r="KKK248" s="125"/>
      <c r="KKL248" s="125"/>
      <c r="KKM248" s="125"/>
      <c r="KKN248" s="125"/>
      <c r="KKO248" s="125"/>
      <c r="KKP248" s="54"/>
      <c r="KKQ248" s="137"/>
      <c r="KKR248" s="138"/>
      <c r="KKS248" s="139"/>
      <c r="KKT248" s="140"/>
      <c r="KKU248" s="128"/>
      <c r="KKV248" s="220"/>
      <c r="KKW248" s="17"/>
      <c r="KKX248" s="17"/>
      <c r="KKY248" s="129"/>
      <c r="KKZ248" s="125"/>
      <c r="KLA248" s="125"/>
      <c r="KLB248" s="125"/>
      <c r="KLC248" s="125"/>
      <c r="KLD248" s="125"/>
      <c r="KLE248" s="54"/>
      <c r="KLF248" s="137"/>
      <c r="KLG248" s="138"/>
      <c r="KLH248" s="139"/>
      <c r="KLI248" s="140"/>
      <c r="KLJ248" s="128"/>
      <c r="KLK248" s="220"/>
      <c r="KLL248" s="17"/>
      <c r="KLM248" s="17"/>
      <c r="KLN248" s="129"/>
      <c r="KLO248" s="125"/>
      <c r="KLP248" s="125"/>
      <c r="KLQ248" s="125"/>
      <c r="KLR248" s="125"/>
      <c r="KLS248" s="125"/>
      <c r="KLT248" s="54"/>
      <c r="KLU248" s="137"/>
      <c r="KLV248" s="138"/>
      <c r="KLW248" s="139"/>
      <c r="KLX248" s="140"/>
      <c r="KLY248" s="128"/>
      <c r="KLZ248" s="220"/>
      <c r="KMA248" s="17"/>
      <c r="KMB248" s="17"/>
      <c r="KMC248" s="129"/>
      <c r="KMD248" s="125"/>
      <c r="KME248" s="125"/>
      <c r="KMF248" s="125"/>
      <c r="KMG248" s="125"/>
      <c r="KMH248" s="125"/>
      <c r="KMI248" s="54"/>
      <c r="KMJ248" s="137"/>
      <c r="KMK248" s="138"/>
      <c r="KML248" s="139"/>
      <c r="KMM248" s="140"/>
      <c r="KMN248" s="128"/>
      <c r="KMO248" s="220"/>
      <c r="KMP248" s="17"/>
      <c r="KMQ248" s="17"/>
      <c r="KMR248" s="129"/>
      <c r="KMS248" s="125"/>
      <c r="KMT248" s="125"/>
      <c r="KMU248" s="125"/>
      <c r="KMV248" s="125"/>
      <c r="KMW248" s="125"/>
      <c r="KMX248" s="54"/>
      <c r="KMY248" s="137"/>
      <c r="KMZ248" s="138"/>
      <c r="KNA248" s="139"/>
      <c r="KNB248" s="140"/>
      <c r="KNC248" s="128"/>
      <c r="KND248" s="220"/>
      <c r="KNE248" s="17"/>
      <c r="KNF248" s="17"/>
      <c r="KNG248" s="129"/>
      <c r="KNH248" s="125"/>
      <c r="KNI248" s="125"/>
      <c r="KNJ248" s="125"/>
      <c r="KNK248" s="125"/>
      <c r="KNL248" s="125"/>
      <c r="KNM248" s="54"/>
      <c r="KNN248" s="137"/>
      <c r="KNO248" s="138"/>
      <c r="KNP248" s="139"/>
      <c r="KNQ248" s="140"/>
      <c r="KNR248" s="128"/>
      <c r="KNS248" s="220"/>
      <c r="KNT248" s="17"/>
      <c r="KNU248" s="17"/>
      <c r="KNV248" s="129"/>
      <c r="KNW248" s="125"/>
      <c r="KNX248" s="125"/>
      <c r="KNY248" s="125"/>
      <c r="KNZ248" s="125"/>
      <c r="KOA248" s="125"/>
      <c r="KOB248" s="54"/>
      <c r="KOC248" s="137"/>
      <c r="KOD248" s="138"/>
      <c r="KOE248" s="139"/>
      <c r="KOF248" s="140"/>
      <c r="KOG248" s="128"/>
      <c r="KOH248" s="220"/>
      <c r="KOI248" s="17"/>
      <c r="KOJ248" s="17"/>
      <c r="KOK248" s="129"/>
      <c r="KOL248" s="125"/>
      <c r="KOM248" s="125"/>
      <c r="KON248" s="125"/>
      <c r="KOO248" s="125"/>
      <c r="KOP248" s="125"/>
      <c r="KOQ248" s="54"/>
      <c r="KOR248" s="137"/>
      <c r="KOS248" s="138"/>
      <c r="KOT248" s="139"/>
      <c r="KOU248" s="140"/>
      <c r="KOV248" s="128"/>
      <c r="KOW248" s="220"/>
      <c r="KOX248" s="17"/>
      <c r="KOY248" s="17"/>
      <c r="KOZ248" s="129"/>
      <c r="KPA248" s="125"/>
      <c r="KPB248" s="125"/>
      <c r="KPC248" s="125"/>
      <c r="KPD248" s="125"/>
      <c r="KPE248" s="125"/>
      <c r="KPF248" s="54"/>
      <c r="KPG248" s="137"/>
      <c r="KPH248" s="138"/>
      <c r="KPI248" s="139"/>
      <c r="KPJ248" s="140"/>
      <c r="KPK248" s="128"/>
      <c r="KPL248" s="220"/>
      <c r="KPM248" s="17"/>
      <c r="KPN248" s="17"/>
      <c r="KPO248" s="129"/>
      <c r="KPP248" s="125"/>
      <c r="KPQ248" s="125"/>
      <c r="KPR248" s="125"/>
      <c r="KPS248" s="125"/>
      <c r="KPT248" s="125"/>
      <c r="KPU248" s="54"/>
      <c r="KPV248" s="137"/>
      <c r="KPW248" s="138"/>
      <c r="KPX248" s="139"/>
      <c r="KPY248" s="140"/>
      <c r="KPZ248" s="128"/>
      <c r="KQA248" s="220"/>
      <c r="KQB248" s="17"/>
      <c r="KQC248" s="17"/>
      <c r="KQD248" s="129"/>
      <c r="KQE248" s="125"/>
      <c r="KQF248" s="125"/>
      <c r="KQG248" s="125"/>
      <c r="KQH248" s="125"/>
      <c r="KQI248" s="125"/>
      <c r="KQJ248" s="54"/>
      <c r="KQK248" s="137"/>
      <c r="KQL248" s="138"/>
      <c r="KQM248" s="139"/>
      <c r="KQN248" s="140"/>
      <c r="KQO248" s="128"/>
      <c r="KQP248" s="220"/>
      <c r="KQQ248" s="17"/>
      <c r="KQR248" s="17"/>
      <c r="KQS248" s="129"/>
      <c r="KQT248" s="125"/>
      <c r="KQU248" s="125"/>
      <c r="KQV248" s="125"/>
      <c r="KQW248" s="125"/>
      <c r="KQX248" s="125"/>
      <c r="KQY248" s="54"/>
      <c r="KQZ248" s="137"/>
      <c r="KRA248" s="138"/>
      <c r="KRB248" s="139"/>
      <c r="KRC248" s="140"/>
      <c r="KRD248" s="128"/>
      <c r="KRE248" s="220"/>
      <c r="KRF248" s="17"/>
      <c r="KRG248" s="17"/>
      <c r="KRH248" s="129"/>
      <c r="KRI248" s="125"/>
      <c r="KRJ248" s="125"/>
      <c r="KRK248" s="125"/>
      <c r="KRL248" s="125"/>
      <c r="KRM248" s="125"/>
      <c r="KRN248" s="54"/>
      <c r="KRO248" s="137"/>
      <c r="KRP248" s="138"/>
      <c r="KRQ248" s="139"/>
      <c r="KRR248" s="140"/>
      <c r="KRS248" s="128"/>
      <c r="KRT248" s="220"/>
      <c r="KRU248" s="17"/>
      <c r="KRV248" s="17"/>
      <c r="KRW248" s="129"/>
      <c r="KRX248" s="125"/>
      <c r="KRY248" s="125"/>
      <c r="KRZ248" s="125"/>
      <c r="KSA248" s="125"/>
      <c r="KSB248" s="125"/>
      <c r="KSC248" s="54"/>
      <c r="KSD248" s="137"/>
      <c r="KSE248" s="138"/>
      <c r="KSF248" s="139"/>
      <c r="KSG248" s="140"/>
      <c r="KSH248" s="128"/>
      <c r="KSI248" s="220"/>
      <c r="KSJ248" s="17"/>
      <c r="KSK248" s="17"/>
      <c r="KSL248" s="129"/>
      <c r="KSM248" s="125"/>
      <c r="KSN248" s="125"/>
      <c r="KSO248" s="125"/>
      <c r="KSP248" s="125"/>
      <c r="KSQ248" s="125"/>
      <c r="KSR248" s="54"/>
      <c r="KSS248" s="137"/>
      <c r="KST248" s="138"/>
      <c r="KSU248" s="139"/>
      <c r="KSV248" s="140"/>
      <c r="KSW248" s="128"/>
      <c r="KSX248" s="220"/>
      <c r="KSY248" s="17"/>
      <c r="KSZ248" s="17"/>
      <c r="KTA248" s="129"/>
      <c r="KTB248" s="125"/>
      <c r="KTC248" s="125"/>
      <c r="KTD248" s="125"/>
      <c r="KTE248" s="125"/>
      <c r="KTF248" s="125"/>
      <c r="KTG248" s="54"/>
      <c r="KTH248" s="137"/>
      <c r="KTI248" s="138"/>
      <c r="KTJ248" s="139"/>
      <c r="KTK248" s="140"/>
      <c r="KTL248" s="128"/>
      <c r="KTM248" s="220"/>
      <c r="KTN248" s="17"/>
      <c r="KTO248" s="17"/>
      <c r="KTP248" s="129"/>
      <c r="KTQ248" s="125"/>
      <c r="KTR248" s="125"/>
      <c r="KTS248" s="125"/>
      <c r="KTT248" s="125"/>
      <c r="KTU248" s="125"/>
      <c r="KTV248" s="54"/>
      <c r="KTW248" s="137"/>
      <c r="KTX248" s="138"/>
      <c r="KTY248" s="139"/>
      <c r="KTZ248" s="140"/>
      <c r="KUA248" s="128"/>
      <c r="KUB248" s="220"/>
      <c r="KUC248" s="17"/>
      <c r="KUD248" s="17"/>
      <c r="KUE248" s="129"/>
      <c r="KUF248" s="125"/>
      <c r="KUG248" s="125"/>
      <c r="KUH248" s="125"/>
      <c r="KUI248" s="125"/>
      <c r="KUJ248" s="125"/>
      <c r="KUK248" s="54"/>
      <c r="KUL248" s="137"/>
      <c r="KUM248" s="138"/>
      <c r="KUN248" s="139"/>
      <c r="KUO248" s="140"/>
      <c r="KUP248" s="128"/>
      <c r="KUQ248" s="220"/>
      <c r="KUR248" s="17"/>
      <c r="KUS248" s="17"/>
      <c r="KUT248" s="129"/>
      <c r="KUU248" s="125"/>
      <c r="KUV248" s="125"/>
      <c r="KUW248" s="125"/>
      <c r="KUX248" s="125"/>
      <c r="KUY248" s="125"/>
      <c r="KUZ248" s="54"/>
      <c r="KVA248" s="137"/>
      <c r="KVB248" s="138"/>
      <c r="KVC248" s="139"/>
      <c r="KVD248" s="140"/>
      <c r="KVE248" s="128"/>
      <c r="KVF248" s="220"/>
      <c r="KVG248" s="17"/>
      <c r="KVH248" s="17"/>
      <c r="KVI248" s="129"/>
      <c r="KVJ248" s="125"/>
      <c r="KVK248" s="125"/>
      <c r="KVL248" s="125"/>
      <c r="KVM248" s="125"/>
      <c r="KVN248" s="125"/>
      <c r="KVO248" s="54"/>
      <c r="KVP248" s="137"/>
      <c r="KVQ248" s="138"/>
      <c r="KVR248" s="139"/>
      <c r="KVS248" s="140"/>
      <c r="KVT248" s="128"/>
      <c r="KVU248" s="220"/>
      <c r="KVV248" s="17"/>
      <c r="KVW248" s="17"/>
      <c r="KVX248" s="129"/>
      <c r="KVY248" s="125"/>
      <c r="KVZ248" s="125"/>
      <c r="KWA248" s="125"/>
      <c r="KWB248" s="125"/>
      <c r="KWC248" s="125"/>
      <c r="KWD248" s="54"/>
      <c r="KWE248" s="137"/>
      <c r="KWF248" s="138"/>
      <c r="KWG248" s="139"/>
      <c r="KWH248" s="140"/>
      <c r="KWI248" s="128"/>
      <c r="KWJ248" s="220"/>
      <c r="KWK248" s="17"/>
      <c r="KWL248" s="17"/>
      <c r="KWM248" s="129"/>
      <c r="KWN248" s="125"/>
      <c r="KWO248" s="125"/>
      <c r="KWP248" s="125"/>
      <c r="KWQ248" s="125"/>
      <c r="KWR248" s="125"/>
      <c r="KWS248" s="54"/>
      <c r="KWT248" s="137"/>
      <c r="KWU248" s="138"/>
      <c r="KWV248" s="139"/>
      <c r="KWW248" s="140"/>
      <c r="KWX248" s="128"/>
      <c r="KWY248" s="220"/>
      <c r="KWZ248" s="17"/>
      <c r="KXA248" s="17"/>
      <c r="KXB248" s="129"/>
      <c r="KXC248" s="125"/>
      <c r="KXD248" s="125"/>
      <c r="KXE248" s="125"/>
      <c r="KXF248" s="125"/>
      <c r="KXG248" s="125"/>
      <c r="KXH248" s="54"/>
      <c r="KXI248" s="137"/>
      <c r="KXJ248" s="138"/>
      <c r="KXK248" s="139"/>
      <c r="KXL248" s="140"/>
      <c r="KXM248" s="128"/>
      <c r="KXN248" s="220"/>
      <c r="KXO248" s="17"/>
      <c r="KXP248" s="17"/>
      <c r="KXQ248" s="129"/>
      <c r="KXR248" s="125"/>
      <c r="KXS248" s="125"/>
      <c r="KXT248" s="125"/>
      <c r="KXU248" s="125"/>
      <c r="KXV248" s="125"/>
      <c r="KXW248" s="54"/>
      <c r="KXX248" s="137"/>
      <c r="KXY248" s="138"/>
      <c r="KXZ248" s="139"/>
      <c r="KYA248" s="140"/>
      <c r="KYB248" s="128"/>
      <c r="KYC248" s="220"/>
      <c r="KYD248" s="17"/>
      <c r="KYE248" s="17"/>
      <c r="KYF248" s="129"/>
      <c r="KYG248" s="125"/>
      <c r="KYH248" s="125"/>
      <c r="KYI248" s="125"/>
      <c r="KYJ248" s="125"/>
      <c r="KYK248" s="125"/>
      <c r="KYL248" s="54"/>
      <c r="KYM248" s="137"/>
      <c r="KYN248" s="138"/>
      <c r="KYO248" s="139"/>
      <c r="KYP248" s="140"/>
      <c r="KYQ248" s="128"/>
      <c r="KYR248" s="220"/>
      <c r="KYS248" s="17"/>
      <c r="KYT248" s="17"/>
      <c r="KYU248" s="129"/>
      <c r="KYV248" s="125"/>
      <c r="KYW248" s="125"/>
      <c r="KYX248" s="125"/>
      <c r="KYY248" s="125"/>
      <c r="KYZ248" s="125"/>
      <c r="KZA248" s="54"/>
      <c r="KZB248" s="137"/>
      <c r="KZC248" s="138"/>
      <c r="KZD248" s="139"/>
      <c r="KZE248" s="140"/>
      <c r="KZF248" s="128"/>
      <c r="KZG248" s="220"/>
      <c r="KZH248" s="17"/>
      <c r="KZI248" s="17"/>
      <c r="KZJ248" s="129"/>
      <c r="KZK248" s="125"/>
      <c r="KZL248" s="125"/>
      <c r="KZM248" s="125"/>
      <c r="KZN248" s="125"/>
      <c r="KZO248" s="125"/>
      <c r="KZP248" s="54"/>
      <c r="KZQ248" s="137"/>
      <c r="KZR248" s="138"/>
      <c r="KZS248" s="139"/>
      <c r="KZT248" s="140"/>
      <c r="KZU248" s="128"/>
      <c r="KZV248" s="220"/>
      <c r="KZW248" s="17"/>
      <c r="KZX248" s="17"/>
      <c r="KZY248" s="129"/>
      <c r="KZZ248" s="125"/>
      <c r="LAA248" s="125"/>
      <c r="LAB248" s="125"/>
      <c r="LAC248" s="125"/>
      <c r="LAD248" s="125"/>
      <c r="LAE248" s="54"/>
      <c r="LAF248" s="137"/>
      <c r="LAG248" s="138"/>
      <c r="LAH248" s="139"/>
      <c r="LAI248" s="140"/>
      <c r="LAJ248" s="128"/>
      <c r="LAK248" s="220"/>
      <c r="LAL248" s="17"/>
      <c r="LAM248" s="17"/>
      <c r="LAN248" s="129"/>
      <c r="LAO248" s="125"/>
      <c r="LAP248" s="125"/>
      <c r="LAQ248" s="125"/>
      <c r="LAR248" s="125"/>
      <c r="LAS248" s="125"/>
      <c r="LAT248" s="54"/>
      <c r="LAU248" s="137"/>
      <c r="LAV248" s="138"/>
      <c r="LAW248" s="139"/>
      <c r="LAX248" s="140"/>
      <c r="LAY248" s="128"/>
      <c r="LAZ248" s="220"/>
      <c r="LBA248" s="17"/>
      <c r="LBB248" s="17"/>
      <c r="LBC248" s="129"/>
      <c r="LBD248" s="125"/>
      <c r="LBE248" s="125"/>
      <c r="LBF248" s="125"/>
      <c r="LBG248" s="125"/>
      <c r="LBH248" s="125"/>
      <c r="LBI248" s="54"/>
      <c r="LBJ248" s="137"/>
      <c r="LBK248" s="138"/>
      <c r="LBL248" s="139"/>
      <c r="LBM248" s="140"/>
      <c r="LBN248" s="128"/>
      <c r="LBO248" s="220"/>
      <c r="LBP248" s="17"/>
      <c r="LBQ248" s="17"/>
      <c r="LBR248" s="129"/>
      <c r="LBS248" s="125"/>
      <c r="LBT248" s="125"/>
      <c r="LBU248" s="125"/>
      <c r="LBV248" s="125"/>
      <c r="LBW248" s="125"/>
      <c r="LBX248" s="54"/>
      <c r="LBY248" s="137"/>
      <c r="LBZ248" s="138"/>
      <c r="LCA248" s="139"/>
      <c r="LCB248" s="140"/>
      <c r="LCC248" s="128"/>
      <c r="LCD248" s="220"/>
      <c r="LCE248" s="17"/>
      <c r="LCF248" s="17"/>
      <c r="LCG248" s="129"/>
      <c r="LCH248" s="125"/>
      <c r="LCI248" s="125"/>
      <c r="LCJ248" s="125"/>
      <c r="LCK248" s="125"/>
      <c r="LCL248" s="125"/>
      <c r="LCM248" s="54"/>
      <c r="LCN248" s="137"/>
      <c r="LCO248" s="138"/>
      <c r="LCP248" s="139"/>
      <c r="LCQ248" s="140"/>
      <c r="LCR248" s="128"/>
      <c r="LCS248" s="220"/>
      <c r="LCT248" s="17"/>
      <c r="LCU248" s="17"/>
      <c r="LCV248" s="129"/>
      <c r="LCW248" s="125"/>
      <c r="LCX248" s="125"/>
      <c r="LCY248" s="125"/>
      <c r="LCZ248" s="125"/>
      <c r="LDA248" s="125"/>
      <c r="LDB248" s="54"/>
      <c r="LDC248" s="137"/>
      <c r="LDD248" s="138"/>
      <c r="LDE248" s="139"/>
      <c r="LDF248" s="140"/>
      <c r="LDG248" s="128"/>
      <c r="LDH248" s="220"/>
      <c r="LDI248" s="17"/>
      <c r="LDJ248" s="17"/>
      <c r="LDK248" s="129"/>
      <c r="LDL248" s="125"/>
      <c r="LDM248" s="125"/>
      <c r="LDN248" s="125"/>
      <c r="LDO248" s="125"/>
      <c r="LDP248" s="125"/>
      <c r="LDQ248" s="54"/>
      <c r="LDR248" s="137"/>
      <c r="LDS248" s="138"/>
      <c r="LDT248" s="139"/>
      <c r="LDU248" s="140"/>
      <c r="LDV248" s="128"/>
      <c r="LDW248" s="220"/>
      <c r="LDX248" s="17"/>
      <c r="LDY248" s="17"/>
      <c r="LDZ248" s="129"/>
      <c r="LEA248" s="125"/>
      <c r="LEB248" s="125"/>
      <c r="LEC248" s="125"/>
      <c r="LED248" s="125"/>
      <c r="LEE248" s="125"/>
      <c r="LEF248" s="54"/>
      <c r="LEG248" s="137"/>
      <c r="LEH248" s="138"/>
      <c r="LEI248" s="139"/>
      <c r="LEJ248" s="140"/>
      <c r="LEK248" s="128"/>
      <c r="LEL248" s="220"/>
      <c r="LEM248" s="17"/>
      <c r="LEN248" s="17"/>
      <c r="LEO248" s="129"/>
      <c r="LEP248" s="125"/>
      <c r="LEQ248" s="125"/>
      <c r="LER248" s="125"/>
      <c r="LES248" s="125"/>
      <c r="LET248" s="125"/>
      <c r="LEU248" s="54"/>
      <c r="LEV248" s="137"/>
      <c r="LEW248" s="138"/>
      <c r="LEX248" s="139"/>
      <c r="LEY248" s="140"/>
      <c r="LEZ248" s="128"/>
      <c r="LFA248" s="220"/>
      <c r="LFB248" s="17"/>
      <c r="LFC248" s="17"/>
      <c r="LFD248" s="129"/>
      <c r="LFE248" s="125"/>
      <c r="LFF248" s="125"/>
      <c r="LFG248" s="125"/>
      <c r="LFH248" s="125"/>
      <c r="LFI248" s="125"/>
      <c r="LFJ248" s="54"/>
      <c r="LFK248" s="137"/>
      <c r="LFL248" s="138"/>
      <c r="LFM248" s="139"/>
      <c r="LFN248" s="140"/>
      <c r="LFO248" s="128"/>
      <c r="LFP248" s="220"/>
      <c r="LFQ248" s="17"/>
      <c r="LFR248" s="17"/>
      <c r="LFS248" s="129"/>
      <c r="LFT248" s="125"/>
      <c r="LFU248" s="125"/>
      <c r="LFV248" s="125"/>
      <c r="LFW248" s="125"/>
      <c r="LFX248" s="125"/>
      <c r="LFY248" s="54"/>
      <c r="LFZ248" s="137"/>
      <c r="LGA248" s="138"/>
      <c r="LGB248" s="139"/>
      <c r="LGC248" s="140"/>
      <c r="LGD248" s="128"/>
      <c r="LGE248" s="220"/>
      <c r="LGF248" s="17"/>
      <c r="LGG248" s="17"/>
      <c r="LGH248" s="129"/>
      <c r="LGI248" s="125"/>
      <c r="LGJ248" s="125"/>
      <c r="LGK248" s="125"/>
      <c r="LGL248" s="125"/>
      <c r="LGM248" s="125"/>
      <c r="LGN248" s="54"/>
      <c r="LGO248" s="137"/>
      <c r="LGP248" s="138"/>
      <c r="LGQ248" s="139"/>
      <c r="LGR248" s="140"/>
      <c r="LGS248" s="128"/>
      <c r="LGT248" s="220"/>
      <c r="LGU248" s="17"/>
      <c r="LGV248" s="17"/>
      <c r="LGW248" s="129"/>
      <c r="LGX248" s="125"/>
      <c r="LGY248" s="125"/>
      <c r="LGZ248" s="125"/>
      <c r="LHA248" s="125"/>
      <c r="LHB248" s="125"/>
      <c r="LHC248" s="54"/>
      <c r="LHD248" s="137"/>
      <c r="LHE248" s="138"/>
      <c r="LHF248" s="139"/>
      <c r="LHG248" s="140"/>
      <c r="LHH248" s="128"/>
      <c r="LHI248" s="220"/>
      <c r="LHJ248" s="17"/>
      <c r="LHK248" s="17"/>
      <c r="LHL248" s="129"/>
      <c r="LHM248" s="125"/>
      <c r="LHN248" s="125"/>
      <c r="LHO248" s="125"/>
      <c r="LHP248" s="125"/>
      <c r="LHQ248" s="125"/>
      <c r="LHR248" s="54"/>
      <c r="LHS248" s="137"/>
      <c r="LHT248" s="138"/>
      <c r="LHU248" s="139"/>
      <c r="LHV248" s="140"/>
      <c r="LHW248" s="128"/>
      <c r="LHX248" s="220"/>
      <c r="LHY248" s="17"/>
      <c r="LHZ248" s="17"/>
      <c r="LIA248" s="129"/>
      <c r="LIB248" s="125"/>
      <c r="LIC248" s="125"/>
      <c r="LID248" s="125"/>
      <c r="LIE248" s="125"/>
      <c r="LIF248" s="125"/>
      <c r="LIG248" s="54"/>
      <c r="LIH248" s="137"/>
      <c r="LII248" s="138"/>
      <c r="LIJ248" s="139"/>
      <c r="LIK248" s="140"/>
      <c r="LIL248" s="128"/>
      <c r="LIM248" s="220"/>
      <c r="LIN248" s="17"/>
      <c r="LIO248" s="17"/>
      <c r="LIP248" s="129"/>
      <c r="LIQ248" s="125"/>
      <c r="LIR248" s="125"/>
      <c r="LIS248" s="125"/>
      <c r="LIT248" s="125"/>
      <c r="LIU248" s="125"/>
      <c r="LIV248" s="54"/>
      <c r="LIW248" s="137"/>
      <c r="LIX248" s="138"/>
      <c r="LIY248" s="139"/>
      <c r="LIZ248" s="140"/>
      <c r="LJA248" s="128"/>
      <c r="LJB248" s="220"/>
      <c r="LJC248" s="17"/>
      <c r="LJD248" s="17"/>
      <c r="LJE248" s="129"/>
      <c r="LJF248" s="125"/>
      <c r="LJG248" s="125"/>
      <c r="LJH248" s="125"/>
      <c r="LJI248" s="125"/>
      <c r="LJJ248" s="125"/>
      <c r="LJK248" s="54"/>
      <c r="LJL248" s="137"/>
      <c r="LJM248" s="138"/>
      <c r="LJN248" s="139"/>
      <c r="LJO248" s="140"/>
      <c r="LJP248" s="128"/>
      <c r="LJQ248" s="220"/>
      <c r="LJR248" s="17"/>
      <c r="LJS248" s="17"/>
      <c r="LJT248" s="129"/>
      <c r="LJU248" s="125"/>
      <c r="LJV248" s="125"/>
      <c r="LJW248" s="125"/>
      <c r="LJX248" s="125"/>
      <c r="LJY248" s="125"/>
      <c r="LJZ248" s="54"/>
      <c r="LKA248" s="137"/>
      <c r="LKB248" s="138"/>
      <c r="LKC248" s="139"/>
      <c r="LKD248" s="140"/>
      <c r="LKE248" s="128"/>
      <c r="LKF248" s="220"/>
      <c r="LKG248" s="17"/>
      <c r="LKH248" s="17"/>
      <c r="LKI248" s="129"/>
      <c r="LKJ248" s="125"/>
      <c r="LKK248" s="125"/>
      <c r="LKL248" s="125"/>
      <c r="LKM248" s="125"/>
      <c r="LKN248" s="125"/>
      <c r="LKO248" s="54"/>
      <c r="LKP248" s="137"/>
      <c r="LKQ248" s="138"/>
      <c r="LKR248" s="139"/>
      <c r="LKS248" s="140"/>
      <c r="LKT248" s="128"/>
      <c r="LKU248" s="220"/>
      <c r="LKV248" s="17"/>
      <c r="LKW248" s="17"/>
      <c r="LKX248" s="129"/>
      <c r="LKY248" s="125"/>
      <c r="LKZ248" s="125"/>
      <c r="LLA248" s="125"/>
      <c r="LLB248" s="125"/>
      <c r="LLC248" s="125"/>
      <c r="LLD248" s="54"/>
      <c r="LLE248" s="137"/>
      <c r="LLF248" s="138"/>
      <c r="LLG248" s="139"/>
      <c r="LLH248" s="140"/>
      <c r="LLI248" s="128"/>
      <c r="LLJ248" s="220"/>
      <c r="LLK248" s="17"/>
      <c r="LLL248" s="17"/>
      <c r="LLM248" s="129"/>
      <c r="LLN248" s="125"/>
      <c r="LLO248" s="125"/>
      <c r="LLP248" s="125"/>
      <c r="LLQ248" s="125"/>
      <c r="LLR248" s="125"/>
      <c r="LLS248" s="54"/>
      <c r="LLT248" s="137"/>
      <c r="LLU248" s="138"/>
      <c r="LLV248" s="139"/>
      <c r="LLW248" s="140"/>
      <c r="LLX248" s="128"/>
      <c r="LLY248" s="220"/>
      <c r="LLZ248" s="17"/>
      <c r="LMA248" s="17"/>
      <c r="LMB248" s="129"/>
      <c r="LMC248" s="125"/>
      <c r="LMD248" s="125"/>
      <c r="LME248" s="125"/>
      <c r="LMF248" s="125"/>
      <c r="LMG248" s="125"/>
      <c r="LMH248" s="54"/>
      <c r="LMI248" s="137"/>
      <c r="LMJ248" s="138"/>
      <c r="LMK248" s="139"/>
      <c r="LML248" s="140"/>
      <c r="LMM248" s="128"/>
      <c r="LMN248" s="220"/>
      <c r="LMO248" s="17"/>
      <c r="LMP248" s="17"/>
      <c r="LMQ248" s="129"/>
      <c r="LMR248" s="125"/>
      <c r="LMS248" s="125"/>
      <c r="LMT248" s="125"/>
      <c r="LMU248" s="125"/>
      <c r="LMV248" s="125"/>
      <c r="LMW248" s="54"/>
      <c r="LMX248" s="137"/>
      <c r="LMY248" s="138"/>
      <c r="LMZ248" s="139"/>
      <c r="LNA248" s="140"/>
      <c r="LNB248" s="128"/>
      <c r="LNC248" s="220"/>
      <c r="LND248" s="17"/>
      <c r="LNE248" s="17"/>
      <c r="LNF248" s="129"/>
      <c r="LNG248" s="125"/>
      <c r="LNH248" s="125"/>
      <c r="LNI248" s="125"/>
      <c r="LNJ248" s="125"/>
      <c r="LNK248" s="125"/>
      <c r="LNL248" s="54"/>
      <c r="LNM248" s="137"/>
      <c r="LNN248" s="138"/>
      <c r="LNO248" s="139"/>
      <c r="LNP248" s="140"/>
      <c r="LNQ248" s="128"/>
      <c r="LNR248" s="220"/>
      <c r="LNS248" s="17"/>
      <c r="LNT248" s="17"/>
      <c r="LNU248" s="129"/>
      <c r="LNV248" s="125"/>
      <c r="LNW248" s="125"/>
      <c r="LNX248" s="125"/>
      <c r="LNY248" s="125"/>
      <c r="LNZ248" s="125"/>
      <c r="LOA248" s="54"/>
      <c r="LOB248" s="137"/>
      <c r="LOC248" s="138"/>
      <c r="LOD248" s="139"/>
      <c r="LOE248" s="140"/>
      <c r="LOF248" s="128"/>
      <c r="LOG248" s="220"/>
      <c r="LOH248" s="17"/>
      <c r="LOI248" s="17"/>
      <c r="LOJ248" s="129"/>
      <c r="LOK248" s="125"/>
      <c r="LOL248" s="125"/>
      <c r="LOM248" s="125"/>
      <c r="LON248" s="125"/>
      <c r="LOO248" s="125"/>
      <c r="LOP248" s="54"/>
      <c r="LOQ248" s="137"/>
      <c r="LOR248" s="138"/>
      <c r="LOS248" s="139"/>
      <c r="LOT248" s="140"/>
      <c r="LOU248" s="128"/>
      <c r="LOV248" s="220"/>
      <c r="LOW248" s="17"/>
      <c r="LOX248" s="17"/>
      <c r="LOY248" s="129"/>
      <c r="LOZ248" s="125"/>
      <c r="LPA248" s="125"/>
      <c r="LPB248" s="125"/>
      <c r="LPC248" s="125"/>
      <c r="LPD248" s="125"/>
      <c r="LPE248" s="54"/>
      <c r="LPF248" s="137"/>
      <c r="LPG248" s="138"/>
      <c r="LPH248" s="139"/>
      <c r="LPI248" s="140"/>
      <c r="LPJ248" s="128"/>
      <c r="LPK248" s="220"/>
      <c r="LPL248" s="17"/>
      <c r="LPM248" s="17"/>
      <c r="LPN248" s="129"/>
      <c r="LPO248" s="125"/>
      <c r="LPP248" s="125"/>
      <c r="LPQ248" s="125"/>
      <c r="LPR248" s="125"/>
      <c r="LPS248" s="125"/>
      <c r="LPT248" s="54"/>
      <c r="LPU248" s="137"/>
      <c r="LPV248" s="138"/>
      <c r="LPW248" s="139"/>
      <c r="LPX248" s="140"/>
      <c r="LPY248" s="128"/>
      <c r="LPZ248" s="220"/>
      <c r="LQA248" s="17"/>
      <c r="LQB248" s="17"/>
      <c r="LQC248" s="129"/>
      <c r="LQD248" s="125"/>
      <c r="LQE248" s="125"/>
      <c r="LQF248" s="125"/>
      <c r="LQG248" s="125"/>
      <c r="LQH248" s="125"/>
      <c r="LQI248" s="54"/>
      <c r="LQJ248" s="137"/>
      <c r="LQK248" s="138"/>
      <c r="LQL248" s="139"/>
      <c r="LQM248" s="140"/>
      <c r="LQN248" s="128"/>
      <c r="LQO248" s="220"/>
      <c r="LQP248" s="17"/>
      <c r="LQQ248" s="17"/>
      <c r="LQR248" s="129"/>
      <c r="LQS248" s="125"/>
      <c r="LQT248" s="125"/>
      <c r="LQU248" s="125"/>
      <c r="LQV248" s="125"/>
      <c r="LQW248" s="125"/>
      <c r="LQX248" s="54"/>
      <c r="LQY248" s="137"/>
      <c r="LQZ248" s="138"/>
      <c r="LRA248" s="139"/>
      <c r="LRB248" s="140"/>
      <c r="LRC248" s="128"/>
      <c r="LRD248" s="220"/>
      <c r="LRE248" s="17"/>
      <c r="LRF248" s="17"/>
      <c r="LRG248" s="129"/>
      <c r="LRH248" s="125"/>
      <c r="LRI248" s="125"/>
      <c r="LRJ248" s="125"/>
      <c r="LRK248" s="125"/>
      <c r="LRL248" s="125"/>
      <c r="LRM248" s="54"/>
      <c r="LRN248" s="137"/>
      <c r="LRO248" s="138"/>
      <c r="LRP248" s="139"/>
      <c r="LRQ248" s="140"/>
      <c r="LRR248" s="128"/>
      <c r="LRS248" s="220"/>
      <c r="LRT248" s="17"/>
      <c r="LRU248" s="17"/>
      <c r="LRV248" s="129"/>
      <c r="LRW248" s="125"/>
      <c r="LRX248" s="125"/>
      <c r="LRY248" s="125"/>
      <c r="LRZ248" s="125"/>
      <c r="LSA248" s="125"/>
      <c r="LSB248" s="54"/>
      <c r="LSC248" s="137"/>
      <c r="LSD248" s="138"/>
      <c r="LSE248" s="139"/>
      <c r="LSF248" s="140"/>
      <c r="LSG248" s="128"/>
      <c r="LSH248" s="220"/>
      <c r="LSI248" s="17"/>
      <c r="LSJ248" s="17"/>
      <c r="LSK248" s="129"/>
      <c r="LSL248" s="125"/>
      <c r="LSM248" s="125"/>
      <c r="LSN248" s="125"/>
      <c r="LSO248" s="125"/>
      <c r="LSP248" s="125"/>
      <c r="LSQ248" s="54"/>
      <c r="LSR248" s="137"/>
      <c r="LSS248" s="138"/>
      <c r="LST248" s="139"/>
      <c r="LSU248" s="140"/>
      <c r="LSV248" s="128"/>
      <c r="LSW248" s="220"/>
      <c r="LSX248" s="17"/>
      <c r="LSY248" s="17"/>
      <c r="LSZ248" s="129"/>
      <c r="LTA248" s="125"/>
      <c r="LTB248" s="125"/>
      <c r="LTC248" s="125"/>
      <c r="LTD248" s="125"/>
      <c r="LTE248" s="125"/>
      <c r="LTF248" s="54"/>
      <c r="LTG248" s="137"/>
      <c r="LTH248" s="138"/>
      <c r="LTI248" s="139"/>
      <c r="LTJ248" s="140"/>
      <c r="LTK248" s="128"/>
      <c r="LTL248" s="220"/>
      <c r="LTM248" s="17"/>
      <c r="LTN248" s="17"/>
      <c r="LTO248" s="129"/>
      <c r="LTP248" s="125"/>
      <c r="LTQ248" s="125"/>
      <c r="LTR248" s="125"/>
      <c r="LTS248" s="125"/>
      <c r="LTT248" s="125"/>
      <c r="LTU248" s="54"/>
      <c r="LTV248" s="137"/>
      <c r="LTW248" s="138"/>
      <c r="LTX248" s="139"/>
      <c r="LTY248" s="140"/>
      <c r="LTZ248" s="128"/>
      <c r="LUA248" s="220"/>
      <c r="LUB248" s="17"/>
      <c r="LUC248" s="17"/>
      <c r="LUD248" s="129"/>
      <c r="LUE248" s="125"/>
      <c r="LUF248" s="125"/>
      <c r="LUG248" s="125"/>
      <c r="LUH248" s="125"/>
      <c r="LUI248" s="125"/>
      <c r="LUJ248" s="54"/>
      <c r="LUK248" s="137"/>
      <c r="LUL248" s="138"/>
      <c r="LUM248" s="139"/>
      <c r="LUN248" s="140"/>
      <c r="LUO248" s="128"/>
      <c r="LUP248" s="220"/>
      <c r="LUQ248" s="17"/>
      <c r="LUR248" s="17"/>
      <c r="LUS248" s="129"/>
      <c r="LUT248" s="125"/>
      <c r="LUU248" s="125"/>
      <c r="LUV248" s="125"/>
      <c r="LUW248" s="125"/>
      <c r="LUX248" s="125"/>
      <c r="LUY248" s="54"/>
      <c r="LUZ248" s="137"/>
      <c r="LVA248" s="138"/>
      <c r="LVB248" s="139"/>
      <c r="LVC248" s="140"/>
      <c r="LVD248" s="128"/>
      <c r="LVE248" s="220"/>
      <c r="LVF248" s="17"/>
      <c r="LVG248" s="17"/>
      <c r="LVH248" s="129"/>
      <c r="LVI248" s="125"/>
      <c r="LVJ248" s="125"/>
      <c r="LVK248" s="125"/>
      <c r="LVL248" s="125"/>
      <c r="LVM248" s="125"/>
      <c r="LVN248" s="54"/>
      <c r="LVO248" s="137"/>
      <c r="LVP248" s="138"/>
      <c r="LVQ248" s="139"/>
      <c r="LVR248" s="140"/>
      <c r="LVS248" s="128"/>
      <c r="LVT248" s="220"/>
      <c r="LVU248" s="17"/>
      <c r="LVV248" s="17"/>
      <c r="LVW248" s="129"/>
      <c r="LVX248" s="125"/>
      <c r="LVY248" s="125"/>
      <c r="LVZ248" s="125"/>
      <c r="LWA248" s="125"/>
      <c r="LWB248" s="125"/>
      <c r="LWC248" s="54"/>
      <c r="LWD248" s="137"/>
      <c r="LWE248" s="138"/>
      <c r="LWF248" s="139"/>
      <c r="LWG248" s="140"/>
      <c r="LWH248" s="128"/>
      <c r="LWI248" s="220"/>
      <c r="LWJ248" s="17"/>
      <c r="LWK248" s="17"/>
      <c r="LWL248" s="129"/>
      <c r="LWM248" s="125"/>
      <c r="LWN248" s="125"/>
      <c r="LWO248" s="125"/>
      <c r="LWP248" s="125"/>
      <c r="LWQ248" s="125"/>
      <c r="LWR248" s="54"/>
      <c r="LWS248" s="137"/>
      <c r="LWT248" s="138"/>
      <c r="LWU248" s="139"/>
      <c r="LWV248" s="140"/>
      <c r="LWW248" s="128"/>
      <c r="LWX248" s="220"/>
      <c r="LWY248" s="17"/>
      <c r="LWZ248" s="17"/>
      <c r="LXA248" s="129"/>
      <c r="LXB248" s="125"/>
      <c r="LXC248" s="125"/>
      <c r="LXD248" s="125"/>
      <c r="LXE248" s="125"/>
      <c r="LXF248" s="125"/>
      <c r="LXG248" s="54"/>
      <c r="LXH248" s="137"/>
      <c r="LXI248" s="138"/>
      <c r="LXJ248" s="139"/>
      <c r="LXK248" s="140"/>
      <c r="LXL248" s="128"/>
      <c r="LXM248" s="220"/>
      <c r="LXN248" s="17"/>
      <c r="LXO248" s="17"/>
      <c r="LXP248" s="129"/>
      <c r="LXQ248" s="125"/>
      <c r="LXR248" s="125"/>
      <c r="LXS248" s="125"/>
      <c r="LXT248" s="125"/>
      <c r="LXU248" s="125"/>
      <c r="LXV248" s="54"/>
      <c r="LXW248" s="137"/>
      <c r="LXX248" s="138"/>
      <c r="LXY248" s="139"/>
      <c r="LXZ248" s="140"/>
      <c r="LYA248" s="128"/>
      <c r="LYB248" s="220"/>
      <c r="LYC248" s="17"/>
      <c r="LYD248" s="17"/>
      <c r="LYE248" s="129"/>
      <c r="LYF248" s="125"/>
      <c r="LYG248" s="125"/>
      <c r="LYH248" s="125"/>
      <c r="LYI248" s="125"/>
      <c r="LYJ248" s="125"/>
      <c r="LYK248" s="54"/>
      <c r="LYL248" s="137"/>
      <c r="LYM248" s="138"/>
      <c r="LYN248" s="139"/>
      <c r="LYO248" s="140"/>
      <c r="LYP248" s="128"/>
      <c r="LYQ248" s="220"/>
      <c r="LYR248" s="17"/>
      <c r="LYS248" s="17"/>
      <c r="LYT248" s="129"/>
      <c r="LYU248" s="125"/>
      <c r="LYV248" s="125"/>
      <c r="LYW248" s="125"/>
      <c r="LYX248" s="125"/>
      <c r="LYY248" s="125"/>
      <c r="LYZ248" s="54"/>
      <c r="LZA248" s="137"/>
      <c r="LZB248" s="138"/>
      <c r="LZC248" s="139"/>
      <c r="LZD248" s="140"/>
      <c r="LZE248" s="128"/>
      <c r="LZF248" s="220"/>
      <c r="LZG248" s="17"/>
      <c r="LZH248" s="17"/>
      <c r="LZI248" s="129"/>
      <c r="LZJ248" s="125"/>
      <c r="LZK248" s="125"/>
      <c r="LZL248" s="125"/>
      <c r="LZM248" s="125"/>
      <c r="LZN248" s="125"/>
      <c r="LZO248" s="54"/>
      <c r="LZP248" s="137"/>
      <c r="LZQ248" s="138"/>
      <c r="LZR248" s="139"/>
      <c r="LZS248" s="140"/>
      <c r="LZT248" s="128"/>
      <c r="LZU248" s="220"/>
      <c r="LZV248" s="17"/>
      <c r="LZW248" s="17"/>
      <c r="LZX248" s="129"/>
      <c r="LZY248" s="125"/>
      <c r="LZZ248" s="125"/>
      <c r="MAA248" s="125"/>
      <c r="MAB248" s="125"/>
      <c r="MAC248" s="125"/>
      <c r="MAD248" s="54"/>
      <c r="MAE248" s="137"/>
      <c r="MAF248" s="138"/>
      <c r="MAG248" s="139"/>
      <c r="MAH248" s="140"/>
      <c r="MAI248" s="128"/>
      <c r="MAJ248" s="220"/>
      <c r="MAK248" s="17"/>
      <c r="MAL248" s="17"/>
      <c r="MAM248" s="129"/>
      <c r="MAN248" s="125"/>
      <c r="MAO248" s="125"/>
      <c r="MAP248" s="125"/>
      <c r="MAQ248" s="125"/>
      <c r="MAR248" s="125"/>
      <c r="MAS248" s="54"/>
      <c r="MAT248" s="137"/>
      <c r="MAU248" s="138"/>
      <c r="MAV248" s="139"/>
      <c r="MAW248" s="140"/>
      <c r="MAX248" s="128"/>
      <c r="MAY248" s="220"/>
      <c r="MAZ248" s="17"/>
      <c r="MBA248" s="17"/>
      <c r="MBB248" s="129"/>
      <c r="MBC248" s="125"/>
      <c r="MBD248" s="125"/>
      <c r="MBE248" s="125"/>
      <c r="MBF248" s="125"/>
      <c r="MBG248" s="125"/>
      <c r="MBH248" s="54"/>
      <c r="MBI248" s="137"/>
      <c r="MBJ248" s="138"/>
      <c r="MBK248" s="139"/>
      <c r="MBL248" s="140"/>
      <c r="MBM248" s="128"/>
      <c r="MBN248" s="220"/>
      <c r="MBO248" s="17"/>
      <c r="MBP248" s="17"/>
      <c r="MBQ248" s="129"/>
      <c r="MBR248" s="125"/>
      <c r="MBS248" s="125"/>
      <c r="MBT248" s="125"/>
      <c r="MBU248" s="125"/>
      <c r="MBV248" s="125"/>
      <c r="MBW248" s="54"/>
      <c r="MBX248" s="137"/>
      <c r="MBY248" s="138"/>
      <c r="MBZ248" s="139"/>
      <c r="MCA248" s="140"/>
      <c r="MCB248" s="128"/>
      <c r="MCC248" s="220"/>
      <c r="MCD248" s="17"/>
      <c r="MCE248" s="17"/>
      <c r="MCF248" s="129"/>
      <c r="MCG248" s="125"/>
      <c r="MCH248" s="125"/>
      <c r="MCI248" s="125"/>
      <c r="MCJ248" s="125"/>
      <c r="MCK248" s="125"/>
      <c r="MCL248" s="54"/>
      <c r="MCM248" s="137"/>
      <c r="MCN248" s="138"/>
      <c r="MCO248" s="139"/>
      <c r="MCP248" s="140"/>
      <c r="MCQ248" s="128"/>
      <c r="MCR248" s="220"/>
      <c r="MCS248" s="17"/>
      <c r="MCT248" s="17"/>
      <c r="MCU248" s="129"/>
      <c r="MCV248" s="125"/>
      <c r="MCW248" s="125"/>
      <c r="MCX248" s="125"/>
      <c r="MCY248" s="125"/>
      <c r="MCZ248" s="125"/>
      <c r="MDA248" s="54"/>
      <c r="MDB248" s="137"/>
      <c r="MDC248" s="138"/>
      <c r="MDD248" s="139"/>
      <c r="MDE248" s="140"/>
      <c r="MDF248" s="128"/>
      <c r="MDG248" s="220"/>
      <c r="MDH248" s="17"/>
      <c r="MDI248" s="17"/>
      <c r="MDJ248" s="129"/>
      <c r="MDK248" s="125"/>
      <c r="MDL248" s="125"/>
      <c r="MDM248" s="125"/>
      <c r="MDN248" s="125"/>
      <c r="MDO248" s="125"/>
      <c r="MDP248" s="54"/>
      <c r="MDQ248" s="137"/>
      <c r="MDR248" s="138"/>
      <c r="MDS248" s="139"/>
      <c r="MDT248" s="140"/>
      <c r="MDU248" s="128"/>
      <c r="MDV248" s="220"/>
      <c r="MDW248" s="17"/>
      <c r="MDX248" s="17"/>
      <c r="MDY248" s="129"/>
      <c r="MDZ248" s="125"/>
      <c r="MEA248" s="125"/>
      <c r="MEB248" s="125"/>
      <c r="MEC248" s="125"/>
      <c r="MED248" s="125"/>
      <c r="MEE248" s="54"/>
      <c r="MEF248" s="137"/>
      <c r="MEG248" s="138"/>
      <c r="MEH248" s="139"/>
      <c r="MEI248" s="140"/>
      <c r="MEJ248" s="128"/>
      <c r="MEK248" s="220"/>
      <c r="MEL248" s="17"/>
      <c r="MEM248" s="17"/>
      <c r="MEN248" s="129"/>
      <c r="MEO248" s="125"/>
      <c r="MEP248" s="125"/>
      <c r="MEQ248" s="125"/>
      <c r="MER248" s="125"/>
      <c r="MES248" s="125"/>
      <c r="MET248" s="54"/>
      <c r="MEU248" s="137"/>
      <c r="MEV248" s="138"/>
      <c r="MEW248" s="139"/>
      <c r="MEX248" s="140"/>
      <c r="MEY248" s="128"/>
      <c r="MEZ248" s="220"/>
      <c r="MFA248" s="17"/>
      <c r="MFB248" s="17"/>
      <c r="MFC248" s="129"/>
      <c r="MFD248" s="125"/>
      <c r="MFE248" s="125"/>
      <c r="MFF248" s="125"/>
      <c r="MFG248" s="125"/>
      <c r="MFH248" s="125"/>
      <c r="MFI248" s="54"/>
      <c r="MFJ248" s="137"/>
      <c r="MFK248" s="138"/>
      <c r="MFL248" s="139"/>
      <c r="MFM248" s="140"/>
      <c r="MFN248" s="128"/>
      <c r="MFO248" s="220"/>
      <c r="MFP248" s="17"/>
      <c r="MFQ248" s="17"/>
      <c r="MFR248" s="129"/>
      <c r="MFS248" s="125"/>
      <c r="MFT248" s="125"/>
      <c r="MFU248" s="125"/>
      <c r="MFV248" s="125"/>
      <c r="MFW248" s="125"/>
      <c r="MFX248" s="54"/>
      <c r="MFY248" s="137"/>
      <c r="MFZ248" s="138"/>
      <c r="MGA248" s="139"/>
      <c r="MGB248" s="140"/>
      <c r="MGC248" s="128"/>
      <c r="MGD248" s="220"/>
      <c r="MGE248" s="17"/>
      <c r="MGF248" s="17"/>
      <c r="MGG248" s="129"/>
      <c r="MGH248" s="125"/>
      <c r="MGI248" s="125"/>
      <c r="MGJ248" s="125"/>
      <c r="MGK248" s="125"/>
      <c r="MGL248" s="125"/>
      <c r="MGM248" s="54"/>
      <c r="MGN248" s="137"/>
      <c r="MGO248" s="138"/>
      <c r="MGP248" s="139"/>
      <c r="MGQ248" s="140"/>
      <c r="MGR248" s="128"/>
      <c r="MGS248" s="220"/>
      <c r="MGT248" s="17"/>
      <c r="MGU248" s="17"/>
      <c r="MGV248" s="129"/>
      <c r="MGW248" s="125"/>
      <c r="MGX248" s="125"/>
      <c r="MGY248" s="125"/>
      <c r="MGZ248" s="125"/>
      <c r="MHA248" s="125"/>
      <c r="MHB248" s="54"/>
      <c r="MHC248" s="137"/>
      <c r="MHD248" s="138"/>
      <c r="MHE248" s="139"/>
      <c r="MHF248" s="140"/>
      <c r="MHG248" s="128"/>
      <c r="MHH248" s="220"/>
      <c r="MHI248" s="17"/>
      <c r="MHJ248" s="17"/>
      <c r="MHK248" s="129"/>
      <c r="MHL248" s="125"/>
      <c r="MHM248" s="125"/>
      <c r="MHN248" s="125"/>
      <c r="MHO248" s="125"/>
      <c r="MHP248" s="125"/>
      <c r="MHQ248" s="54"/>
      <c r="MHR248" s="137"/>
      <c r="MHS248" s="138"/>
      <c r="MHT248" s="139"/>
      <c r="MHU248" s="140"/>
      <c r="MHV248" s="128"/>
      <c r="MHW248" s="220"/>
      <c r="MHX248" s="17"/>
      <c r="MHY248" s="17"/>
      <c r="MHZ248" s="129"/>
      <c r="MIA248" s="125"/>
      <c r="MIB248" s="125"/>
      <c r="MIC248" s="125"/>
      <c r="MID248" s="125"/>
      <c r="MIE248" s="125"/>
      <c r="MIF248" s="54"/>
      <c r="MIG248" s="137"/>
      <c r="MIH248" s="138"/>
      <c r="MII248" s="139"/>
      <c r="MIJ248" s="140"/>
      <c r="MIK248" s="128"/>
      <c r="MIL248" s="220"/>
      <c r="MIM248" s="17"/>
      <c r="MIN248" s="17"/>
      <c r="MIO248" s="129"/>
      <c r="MIP248" s="125"/>
      <c r="MIQ248" s="125"/>
      <c r="MIR248" s="125"/>
      <c r="MIS248" s="125"/>
      <c r="MIT248" s="125"/>
      <c r="MIU248" s="54"/>
      <c r="MIV248" s="137"/>
      <c r="MIW248" s="138"/>
      <c r="MIX248" s="139"/>
      <c r="MIY248" s="140"/>
      <c r="MIZ248" s="128"/>
      <c r="MJA248" s="220"/>
      <c r="MJB248" s="17"/>
      <c r="MJC248" s="17"/>
      <c r="MJD248" s="129"/>
      <c r="MJE248" s="125"/>
      <c r="MJF248" s="125"/>
      <c r="MJG248" s="125"/>
      <c r="MJH248" s="125"/>
      <c r="MJI248" s="125"/>
      <c r="MJJ248" s="54"/>
      <c r="MJK248" s="137"/>
      <c r="MJL248" s="138"/>
      <c r="MJM248" s="139"/>
      <c r="MJN248" s="140"/>
      <c r="MJO248" s="128"/>
      <c r="MJP248" s="220"/>
      <c r="MJQ248" s="17"/>
      <c r="MJR248" s="17"/>
      <c r="MJS248" s="129"/>
      <c r="MJT248" s="125"/>
      <c r="MJU248" s="125"/>
      <c r="MJV248" s="125"/>
      <c r="MJW248" s="125"/>
      <c r="MJX248" s="125"/>
      <c r="MJY248" s="54"/>
      <c r="MJZ248" s="137"/>
      <c r="MKA248" s="138"/>
      <c r="MKB248" s="139"/>
      <c r="MKC248" s="140"/>
      <c r="MKD248" s="128"/>
      <c r="MKE248" s="220"/>
      <c r="MKF248" s="17"/>
      <c r="MKG248" s="17"/>
      <c r="MKH248" s="129"/>
      <c r="MKI248" s="125"/>
      <c r="MKJ248" s="125"/>
      <c r="MKK248" s="125"/>
      <c r="MKL248" s="125"/>
      <c r="MKM248" s="125"/>
      <c r="MKN248" s="54"/>
      <c r="MKO248" s="137"/>
      <c r="MKP248" s="138"/>
      <c r="MKQ248" s="139"/>
      <c r="MKR248" s="140"/>
      <c r="MKS248" s="128"/>
      <c r="MKT248" s="220"/>
      <c r="MKU248" s="17"/>
      <c r="MKV248" s="17"/>
      <c r="MKW248" s="129"/>
      <c r="MKX248" s="125"/>
      <c r="MKY248" s="125"/>
      <c r="MKZ248" s="125"/>
      <c r="MLA248" s="125"/>
      <c r="MLB248" s="125"/>
      <c r="MLC248" s="54"/>
      <c r="MLD248" s="137"/>
      <c r="MLE248" s="138"/>
      <c r="MLF248" s="139"/>
      <c r="MLG248" s="140"/>
      <c r="MLH248" s="128"/>
      <c r="MLI248" s="220"/>
      <c r="MLJ248" s="17"/>
      <c r="MLK248" s="17"/>
      <c r="MLL248" s="129"/>
      <c r="MLM248" s="125"/>
      <c r="MLN248" s="125"/>
      <c r="MLO248" s="125"/>
      <c r="MLP248" s="125"/>
      <c r="MLQ248" s="125"/>
      <c r="MLR248" s="54"/>
      <c r="MLS248" s="137"/>
      <c r="MLT248" s="138"/>
      <c r="MLU248" s="139"/>
      <c r="MLV248" s="140"/>
      <c r="MLW248" s="128"/>
      <c r="MLX248" s="220"/>
      <c r="MLY248" s="17"/>
      <c r="MLZ248" s="17"/>
      <c r="MMA248" s="129"/>
      <c r="MMB248" s="125"/>
      <c r="MMC248" s="125"/>
      <c r="MMD248" s="125"/>
      <c r="MME248" s="125"/>
      <c r="MMF248" s="125"/>
      <c r="MMG248" s="54"/>
      <c r="MMH248" s="137"/>
      <c r="MMI248" s="138"/>
      <c r="MMJ248" s="139"/>
      <c r="MMK248" s="140"/>
      <c r="MML248" s="128"/>
      <c r="MMM248" s="220"/>
      <c r="MMN248" s="17"/>
      <c r="MMO248" s="17"/>
      <c r="MMP248" s="129"/>
      <c r="MMQ248" s="125"/>
      <c r="MMR248" s="125"/>
      <c r="MMS248" s="125"/>
      <c r="MMT248" s="125"/>
      <c r="MMU248" s="125"/>
      <c r="MMV248" s="54"/>
      <c r="MMW248" s="137"/>
      <c r="MMX248" s="138"/>
      <c r="MMY248" s="139"/>
      <c r="MMZ248" s="140"/>
      <c r="MNA248" s="128"/>
      <c r="MNB248" s="220"/>
      <c r="MNC248" s="17"/>
      <c r="MND248" s="17"/>
      <c r="MNE248" s="129"/>
      <c r="MNF248" s="125"/>
      <c r="MNG248" s="125"/>
      <c r="MNH248" s="125"/>
      <c r="MNI248" s="125"/>
      <c r="MNJ248" s="125"/>
      <c r="MNK248" s="54"/>
      <c r="MNL248" s="137"/>
      <c r="MNM248" s="138"/>
      <c r="MNN248" s="139"/>
      <c r="MNO248" s="140"/>
      <c r="MNP248" s="128"/>
      <c r="MNQ248" s="220"/>
      <c r="MNR248" s="17"/>
      <c r="MNS248" s="17"/>
      <c r="MNT248" s="129"/>
      <c r="MNU248" s="125"/>
      <c r="MNV248" s="125"/>
      <c r="MNW248" s="125"/>
      <c r="MNX248" s="125"/>
      <c r="MNY248" s="125"/>
      <c r="MNZ248" s="54"/>
      <c r="MOA248" s="137"/>
      <c r="MOB248" s="138"/>
      <c r="MOC248" s="139"/>
      <c r="MOD248" s="140"/>
      <c r="MOE248" s="128"/>
      <c r="MOF248" s="220"/>
      <c r="MOG248" s="17"/>
      <c r="MOH248" s="17"/>
      <c r="MOI248" s="129"/>
      <c r="MOJ248" s="125"/>
      <c r="MOK248" s="125"/>
      <c r="MOL248" s="125"/>
      <c r="MOM248" s="125"/>
      <c r="MON248" s="125"/>
      <c r="MOO248" s="54"/>
      <c r="MOP248" s="137"/>
      <c r="MOQ248" s="138"/>
      <c r="MOR248" s="139"/>
      <c r="MOS248" s="140"/>
      <c r="MOT248" s="128"/>
      <c r="MOU248" s="220"/>
      <c r="MOV248" s="17"/>
      <c r="MOW248" s="17"/>
      <c r="MOX248" s="129"/>
      <c r="MOY248" s="125"/>
      <c r="MOZ248" s="125"/>
      <c r="MPA248" s="125"/>
      <c r="MPB248" s="125"/>
      <c r="MPC248" s="125"/>
      <c r="MPD248" s="54"/>
      <c r="MPE248" s="137"/>
      <c r="MPF248" s="138"/>
      <c r="MPG248" s="139"/>
      <c r="MPH248" s="140"/>
      <c r="MPI248" s="128"/>
      <c r="MPJ248" s="220"/>
      <c r="MPK248" s="17"/>
      <c r="MPL248" s="17"/>
      <c r="MPM248" s="129"/>
      <c r="MPN248" s="125"/>
      <c r="MPO248" s="125"/>
      <c r="MPP248" s="125"/>
      <c r="MPQ248" s="125"/>
      <c r="MPR248" s="125"/>
      <c r="MPS248" s="54"/>
      <c r="MPT248" s="137"/>
      <c r="MPU248" s="138"/>
      <c r="MPV248" s="139"/>
      <c r="MPW248" s="140"/>
      <c r="MPX248" s="128"/>
      <c r="MPY248" s="220"/>
      <c r="MPZ248" s="17"/>
      <c r="MQA248" s="17"/>
      <c r="MQB248" s="129"/>
      <c r="MQC248" s="125"/>
      <c r="MQD248" s="125"/>
      <c r="MQE248" s="125"/>
      <c r="MQF248" s="125"/>
      <c r="MQG248" s="125"/>
      <c r="MQH248" s="54"/>
      <c r="MQI248" s="137"/>
      <c r="MQJ248" s="138"/>
      <c r="MQK248" s="139"/>
      <c r="MQL248" s="140"/>
      <c r="MQM248" s="128"/>
      <c r="MQN248" s="220"/>
      <c r="MQO248" s="17"/>
      <c r="MQP248" s="17"/>
      <c r="MQQ248" s="129"/>
      <c r="MQR248" s="125"/>
      <c r="MQS248" s="125"/>
      <c r="MQT248" s="125"/>
      <c r="MQU248" s="125"/>
      <c r="MQV248" s="125"/>
      <c r="MQW248" s="54"/>
      <c r="MQX248" s="137"/>
      <c r="MQY248" s="138"/>
      <c r="MQZ248" s="139"/>
      <c r="MRA248" s="140"/>
      <c r="MRB248" s="128"/>
      <c r="MRC248" s="220"/>
      <c r="MRD248" s="17"/>
      <c r="MRE248" s="17"/>
      <c r="MRF248" s="129"/>
      <c r="MRG248" s="125"/>
      <c r="MRH248" s="125"/>
      <c r="MRI248" s="125"/>
      <c r="MRJ248" s="125"/>
      <c r="MRK248" s="125"/>
      <c r="MRL248" s="54"/>
      <c r="MRM248" s="137"/>
      <c r="MRN248" s="138"/>
      <c r="MRO248" s="139"/>
      <c r="MRP248" s="140"/>
      <c r="MRQ248" s="128"/>
      <c r="MRR248" s="220"/>
      <c r="MRS248" s="17"/>
      <c r="MRT248" s="17"/>
      <c r="MRU248" s="129"/>
      <c r="MRV248" s="125"/>
      <c r="MRW248" s="125"/>
      <c r="MRX248" s="125"/>
      <c r="MRY248" s="125"/>
      <c r="MRZ248" s="125"/>
      <c r="MSA248" s="54"/>
      <c r="MSB248" s="137"/>
      <c r="MSC248" s="138"/>
      <c r="MSD248" s="139"/>
      <c r="MSE248" s="140"/>
      <c r="MSF248" s="128"/>
      <c r="MSG248" s="220"/>
      <c r="MSH248" s="17"/>
      <c r="MSI248" s="17"/>
      <c r="MSJ248" s="129"/>
      <c r="MSK248" s="125"/>
      <c r="MSL248" s="125"/>
      <c r="MSM248" s="125"/>
      <c r="MSN248" s="125"/>
      <c r="MSO248" s="125"/>
      <c r="MSP248" s="54"/>
      <c r="MSQ248" s="137"/>
      <c r="MSR248" s="138"/>
      <c r="MSS248" s="139"/>
      <c r="MST248" s="140"/>
      <c r="MSU248" s="128"/>
      <c r="MSV248" s="220"/>
      <c r="MSW248" s="17"/>
      <c r="MSX248" s="17"/>
      <c r="MSY248" s="129"/>
      <c r="MSZ248" s="125"/>
      <c r="MTA248" s="125"/>
      <c r="MTB248" s="125"/>
      <c r="MTC248" s="125"/>
      <c r="MTD248" s="125"/>
      <c r="MTE248" s="54"/>
      <c r="MTF248" s="137"/>
      <c r="MTG248" s="138"/>
      <c r="MTH248" s="139"/>
      <c r="MTI248" s="140"/>
      <c r="MTJ248" s="128"/>
      <c r="MTK248" s="220"/>
      <c r="MTL248" s="17"/>
      <c r="MTM248" s="17"/>
      <c r="MTN248" s="129"/>
      <c r="MTO248" s="125"/>
      <c r="MTP248" s="125"/>
      <c r="MTQ248" s="125"/>
      <c r="MTR248" s="125"/>
      <c r="MTS248" s="125"/>
      <c r="MTT248" s="54"/>
      <c r="MTU248" s="137"/>
      <c r="MTV248" s="138"/>
      <c r="MTW248" s="139"/>
      <c r="MTX248" s="140"/>
      <c r="MTY248" s="128"/>
      <c r="MTZ248" s="220"/>
      <c r="MUA248" s="17"/>
      <c r="MUB248" s="17"/>
      <c r="MUC248" s="129"/>
      <c r="MUD248" s="125"/>
      <c r="MUE248" s="125"/>
      <c r="MUF248" s="125"/>
      <c r="MUG248" s="125"/>
      <c r="MUH248" s="125"/>
      <c r="MUI248" s="54"/>
      <c r="MUJ248" s="137"/>
      <c r="MUK248" s="138"/>
      <c r="MUL248" s="139"/>
      <c r="MUM248" s="140"/>
      <c r="MUN248" s="128"/>
      <c r="MUO248" s="220"/>
      <c r="MUP248" s="17"/>
      <c r="MUQ248" s="17"/>
      <c r="MUR248" s="129"/>
      <c r="MUS248" s="125"/>
      <c r="MUT248" s="125"/>
      <c r="MUU248" s="125"/>
      <c r="MUV248" s="125"/>
      <c r="MUW248" s="125"/>
      <c r="MUX248" s="54"/>
      <c r="MUY248" s="137"/>
      <c r="MUZ248" s="138"/>
      <c r="MVA248" s="139"/>
      <c r="MVB248" s="140"/>
      <c r="MVC248" s="128"/>
      <c r="MVD248" s="220"/>
      <c r="MVE248" s="17"/>
      <c r="MVF248" s="17"/>
      <c r="MVG248" s="129"/>
      <c r="MVH248" s="125"/>
      <c r="MVI248" s="125"/>
      <c r="MVJ248" s="125"/>
      <c r="MVK248" s="125"/>
      <c r="MVL248" s="125"/>
      <c r="MVM248" s="54"/>
      <c r="MVN248" s="137"/>
      <c r="MVO248" s="138"/>
      <c r="MVP248" s="139"/>
      <c r="MVQ248" s="140"/>
      <c r="MVR248" s="128"/>
      <c r="MVS248" s="220"/>
      <c r="MVT248" s="17"/>
      <c r="MVU248" s="17"/>
      <c r="MVV248" s="129"/>
      <c r="MVW248" s="125"/>
      <c r="MVX248" s="125"/>
      <c r="MVY248" s="125"/>
      <c r="MVZ248" s="125"/>
      <c r="MWA248" s="125"/>
      <c r="MWB248" s="54"/>
      <c r="MWC248" s="137"/>
      <c r="MWD248" s="138"/>
      <c r="MWE248" s="139"/>
      <c r="MWF248" s="140"/>
      <c r="MWG248" s="128"/>
      <c r="MWH248" s="220"/>
      <c r="MWI248" s="17"/>
      <c r="MWJ248" s="17"/>
      <c r="MWK248" s="129"/>
      <c r="MWL248" s="125"/>
      <c r="MWM248" s="125"/>
      <c r="MWN248" s="125"/>
      <c r="MWO248" s="125"/>
      <c r="MWP248" s="125"/>
      <c r="MWQ248" s="54"/>
      <c r="MWR248" s="137"/>
      <c r="MWS248" s="138"/>
      <c r="MWT248" s="139"/>
      <c r="MWU248" s="140"/>
      <c r="MWV248" s="128"/>
      <c r="MWW248" s="220"/>
      <c r="MWX248" s="17"/>
      <c r="MWY248" s="17"/>
      <c r="MWZ248" s="129"/>
      <c r="MXA248" s="125"/>
      <c r="MXB248" s="125"/>
      <c r="MXC248" s="125"/>
      <c r="MXD248" s="125"/>
      <c r="MXE248" s="125"/>
      <c r="MXF248" s="54"/>
      <c r="MXG248" s="137"/>
      <c r="MXH248" s="138"/>
      <c r="MXI248" s="139"/>
      <c r="MXJ248" s="140"/>
      <c r="MXK248" s="128"/>
      <c r="MXL248" s="220"/>
      <c r="MXM248" s="17"/>
      <c r="MXN248" s="17"/>
      <c r="MXO248" s="129"/>
      <c r="MXP248" s="125"/>
      <c r="MXQ248" s="125"/>
      <c r="MXR248" s="125"/>
      <c r="MXS248" s="125"/>
      <c r="MXT248" s="125"/>
      <c r="MXU248" s="54"/>
      <c r="MXV248" s="137"/>
      <c r="MXW248" s="138"/>
      <c r="MXX248" s="139"/>
      <c r="MXY248" s="140"/>
      <c r="MXZ248" s="128"/>
      <c r="MYA248" s="220"/>
      <c r="MYB248" s="17"/>
      <c r="MYC248" s="17"/>
      <c r="MYD248" s="129"/>
      <c r="MYE248" s="125"/>
      <c r="MYF248" s="125"/>
      <c r="MYG248" s="125"/>
      <c r="MYH248" s="125"/>
      <c r="MYI248" s="125"/>
      <c r="MYJ248" s="54"/>
      <c r="MYK248" s="137"/>
      <c r="MYL248" s="138"/>
      <c r="MYM248" s="139"/>
      <c r="MYN248" s="140"/>
      <c r="MYO248" s="128"/>
      <c r="MYP248" s="220"/>
      <c r="MYQ248" s="17"/>
      <c r="MYR248" s="17"/>
      <c r="MYS248" s="129"/>
      <c r="MYT248" s="125"/>
      <c r="MYU248" s="125"/>
      <c r="MYV248" s="125"/>
      <c r="MYW248" s="125"/>
      <c r="MYX248" s="125"/>
      <c r="MYY248" s="54"/>
      <c r="MYZ248" s="137"/>
      <c r="MZA248" s="138"/>
      <c r="MZB248" s="139"/>
      <c r="MZC248" s="140"/>
      <c r="MZD248" s="128"/>
      <c r="MZE248" s="220"/>
      <c r="MZF248" s="17"/>
      <c r="MZG248" s="17"/>
      <c r="MZH248" s="129"/>
      <c r="MZI248" s="125"/>
      <c r="MZJ248" s="125"/>
      <c r="MZK248" s="125"/>
      <c r="MZL248" s="125"/>
      <c r="MZM248" s="125"/>
      <c r="MZN248" s="54"/>
      <c r="MZO248" s="137"/>
      <c r="MZP248" s="138"/>
      <c r="MZQ248" s="139"/>
      <c r="MZR248" s="140"/>
      <c r="MZS248" s="128"/>
      <c r="MZT248" s="220"/>
      <c r="MZU248" s="17"/>
      <c r="MZV248" s="17"/>
      <c r="MZW248" s="129"/>
      <c r="MZX248" s="125"/>
      <c r="MZY248" s="125"/>
      <c r="MZZ248" s="125"/>
      <c r="NAA248" s="125"/>
      <c r="NAB248" s="125"/>
      <c r="NAC248" s="54"/>
      <c r="NAD248" s="137"/>
      <c r="NAE248" s="138"/>
      <c r="NAF248" s="139"/>
      <c r="NAG248" s="140"/>
      <c r="NAH248" s="128"/>
      <c r="NAI248" s="220"/>
      <c r="NAJ248" s="17"/>
      <c r="NAK248" s="17"/>
      <c r="NAL248" s="129"/>
      <c r="NAM248" s="125"/>
      <c r="NAN248" s="125"/>
      <c r="NAO248" s="125"/>
      <c r="NAP248" s="125"/>
      <c r="NAQ248" s="125"/>
      <c r="NAR248" s="54"/>
      <c r="NAS248" s="137"/>
      <c r="NAT248" s="138"/>
      <c r="NAU248" s="139"/>
      <c r="NAV248" s="140"/>
      <c r="NAW248" s="128"/>
      <c r="NAX248" s="220"/>
      <c r="NAY248" s="17"/>
      <c r="NAZ248" s="17"/>
      <c r="NBA248" s="129"/>
      <c r="NBB248" s="125"/>
      <c r="NBC248" s="125"/>
      <c r="NBD248" s="125"/>
      <c r="NBE248" s="125"/>
      <c r="NBF248" s="125"/>
      <c r="NBG248" s="54"/>
      <c r="NBH248" s="137"/>
      <c r="NBI248" s="138"/>
      <c r="NBJ248" s="139"/>
      <c r="NBK248" s="140"/>
      <c r="NBL248" s="128"/>
      <c r="NBM248" s="220"/>
      <c r="NBN248" s="17"/>
      <c r="NBO248" s="17"/>
      <c r="NBP248" s="129"/>
      <c r="NBQ248" s="125"/>
      <c r="NBR248" s="125"/>
      <c r="NBS248" s="125"/>
      <c r="NBT248" s="125"/>
      <c r="NBU248" s="125"/>
      <c r="NBV248" s="54"/>
      <c r="NBW248" s="137"/>
      <c r="NBX248" s="138"/>
      <c r="NBY248" s="139"/>
      <c r="NBZ248" s="140"/>
      <c r="NCA248" s="128"/>
      <c r="NCB248" s="220"/>
      <c r="NCC248" s="17"/>
      <c r="NCD248" s="17"/>
      <c r="NCE248" s="129"/>
      <c r="NCF248" s="125"/>
      <c r="NCG248" s="125"/>
      <c r="NCH248" s="125"/>
      <c r="NCI248" s="125"/>
      <c r="NCJ248" s="125"/>
      <c r="NCK248" s="54"/>
      <c r="NCL248" s="137"/>
      <c r="NCM248" s="138"/>
      <c r="NCN248" s="139"/>
      <c r="NCO248" s="140"/>
      <c r="NCP248" s="128"/>
      <c r="NCQ248" s="220"/>
      <c r="NCR248" s="17"/>
      <c r="NCS248" s="17"/>
      <c r="NCT248" s="129"/>
      <c r="NCU248" s="125"/>
      <c r="NCV248" s="125"/>
      <c r="NCW248" s="125"/>
      <c r="NCX248" s="125"/>
      <c r="NCY248" s="125"/>
      <c r="NCZ248" s="54"/>
      <c r="NDA248" s="137"/>
      <c r="NDB248" s="138"/>
      <c r="NDC248" s="139"/>
      <c r="NDD248" s="140"/>
      <c r="NDE248" s="128"/>
      <c r="NDF248" s="220"/>
      <c r="NDG248" s="17"/>
      <c r="NDH248" s="17"/>
      <c r="NDI248" s="129"/>
      <c r="NDJ248" s="125"/>
      <c r="NDK248" s="125"/>
      <c r="NDL248" s="125"/>
      <c r="NDM248" s="125"/>
      <c r="NDN248" s="125"/>
      <c r="NDO248" s="54"/>
      <c r="NDP248" s="137"/>
      <c r="NDQ248" s="138"/>
      <c r="NDR248" s="139"/>
      <c r="NDS248" s="140"/>
      <c r="NDT248" s="128"/>
      <c r="NDU248" s="220"/>
      <c r="NDV248" s="17"/>
      <c r="NDW248" s="17"/>
      <c r="NDX248" s="129"/>
      <c r="NDY248" s="125"/>
      <c r="NDZ248" s="125"/>
      <c r="NEA248" s="125"/>
      <c r="NEB248" s="125"/>
      <c r="NEC248" s="125"/>
      <c r="NED248" s="54"/>
      <c r="NEE248" s="137"/>
      <c r="NEF248" s="138"/>
      <c r="NEG248" s="139"/>
      <c r="NEH248" s="140"/>
      <c r="NEI248" s="128"/>
      <c r="NEJ248" s="220"/>
      <c r="NEK248" s="17"/>
      <c r="NEL248" s="17"/>
      <c r="NEM248" s="129"/>
      <c r="NEN248" s="125"/>
      <c r="NEO248" s="125"/>
      <c r="NEP248" s="125"/>
      <c r="NEQ248" s="125"/>
      <c r="NER248" s="125"/>
      <c r="NES248" s="54"/>
      <c r="NET248" s="137"/>
      <c r="NEU248" s="138"/>
      <c r="NEV248" s="139"/>
      <c r="NEW248" s="140"/>
      <c r="NEX248" s="128"/>
      <c r="NEY248" s="220"/>
      <c r="NEZ248" s="17"/>
      <c r="NFA248" s="17"/>
      <c r="NFB248" s="129"/>
      <c r="NFC248" s="125"/>
      <c r="NFD248" s="125"/>
      <c r="NFE248" s="125"/>
      <c r="NFF248" s="125"/>
      <c r="NFG248" s="125"/>
      <c r="NFH248" s="54"/>
      <c r="NFI248" s="137"/>
      <c r="NFJ248" s="138"/>
      <c r="NFK248" s="139"/>
      <c r="NFL248" s="140"/>
      <c r="NFM248" s="128"/>
      <c r="NFN248" s="220"/>
      <c r="NFO248" s="17"/>
      <c r="NFP248" s="17"/>
      <c r="NFQ248" s="129"/>
      <c r="NFR248" s="125"/>
      <c r="NFS248" s="125"/>
      <c r="NFT248" s="125"/>
      <c r="NFU248" s="125"/>
      <c r="NFV248" s="125"/>
      <c r="NFW248" s="54"/>
      <c r="NFX248" s="137"/>
      <c r="NFY248" s="138"/>
      <c r="NFZ248" s="139"/>
      <c r="NGA248" s="140"/>
      <c r="NGB248" s="128"/>
      <c r="NGC248" s="220"/>
      <c r="NGD248" s="17"/>
      <c r="NGE248" s="17"/>
      <c r="NGF248" s="129"/>
      <c r="NGG248" s="125"/>
      <c r="NGH248" s="125"/>
      <c r="NGI248" s="125"/>
      <c r="NGJ248" s="125"/>
      <c r="NGK248" s="125"/>
      <c r="NGL248" s="54"/>
      <c r="NGM248" s="137"/>
      <c r="NGN248" s="138"/>
      <c r="NGO248" s="139"/>
      <c r="NGP248" s="140"/>
      <c r="NGQ248" s="128"/>
      <c r="NGR248" s="220"/>
      <c r="NGS248" s="17"/>
      <c r="NGT248" s="17"/>
      <c r="NGU248" s="129"/>
      <c r="NGV248" s="125"/>
      <c r="NGW248" s="125"/>
      <c r="NGX248" s="125"/>
      <c r="NGY248" s="125"/>
      <c r="NGZ248" s="125"/>
      <c r="NHA248" s="54"/>
      <c r="NHB248" s="137"/>
      <c r="NHC248" s="138"/>
      <c r="NHD248" s="139"/>
      <c r="NHE248" s="140"/>
      <c r="NHF248" s="128"/>
      <c r="NHG248" s="220"/>
      <c r="NHH248" s="17"/>
      <c r="NHI248" s="17"/>
      <c r="NHJ248" s="129"/>
      <c r="NHK248" s="125"/>
      <c r="NHL248" s="125"/>
      <c r="NHM248" s="125"/>
      <c r="NHN248" s="125"/>
      <c r="NHO248" s="125"/>
      <c r="NHP248" s="54"/>
      <c r="NHQ248" s="137"/>
      <c r="NHR248" s="138"/>
      <c r="NHS248" s="139"/>
      <c r="NHT248" s="140"/>
      <c r="NHU248" s="128"/>
      <c r="NHV248" s="220"/>
      <c r="NHW248" s="17"/>
      <c r="NHX248" s="17"/>
      <c r="NHY248" s="129"/>
      <c r="NHZ248" s="125"/>
      <c r="NIA248" s="125"/>
      <c r="NIB248" s="125"/>
      <c r="NIC248" s="125"/>
      <c r="NID248" s="125"/>
      <c r="NIE248" s="54"/>
      <c r="NIF248" s="137"/>
      <c r="NIG248" s="138"/>
      <c r="NIH248" s="139"/>
      <c r="NII248" s="140"/>
      <c r="NIJ248" s="128"/>
      <c r="NIK248" s="220"/>
      <c r="NIL248" s="17"/>
      <c r="NIM248" s="17"/>
      <c r="NIN248" s="129"/>
      <c r="NIO248" s="125"/>
      <c r="NIP248" s="125"/>
      <c r="NIQ248" s="125"/>
      <c r="NIR248" s="125"/>
      <c r="NIS248" s="125"/>
      <c r="NIT248" s="54"/>
      <c r="NIU248" s="137"/>
      <c r="NIV248" s="138"/>
      <c r="NIW248" s="139"/>
      <c r="NIX248" s="140"/>
      <c r="NIY248" s="128"/>
      <c r="NIZ248" s="220"/>
      <c r="NJA248" s="17"/>
      <c r="NJB248" s="17"/>
      <c r="NJC248" s="129"/>
      <c r="NJD248" s="125"/>
      <c r="NJE248" s="125"/>
      <c r="NJF248" s="125"/>
      <c r="NJG248" s="125"/>
      <c r="NJH248" s="125"/>
      <c r="NJI248" s="54"/>
      <c r="NJJ248" s="137"/>
      <c r="NJK248" s="138"/>
      <c r="NJL248" s="139"/>
      <c r="NJM248" s="140"/>
      <c r="NJN248" s="128"/>
      <c r="NJO248" s="220"/>
      <c r="NJP248" s="17"/>
      <c r="NJQ248" s="17"/>
      <c r="NJR248" s="129"/>
      <c r="NJS248" s="125"/>
      <c r="NJT248" s="125"/>
      <c r="NJU248" s="125"/>
      <c r="NJV248" s="125"/>
      <c r="NJW248" s="125"/>
      <c r="NJX248" s="54"/>
      <c r="NJY248" s="137"/>
      <c r="NJZ248" s="138"/>
      <c r="NKA248" s="139"/>
      <c r="NKB248" s="140"/>
      <c r="NKC248" s="128"/>
      <c r="NKD248" s="220"/>
      <c r="NKE248" s="17"/>
      <c r="NKF248" s="17"/>
      <c r="NKG248" s="129"/>
      <c r="NKH248" s="125"/>
      <c r="NKI248" s="125"/>
      <c r="NKJ248" s="125"/>
      <c r="NKK248" s="125"/>
      <c r="NKL248" s="125"/>
      <c r="NKM248" s="54"/>
      <c r="NKN248" s="137"/>
      <c r="NKO248" s="138"/>
      <c r="NKP248" s="139"/>
      <c r="NKQ248" s="140"/>
      <c r="NKR248" s="128"/>
      <c r="NKS248" s="220"/>
      <c r="NKT248" s="17"/>
      <c r="NKU248" s="17"/>
      <c r="NKV248" s="129"/>
      <c r="NKW248" s="125"/>
      <c r="NKX248" s="125"/>
      <c r="NKY248" s="125"/>
      <c r="NKZ248" s="125"/>
      <c r="NLA248" s="125"/>
      <c r="NLB248" s="54"/>
      <c r="NLC248" s="137"/>
      <c r="NLD248" s="138"/>
      <c r="NLE248" s="139"/>
      <c r="NLF248" s="140"/>
      <c r="NLG248" s="128"/>
      <c r="NLH248" s="220"/>
      <c r="NLI248" s="17"/>
      <c r="NLJ248" s="17"/>
      <c r="NLK248" s="129"/>
      <c r="NLL248" s="125"/>
      <c r="NLM248" s="125"/>
      <c r="NLN248" s="125"/>
      <c r="NLO248" s="125"/>
      <c r="NLP248" s="125"/>
      <c r="NLQ248" s="54"/>
      <c r="NLR248" s="137"/>
      <c r="NLS248" s="138"/>
      <c r="NLT248" s="139"/>
      <c r="NLU248" s="140"/>
      <c r="NLV248" s="128"/>
      <c r="NLW248" s="220"/>
      <c r="NLX248" s="17"/>
      <c r="NLY248" s="17"/>
      <c r="NLZ248" s="129"/>
      <c r="NMA248" s="125"/>
      <c r="NMB248" s="125"/>
      <c r="NMC248" s="125"/>
      <c r="NMD248" s="125"/>
      <c r="NME248" s="125"/>
      <c r="NMF248" s="54"/>
      <c r="NMG248" s="137"/>
      <c r="NMH248" s="138"/>
      <c r="NMI248" s="139"/>
      <c r="NMJ248" s="140"/>
      <c r="NMK248" s="128"/>
      <c r="NML248" s="220"/>
      <c r="NMM248" s="17"/>
      <c r="NMN248" s="17"/>
      <c r="NMO248" s="129"/>
      <c r="NMP248" s="125"/>
      <c r="NMQ248" s="125"/>
      <c r="NMR248" s="125"/>
      <c r="NMS248" s="125"/>
      <c r="NMT248" s="125"/>
      <c r="NMU248" s="54"/>
      <c r="NMV248" s="137"/>
      <c r="NMW248" s="138"/>
      <c r="NMX248" s="139"/>
      <c r="NMY248" s="140"/>
      <c r="NMZ248" s="128"/>
      <c r="NNA248" s="220"/>
      <c r="NNB248" s="17"/>
      <c r="NNC248" s="17"/>
      <c r="NND248" s="129"/>
      <c r="NNE248" s="125"/>
      <c r="NNF248" s="125"/>
      <c r="NNG248" s="125"/>
      <c r="NNH248" s="125"/>
      <c r="NNI248" s="125"/>
      <c r="NNJ248" s="54"/>
      <c r="NNK248" s="137"/>
      <c r="NNL248" s="138"/>
      <c r="NNM248" s="139"/>
      <c r="NNN248" s="140"/>
      <c r="NNO248" s="128"/>
      <c r="NNP248" s="220"/>
      <c r="NNQ248" s="17"/>
      <c r="NNR248" s="17"/>
      <c r="NNS248" s="129"/>
      <c r="NNT248" s="125"/>
      <c r="NNU248" s="125"/>
      <c r="NNV248" s="125"/>
      <c r="NNW248" s="125"/>
      <c r="NNX248" s="125"/>
      <c r="NNY248" s="54"/>
      <c r="NNZ248" s="137"/>
      <c r="NOA248" s="138"/>
      <c r="NOB248" s="139"/>
      <c r="NOC248" s="140"/>
      <c r="NOD248" s="128"/>
      <c r="NOE248" s="220"/>
      <c r="NOF248" s="17"/>
      <c r="NOG248" s="17"/>
      <c r="NOH248" s="129"/>
      <c r="NOI248" s="125"/>
      <c r="NOJ248" s="125"/>
      <c r="NOK248" s="125"/>
      <c r="NOL248" s="125"/>
      <c r="NOM248" s="125"/>
      <c r="NON248" s="54"/>
      <c r="NOO248" s="137"/>
      <c r="NOP248" s="138"/>
      <c r="NOQ248" s="139"/>
      <c r="NOR248" s="140"/>
      <c r="NOS248" s="128"/>
      <c r="NOT248" s="220"/>
      <c r="NOU248" s="17"/>
      <c r="NOV248" s="17"/>
      <c r="NOW248" s="129"/>
      <c r="NOX248" s="125"/>
      <c r="NOY248" s="125"/>
      <c r="NOZ248" s="125"/>
      <c r="NPA248" s="125"/>
      <c r="NPB248" s="125"/>
      <c r="NPC248" s="54"/>
      <c r="NPD248" s="137"/>
      <c r="NPE248" s="138"/>
      <c r="NPF248" s="139"/>
      <c r="NPG248" s="140"/>
      <c r="NPH248" s="128"/>
      <c r="NPI248" s="220"/>
      <c r="NPJ248" s="17"/>
      <c r="NPK248" s="17"/>
      <c r="NPL248" s="129"/>
      <c r="NPM248" s="125"/>
      <c r="NPN248" s="125"/>
      <c r="NPO248" s="125"/>
      <c r="NPP248" s="125"/>
      <c r="NPQ248" s="125"/>
      <c r="NPR248" s="54"/>
      <c r="NPS248" s="137"/>
      <c r="NPT248" s="138"/>
      <c r="NPU248" s="139"/>
      <c r="NPV248" s="140"/>
      <c r="NPW248" s="128"/>
      <c r="NPX248" s="220"/>
      <c r="NPY248" s="17"/>
      <c r="NPZ248" s="17"/>
      <c r="NQA248" s="129"/>
      <c r="NQB248" s="125"/>
      <c r="NQC248" s="125"/>
      <c r="NQD248" s="125"/>
      <c r="NQE248" s="125"/>
      <c r="NQF248" s="125"/>
      <c r="NQG248" s="54"/>
      <c r="NQH248" s="137"/>
      <c r="NQI248" s="138"/>
      <c r="NQJ248" s="139"/>
      <c r="NQK248" s="140"/>
      <c r="NQL248" s="128"/>
      <c r="NQM248" s="220"/>
      <c r="NQN248" s="17"/>
      <c r="NQO248" s="17"/>
      <c r="NQP248" s="129"/>
      <c r="NQQ248" s="125"/>
      <c r="NQR248" s="125"/>
      <c r="NQS248" s="125"/>
      <c r="NQT248" s="125"/>
      <c r="NQU248" s="125"/>
      <c r="NQV248" s="54"/>
      <c r="NQW248" s="137"/>
      <c r="NQX248" s="138"/>
      <c r="NQY248" s="139"/>
      <c r="NQZ248" s="140"/>
      <c r="NRA248" s="128"/>
      <c r="NRB248" s="220"/>
      <c r="NRC248" s="17"/>
      <c r="NRD248" s="17"/>
      <c r="NRE248" s="129"/>
      <c r="NRF248" s="125"/>
      <c r="NRG248" s="125"/>
      <c r="NRH248" s="125"/>
      <c r="NRI248" s="125"/>
      <c r="NRJ248" s="125"/>
      <c r="NRK248" s="54"/>
      <c r="NRL248" s="137"/>
      <c r="NRM248" s="138"/>
      <c r="NRN248" s="139"/>
      <c r="NRO248" s="140"/>
      <c r="NRP248" s="128"/>
      <c r="NRQ248" s="220"/>
      <c r="NRR248" s="17"/>
      <c r="NRS248" s="17"/>
      <c r="NRT248" s="129"/>
      <c r="NRU248" s="125"/>
      <c r="NRV248" s="125"/>
      <c r="NRW248" s="125"/>
      <c r="NRX248" s="125"/>
      <c r="NRY248" s="125"/>
      <c r="NRZ248" s="54"/>
      <c r="NSA248" s="137"/>
      <c r="NSB248" s="138"/>
      <c r="NSC248" s="139"/>
      <c r="NSD248" s="140"/>
      <c r="NSE248" s="128"/>
      <c r="NSF248" s="220"/>
      <c r="NSG248" s="17"/>
      <c r="NSH248" s="17"/>
      <c r="NSI248" s="129"/>
      <c r="NSJ248" s="125"/>
      <c r="NSK248" s="125"/>
      <c r="NSL248" s="125"/>
      <c r="NSM248" s="125"/>
      <c r="NSN248" s="125"/>
      <c r="NSO248" s="54"/>
      <c r="NSP248" s="137"/>
      <c r="NSQ248" s="138"/>
      <c r="NSR248" s="139"/>
      <c r="NSS248" s="140"/>
      <c r="NST248" s="128"/>
      <c r="NSU248" s="220"/>
      <c r="NSV248" s="17"/>
      <c r="NSW248" s="17"/>
      <c r="NSX248" s="129"/>
      <c r="NSY248" s="125"/>
      <c r="NSZ248" s="125"/>
      <c r="NTA248" s="125"/>
      <c r="NTB248" s="125"/>
      <c r="NTC248" s="125"/>
      <c r="NTD248" s="54"/>
      <c r="NTE248" s="137"/>
      <c r="NTF248" s="138"/>
      <c r="NTG248" s="139"/>
      <c r="NTH248" s="140"/>
      <c r="NTI248" s="128"/>
      <c r="NTJ248" s="220"/>
      <c r="NTK248" s="17"/>
      <c r="NTL248" s="17"/>
      <c r="NTM248" s="129"/>
      <c r="NTN248" s="125"/>
      <c r="NTO248" s="125"/>
      <c r="NTP248" s="125"/>
      <c r="NTQ248" s="125"/>
      <c r="NTR248" s="125"/>
      <c r="NTS248" s="54"/>
      <c r="NTT248" s="137"/>
      <c r="NTU248" s="138"/>
      <c r="NTV248" s="139"/>
      <c r="NTW248" s="140"/>
      <c r="NTX248" s="128"/>
      <c r="NTY248" s="220"/>
      <c r="NTZ248" s="17"/>
      <c r="NUA248" s="17"/>
      <c r="NUB248" s="129"/>
      <c r="NUC248" s="125"/>
      <c r="NUD248" s="125"/>
      <c r="NUE248" s="125"/>
      <c r="NUF248" s="125"/>
      <c r="NUG248" s="125"/>
      <c r="NUH248" s="54"/>
      <c r="NUI248" s="137"/>
      <c r="NUJ248" s="138"/>
      <c r="NUK248" s="139"/>
      <c r="NUL248" s="140"/>
      <c r="NUM248" s="128"/>
      <c r="NUN248" s="220"/>
      <c r="NUO248" s="17"/>
      <c r="NUP248" s="17"/>
      <c r="NUQ248" s="129"/>
      <c r="NUR248" s="125"/>
      <c r="NUS248" s="125"/>
      <c r="NUT248" s="125"/>
      <c r="NUU248" s="125"/>
      <c r="NUV248" s="125"/>
      <c r="NUW248" s="54"/>
      <c r="NUX248" s="137"/>
      <c r="NUY248" s="138"/>
      <c r="NUZ248" s="139"/>
      <c r="NVA248" s="140"/>
      <c r="NVB248" s="128"/>
      <c r="NVC248" s="220"/>
      <c r="NVD248" s="17"/>
      <c r="NVE248" s="17"/>
      <c r="NVF248" s="129"/>
      <c r="NVG248" s="125"/>
      <c r="NVH248" s="125"/>
      <c r="NVI248" s="125"/>
      <c r="NVJ248" s="125"/>
      <c r="NVK248" s="125"/>
      <c r="NVL248" s="54"/>
      <c r="NVM248" s="137"/>
      <c r="NVN248" s="138"/>
      <c r="NVO248" s="139"/>
      <c r="NVP248" s="140"/>
      <c r="NVQ248" s="128"/>
      <c r="NVR248" s="220"/>
      <c r="NVS248" s="17"/>
      <c r="NVT248" s="17"/>
      <c r="NVU248" s="129"/>
      <c r="NVV248" s="125"/>
      <c r="NVW248" s="125"/>
      <c r="NVX248" s="125"/>
      <c r="NVY248" s="125"/>
      <c r="NVZ248" s="125"/>
      <c r="NWA248" s="54"/>
      <c r="NWB248" s="137"/>
      <c r="NWC248" s="138"/>
      <c r="NWD248" s="139"/>
      <c r="NWE248" s="140"/>
      <c r="NWF248" s="128"/>
      <c r="NWG248" s="220"/>
      <c r="NWH248" s="17"/>
      <c r="NWI248" s="17"/>
      <c r="NWJ248" s="129"/>
      <c r="NWK248" s="125"/>
      <c r="NWL248" s="125"/>
      <c r="NWM248" s="125"/>
      <c r="NWN248" s="125"/>
      <c r="NWO248" s="125"/>
      <c r="NWP248" s="54"/>
      <c r="NWQ248" s="137"/>
      <c r="NWR248" s="138"/>
      <c r="NWS248" s="139"/>
      <c r="NWT248" s="140"/>
      <c r="NWU248" s="128"/>
      <c r="NWV248" s="220"/>
      <c r="NWW248" s="17"/>
      <c r="NWX248" s="17"/>
      <c r="NWY248" s="129"/>
      <c r="NWZ248" s="125"/>
      <c r="NXA248" s="125"/>
      <c r="NXB248" s="125"/>
      <c r="NXC248" s="125"/>
      <c r="NXD248" s="125"/>
      <c r="NXE248" s="54"/>
      <c r="NXF248" s="137"/>
      <c r="NXG248" s="138"/>
      <c r="NXH248" s="139"/>
      <c r="NXI248" s="140"/>
      <c r="NXJ248" s="128"/>
      <c r="NXK248" s="220"/>
      <c r="NXL248" s="17"/>
      <c r="NXM248" s="17"/>
      <c r="NXN248" s="129"/>
      <c r="NXO248" s="125"/>
      <c r="NXP248" s="125"/>
      <c r="NXQ248" s="125"/>
      <c r="NXR248" s="125"/>
      <c r="NXS248" s="125"/>
      <c r="NXT248" s="54"/>
      <c r="NXU248" s="137"/>
      <c r="NXV248" s="138"/>
      <c r="NXW248" s="139"/>
      <c r="NXX248" s="140"/>
      <c r="NXY248" s="128"/>
      <c r="NXZ248" s="220"/>
      <c r="NYA248" s="17"/>
      <c r="NYB248" s="17"/>
      <c r="NYC248" s="129"/>
      <c r="NYD248" s="125"/>
      <c r="NYE248" s="125"/>
      <c r="NYF248" s="125"/>
      <c r="NYG248" s="125"/>
      <c r="NYH248" s="125"/>
      <c r="NYI248" s="54"/>
      <c r="NYJ248" s="137"/>
      <c r="NYK248" s="138"/>
      <c r="NYL248" s="139"/>
      <c r="NYM248" s="140"/>
      <c r="NYN248" s="128"/>
      <c r="NYO248" s="220"/>
      <c r="NYP248" s="17"/>
      <c r="NYQ248" s="17"/>
      <c r="NYR248" s="129"/>
      <c r="NYS248" s="125"/>
      <c r="NYT248" s="125"/>
      <c r="NYU248" s="125"/>
      <c r="NYV248" s="125"/>
      <c r="NYW248" s="125"/>
      <c r="NYX248" s="54"/>
      <c r="NYY248" s="137"/>
      <c r="NYZ248" s="138"/>
      <c r="NZA248" s="139"/>
      <c r="NZB248" s="140"/>
      <c r="NZC248" s="128"/>
      <c r="NZD248" s="220"/>
      <c r="NZE248" s="17"/>
      <c r="NZF248" s="17"/>
      <c r="NZG248" s="129"/>
      <c r="NZH248" s="125"/>
      <c r="NZI248" s="125"/>
      <c r="NZJ248" s="125"/>
      <c r="NZK248" s="125"/>
      <c r="NZL248" s="125"/>
      <c r="NZM248" s="54"/>
      <c r="NZN248" s="137"/>
      <c r="NZO248" s="138"/>
      <c r="NZP248" s="139"/>
      <c r="NZQ248" s="140"/>
      <c r="NZR248" s="128"/>
      <c r="NZS248" s="220"/>
      <c r="NZT248" s="17"/>
      <c r="NZU248" s="17"/>
      <c r="NZV248" s="129"/>
      <c r="NZW248" s="125"/>
      <c r="NZX248" s="125"/>
      <c r="NZY248" s="125"/>
      <c r="NZZ248" s="125"/>
      <c r="OAA248" s="125"/>
      <c r="OAB248" s="54"/>
      <c r="OAC248" s="137"/>
      <c r="OAD248" s="138"/>
      <c r="OAE248" s="139"/>
      <c r="OAF248" s="140"/>
      <c r="OAG248" s="128"/>
      <c r="OAH248" s="220"/>
      <c r="OAI248" s="17"/>
      <c r="OAJ248" s="17"/>
      <c r="OAK248" s="129"/>
      <c r="OAL248" s="125"/>
      <c r="OAM248" s="125"/>
      <c r="OAN248" s="125"/>
      <c r="OAO248" s="125"/>
      <c r="OAP248" s="125"/>
      <c r="OAQ248" s="54"/>
      <c r="OAR248" s="137"/>
      <c r="OAS248" s="138"/>
      <c r="OAT248" s="139"/>
      <c r="OAU248" s="140"/>
      <c r="OAV248" s="128"/>
      <c r="OAW248" s="220"/>
      <c r="OAX248" s="17"/>
      <c r="OAY248" s="17"/>
      <c r="OAZ248" s="129"/>
      <c r="OBA248" s="125"/>
      <c r="OBB248" s="125"/>
      <c r="OBC248" s="125"/>
      <c r="OBD248" s="125"/>
      <c r="OBE248" s="125"/>
      <c r="OBF248" s="54"/>
      <c r="OBG248" s="137"/>
      <c r="OBH248" s="138"/>
      <c r="OBI248" s="139"/>
      <c r="OBJ248" s="140"/>
      <c r="OBK248" s="128"/>
      <c r="OBL248" s="220"/>
      <c r="OBM248" s="17"/>
      <c r="OBN248" s="17"/>
      <c r="OBO248" s="129"/>
      <c r="OBP248" s="125"/>
      <c r="OBQ248" s="125"/>
      <c r="OBR248" s="125"/>
      <c r="OBS248" s="125"/>
      <c r="OBT248" s="125"/>
      <c r="OBU248" s="54"/>
      <c r="OBV248" s="137"/>
      <c r="OBW248" s="138"/>
      <c r="OBX248" s="139"/>
      <c r="OBY248" s="140"/>
      <c r="OBZ248" s="128"/>
      <c r="OCA248" s="220"/>
      <c r="OCB248" s="17"/>
      <c r="OCC248" s="17"/>
      <c r="OCD248" s="129"/>
      <c r="OCE248" s="125"/>
      <c r="OCF248" s="125"/>
      <c r="OCG248" s="125"/>
      <c r="OCH248" s="125"/>
      <c r="OCI248" s="125"/>
      <c r="OCJ248" s="54"/>
      <c r="OCK248" s="137"/>
      <c r="OCL248" s="138"/>
      <c r="OCM248" s="139"/>
      <c r="OCN248" s="140"/>
      <c r="OCO248" s="128"/>
      <c r="OCP248" s="220"/>
      <c r="OCQ248" s="17"/>
      <c r="OCR248" s="17"/>
      <c r="OCS248" s="129"/>
      <c r="OCT248" s="125"/>
      <c r="OCU248" s="125"/>
      <c r="OCV248" s="125"/>
      <c r="OCW248" s="125"/>
      <c r="OCX248" s="125"/>
      <c r="OCY248" s="54"/>
      <c r="OCZ248" s="137"/>
      <c r="ODA248" s="138"/>
      <c r="ODB248" s="139"/>
      <c r="ODC248" s="140"/>
      <c r="ODD248" s="128"/>
      <c r="ODE248" s="220"/>
      <c r="ODF248" s="17"/>
      <c r="ODG248" s="17"/>
      <c r="ODH248" s="129"/>
      <c r="ODI248" s="125"/>
      <c r="ODJ248" s="125"/>
      <c r="ODK248" s="125"/>
      <c r="ODL248" s="125"/>
      <c r="ODM248" s="125"/>
      <c r="ODN248" s="54"/>
      <c r="ODO248" s="137"/>
      <c r="ODP248" s="138"/>
      <c r="ODQ248" s="139"/>
      <c r="ODR248" s="140"/>
      <c r="ODS248" s="128"/>
      <c r="ODT248" s="220"/>
      <c r="ODU248" s="17"/>
      <c r="ODV248" s="17"/>
      <c r="ODW248" s="129"/>
      <c r="ODX248" s="125"/>
      <c r="ODY248" s="125"/>
      <c r="ODZ248" s="125"/>
      <c r="OEA248" s="125"/>
      <c r="OEB248" s="125"/>
      <c r="OEC248" s="54"/>
      <c r="OED248" s="137"/>
      <c r="OEE248" s="138"/>
      <c r="OEF248" s="139"/>
      <c r="OEG248" s="140"/>
      <c r="OEH248" s="128"/>
      <c r="OEI248" s="220"/>
      <c r="OEJ248" s="17"/>
      <c r="OEK248" s="17"/>
      <c r="OEL248" s="129"/>
      <c r="OEM248" s="125"/>
      <c r="OEN248" s="125"/>
      <c r="OEO248" s="125"/>
      <c r="OEP248" s="125"/>
      <c r="OEQ248" s="125"/>
      <c r="OER248" s="54"/>
      <c r="OES248" s="137"/>
      <c r="OET248" s="138"/>
      <c r="OEU248" s="139"/>
      <c r="OEV248" s="140"/>
      <c r="OEW248" s="128"/>
      <c r="OEX248" s="220"/>
      <c r="OEY248" s="17"/>
      <c r="OEZ248" s="17"/>
      <c r="OFA248" s="129"/>
      <c r="OFB248" s="125"/>
      <c r="OFC248" s="125"/>
      <c r="OFD248" s="125"/>
      <c r="OFE248" s="125"/>
      <c r="OFF248" s="125"/>
      <c r="OFG248" s="54"/>
      <c r="OFH248" s="137"/>
      <c r="OFI248" s="138"/>
      <c r="OFJ248" s="139"/>
      <c r="OFK248" s="140"/>
      <c r="OFL248" s="128"/>
      <c r="OFM248" s="220"/>
      <c r="OFN248" s="17"/>
      <c r="OFO248" s="17"/>
      <c r="OFP248" s="129"/>
      <c r="OFQ248" s="125"/>
      <c r="OFR248" s="125"/>
      <c r="OFS248" s="125"/>
      <c r="OFT248" s="125"/>
      <c r="OFU248" s="125"/>
      <c r="OFV248" s="54"/>
      <c r="OFW248" s="137"/>
      <c r="OFX248" s="138"/>
      <c r="OFY248" s="139"/>
      <c r="OFZ248" s="140"/>
      <c r="OGA248" s="128"/>
      <c r="OGB248" s="220"/>
      <c r="OGC248" s="17"/>
      <c r="OGD248" s="17"/>
      <c r="OGE248" s="129"/>
      <c r="OGF248" s="125"/>
      <c r="OGG248" s="125"/>
      <c r="OGH248" s="125"/>
      <c r="OGI248" s="125"/>
      <c r="OGJ248" s="125"/>
      <c r="OGK248" s="54"/>
      <c r="OGL248" s="137"/>
      <c r="OGM248" s="138"/>
      <c r="OGN248" s="139"/>
      <c r="OGO248" s="140"/>
      <c r="OGP248" s="128"/>
      <c r="OGQ248" s="220"/>
      <c r="OGR248" s="17"/>
      <c r="OGS248" s="17"/>
      <c r="OGT248" s="129"/>
      <c r="OGU248" s="125"/>
      <c r="OGV248" s="125"/>
      <c r="OGW248" s="125"/>
      <c r="OGX248" s="125"/>
      <c r="OGY248" s="125"/>
      <c r="OGZ248" s="54"/>
      <c r="OHA248" s="137"/>
      <c r="OHB248" s="138"/>
      <c r="OHC248" s="139"/>
      <c r="OHD248" s="140"/>
      <c r="OHE248" s="128"/>
      <c r="OHF248" s="220"/>
      <c r="OHG248" s="17"/>
      <c r="OHH248" s="17"/>
      <c r="OHI248" s="129"/>
      <c r="OHJ248" s="125"/>
      <c r="OHK248" s="125"/>
      <c r="OHL248" s="125"/>
      <c r="OHM248" s="125"/>
      <c r="OHN248" s="125"/>
      <c r="OHO248" s="54"/>
      <c r="OHP248" s="137"/>
      <c r="OHQ248" s="138"/>
      <c r="OHR248" s="139"/>
      <c r="OHS248" s="140"/>
      <c r="OHT248" s="128"/>
      <c r="OHU248" s="220"/>
      <c r="OHV248" s="17"/>
      <c r="OHW248" s="17"/>
      <c r="OHX248" s="129"/>
      <c r="OHY248" s="125"/>
      <c r="OHZ248" s="125"/>
      <c r="OIA248" s="125"/>
      <c r="OIB248" s="125"/>
      <c r="OIC248" s="125"/>
      <c r="OID248" s="54"/>
      <c r="OIE248" s="137"/>
      <c r="OIF248" s="138"/>
      <c r="OIG248" s="139"/>
      <c r="OIH248" s="140"/>
      <c r="OII248" s="128"/>
      <c r="OIJ248" s="220"/>
      <c r="OIK248" s="17"/>
      <c r="OIL248" s="17"/>
      <c r="OIM248" s="129"/>
      <c r="OIN248" s="125"/>
      <c r="OIO248" s="125"/>
      <c r="OIP248" s="125"/>
      <c r="OIQ248" s="125"/>
      <c r="OIR248" s="125"/>
      <c r="OIS248" s="54"/>
      <c r="OIT248" s="137"/>
      <c r="OIU248" s="138"/>
      <c r="OIV248" s="139"/>
      <c r="OIW248" s="140"/>
      <c r="OIX248" s="128"/>
      <c r="OIY248" s="220"/>
      <c r="OIZ248" s="17"/>
      <c r="OJA248" s="17"/>
      <c r="OJB248" s="129"/>
      <c r="OJC248" s="125"/>
      <c r="OJD248" s="125"/>
      <c r="OJE248" s="125"/>
      <c r="OJF248" s="125"/>
      <c r="OJG248" s="125"/>
      <c r="OJH248" s="54"/>
      <c r="OJI248" s="137"/>
      <c r="OJJ248" s="138"/>
      <c r="OJK248" s="139"/>
      <c r="OJL248" s="140"/>
      <c r="OJM248" s="128"/>
      <c r="OJN248" s="220"/>
      <c r="OJO248" s="17"/>
      <c r="OJP248" s="17"/>
      <c r="OJQ248" s="129"/>
      <c r="OJR248" s="125"/>
      <c r="OJS248" s="125"/>
      <c r="OJT248" s="125"/>
      <c r="OJU248" s="125"/>
      <c r="OJV248" s="125"/>
      <c r="OJW248" s="54"/>
      <c r="OJX248" s="137"/>
      <c r="OJY248" s="138"/>
      <c r="OJZ248" s="139"/>
      <c r="OKA248" s="140"/>
      <c r="OKB248" s="128"/>
      <c r="OKC248" s="220"/>
      <c r="OKD248" s="17"/>
      <c r="OKE248" s="17"/>
      <c r="OKF248" s="129"/>
      <c r="OKG248" s="125"/>
      <c r="OKH248" s="125"/>
      <c r="OKI248" s="125"/>
      <c r="OKJ248" s="125"/>
      <c r="OKK248" s="125"/>
      <c r="OKL248" s="54"/>
      <c r="OKM248" s="137"/>
      <c r="OKN248" s="138"/>
      <c r="OKO248" s="139"/>
      <c r="OKP248" s="140"/>
      <c r="OKQ248" s="128"/>
      <c r="OKR248" s="220"/>
      <c r="OKS248" s="17"/>
      <c r="OKT248" s="17"/>
      <c r="OKU248" s="129"/>
      <c r="OKV248" s="125"/>
      <c r="OKW248" s="125"/>
      <c r="OKX248" s="125"/>
      <c r="OKY248" s="125"/>
      <c r="OKZ248" s="125"/>
      <c r="OLA248" s="54"/>
      <c r="OLB248" s="137"/>
      <c r="OLC248" s="138"/>
      <c r="OLD248" s="139"/>
      <c r="OLE248" s="140"/>
      <c r="OLF248" s="128"/>
      <c r="OLG248" s="220"/>
      <c r="OLH248" s="17"/>
      <c r="OLI248" s="17"/>
      <c r="OLJ248" s="129"/>
      <c r="OLK248" s="125"/>
      <c r="OLL248" s="125"/>
      <c r="OLM248" s="125"/>
      <c r="OLN248" s="125"/>
      <c r="OLO248" s="125"/>
      <c r="OLP248" s="54"/>
      <c r="OLQ248" s="137"/>
      <c r="OLR248" s="138"/>
      <c r="OLS248" s="139"/>
      <c r="OLT248" s="140"/>
      <c r="OLU248" s="128"/>
      <c r="OLV248" s="220"/>
      <c r="OLW248" s="17"/>
      <c r="OLX248" s="17"/>
      <c r="OLY248" s="129"/>
      <c r="OLZ248" s="125"/>
      <c r="OMA248" s="125"/>
      <c r="OMB248" s="125"/>
      <c r="OMC248" s="125"/>
      <c r="OMD248" s="125"/>
      <c r="OME248" s="54"/>
      <c r="OMF248" s="137"/>
      <c r="OMG248" s="138"/>
      <c r="OMH248" s="139"/>
      <c r="OMI248" s="140"/>
      <c r="OMJ248" s="128"/>
      <c r="OMK248" s="220"/>
      <c r="OML248" s="17"/>
      <c r="OMM248" s="17"/>
      <c r="OMN248" s="129"/>
      <c r="OMO248" s="125"/>
      <c r="OMP248" s="125"/>
      <c r="OMQ248" s="125"/>
      <c r="OMR248" s="125"/>
      <c r="OMS248" s="125"/>
      <c r="OMT248" s="54"/>
      <c r="OMU248" s="137"/>
      <c r="OMV248" s="138"/>
      <c r="OMW248" s="139"/>
      <c r="OMX248" s="140"/>
      <c r="OMY248" s="128"/>
      <c r="OMZ248" s="220"/>
      <c r="ONA248" s="17"/>
      <c r="ONB248" s="17"/>
      <c r="ONC248" s="129"/>
      <c r="OND248" s="125"/>
      <c r="ONE248" s="125"/>
      <c r="ONF248" s="125"/>
      <c r="ONG248" s="125"/>
      <c r="ONH248" s="125"/>
      <c r="ONI248" s="54"/>
      <c r="ONJ248" s="137"/>
      <c r="ONK248" s="138"/>
      <c r="ONL248" s="139"/>
      <c r="ONM248" s="140"/>
      <c r="ONN248" s="128"/>
      <c r="ONO248" s="220"/>
      <c r="ONP248" s="17"/>
      <c r="ONQ248" s="17"/>
      <c r="ONR248" s="129"/>
      <c r="ONS248" s="125"/>
      <c r="ONT248" s="125"/>
      <c r="ONU248" s="125"/>
      <c r="ONV248" s="125"/>
      <c r="ONW248" s="125"/>
      <c r="ONX248" s="54"/>
      <c r="ONY248" s="137"/>
      <c r="ONZ248" s="138"/>
      <c r="OOA248" s="139"/>
      <c r="OOB248" s="140"/>
      <c r="OOC248" s="128"/>
      <c r="OOD248" s="220"/>
      <c r="OOE248" s="17"/>
      <c r="OOF248" s="17"/>
      <c r="OOG248" s="129"/>
      <c r="OOH248" s="125"/>
      <c r="OOI248" s="125"/>
      <c r="OOJ248" s="125"/>
      <c r="OOK248" s="125"/>
      <c r="OOL248" s="125"/>
      <c r="OOM248" s="54"/>
      <c r="OON248" s="137"/>
      <c r="OOO248" s="138"/>
      <c r="OOP248" s="139"/>
      <c r="OOQ248" s="140"/>
      <c r="OOR248" s="128"/>
      <c r="OOS248" s="220"/>
      <c r="OOT248" s="17"/>
      <c r="OOU248" s="17"/>
      <c r="OOV248" s="129"/>
      <c r="OOW248" s="125"/>
      <c r="OOX248" s="125"/>
      <c r="OOY248" s="125"/>
      <c r="OOZ248" s="125"/>
      <c r="OPA248" s="125"/>
      <c r="OPB248" s="54"/>
      <c r="OPC248" s="137"/>
      <c r="OPD248" s="138"/>
      <c r="OPE248" s="139"/>
      <c r="OPF248" s="140"/>
      <c r="OPG248" s="128"/>
      <c r="OPH248" s="220"/>
      <c r="OPI248" s="17"/>
      <c r="OPJ248" s="17"/>
      <c r="OPK248" s="129"/>
      <c r="OPL248" s="125"/>
      <c r="OPM248" s="125"/>
      <c r="OPN248" s="125"/>
      <c r="OPO248" s="125"/>
      <c r="OPP248" s="125"/>
      <c r="OPQ248" s="54"/>
      <c r="OPR248" s="137"/>
      <c r="OPS248" s="138"/>
      <c r="OPT248" s="139"/>
      <c r="OPU248" s="140"/>
      <c r="OPV248" s="128"/>
      <c r="OPW248" s="220"/>
      <c r="OPX248" s="17"/>
      <c r="OPY248" s="17"/>
      <c r="OPZ248" s="129"/>
      <c r="OQA248" s="125"/>
      <c r="OQB248" s="125"/>
      <c r="OQC248" s="125"/>
      <c r="OQD248" s="125"/>
      <c r="OQE248" s="125"/>
      <c r="OQF248" s="54"/>
      <c r="OQG248" s="137"/>
      <c r="OQH248" s="138"/>
      <c r="OQI248" s="139"/>
      <c r="OQJ248" s="140"/>
      <c r="OQK248" s="128"/>
      <c r="OQL248" s="220"/>
      <c r="OQM248" s="17"/>
      <c r="OQN248" s="17"/>
      <c r="OQO248" s="129"/>
      <c r="OQP248" s="125"/>
      <c r="OQQ248" s="125"/>
      <c r="OQR248" s="125"/>
      <c r="OQS248" s="125"/>
      <c r="OQT248" s="125"/>
      <c r="OQU248" s="54"/>
      <c r="OQV248" s="137"/>
      <c r="OQW248" s="138"/>
      <c r="OQX248" s="139"/>
      <c r="OQY248" s="140"/>
      <c r="OQZ248" s="128"/>
      <c r="ORA248" s="220"/>
      <c r="ORB248" s="17"/>
      <c r="ORC248" s="17"/>
      <c r="ORD248" s="129"/>
      <c r="ORE248" s="125"/>
      <c r="ORF248" s="125"/>
      <c r="ORG248" s="125"/>
      <c r="ORH248" s="125"/>
      <c r="ORI248" s="125"/>
      <c r="ORJ248" s="54"/>
      <c r="ORK248" s="137"/>
      <c r="ORL248" s="138"/>
      <c r="ORM248" s="139"/>
      <c r="ORN248" s="140"/>
      <c r="ORO248" s="128"/>
      <c r="ORP248" s="220"/>
      <c r="ORQ248" s="17"/>
      <c r="ORR248" s="17"/>
      <c r="ORS248" s="129"/>
      <c r="ORT248" s="125"/>
      <c r="ORU248" s="125"/>
      <c r="ORV248" s="125"/>
      <c r="ORW248" s="125"/>
      <c r="ORX248" s="125"/>
      <c r="ORY248" s="54"/>
      <c r="ORZ248" s="137"/>
      <c r="OSA248" s="138"/>
      <c r="OSB248" s="139"/>
      <c r="OSC248" s="140"/>
      <c r="OSD248" s="128"/>
      <c r="OSE248" s="220"/>
      <c r="OSF248" s="17"/>
      <c r="OSG248" s="17"/>
      <c r="OSH248" s="129"/>
      <c r="OSI248" s="125"/>
      <c r="OSJ248" s="125"/>
      <c r="OSK248" s="125"/>
      <c r="OSL248" s="125"/>
      <c r="OSM248" s="125"/>
      <c r="OSN248" s="54"/>
      <c r="OSO248" s="137"/>
      <c r="OSP248" s="138"/>
      <c r="OSQ248" s="139"/>
      <c r="OSR248" s="140"/>
      <c r="OSS248" s="128"/>
      <c r="OST248" s="220"/>
      <c r="OSU248" s="17"/>
      <c r="OSV248" s="17"/>
      <c r="OSW248" s="129"/>
      <c r="OSX248" s="125"/>
      <c r="OSY248" s="125"/>
      <c r="OSZ248" s="125"/>
      <c r="OTA248" s="125"/>
      <c r="OTB248" s="125"/>
      <c r="OTC248" s="54"/>
      <c r="OTD248" s="137"/>
      <c r="OTE248" s="138"/>
      <c r="OTF248" s="139"/>
      <c r="OTG248" s="140"/>
      <c r="OTH248" s="128"/>
      <c r="OTI248" s="220"/>
      <c r="OTJ248" s="17"/>
      <c r="OTK248" s="17"/>
      <c r="OTL248" s="129"/>
      <c r="OTM248" s="125"/>
      <c r="OTN248" s="125"/>
      <c r="OTO248" s="125"/>
      <c r="OTP248" s="125"/>
      <c r="OTQ248" s="125"/>
      <c r="OTR248" s="54"/>
      <c r="OTS248" s="137"/>
      <c r="OTT248" s="138"/>
      <c r="OTU248" s="139"/>
      <c r="OTV248" s="140"/>
      <c r="OTW248" s="128"/>
      <c r="OTX248" s="220"/>
      <c r="OTY248" s="17"/>
      <c r="OTZ248" s="17"/>
      <c r="OUA248" s="129"/>
      <c r="OUB248" s="125"/>
      <c r="OUC248" s="125"/>
      <c r="OUD248" s="125"/>
      <c r="OUE248" s="125"/>
      <c r="OUF248" s="125"/>
      <c r="OUG248" s="54"/>
      <c r="OUH248" s="137"/>
      <c r="OUI248" s="138"/>
      <c r="OUJ248" s="139"/>
      <c r="OUK248" s="140"/>
      <c r="OUL248" s="128"/>
      <c r="OUM248" s="220"/>
      <c r="OUN248" s="17"/>
      <c r="OUO248" s="17"/>
      <c r="OUP248" s="129"/>
      <c r="OUQ248" s="125"/>
      <c r="OUR248" s="125"/>
      <c r="OUS248" s="125"/>
      <c r="OUT248" s="125"/>
      <c r="OUU248" s="125"/>
      <c r="OUV248" s="54"/>
      <c r="OUW248" s="137"/>
      <c r="OUX248" s="138"/>
      <c r="OUY248" s="139"/>
      <c r="OUZ248" s="140"/>
      <c r="OVA248" s="128"/>
      <c r="OVB248" s="220"/>
      <c r="OVC248" s="17"/>
      <c r="OVD248" s="17"/>
      <c r="OVE248" s="129"/>
      <c r="OVF248" s="125"/>
      <c r="OVG248" s="125"/>
      <c r="OVH248" s="125"/>
      <c r="OVI248" s="125"/>
      <c r="OVJ248" s="125"/>
      <c r="OVK248" s="54"/>
      <c r="OVL248" s="137"/>
      <c r="OVM248" s="138"/>
      <c r="OVN248" s="139"/>
      <c r="OVO248" s="140"/>
      <c r="OVP248" s="128"/>
      <c r="OVQ248" s="220"/>
      <c r="OVR248" s="17"/>
      <c r="OVS248" s="17"/>
      <c r="OVT248" s="129"/>
      <c r="OVU248" s="125"/>
      <c r="OVV248" s="125"/>
      <c r="OVW248" s="125"/>
      <c r="OVX248" s="125"/>
      <c r="OVY248" s="125"/>
      <c r="OVZ248" s="54"/>
      <c r="OWA248" s="137"/>
      <c r="OWB248" s="138"/>
      <c r="OWC248" s="139"/>
      <c r="OWD248" s="140"/>
      <c r="OWE248" s="128"/>
      <c r="OWF248" s="220"/>
      <c r="OWG248" s="17"/>
      <c r="OWH248" s="17"/>
      <c r="OWI248" s="129"/>
      <c r="OWJ248" s="125"/>
      <c r="OWK248" s="125"/>
      <c r="OWL248" s="125"/>
      <c r="OWM248" s="125"/>
      <c r="OWN248" s="125"/>
      <c r="OWO248" s="54"/>
      <c r="OWP248" s="137"/>
      <c r="OWQ248" s="138"/>
      <c r="OWR248" s="139"/>
      <c r="OWS248" s="140"/>
      <c r="OWT248" s="128"/>
      <c r="OWU248" s="220"/>
      <c r="OWV248" s="17"/>
      <c r="OWW248" s="17"/>
      <c r="OWX248" s="129"/>
      <c r="OWY248" s="125"/>
      <c r="OWZ248" s="125"/>
      <c r="OXA248" s="125"/>
      <c r="OXB248" s="125"/>
      <c r="OXC248" s="125"/>
      <c r="OXD248" s="54"/>
      <c r="OXE248" s="137"/>
      <c r="OXF248" s="138"/>
      <c r="OXG248" s="139"/>
      <c r="OXH248" s="140"/>
      <c r="OXI248" s="128"/>
      <c r="OXJ248" s="220"/>
      <c r="OXK248" s="17"/>
      <c r="OXL248" s="17"/>
      <c r="OXM248" s="129"/>
      <c r="OXN248" s="125"/>
      <c r="OXO248" s="125"/>
      <c r="OXP248" s="125"/>
      <c r="OXQ248" s="125"/>
      <c r="OXR248" s="125"/>
      <c r="OXS248" s="54"/>
      <c r="OXT248" s="137"/>
      <c r="OXU248" s="138"/>
      <c r="OXV248" s="139"/>
      <c r="OXW248" s="140"/>
      <c r="OXX248" s="128"/>
      <c r="OXY248" s="220"/>
      <c r="OXZ248" s="17"/>
      <c r="OYA248" s="17"/>
      <c r="OYB248" s="129"/>
      <c r="OYC248" s="125"/>
      <c r="OYD248" s="125"/>
      <c r="OYE248" s="125"/>
      <c r="OYF248" s="125"/>
      <c r="OYG248" s="125"/>
      <c r="OYH248" s="54"/>
      <c r="OYI248" s="137"/>
      <c r="OYJ248" s="138"/>
      <c r="OYK248" s="139"/>
      <c r="OYL248" s="140"/>
      <c r="OYM248" s="128"/>
      <c r="OYN248" s="220"/>
      <c r="OYO248" s="17"/>
      <c r="OYP248" s="17"/>
      <c r="OYQ248" s="129"/>
      <c r="OYR248" s="125"/>
      <c r="OYS248" s="125"/>
      <c r="OYT248" s="125"/>
      <c r="OYU248" s="125"/>
      <c r="OYV248" s="125"/>
      <c r="OYW248" s="54"/>
      <c r="OYX248" s="137"/>
      <c r="OYY248" s="138"/>
      <c r="OYZ248" s="139"/>
      <c r="OZA248" s="140"/>
      <c r="OZB248" s="128"/>
      <c r="OZC248" s="220"/>
      <c r="OZD248" s="17"/>
      <c r="OZE248" s="17"/>
      <c r="OZF248" s="129"/>
      <c r="OZG248" s="125"/>
      <c r="OZH248" s="125"/>
      <c r="OZI248" s="125"/>
      <c r="OZJ248" s="125"/>
      <c r="OZK248" s="125"/>
      <c r="OZL248" s="54"/>
      <c r="OZM248" s="137"/>
      <c r="OZN248" s="138"/>
      <c r="OZO248" s="139"/>
      <c r="OZP248" s="140"/>
      <c r="OZQ248" s="128"/>
      <c r="OZR248" s="220"/>
      <c r="OZS248" s="17"/>
      <c r="OZT248" s="17"/>
      <c r="OZU248" s="129"/>
      <c r="OZV248" s="125"/>
      <c r="OZW248" s="125"/>
      <c r="OZX248" s="125"/>
      <c r="OZY248" s="125"/>
      <c r="OZZ248" s="125"/>
      <c r="PAA248" s="54"/>
      <c r="PAB248" s="137"/>
      <c r="PAC248" s="138"/>
      <c r="PAD248" s="139"/>
      <c r="PAE248" s="140"/>
      <c r="PAF248" s="128"/>
      <c r="PAG248" s="220"/>
      <c r="PAH248" s="17"/>
      <c r="PAI248" s="17"/>
      <c r="PAJ248" s="129"/>
      <c r="PAK248" s="125"/>
      <c r="PAL248" s="125"/>
      <c r="PAM248" s="125"/>
      <c r="PAN248" s="125"/>
      <c r="PAO248" s="125"/>
      <c r="PAP248" s="54"/>
      <c r="PAQ248" s="137"/>
      <c r="PAR248" s="138"/>
      <c r="PAS248" s="139"/>
      <c r="PAT248" s="140"/>
      <c r="PAU248" s="128"/>
      <c r="PAV248" s="220"/>
      <c r="PAW248" s="17"/>
      <c r="PAX248" s="17"/>
      <c r="PAY248" s="129"/>
      <c r="PAZ248" s="125"/>
      <c r="PBA248" s="125"/>
      <c r="PBB248" s="125"/>
      <c r="PBC248" s="125"/>
      <c r="PBD248" s="125"/>
      <c r="PBE248" s="54"/>
      <c r="PBF248" s="137"/>
      <c r="PBG248" s="138"/>
      <c r="PBH248" s="139"/>
      <c r="PBI248" s="140"/>
      <c r="PBJ248" s="128"/>
      <c r="PBK248" s="220"/>
      <c r="PBL248" s="17"/>
      <c r="PBM248" s="17"/>
      <c r="PBN248" s="129"/>
      <c r="PBO248" s="125"/>
      <c r="PBP248" s="125"/>
      <c r="PBQ248" s="125"/>
      <c r="PBR248" s="125"/>
      <c r="PBS248" s="125"/>
      <c r="PBT248" s="54"/>
      <c r="PBU248" s="137"/>
      <c r="PBV248" s="138"/>
      <c r="PBW248" s="139"/>
      <c r="PBX248" s="140"/>
      <c r="PBY248" s="128"/>
      <c r="PBZ248" s="220"/>
      <c r="PCA248" s="17"/>
      <c r="PCB248" s="17"/>
      <c r="PCC248" s="129"/>
      <c r="PCD248" s="125"/>
      <c r="PCE248" s="125"/>
      <c r="PCF248" s="125"/>
      <c r="PCG248" s="125"/>
      <c r="PCH248" s="125"/>
      <c r="PCI248" s="54"/>
      <c r="PCJ248" s="137"/>
      <c r="PCK248" s="138"/>
      <c r="PCL248" s="139"/>
      <c r="PCM248" s="140"/>
      <c r="PCN248" s="128"/>
      <c r="PCO248" s="220"/>
      <c r="PCP248" s="17"/>
      <c r="PCQ248" s="17"/>
      <c r="PCR248" s="129"/>
      <c r="PCS248" s="125"/>
      <c r="PCT248" s="125"/>
      <c r="PCU248" s="125"/>
      <c r="PCV248" s="125"/>
      <c r="PCW248" s="125"/>
      <c r="PCX248" s="54"/>
      <c r="PCY248" s="137"/>
      <c r="PCZ248" s="138"/>
      <c r="PDA248" s="139"/>
      <c r="PDB248" s="140"/>
      <c r="PDC248" s="128"/>
      <c r="PDD248" s="220"/>
      <c r="PDE248" s="17"/>
      <c r="PDF248" s="17"/>
      <c r="PDG248" s="129"/>
      <c r="PDH248" s="125"/>
      <c r="PDI248" s="125"/>
      <c r="PDJ248" s="125"/>
      <c r="PDK248" s="125"/>
      <c r="PDL248" s="125"/>
      <c r="PDM248" s="54"/>
      <c r="PDN248" s="137"/>
      <c r="PDO248" s="138"/>
      <c r="PDP248" s="139"/>
      <c r="PDQ248" s="140"/>
      <c r="PDR248" s="128"/>
      <c r="PDS248" s="220"/>
      <c r="PDT248" s="17"/>
      <c r="PDU248" s="17"/>
      <c r="PDV248" s="129"/>
      <c r="PDW248" s="125"/>
      <c r="PDX248" s="125"/>
      <c r="PDY248" s="125"/>
      <c r="PDZ248" s="125"/>
      <c r="PEA248" s="125"/>
      <c r="PEB248" s="54"/>
      <c r="PEC248" s="137"/>
      <c r="PED248" s="138"/>
      <c r="PEE248" s="139"/>
      <c r="PEF248" s="140"/>
      <c r="PEG248" s="128"/>
      <c r="PEH248" s="220"/>
      <c r="PEI248" s="17"/>
      <c r="PEJ248" s="17"/>
      <c r="PEK248" s="129"/>
      <c r="PEL248" s="125"/>
      <c r="PEM248" s="125"/>
      <c r="PEN248" s="125"/>
      <c r="PEO248" s="125"/>
      <c r="PEP248" s="125"/>
      <c r="PEQ248" s="54"/>
      <c r="PER248" s="137"/>
      <c r="PES248" s="138"/>
      <c r="PET248" s="139"/>
      <c r="PEU248" s="140"/>
      <c r="PEV248" s="128"/>
      <c r="PEW248" s="220"/>
      <c r="PEX248" s="17"/>
      <c r="PEY248" s="17"/>
      <c r="PEZ248" s="129"/>
      <c r="PFA248" s="125"/>
      <c r="PFB248" s="125"/>
      <c r="PFC248" s="125"/>
      <c r="PFD248" s="125"/>
      <c r="PFE248" s="125"/>
      <c r="PFF248" s="54"/>
      <c r="PFG248" s="137"/>
      <c r="PFH248" s="138"/>
      <c r="PFI248" s="139"/>
      <c r="PFJ248" s="140"/>
      <c r="PFK248" s="128"/>
      <c r="PFL248" s="220"/>
      <c r="PFM248" s="17"/>
      <c r="PFN248" s="17"/>
      <c r="PFO248" s="129"/>
      <c r="PFP248" s="125"/>
      <c r="PFQ248" s="125"/>
      <c r="PFR248" s="125"/>
      <c r="PFS248" s="125"/>
      <c r="PFT248" s="125"/>
      <c r="PFU248" s="54"/>
      <c r="PFV248" s="137"/>
      <c r="PFW248" s="138"/>
      <c r="PFX248" s="139"/>
      <c r="PFY248" s="140"/>
      <c r="PFZ248" s="128"/>
      <c r="PGA248" s="220"/>
      <c r="PGB248" s="17"/>
      <c r="PGC248" s="17"/>
      <c r="PGD248" s="129"/>
      <c r="PGE248" s="125"/>
      <c r="PGF248" s="125"/>
      <c r="PGG248" s="125"/>
      <c r="PGH248" s="125"/>
      <c r="PGI248" s="125"/>
      <c r="PGJ248" s="54"/>
      <c r="PGK248" s="137"/>
      <c r="PGL248" s="138"/>
      <c r="PGM248" s="139"/>
      <c r="PGN248" s="140"/>
      <c r="PGO248" s="128"/>
      <c r="PGP248" s="220"/>
      <c r="PGQ248" s="17"/>
      <c r="PGR248" s="17"/>
      <c r="PGS248" s="129"/>
      <c r="PGT248" s="125"/>
      <c r="PGU248" s="125"/>
      <c r="PGV248" s="125"/>
      <c r="PGW248" s="125"/>
      <c r="PGX248" s="125"/>
      <c r="PGY248" s="54"/>
      <c r="PGZ248" s="137"/>
      <c r="PHA248" s="138"/>
      <c r="PHB248" s="139"/>
      <c r="PHC248" s="140"/>
      <c r="PHD248" s="128"/>
      <c r="PHE248" s="220"/>
      <c r="PHF248" s="17"/>
      <c r="PHG248" s="17"/>
      <c r="PHH248" s="129"/>
      <c r="PHI248" s="125"/>
      <c r="PHJ248" s="125"/>
      <c r="PHK248" s="125"/>
      <c r="PHL248" s="125"/>
      <c r="PHM248" s="125"/>
      <c r="PHN248" s="54"/>
      <c r="PHO248" s="137"/>
      <c r="PHP248" s="138"/>
      <c r="PHQ248" s="139"/>
      <c r="PHR248" s="140"/>
      <c r="PHS248" s="128"/>
      <c r="PHT248" s="220"/>
      <c r="PHU248" s="17"/>
      <c r="PHV248" s="17"/>
      <c r="PHW248" s="129"/>
      <c r="PHX248" s="125"/>
      <c r="PHY248" s="125"/>
      <c r="PHZ248" s="125"/>
      <c r="PIA248" s="125"/>
      <c r="PIB248" s="125"/>
      <c r="PIC248" s="54"/>
      <c r="PID248" s="137"/>
      <c r="PIE248" s="138"/>
      <c r="PIF248" s="139"/>
      <c r="PIG248" s="140"/>
      <c r="PIH248" s="128"/>
      <c r="PII248" s="220"/>
      <c r="PIJ248" s="17"/>
      <c r="PIK248" s="17"/>
      <c r="PIL248" s="129"/>
      <c r="PIM248" s="125"/>
      <c r="PIN248" s="125"/>
      <c r="PIO248" s="125"/>
      <c r="PIP248" s="125"/>
      <c r="PIQ248" s="125"/>
      <c r="PIR248" s="54"/>
      <c r="PIS248" s="137"/>
      <c r="PIT248" s="138"/>
      <c r="PIU248" s="139"/>
      <c r="PIV248" s="140"/>
      <c r="PIW248" s="128"/>
      <c r="PIX248" s="220"/>
      <c r="PIY248" s="17"/>
      <c r="PIZ248" s="17"/>
      <c r="PJA248" s="129"/>
      <c r="PJB248" s="125"/>
      <c r="PJC248" s="125"/>
      <c r="PJD248" s="125"/>
      <c r="PJE248" s="125"/>
      <c r="PJF248" s="125"/>
      <c r="PJG248" s="54"/>
      <c r="PJH248" s="137"/>
      <c r="PJI248" s="138"/>
      <c r="PJJ248" s="139"/>
      <c r="PJK248" s="140"/>
      <c r="PJL248" s="128"/>
      <c r="PJM248" s="220"/>
      <c r="PJN248" s="17"/>
      <c r="PJO248" s="17"/>
      <c r="PJP248" s="129"/>
      <c r="PJQ248" s="125"/>
      <c r="PJR248" s="125"/>
      <c r="PJS248" s="125"/>
      <c r="PJT248" s="125"/>
      <c r="PJU248" s="125"/>
      <c r="PJV248" s="54"/>
      <c r="PJW248" s="137"/>
      <c r="PJX248" s="138"/>
      <c r="PJY248" s="139"/>
      <c r="PJZ248" s="140"/>
      <c r="PKA248" s="128"/>
      <c r="PKB248" s="220"/>
      <c r="PKC248" s="17"/>
      <c r="PKD248" s="17"/>
      <c r="PKE248" s="129"/>
      <c r="PKF248" s="125"/>
      <c r="PKG248" s="125"/>
      <c r="PKH248" s="125"/>
      <c r="PKI248" s="125"/>
      <c r="PKJ248" s="125"/>
      <c r="PKK248" s="54"/>
      <c r="PKL248" s="137"/>
      <c r="PKM248" s="138"/>
      <c r="PKN248" s="139"/>
      <c r="PKO248" s="140"/>
      <c r="PKP248" s="128"/>
      <c r="PKQ248" s="220"/>
      <c r="PKR248" s="17"/>
      <c r="PKS248" s="17"/>
      <c r="PKT248" s="129"/>
      <c r="PKU248" s="125"/>
      <c r="PKV248" s="125"/>
      <c r="PKW248" s="125"/>
      <c r="PKX248" s="125"/>
      <c r="PKY248" s="125"/>
      <c r="PKZ248" s="54"/>
      <c r="PLA248" s="137"/>
      <c r="PLB248" s="138"/>
      <c r="PLC248" s="139"/>
      <c r="PLD248" s="140"/>
      <c r="PLE248" s="128"/>
      <c r="PLF248" s="220"/>
      <c r="PLG248" s="17"/>
      <c r="PLH248" s="17"/>
      <c r="PLI248" s="129"/>
      <c r="PLJ248" s="125"/>
      <c r="PLK248" s="125"/>
      <c r="PLL248" s="125"/>
      <c r="PLM248" s="125"/>
      <c r="PLN248" s="125"/>
      <c r="PLO248" s="54"/>
      <c r="PLP248" s="137"/>
      <c r="PLQ248" s="138"/>
      <c r="PLR248" s="139"/>
      <c r="PLS248" s="140"/>
      <c r="PLT248" s="128"/>
      <c r="PLU248" s="220"/>
      <c r="PLV248" s="17"/>
      <c r="PLW248" s="17"/>
      <c r="PLX248" s="129"/>
      <c r="PLY248" s="125"/>
      <c r="PLZ248" s="125"/>
      <c r="PMA248" s="125"/>
      <c r="PMB248" s="125"/>
      <c r="PMC248" s="125"/>
      <c r="PMD248" s="54"/>
      <c r="PME248" s="137"/>
      <c r="PMF248" s="138"/>
      <c r="PMG248" s="139"/>
      <c r="PMH248" s="140"/>
      <c r="PMI248" s="128"/>
      <c r="PMJ248" s="220"/>
      <c r="PMK248" s="17"/>
      <c r="PML248" s="17"/>
      <c r="PMM248" s="129"/>
      <c r="PMN248" s="125"/>
      <c r="PMO248" s="125"/>
      <c r="PMP248" s="125"/>
      <c r="PMQ248" s="125"/>
      <c r="PMR248" s="125"/>
      <c r="PMS248" s="54"/>
      <c r="PMT248" s="137"/>
      <c r="PMU248" s="138"/>
      <c r="PMV248" s="139"/>
      <c r="PMW248" s="140"/>
      <c r="PMX248" s="128"/>
      <c r="PMY248" s="220"/>
      <c r="PMZ248" s="17"/>
      <c r="PNA248" s="17"/>
      <c r="PNB248" s="129"/>
      <c r="PNC248" s="125"/>
      <c r="PND248" s="125"/>
      <c r="PNE248" s="125"/>
      <c r="PNF248" s="125"/>
      <c r="PNG248" s="125"/>
      <c r="PNH248" s="54"/>
      <c r="PNI248" s="137"/>
      <c r="PNJ248" s="138"/>
      <c r="PNK248" s="139"/>
      <c r="PNL248" s="140"/>
      <c r="PNM248" s="128"/>
      <c r="PNN248" s="220"/>
      <c r="PNO248" s="17"/>
      <c r="PNP248" s="17"/>
      <c r="PNQ248" s="129"/>
      <c r="PNR248" s="125"/>
      <c r="PNS248" s="125"/>
      <c r="PNT248" s="125"/>
      <c r="PNU248" s="125"/>
      <c r="PNV248" s="125"/>
      <c r="PNW248" s="54"/>
      <c r="PNX248" s="137"/>
      <c r="PNY248" s="138"/>
      <c r="PNZ248" s="139"/>
      <c r="POA248" s="140"/>
      <c r="POB248" s="128"/>
      <c r="POC248" s="220"/>
      <c r="POD248" s="17"/>
      <c r="POE248" s="17"/>
      <c r="POF248" s="129"/>
      <c r="POG248" s="125"/>
      <c r="POH248" s="125"/>
      <c r="POI248" s="125"/>
      <c r="POJ248" s="125"/>
      <c r="POK248" s="125"/>
      <c r="POL248" s="54"/>
      <c r="POM248" s="137"/>
      <c r="PON248" s="138"/>
      <c r="POO248" s="139"/>
      <c r="POP248" s="140"/>
      <c r="POQ248" s="128"/>
      <c r="POR248" s="220"/>
      <c r="POS248" s="17"/>
      <c r="POT248" s="17"/>
      <c r="POU248" s="129"/>
      <c r="POV248" s="125"/>
      <c r="POW248" s="125"/>
      <c r="POX248" s="125"/>
      <c r="POY248" s="125"/>
      <c r="POZ248" s="125"/>
      <c r="PPA248" s="54"/>
      <c r="PPB248" s="137"/>
      <c r="PPC248" s="138"/>
      <c r="PPD248" s="139"/>
      <c r="PPE248" s="140"/>
      <c r="PPF248" s="128"/>
      <c r="PPG248" s="220"/>
      <c r="PPH248" s="17"/>
      <c r="PPI248" s="17"/>
      <c r="PPJ248" s="129"/>
      <c r="PPK248" s="125"/>
      <c r="PPL248" s="125"/>
      <c r="PPM248" s="125"/>
      <c r="PPN248" s="125"/>
      <c r="PPO248" s="125"/>
      <c r="PPP248" s="54"/>
      <c r="PPQ248" s="137"/>
      <c r="PPR248" s="138"/>
      <c r="PPS248" s="139"/>
      <c r="PPT248" s="140"/>
      <c r="PPU248" s="128"/>
      <c r="PPV248" s="220"/>
      <c r="PPW248" s="17"/>
      <c r="PPX248" s="17"/>
      <c r="PPY248" s="129"/>
      <c r="PPZ248" s="125"/>
      <c r="PQA248" s="125"/>
      <c r="PQB248" s="125"/>
      <c r="PQC248" s="125"/>
      <c r="PQD248" s="125"/>
      <c r="PQE248" s="54"/>
      <c r="PQF248" s="137"/>
      <c r="PQG248" s="138"/>
      <c r="PQH248" s="139"/>
      <c r="PQI248" s="140"/>
      <c r="PQJ248" s="128"/>
      <c r="PQK248" s="220"/>
      <c r="PQL248" s="17"/>
      <c r="PQM248" s="17"/>
      <c r="PQN248" s="129"/>
      <c r="PQO248" s="125"/>
      <c r="PQP248" s="125"/>
      <c r="PQQ248" s="125"/>
      <c r="PQR248" s="125"/>
      <c r="PQS248" s="125"/>
      <c r="PQT248" s="54"/>
      <c r="PQU248" s="137"/>
      <c r="PQV248" s="138"/>
      <c r="PQW248" s="139"/>
      <c r="PQX248" s="140"/>
      <c r="PQY248" s="128"/>
      <c r="PQZ248" s="220"/>
      <c r="PRA248" s="17"/>
      <c r="PRB248" s="17"/>
      <c r="PRC248" s="129"/>
      <c r="PRD248" s="125"/>
      <c r="PRE248" s="125"/>
      <c r="PRF248" s="125"/>
      <c r="PRG248" s="125"/>
      <c r="PRH248" s="125"/>
      <c r="PRI248" s="54"/>
      <c r="PRJ248" s="137"/>
      <c r="PRK248" s="138"/>
      <c r="PRL248" s="139"/>
      <c r="PRM248" s="140"/>
      <c r="PRN248" s="128"/>
      <c r="PRO248" s="220"/>
      <c r="PRP248" s="17"/>
      <c r="PRQ248" s="17"/>
      <c r="PRR248" s="129"/>
      <c r="PRS248" s="125"/>
      <c r="PRT248" s="125"/>
      <c r="PRU248" s="125"/>
      <c r="PRV248" s="125"/>
      <c r="PRW248" s="125"/>
      <c r="PRX248" s="54"/>
      <c r="PRY248" s="137"/>
      <c r="PRZ248" s="138"/>
      <c r="PSA248" s="139"/>
      <c r="PSB248" s="140"/>
      <c r="PSC248" s="128"/>
      <c r="PSD248" s="220"/>
      <c r="PSE248" s="17"/>
      <c r="PSF248" s="17"/>
      <c r="PSG248" s="129"/>
      <c r="PSH248" s="125"/>
      <c r="PSI248" s="125"/>
      <c r="PSJ248" s="125"/>
      <c r="PSK248" s="125"/>
      <c r="PSL248" s="125"/>
      <c r="PSM248" s="54"/>
      <c r="PSN248" s="137"/>
      <c r="PSO248" s="138"/>
      <c r="PSP248" s="139"/>
      <c r="PSQ248" s="140"/>
      <c r="PSR248" s="128"/>
      <c r="PSS248" s="220"/>
      <c r="PST248" s="17"/>
      <c r="PSU248" s="17"/>
      <c r="PSV248" s="129"/>
      <c r="PSW248" s="125"/>
      <c r="PSX248" s="125"/>
      <c r="PSY248" s="125"/>
      <c r="PSZ248" s="125"/>
      <c r="PTA248" s="125"/>
      <c r="PTB248" s="54"/>
      <c r="PTC248" s="137"/>
      <c r="PTD248" s="138"/>
      <c r="PTE248" s="139"/>
      <c r="PTF248" s="140"/>
      <c r="PTG248" s="128"/>
      <c r="PTH248" s="220"/>
      <c r="PTI248" s="17"/>
      <c r="PTJ248" s="17"/>
      <c r="PTK248" s="129"/>
      <c r="PTL248" s="125"/>
      <c r="PTM248" s="125"/>
      <c r="PTN248" s="125"/>
      <c r="PTO248" s="125"/>
      <c r="PTP248" s="125"/>
      <c r="PTQ248" s="54"/>
      <c r="PTR248" s="137"/>
      <c r="PTS248" s="138"/>
      <c r="PTT248" s="139"/>
      <c r="PTU248" s="140"/>
      <c r="PTV248" s="128"/>
      <c r="PTW248" s="220"/>
      <c r="PTX248" s="17"/>
      <c r="PTY248" s="17"/>
      <c r="PTZ248" s="129"/>
      <c r="PUA248" s="125"/>
      <c r="PUB248" s="125"/>
      <c r="PUC248" s="125"/>
      <c r="PUD248" s="125"/>
      <c r="PUE248" s="125"/>
      <c r="PUF248" s="54"/>
      <c r="PUG248" s="137"/>
      <c r="PUH248" s="138"/>
      <c r="PUI248" s="139"/>
      <c r="PUJ248" s="140"/>
      <c r="PUK248" s="128"/>
      <c r="PUL248" s="220"/>
      <c r="PUM248" s="17"/>
      <c r="PUN248" s="17"/>
      <c r="PUO248" s="129"/>
      <c r="PUP248" s="125"/>
      <c r="PUQ248" s="125"/>
      <c r="PUR248" s="125"/>
      <c r="PUS248" s="125"/>
      <c r="PUT248" s="125"/>
      <c r="PUU248" s="54"/>
      <c r="PUV248" s="137"/>
      <c r="PUW248" s="138"/>
      <c r="PUX248" s="139"/>
      <c r="PUY248" s="140"/>
      <c r="PUZ248" s="128"/>
      <c r="PVA248" s="220"/>
      <c r="PVB248" s="17"/>
      <c r="PVC248" s="17"/>
      <c r="PVD248" s="129"/>
      <c r="PVE248" s="125"/>
      <c r="PVF248" s="125"/>
      <c r="PVG248" s="125"/>
      <c r="PVH248" s="125"/>
      <c r="PVI248" s="125"/>
      <c r="PVJ248" s="54"/>
      <c r="PVK248" s="137"/>
      <c r="PVL248" s="138"/>
      <c r="PVM248" s="139"/>
      <c r="PVN248" s="140"/>
      <c r="PVO248" s="128"/>
      <c r="PVP248" s="220"/>
      <c r="PVQ248" s="17"/>
      <c r="PVR248" s="17"/>
      <c r="PVS248" s="129"/>
      <c r="PVT248" s="125"/>
      <c r="PVU248" s="125"/>
      <c r="PVV248" s="125"/>
      <c r="PVW248" s="125"/>
      <c r="PVX248" s="125"/>
      <c r="PVY248" s="54"/>
      <c r="PVZ248" s="137"/>
      <c r="PWA248" s="138"/>
      <c r="PWB248" s="139"/>
      <c r="PWC248" s="140"/>
      <c r="PWD248" s="128"/>
      <c r="PWE248" s="220"/>
      <c r="PWF248" s="17"/>
      <c r="PWG248" s="17"/>
      <c r="PWH248" s="129"/>
      <c r="PWI248" s="125"/>
      <c r="PWJ248" s="125"/>
      <c r="PWK248" s="125"/>
      <c r="PWL248" s="125"/>
      <c r="PWM248" s="125"/>
      <c r="PWN248" s="54"/>
      <c r="PWO248" s="137"/>
      <c r="PWP248" s="138"/>
      <c r="PWQ248" s="139"/>
      <c r="PWR248" s="140"/>
      <c r="PWS248" s="128"/>
      <c r="PWT248" s="220"/>
      <c r="PWU248" s="17"/>
      <c r="PWV248" s="17"/>
      <c r="PWW248" s="129"/>
      <c r="PWX248" s="125"/>
      <c r="PWY248" s="125"/>
      <c r="PWZ248" s="125"/>
      <c r="PXA248" s="125"/>
      <c r="PXB248" s="125"/>
      <c r="PXC248" s="54"/>
      <c r="PXD248" s="137"/>
      <c r="PXE248" s="138"/>
      <c r="PXF248" s="139"/>
      <c r="PXG248" s="140"/>
      <c r="PXH248" s="128"/>
      <c r="PXI248" s="220"/>
      <c r="PXJ248" s="17"/>
      <c r="PXK248" s="17"/>
      <c r="PXL248" s="129"/>
      <c r="PXM248" s="125"/>
      <c r="PXN248" s="125"/>
      <c r="PXO248" s="125"/>
      <c r="PXP248" s="125"/>
      <c r="PXQ248" s="125"/>
      <c r="PXR248" s="54"/>
      <c r="PXS248" s="137"/>
      <c r="PXT248" s="138"/>
      <c r="PXU248" s="139"/>
      <c r="PXV248" s="140"/>
      <c r="PXW248" s="128"/>
      <c r="PXX248" s="220"/>
      <c r="PXY248" s="17"/>
      <c r="PXZ248" s="17"/>
      <c r="PYA248" s="129"/>
      <c r="PYB248" s="125"/>
      <c r="PYC248" s="125"/>
      <c r="PYD248" s="125"/>
      <c r="PYE248" s="125"/>
      <c r="PYF248" s="125"/>
      <c r="PYG248" s="54"/>
      <c r="PYH248" s="137"/>
      <c r="PYI248" s="138"/>
      <c r="PYJ248" s="139"/>
      <c r="PYK248" s="140"/>
      <c r="PYL248" s="128"/>
      <c r="PYM248" s="220"/>
      <c r="PYN248" s="17"/>
      <c r="PYO248" s="17"/>
      <c r="PYP248" s="129"/>
      <c r="PYQ248" s="125"/>
      <c r="PYR248" s="125"/>
      <c r="PYS248" s="125"/>
      <c r="PYT248" s="125"/>
      <c r="PYU248" s="125"/>
      <c r="PYV248" s="54"/>
      <c r="PYW248" s="137"/>
      <c r="PYX248" s="138"/>
      <c r="PYY248" s="139"/>
      <c r="PYZ248" s="140"/>
      <c r="PZA248" s="128"/>
      <c r="PZB248" s="220"/>
      <c r="PZC248" s="17"/>
      <c r="PZD248" s="17"/>
      <c r="PZE248" s="129"/>
      <c r="PZF248" s="125"/>
      <c r="PZG248" s="125"/>
      <c r="PZH248" s="125"/>
      <c r="PZI248" s="125"/>
      <c r="PZJ248" s="125"/>
      <c r="PZK248" s="54"/>
      <c r="PZL248" s="137"/>
      <c r="PZM248" s="138"/>
      <c r="PZN248" s="139"/>
      <c r="PZO248" s="140"/>
      <c r="PZP248" s="128"/>
      <c r="PZQ248" s="220"/>
      <c r="PZR248" s="17"/>
      <c r="PZS248" s="17"/>
      <c r="PZT248" s="129"/>
      <c r="PZU248" s="125"/>
      <c r="PZV248" s="125"/>
      <c r="PZW248" s="125"/>
      <c r="PZX248" s="125"/>
      <c r="PZY248" s="125"/>
      <c r="PZZ248" s="54"/>
      <c r="QAA248" s="137"/>
      <c r="QAB248" s="138"/>
      <c r="QAC248" s="139"/>
      <c r="QAD248" s="140"/>
      <c r="QAE248" s="128"/>
      <c r="QAF248" s="220"/>
      <c r="QAG248" s="17"/>
      <c r="QAH248" s="17"/>
      <c r="QAI248" s="129"/>
      <c r="QAJ248" s="125"/>
      <c r="QAK248" s="125"/>
      <c r="QAL248" s="125"/>
      <c r="QAM248" s="125"/>
      <c r="QAN248" s="125"/>
      <c r="QAO248" s="54"/>
      <c r="QAP248" s="137"/>
      <c r="QAQ248" s="138"/>
      <c r="QAR248" s="139"/>
      <c r="QAS248" s="140"/>
      <c r="QAT248" s="128"/>
      <c r="QAU248" s="220"/>
      <c r="QAV248" s="17"/>
      <c r="QAW248" s="17"/>
      <c r="QAX248" s="129"/>
      <c r="QAY248" s="125"/>
      <c r="QAZ248" s="125"/>
      <c r="QBA248" s="125"/>
      <c r="QBB248" s="125"/>
      <c r="QBC248" s="125"/>
      <c r="QBD248" s="54"/>
      <c r="QBE248" s="137"/>
      <c r="QBF248" s="138"/>
      <c r="QBG248" s="139"/>
      <c r="QBH248" s="140"/>
      <c r="QBI248" s="128"/>
      <c r="QBJ248" s="220"/>
      <c r="QBK248" s="17"/>
      <c r="QBL248" s="17"/>
      <c r="QBM248" s="129"/>
      <c r="QBN248" s="125"/>
      <c r="QBO248" s="125"/>
      <c r="QBP248" s="125"/>
      <c r="QBQ248" s="125"/>
      <c r="QBR248" s="125"/>
      <c r="QBS248" s="54"/>
      <c r="QBT248" s="137"/>
      <c r="QBU248" s="138"/>
      <c r="QBV248" s="139"/>
      <c r="QBW248" s="140"/>
      <c r="QBX248" s="128"/>
      <c r="QBY248" s="220"/>
      <c r="QBZ248" s="17"/>
      <c r="QCA248" s="17"/>
      <c r="QCB248" s="129"/>
      <c r="QCC248" s="125"/>
      <c r="QCD248" s="125"/>
      <c r="QCE248" s="125"/>
      <c r="QCF248" s="125"/>
      <c r="QCG248" s="125"/>
      <c r="QCH248" s="54"/>
      <c r="QCI248" s="137"/>
      <c r="QCJ248" s="138"/>
      <c r="QCK248" s="139"/>
      <c r="QCL248" s="140"/>
      <c r="QCM248" s="128"/>
      <c r="QCN248" s="220"/>
      <c r="QCO248" s="17"/>
      <c r="QCP248" s="17"/>
      <c r="QCQ248" s="129"/>
      <c r="QCR248" s="125"/>
      <c r="QCS248" s="125"/>
      <c r="QCT248" s="125"/>
      <c r="QCU248" s="125"/>
      <c r="QCV248" s="125"/>
      <c r="QCW248" s="54"/>
      <c r="QCX248" s="137"/>
      <c r="QCY248" s="138"/>
      <c r="QCZ248" s="139"/>
      <c r="QDA248" s="140"/>
      <c r="QDB248" s="128"/>
      <c r="QDC248" s="220"/>
      <c r="QDD248" s="17"/>
      <c r="QDE248" s="17"/>
      <c r="QDF248" s="129"/>
      <c r="QDG248" s="125"/>
      <c r="QDH248" s="125"/>
      <c r="QDI248" s="125"/>
      <c r="QDJ248" s="125"/>
      <c r="QDK248" s="125"/>
      <c r="QDL248" s="54"/>
      <c r="QDM248" s="137"/>
      <c r="QDN248" s="138"/>
      <c r="QDO248" s="139"/>
      <c r="QDP248" s="140"/>
      <c r="QDQ248" s="128"/>
      <c r="QDR248" s="220"/>
      <c r="QDS248" s="17"/>
      <c r="QDT248" s="17"/>
      <c r="QDU248" s="129"/>
      <c r="QDV248" s="125"/>
      <c r="QDW248" s="125"/>
      <c r="QDX248" s="125"/>
      <c r="QDY248" s="125"/>
      <c r="QDZ248" s="125"/>
      <c r="QEA248" s="54"/>
      <c r="QEB248" s="137"/>
      <c r="QEC248" s="138"/>
      <c r="QED248" s="139"/>
      <c r="QEE248" s="140"/>
      <c r="QEF248" s="128"/>
      <c r="QEG248" s="220"/>
      <c r="QEH248" s="17"/>
      <c r="QEI248" s="17"/>
      <c r="QEJ248" s="129"/>
      <c r="QEK248" s="125"/>
      <c r="QEL248" s="125"/>
      <c r="QEM248" s="125"/>
      <c r="QEN248" s="125"/>
      <c r="QEO248" s="125"/>
      <c r="QEP248" s="54"/>
      <c r="QEQ248" s="137"/>
      <c r="QER248" s="138"/>
      <c r="QES248" s="139"/>
      <c r="QET248" s="140"/>
      <c r="QEU248" s="128"/>
      <c r="QEV248" s="220"/>
      <c r="QEW248" s="17"/>
      <c r="QEX248" s="17"/>
      <c r="QEY248" s="129"/>
      <c r="QEZ248" s="125"/>
      <c r="QFA248" s="125"/>
      <c r="QFB248" s="125"/>
      <c r="QFC248" s="125"/>
      <c r="QFD248" s="125"/>
      <c r="QFE248" s="54"/>
      <c r="QFF248" s="137"/>
      <c r="QFG248" s="138"/>
      <c r="QFH248" s="139"/>
      <c r="QFI248" s="140"/>
      <c r="QFJ248" s="128"/>
      <c r="QFK248" s="220"/>
      <c r="QFL248" s="17"/>
      <c r="QFM248" s="17"/>
      <c r="QFN248" s="129"/>
      <c r="QFO248" s="125"/>
      <c r="QFP248" s="125"/>
      <c r="QFQ248" s="125"/>
      <c r="QFR248" s="125"/>
      <c r="QFS248" s="125"/>
      <c r="QFT248" s="54"/>
      <c r="QFU248" s="137"/>
      <c r="QFV248" s="138"/>
      <c r="QFW248" s="139"/>
      <c r="QFX248" s="140"/>
      <c r="QFY248" s="128"/>
      <c r="QFZ248" s="220"/>
      <c r="QGA248" s="17"/>
      <c r="QGB248" s="17"/>
      <c r="QGC248" s="129"/>
      <c r="QGD248" s="125"/>
      <c r="QGE248" s="125"/>
      <c r="QGF248" s="125"/>
      <c r="QGG248" s="125"/>
      <c r="QGH248" s="125"/>
      <c r="QGI248" s="54"/>
      <c r="QGJ248" s="137"/>
      <c r="QGK248" s="138"/>
      <c r="QGL248" s="139"/>
      <c r="QGM248" s="140"/>
      <c r="QGN248" s="128"/>
      <c r="QGO248" s="220"/>
      <c r="QGP248" s="17"/>
      <c r="QGQ248" s="17"/>
      <c r="QGR248" s="129"/>
      <c r="QGS248" s="125"/>
      <c r="QGT248" s="125"/>
      <c r="QGU248" s="125"/>
      <c r="QGV248" s="125"/>
      <c r="QGW248" s="125"/>
      <c r="QGX248" s="54"/>
      <c r="QGY248" s="137"/>
      <c r="QGZ248" s="138"/>
      <c r="QHA248" s="139"/>
      <c r="QHB248" s="140"/>
      <c r="QHC248" s="128"/>
      <c r="QHD248" s="220"/>
      <c r="QHE248" s="17"/>
      <c r="QHF248" s="17"/>
      <c r="QHG248" s="129"/>
      <c r="QHH248" s="125"/>
      <c r="QHI248" s="125"/>
      <c r="QHJ248" s="125"/>
      <c r="QHK248" s="125"/>
      <c r="QHL248" s="125"/>
      <c r="QHM248" s="54"/>
      <c r="QHN248" s="137"/>
      <c r="QHO248" s="138"/>
      <c r="QHP248" s="139"/>
      <c r="QHQ248" s="140"/>
      <c r="QHR248" s="128"/>
      <c r="QHS248" s="220"/>
      <c r="QHT248" s="17"/>
      <c r="QHU248" s="17"/>
      <c r="QHV248" s="129"/>
      <c r="QHW248" s="125"/>
      <c r="QHX248" s="125"/>
      <c r="QHY248" s="125"/>
      <c r="QHZ248" s="125"/>
      <c r="QIA248" s="125"/>
      <c r="QIB248" s="54"/>
      <c r="QIC248" s="137"/>
      <c r="QID248" s="138"/>
      <c r="QIE248" s="139"/>
      <c r="QIF248" s="140"/>
      <c r="QIG248" s="128"/>
      <c r="QIH248" s="220"/>
      <c r="QII248" s="17"/>
      <c r="QIJ248" s="17"/>
      <c r="QIK248" s="129"/>
      <c r="QIL248" s="125"/>
      <c r="QIM248" s="125"/>
      <c r="QIN248" s="125"/>
      <c r="QIO248" s="125"/>
      <c r="QIP248" s="125"/>
      <c r="QIQ248" s="54"/>
      <c r="QIR248" s="137"/>
      <c r="QIS248" s="138"/>
      <c r="QIT248" s="139"/>
      <c r="QIU248" s="140"/>
      <c r="QIV248" s="128"/>
      <c r="QIW248" s="220"/>
      <c r="QIX248" s="17"/>
      <c r="QIY248" s="17"/>
      <c r="QIZ248" s="129"/>
      <c r="QJA248" s="125"/>
      <c r="QJB248" s="125"/>
      <c r="QJC248" s="125"/>
      <c r="QJD248" s="125"/>
      <c r="QJE248" s="125"/>
      <c r="QJF248" s="54"/>
      <c r="QJG248" s="137"/>
      <c r="QJH248" s="138"/>
      <c r="QJI248" s="139"/>
      <c r="QJJ248" s="140"/>
      <c r="QJK248" s="128"/>
      <c r="QJL248" s="220"/>
      <c r="QJM248" s="17"/>
      <c r="QJN248" s="17"/>
      <c r="QJO248" s="129"/>
      <c r="QJP248" s="125"/>
      <c r="QJQ248" s="125"/>
      <c r="QJR248" s="125"/>
      <c r="QJS248" s="125"/>
      <c r="QJT248" s="125"/>
      <c r="QJU248" s="54"/>
      <c r="QJV248" s="137"/>
      <c r="QJW248" s="138"/>
      <c r="QJX248" s="139"/>
      <c r="QJY248" s="140"/>
      <c r="QJZ248" s="128"/>
      <c r="QKA248" s="220"/>
      <c r="QKB248" s="17"/>
      <c r="QKC248" s="17"/>
      <c r="QKD248" s="129"/>
      <c r="QKE248" s="125"/>
      <c r="QKF248" s="125"/>
      <c r="QKG248" s="125"/>
      <c r="QKH248" s="125"/>
      <c r="QKI248" s="125"/>
      <c r="QKJ248" s="54"/>
      <c r="QKK248" s="137"/>
      <c r="QKL248" s="138"/>
      <c r="QKM248" s="139"/>
      <c r="QKN248" s="140"/>
      <c r="QKO248" s="128"/>
      <c r="QKP248" s="220"/>
      <c r="QKQ248" s="17"/>
      <c r="QKR248" s="17"/>
      <c r="QKS248" s="129"/>
      <c r="QKT248" s="125"/>
      <c r="QKU248" s="125"/>
      <c r="QKV248" s="125"/>
      <c r="QKW248" s="125"/>
      <c r="QKX248" s="125"/>
      <c r="QKY248" s="54"/>
      <c r="QKZ248" s="137"/>
      <c r="QLA248" s="138"/>
      <c r="QLB248" s="139"/>
      <c r="QLC248" s="140"/>
      <c r="QLD248" s="128"/>
      <c r="QLE248" s="220"/>
      <c r="QLF248" s="17"/>
      <c r="QLG248" s="17"/>
      <c r="QLH248" s="129"/>
      <c r="QLI248" s="125"/>
      <c r="QLJ248" s="125"/>
      <c r="QLK248" s="125"/>
      <c r="QLL248" s="125"/>
      <c r="QLM248" s="125"/>
      <c r="QLN248" s="54"/>
      <c r="QLO248" s="137"/>
      <c r="QLP248" s="138"/>
      <c r="QLQ248" s="139"/>
      <c r="QLR248" s="140"/>
      <c r="QLS248" s="128"/>
      <c r="QLT248" s="220"/>
      <c r="QLU248" s="17"/>
      <c r="QLV248" s="17"/>
      <c r="QLW248" s="129"/>
      <c r="QLX248" s="125"/>
      <c r="QLY248" s="125"/>
      <c r="QLZ248" s="125"/>
      <c r="QMA248" s="125"/>
      <c r="QMB248" s="125"/>
      <c r="QMC248" s="54"/>
      <c r="QMD248" s="137"/>
      <c r="QME248" s="138"/>
      <c r="QMF248" s="139"/>
      <c r="QMG248" s="140"/>
      <c r="QMH248" s="128"/>
      <c r="QMI248" s="220"/>
      <c r="QMJ248" s="17"/>
      <c r="QMK248" s="17"/>
      <c r="QML248" s="129"/>
      <c r="QMM248" s="125"/>
      <c r="QMN248" s="125"/>
      <c r="QMO248" s="125"/>
      <c r="QMP248" s="125"/>
      <c r="QMQ248" s="125"/>
      <c r="QMR248" s="54"/>
      <c r="QMS248" s="137"/>
      <c r="QMT248" s="138"/>
      <c r="QMU248" s="139"/>
      <c r="QMV248" s="140"/>
      <c r="QMW248" s="128"/>
      <c r="QMX248" s="220"/>
      <c r="QMY248" s="17"/>
      <c r="QMZ248" s="17"/>
      <c r="QNA248" s="129"/>
      <c r="QNB248" s="125"/>
      <c r="QNC248" s="125"/>
      <c r="QND248" s="125"/>
      <c r="QNE248" s="125"/>
      <c r="QNF248" s="125"/>
      <c r="QNG248" s="54"/>
      <c r="QNH248" s="137"/>
      <c r="QNI248" s="138"/>
      <c r="QNJ248" s="139"/>
      <c r="QNK248" s="140"/>
      <c r="QNL248" s="128"/>
      <c r="QNM248" s="220"/>
      <c r="QNN248" s="17"/>
      <c r="QNO248" s="17"/>
      <c r="QNP248" s="129"/>
      <c r="QNQ248" s="125"/>
      <c r="QNR248" s="125"/>
      <c r="QNS248" s="125"/>
      <c r="QNT248" s="125"/>
      <c r="QNU248" s="125"/>
      <c r="QNV248" s="54"/>
      <c r="QNW248" s="137"/>
      <c r="QNX248" s="138"/>
      <c r="QNY248" s="139"/>
      <c r="QNZ248" s="140"/>
      <c r="QOA248" s="128"/>
      <c r="QOB248" s="220"/>
      <c r="QOC248" s="17"/>
      <c r="QOD248" s="17"/>
      <c r="QOE248" s="129"/>
      <c r="QOF248" s="125"/>
      <c r="QOG248" s="125"/>
      <c r="QOH248" s="125"/>
      <c r="QOI248" s="125"/>
      <c r="QOJ248" s="125"/>
      <c r="QOK248" s="54"/>
      <c r="QOL248" s="137"/>
      <c r="QOM248" s="138"/>
      <c r="QON248" s="139"/>
      <c r="QOO248" s="140"/>
      <c r="QOP248" s="128"/>
      <c r="QOQ248" s="220"/>
      <c r="QOR248" s="17"/>
      <c r="QOS248" s="17"/>
      <c r="QOT248" s="129"/>
      <c r="QOU248" s="125"/>
      <c r="QOV248" s="125"/>
      <c r="QOW248" s="125"/>
      <c r="QOX248" s="125"/>
      <c r="QOY248" s="125"/>
      <c r="QOZ248" s="54"/>
      <c r="QPA248" s="137"/>
      <c r="QPB248" s="138"/>
      <c r="QPC248" s="139"/>
      <c r="QPD248" s="140"/>
      <c r="QPE248" s="128"/>
      <c r="QPF248" s="220"/>
      <c r="QPG248" s="17"/>
      <c r="QPH248" s="17"/>
      <c r="QPI248" s="129"/>
      <c r="QPJ248" s="125"/>
      <c r="QPK248" s="125"/>
      <c r="QPL248" s="125"/>
      <c r="QPM248" s="125"/>
      <c r="QPN248" s="125"/>
      <c r="QPO248" s="54"/>
      <c r="QPP248" s="137"/>
      <c r="QPQ248" s="138"/>
      <c r="QPR248" s="139"/>
      <c r="QPS248" s="140"/>
      <c r="QPT248" s="128"/>
      <c r="QPU248" s="220"/>
      <c r="QPV248" s="17"/>
      <c r="QPW248" s="17"/>
      <c r="QPX248" s="129"/>
      <c r="QPY248" s="125"/>
      <c r="QPZ248" s="125"/>
      <c r="QQA248" s="125"/>
      <c r="QQB248" s="125"/>
      <c r="QQC248" s="125"/>
      <c r="QQD248" s="54"/>
      <c r="QQE248" s="137"/>
      <c r="QQF248" s="138"/>
      <c r="QQG248" s="139"/>
      <c r="QQH248" s="140"/>
      <c r="QQI248" s="128"/>
      <c r="QQJ248" s="220"/>
      <c r="QQK248" s="17"/>
      <c r="QQL248" s="17"/>
      <c r="QQM248" s="129"/>
      <c r="QQN248" s="125"/>
      <c r="QQO248" s="125"/>
      <c r="QQP248" s="125"/>
      <c r="QQQ248" s="125"/>
      <c r="QQR248" s="125"/>
      <c r="QQS248" s="54"/>
      <c r="QQT248" s="137"/>
      <c r="QQU248" s="138"/>
      <c r="QQV248" s="139"/>
      <c r="QQW248" s="140"/>
      <c r="QQX248" s="128"/>
      <c r="QQY248" s="220"/>
      <c r="QQZ248" s="17"/>
      <c r="QRA248" s="17"/>
      <c r="QRB248" s="129"/>
      <c r="QRC248" s="125"/>
      <c r="QRD248" s="125"/>
      <c r="QRE248" s="125"/>
      <c r="QRF248" s="125"/>
      <c r="QRG248" s="125"/>
      <c r="QRH248" s="54"/>
      <c r="QRI248" s="137"/>
      <c r="QRJ248" s="138"/>
      <c r="QRK248" s="139"/>
      <c r="QRL248" s="140"/>
      <c r="QRM248" s="128"/>
      <c r="QRN248" s="220"/>
      <c r="QRO248" s="17"/>
      <c r="QRP248" s="17"/>
      <c r="QRQ248" s="129"/>
      <c r="QRR248" s="125"/>
      <c r="QRS248" s="125"/>
      <c r="QRT248" s="125"/>
      <c r="QRU248" s="125"/>
      <c r="QRV248" s="125"/>
      <c r="QRW248" s="54"/>
      <c r="QRX248" s="137"/>
      <c r="QRY248" s="138"/>
      <c r="QRZ248" s="139"/>
      <c r="QSA248" s="140"/>
      <c r="QSB248" s="128"/>
      <c r="QSC248" s="220"/>
      <c r="QSD248" s="17"/>
      <c r="QSE248" s="17"/>
      <c r="QSF248" s="129"/>
      <c r="QSG248" s="125"/>
      <c r="QSH248" s="125"/>
      <c r="QSI248" s="125"/>
      <c r="QSJ248" s="125"/>
      <c r="QSK248" s="125"/>
      <c r="QSL248" s="54"/>
      <c r="QSM248" s="137"/>
      <c r="QSN248" s="138"/>
      <c r="QSO248" s="139"/>
      <c r="QSP248" s="140"/>
      <c r="QSQ248" s="128"/>
      <c r="QSR248" s="220"/>
      <c r="QSS248" s="17"/>
      <c r="QST248" s="17"/>
      <c r="QSU248" s="129"/>
      <c r="QSV248" s="125"/>
      <c r="QSW248" s="125"/>
      <c r="QSX248" s="125"/>
      <c r="QSY248" s="125"/>
      <c r="QSZ248" s="125"/>
      <c r="QTA248" s="54"/>
      <c r="QTB248" s="137"/>
      <c r="QTC248" s="138"/>
      <c r="QTD248" s="139"/>
      <c r="QTE248" s="140"/>
      <c r="QTF248" s="128"/>
      <c r="QTG248" s="220"/>
      <c r="QTH248" s="17"/>
      <c r="QTI248" s="17"/>
      <c r="QTJ248" s="129"/>
      <c r="QTK248" s="125"/>
      <c r="QTL248" s="125"/>
      <c r="QTM248" s="125"/>
      <c r="QTN248" s="125"/>
      <c r="QTO248" s="125"/>
      <c r="QTP248" s="54"/>
      <c r="QTQ248" s="137"/>
      <c r="QTR248" s="138"/>
      <c r="QTS248" s="139"/>
      <c r="QTT248" s="140"/>
      <c r="QTU248" s="128"/>
      <c r="QTV248" s="220"/>
      <c r="QTW248" s="17"/>
      <c r="QTX248" s="17"/>
      <c r="QTY248" s="129"/>
      <c r="QTZ248" s="125"/>
      <c r="QUA248" s="125"/>
      <c r="QUB248" s="125"/>
      <c r="QUC248" s="125"/>
      <c r="QUD248" s="125"/>
      <c r="QUE248" s="54"/>
      <c r="QUF248" s="137"/>
      <c r="QUG248" s="138"/>
      <c r="QUH248" s="139"/>
      <c r="QUI248" s="140"/>
      <c r="QUJ248" s="128"/>
      <c r="QUK248" s="220"/>
      <c r="QUL248" s="17"/>
      <c r="QUM248" s="17"/>
      <c r="QUN248" s="129"/>
      <c r="QUO248" s="125"/>
      <c r="QUP248" s="125"/>
      <c r="QUQ248" s="125"/>
      <c r="QUR248" s="125"/>
      <c r="QUS248" s="125"/>
      <c r="QUT248" s="54"/>
      <c r="QUU248" s="137"/>
      <c r="QUV248" s="138"/>
      <c r="QUW248" s="139"/>
      <c r="QUX248" s="140"/>
      <c r="QUY248" s="128"/>
      <c r="QUZ248" s="220"/>
      <c r="QVA248" s="17"/>
      <c r="QVB248" s="17"/>
      <c r="QVC248" s="129"/>
      <c r="QVD248" s="125"/>
      <c r="QVE248" s="125"/>
      <c r="QVF248" s="125"/>
      <c r="QVG248" s="125"/>
      <c r="QVH248" s="125"/>
      <c r="QVI248" s="54"/>
      <c r="QVJ248" s="137"/>
      <c r="QVK248" s="138"/>
      <c r="QVL248" s="139"/>
      <c r="QVM248" s="140"/>
      <c r="QVN248" s="128"/>
      <c r="QVO248" s="220"/>
      <c r="QVP248" s="17"/>
      <c r="QVQ248" s="17"/>
      <c r="QVR248" s="129"/>
      <c r="QVS248" s="125"/>
      <c r="QVT248" s="125"/>
      <c r="QVU248" s="125"/>
      <c r="QVV248" s="125"/>
      <c r="QVW248" s="125"/>
      <c r="QVX248" s="54"/>
      <c r="QVY248" s="137"/>
      <c r="QVZ248" s="138"/>
      <c r="QWA248" s="139"/>
      <c r="QWB248" s="140"/>
      <c r="QWC248" s="128"/>
      <c r="QWD248" s="220"/>
      <c r="QWE248" s="17"/>
      <c r="QWF248" s="17"/>
      <c r="QWG248" s="129"/>
      <c r="QWH248" s="125"/>
      <c r="QWI248" s="125"/>
      <c r="QWJ248" s="125"/>
      <c r="QWK248" s="125"/>
      <c r="QWL248" s="125"/>
      <c r="QWM248" s="54"/>
      <c r="QWN248" s="137"/>
      <c r="QWO248" s="138"/>
      <c r="QWP248" s="139"/>
      <c r="QWQ248" s="140"/>
      <c r="QWR248" s="128"/>
      <c r="QWS248" s="220"/>
      <c r="QWT248" s="17"/>
      <c r="QWU248" s="17"/>
      <c r="QWV248" s="129"/>
      <c r="QWW248" s="125"/>
      <c r="QWX248" s="125"/>
      <c r="QWY248" s="125"/>
      <c r="QWZ248" s="125"/>
      <c r="QXA248" s="125"/>
      <c r="QXB248" s="54"/>
      <c r="QXC248" s="137"/>
      <c r="QXD248" s="138"/>
      <c r="QXE248" s="139"/>
      <c r="QXF248" s="140"/>
      <c r="QXG248" s="128"/>
      <c r="QXH248" s="220"/>
      <c r="QXI248" s="17"/>
      <c r="QXJ248" s="17"/>
      <c r="QXK248" s="129"/>
      <c r="QXL248" s="125"/>
      <c r="QXM248" s="125"/>
      <c r="QXN248" s="125"/>
      <c r="QXO248" s="125"/>
      <c r="QXP248" s="125"/>
      <c r="QXQ248" s="54"/>
      <c r="QXR248" s="137"/>
      <c r="QXS248" s="138"/>
      <c r="QXT248" s="139"/>
      <c r="QXU248" s="140"/>
      <c r="QXV248" s="128"/>
      <c r="QXW248" s="220"/>
      <c r="QXX248" s="17"/>
      <c r="QXY248" s="17"/>
      <c r="QXZ248" s="129"/>
      <c r="QYA248" s="125"/>
      <c r="QYB248" s="125"/>
      <c r="QYC248" s="125"/>
      <c r="QYD248" s="125"/>
      <c r="QYE248" s="125"/>
      <c r="QYF248" s="54"/>
      <c r="QYG248" s="137"/>
      <c r="QYH248" s="138"/>
      <c r="QYI248" s="139"/>
      <c r="QYJ248" s="140"/>
      <c r="QYK248" s="128"/>
      <c r="QYL248" s="220"/>
      <c r="QYM248" s="17"/>
      <c r="QYN248" s="17"/>
      <c r="QYO248" s="129"/>
      <c r="QYP248" s="125"/>
      <c r="QYQ248" s="125"/>
      <c r="QYR248" s="125"/>
      <c r="QYS248" s="125"/>
      <c r="QYT248" s="125"/>
      <c r="QYU248" s="54"/>
      <c r="QYV248" s="137"/>
      <c r="QYW248" s="138"/>
      <c r="QYX248" s="139"/>
      <c r="QYY248" s="140"/>
      <c r="QYZ248" s="128"/>
      <c r="QZA248" s="220"/>
      <c r="QZB248" s="17"/>
      <c r="QZC248" s="17"/>
      <c r="QZD248" s="129"/>
      <c r="QZE248" s="125"/>
      <c r="QZF248" s="125"/>
      <c r="QZG248" s="125"/>
      <c r="QZH248" s="125"/>
      <c r="QZI248" s="125"/>
      <c r="QZJ248" s="54"/>
      <c r="QZK248" s="137"/>
      <c r="QZL248" s="138"/>
      <c r="QZM248" s="139"/>
      <c r="QZN248" s="140"/>
      <c r="QZO248" s="128"/>
      <c r="QZP248" s="220"/>
      <c r="QZQ248" s="17"/>
      <c r="QZR248" s="17"/>
      <c r="QZS248" s="129"/>
      <c r="QZT248" s="125"/>
      <c r="QZU248" s="125"/>
      <c r="QZV248" s="125"/>
      <c r="QZW248" s="125"/>
      <c r="QZX248" s="125"/>
      <c r="QZY248" s="54"/>
      <c r="QZZ248" s="137"/>
      <c r="RAA248" s="138"/>
      <c r="RAB248" s="139"/>
      <c r="RAC248" s="140"/>
      <c r="RAD248" s="128"/>
      <c r="RAE248" s="220"/>
      <c r="RAF248" s="17"/>
      <c r="RAG248" s="17"/>
      <c r="RAH248" s="129"/>
      <c r="RAI248" s="125"/>
      <c r="RAJ248" s="125"/>
      <c r="RAK248" s="125"/>
      <c r="RAL248" s="125"/>
      <c r="RAM248" s="125"/>
      <c r="RAN248" s="54"/>
      <c r="RAO248" s="137"/>
      <c r="RAP248" s="138"/>
      <c r="RAQ248" s="139"/>
      <c r="RAR248" s="140"/>
      <c r="RAS248" s="128"/>
      <c r="RAT248" s="220"/>
      <c r="RAU248" s="17"/>
      <c r="RAV248" s="17"/>
      <c r="RAW248" s="129"/>
      <c r="RAX248" s="125"/>
      <c r="RAY248" s="125"/>
      <c r="RAZ248" s="125"/>
      <c r="RBA248" s="125"/>
      <c r="RBB248" s="125"/>
      <c r="RBC248" s="54"/>
      <c r="RBD248" s="137"/>
      <c r="RBE248" s="138"/>
      <c r="RBF248" s="139"/>
      <c r="RBG248" s="140"/>
      <c r="RBH248" s="128"/>
      <c r="RBI248" s="220"/>
      <c r="RBJ248" s="17"/>
      <c r="RBK248" s="17"/>
      <c r="RBL248" s="129"/>
      <c r="RBM248" s="125"/>
      <c r="RBN248" s="125"/>
      <c r="RBO248" s="125"/>
      <c r="RBP248" s="125"/>
      <c r="RBQ248" s="125"/>
      <c r="RBR248" s="54"/>
      <c r="RBS248" s="137"/>
      <c r="RBT248" s="138"/>
      <c r="RBU248" s="139"/>
      <c r="RBV248" s="140"/>
      <c r="RBW248" s="128"/>
      <c r="RBX248" s="220"/>
      <c r="RBY248" s="17"/>
      <c r="RBZ248" s="17"/>
      <c r="RCA248" s="129"/>
      <c r="RCB248" s="125"/>
      <c r="RCC248" s="125"/>
      <c r="RCD248" s="125"/>
      <c r="RCE248" s="125"/>
      <c r="RCF248" s="125"/>
      <c r="RCG248" s="54"/>
      <c r="RCH248" s="137"/>
      <c r="RCI248" s="138"/>
      <c r="RCJ248" s="139"/>
      <c r="RCK248" s="140"/>
      <c r="RCL248" s="128"/>
      <c r="RCM248" s="220"/>
      <c r="RCN248" s="17"/>
      <c r="RCO248" s="17"/>
      <c r="RCP248" s="129"/>
      <c r="RCQ248" s="125"/>
      <c r="RCR248" s="125"/>
      <c r="RCS248" s="125"/>
      <c r="RCT248" s="125"/>
      <c r="RCU248" s="125"/>
      <c r="RCV248" s="54"/>
      <c r="RCW248" s="137"/>
      <c r="RCX248" s="138"/>
      <c r="RCY248" s="139"/>
      <c r="RCZ248" s="140"/>
      <c r="RDA248" s="128"/>
      <c r="RDB248" s="220"/>
      <c r="RDC248" s="17"/>
      <c r="RDD248" s="17"/>
      <c r="RDE248" s="129"/>
      <c r="RDF248" s="125"/>
      <c r="RDG248" s="125"/>
      <c r="RDH248" s="125"/>
      <c r="RDI248" s="125"/>
      <c r="RDJ248" s="125"/>
      <c r="RDK248" s="54"/>
      <c r="RDL248" s="137"/>
      <c r="RDM248" s="138"/>
      <c r="RDN248" s="139"/>
      <c r="RDO248" s="140"/>
      <c r="RDP248" s="128"/>
      <c r="RDQ248" s="220"/>
      <c r="RDR248" s="17"/>
      <c r="RDS248" s="17"/>
      <c r="RDT248" s="129"/>
      <c r="RDU248" s="125"/>
      <c r="RDV248" s="125"/>
      <c r="RDW248" s="125"/>
      <c r="RDX248" s="125"/>
      <c r="RDY248" s="125"/>
      <c r="RDZ248" s="54"/>
      <c r="REA248" s="137"/>
      <c r="REB248" s="138"/>
      <c r="REC248" s="139"/>
      <c r="RED248" s="140"/>
      <c r="REE248" s="128"/>
      <c r="REF248" s="220"/>
      <c r="REG248" s="17"/>
      <c r="REH248" s="17"/>
      <c r="REI248" s="129"/>
      <c r="REJ248" s="125"/>
      <c r="REK248" s="125"/>
      <c r="REL248" s="125"/>
      <c r="REM248" s="125"/>
      <c r="REN248" s="125"/>
      <c r="REO248" s="54"/>
      <c r="REP248" s="137"/>
      <c r="REQ248" s="138"/>
      <c r="RER248" s="139"/>
      <c r="RES248" s="140"/>
      <c r="RET248" s="128"/>
      <c r="REU248" s="220"/>
      <c r="REV248" s="17"/>
      <c r="REW248" s="17"/>
      <c r="REX248" s="129"/>
      <c r="REY248" s="125"/>
      <c r="REZ248" s="125"/>
      <c r="RFA248" s="125"/>
      <c r="RFB248" s="125"/>
      <c r="RFC248" s="125"/>
      <c r="RFD248" s="54"/>
      <c r="RFE248" s="137"/>
      <c r="RFF248" s="138"/>
      <c r="RFG248" s="139"/>
      <c r="RFH248" s="140"/>
      <c r="RFI248" s="128"/>
      <c r="RFJ248" s="220"/>
      <c r="RFK248" s="17"/>
      <c r="RFL248" s="17"/>
      <c r="RFM248" s="129"/>
      <c r="RFN248" s="125"/>
      <c r="RFO248" s="125"/>
      <c r="RFP248" s="125"/>
      <c r="RFQ248" s="125"/>
      <c r="RFR248" s="125"/>
      <c r="RFS248" s="54"/>
      <c r="RFT248" s="137"/>
      <c r="RFU248" s="138"/>
      <c r="RFV248" s="139"/>
      <c r="RFW248" s="140"/>
      <c r="RFX248" s="128"/>
      <c r="RFY248" s="220"/>
      <c r="RFZ248" s="17"/>
      <c r="RGA248" s="17"/>
      <c r="RGB248" s="129"/>
      <c r="RGC248" s="125"/>
      <c r="RGD248" s="125"/>
      <c r="RGE248" s="125"/>
      <c r="RGF248" s="125"/>
      <c r="RGG248" s="125"/>
      <c r="RGH248" s="54"/>
      <c r="RGI248" s="137"/>
      <c r="RGJ248" s="138"/>
      <c r="RGK248" s="139"/>
      <c r="RGL248" s="140"/>
      <c r="RGM248" s="128"/>
      <c r="RGN248" s="220"/>
      <c r="RGO248" s="17"/>
      <c r="RGP248" s="17"/>
      <c r="RGQ248" s="129"/>
      <c r="RGR248" s="125"/>
      <c r="RGS248" s="125"/>
      <c r="RGT248" s="125"/>
      <c r="RGU248" s="125"/>
      <c r="RGV248" s="125"/>
      <c r="RGW248" s="54"/>
      <c r="RGX248" s="137"/>
      <c r="RGY248" s="138"/>
      <c r="RGZ248" s="139"/>
      <c r="RHA248" s="140"/>
      <c r="RHB248" s="128"/>
      <c r="RHC248" s="220"/>
      <c r="RHD248" s="17"/>
      <c r="RHE248" s="17"/>
      <c r="RHF248" s="129"/>
      <c r="RHG248" s="125"/>
      <c r="RHH248" s="125"/>
      <c r="RHI248" s="125"/>
      <c r="RHJ248" s="125"/>
      <c r="RHK248" s="125"/>
      <c r="RHL248" s="54"/>
      <c r="RHM248" s="137"/>
      <c r="RHN248" s="138"/>
      <c r="RHO248" s="139"/>
      <c r="RHP248" s="140"/>
      <c r="RHQ248" s="128"/>
      <c r="RHR248" s="220"/>
      <c r="RHS248" s="17"/>
      <c r="RHT248" s="17"/>
      <c r="RHU248" s="129"/>
      <c r="RHV248" s="125"/>
      <c r="RHW248" s="125"/>
      <c r="RHX248" s="125"/>
      <c r="RHY248" s="125"/>
      <c r="RHZ248" s="125"/>
      <c r="RIA248" s="54"/>
      <c r="RIB248" s="137"/>
      <c r="RIC248" s="138"/>
      <c r="RID248" s="139"/>
      <c r="RIE248" s="140"/>
      <c r="RIF248" s="128"/>
      <c r="RIG248" s="220"/>
      <c r="RIH248" s="17"/>
      <c r="RII248" s="17"/>
      <c r="RIJ248" s="129"/>
      <c r="RIK248" s="125"/>
      <c r="RIL248" s="125"/>
      <c r="RIM248" s="125"/>
      <c r="RIN248" s="125"/>
      <c r="RIO248" s="125"/>
      <c r="RIP248" s="54"/>
      <c r="RIQ248" s="137"/>
      <c r="RIR248" s="138"/>
      <c r="RIS248" s="139"/>
      <c r="RIT248" s="140"/>
      <c r="RIU248" s="128"/>
      <c r="RIV248" s="220"/>
      <c r="RIW248" s="17"/>
      <c r="RIX248" s="17"/>
      <c r="RIY248" s="129"/>
      <c r="RIZ248" s="125"/>
      <c r="RJA248" s="125"/>
      <c r="RJB248" s="125"/>
      <c r="RJC248" s="125"/>
      <c r="RJD248" s="125"/>
      <c r="RJE248" s="54"/>
      <c r="RJF248" s="137"/>
      <c r="RJG248" s="138"/>
      <c r="RJH248" s="139"/>
      <c r="RJI248" s="140"/>
      <c r="RJJ248" s="128"/>
      <c r="RJK248" s="220"/>
      <c r="RJL248" s="17"/>
      <c r="RJM248" s="17"/>
      <c r="RJN248" s="129"/>
      <c r="RJO248" s="125"/>
      <c r="RJP248" s="125"/>
      <c r="RJQ248" s="125"/>
      <c r="RJR248" s="125"/>
      <c r="RJS248" s="125"/>
      <c r="RJT248" s="54"/>
      <c r="RJU248" s="137"/>
      <c r="RJV248" s="138"/>
      <c r="RJW248" s="139"/>
      <c r="RJX248" s="140"/>
      <c r="RJY248" s="128"/>
      <c r="RJZ248" s="220"/>
      <c r="RKA248" s="17"/>
      <c r="RKB248" s="17"/>
      <c r="RKC248" s="129"/>
      <c r="RKD248" s="125"/>
      <c r="RKE248" s="125"/>
      <c r="RKF248" s="125"/>
      <c r="RKG248" s="125"/>
      <c r="RKH248" s="125"/>
      <c r="RKI248" s="54"/>
      <c r="RKJ248" s="137"/>
      <c r="RKK248" s="138"/>
      <c r="RKL248" s="139"/>
      <c r="RKM248" s="140"/>
      <c r="RKN248" s="128"/>
      <c r="RKO248" s="220"/>
      <c r="RKP248" s="17"/>
      <c r="RKQ248" s="17"/>
      <c r="RKR248" s="129"/>
      <c r="RKS248" s="125"/>
      <c r="RKT248" s="125"/>
      <c r="RKU248" s="125"/>
      <c r="RKV248" s="125"/>
      <c r="RKW248" s="125"/>
      <c r="RKX248" s="54"/>
      <c r="RKY248" s="137"/>
      <c r="RKZ248" s="138"/>
      <c r="RLA248" s="139"/>
      <c r="RLB248" s="140"/>
      <c r="RLC248" s="128"/>
      <c r="RLD248" s="220"/>
      <c r="RLE248" s="17"/>
      <c r="RLF248" s="17"/>
      <c r="RLG248" s="129"/>
      <c r="RLH248" s="125"/>
      <c r="RLI248" s="125"/>
      <c r="RLJ248" s="125"/>
      <c r="RLK248" s="125"/>
      <c r="RLL248" s="125"/>
      <c r="RLM248" s="54"/>
      <c r="RLN248" s="137"/>
      <c r="RLO248" s="138"/>
      <c r="RLP248" s="139"/>
      <c r="RLQ248" s="140"/>
      <c r="RLR248" s="128"/>
      <c r="RLS248" s="220"/>
      <c r="RLT248" s="17"/>
      <c r="RLU248" s="17"/>
      <c r="RLV248" s="129"/>
      <c r="RLW248" s="125"/>
      <c r="RLX248" s="125"/>
      <c r="RLY248" s="125"/>
      <c r="RLZ248" s="125"/>
      <c r="RMA248" s="125"/>
      <c r="RMB248" s="54"/>
      <c r="RMC248" s="137"/>
      <c r="RMD248" s="138"/>
      <c r="RME248" s="139"/>
      <c r="RMF248" s="140"/>
      <c r="RMG248" s="128"/>
      <c r="RMH248" s="220"/>
      <c r="RMI248" s="17"/>
      <c r="RMJ248" s="17"/>
      <c r="RMK248" s="129"/>
      <c r="RML248" s="125"/>
      <c r="RMM248" s="125"/>
      <c r="RMN248" s="125"/>
      <c r="RMO248" s="125"/>
      <c r="RMP248" s="125"/>
      <c r="RMQ248" s="54"/>
      <c r="RMR248" s="137"/>
      <c r="RMS248" s="138"/>
      <c r="RMT248" s="139"/>
      <c r="RMU248" s="140"/>
      <c r="RMV248" s="128"/>
      <c r="RMW248" s="220"/>
      <c r="RMX248" s="17"/>
      <c r="RMY248" s="17"/>
      <c r="RMZ248" s="129"/>
      <c r="RNA248" s="125"/>
      <c r="RNB248" s="125"/>
      <c r="RNC248" s="125"/>
      <c r="RND248" s="125"/>
      <c r="RNE248" s="125"/>
      <c r="RNF248" s="54"/>
      <c r="RNG248" s="137"/>
      <c r="RNH248" s="138"/>
      <c r="RNI248" s="139"/>
      <c r="RNJ248" s="140"/>
      <c r="RNK248" s="128"/>
      <c r="RNL248" s="220"/>
      <c r="RNM248" s="17"/>
      <c r="RNN248" s="17"/>
      <c r="RNO248" s="129"/>
      <c r="RNP248" s="125"/>
      <c r="RNQ248" s="125"/>
      <c r="RNR248" s="125"/>
      <c r="RNS248" s="125"/>
      <c r="RNT248" s="125"/>
      <c r="RNU248" s="54"/>
      <c r="RNV248" s="137"/>
      <c r="RNW248" s="138"/>
      <c r="RNX248" s="139"/>
      <c r="RNY248" s="140"/>
      <c r="RNZ248" s="128"/>
      <c r="ROA248" s="220"/>
      <c r="ROB248" s="17"/>
      <c r="ROC248" s="17"/>
      <c r="ROD248" s="129"/>
      <c r="ROE248" s="125"/>
      <c r="ROF248" s="125"/>
      <c r="ROG248" s="125"/>
      <c r="ROH248" s="125"/>
      <c r="ROI248" s="125"/>
      <c r="ROJ248" s="54"/>
      <c r="ROK248" s="137"/>
      <c r="ROL248" s="138"/>
      <c r="ROM248" s="139"/>
      <c r="RON248" s="140"/>
      <c r="ROO248" s="128"/>
      <c r="ROP248" s="220"/>
      <c r="ROQ248" s="17"/>
      <c r="ROR248" s="17"/>
      <c r="ROS248" s="129"/>
      <c r="ROT248" s="125"/>
      <c r="ROU248" s="125"/>
      <c r="ROV248" s="125"/>
      <c r="ROW248" s="125"/>
      <c r="ROX248" s="125"/>
      <c r="ROY248" s="54"/>
      <c r="ROZ248" s="137"/>
      <c r="RPA248" s="138"/>
      <c r="RPB248" s="139"/>
      <c r="RPC248" s="140"/>
      <c r="RPD248" s="128"/>
      <c r="RPE248" s="220"/>
      <c r="RPF248" s="17"/>
      <c r="RPG248" s="17"/>
      <c r="RPH248" s="129"/>
      <c r="RPI248" s="125"/>
      <c r="RPJ248" s="125"/>
      <c r="RPK248" s="125"/>
      <c r="RPL248" s="125"/>
      <c r="RPM248" s="125"/>
      <c r="RPN248" s="54"/>
      <c r="RPO248" s="137"/>
      <c r="RPP248" s="138"/>
      <c r="RPQ248" s="139"/>
      <c r="RPR248" s="140"/>
      <c r="RPS248" s="128"/>
      <c r="RPT248" s="220"/>
      <c r="RPU248" s="17"/>
      <c r="RPV248" s="17"/>
      <c r="RPW248" s="129"/>
      <c r="RPX248" s="125"/>
      <c r="RPY248" s="125"/>
      <c r="RPZ248" s="125"/>
      <c r="RQA248" s="125"/>
      <c r="RQB248" s="125"/>
      <c r="RQC248" s="54"/>
      <c r="RQD248" s="137"/>
      <c r="RQE248" s="138"/>
      <c r="RQF248" s="139"/>
      <c r="RQG248" s="140"/>
      <c r="RQH248" s="128"/>
      <c r="RQI248" s="220"/>
      <c r="RQJ248" s="17"/>
      <c r="RQK248" s="17"/>
      <c r="RQL248" s="129"/>
      <c r="RQM248" s="125"/>
      <c r="RQN248" s="125"/>
      <c r="RQO248" s="125"/>
      <c r="RQP248" s="125"/>
      <c r="RQQ248" s="125"/>
      <c r="RQR248" s="54"/>
      <c r="RQS248" s="137"/>
      <c r="RQT248" s="138"/>
      <c r="RQU248" s="139"/>
      <c r="RQV248" s="140"/>
      <c r="RQW248" s="128"/>
      <c r="RQX248" s="220"/>
      <c r="RQY248" s="17"/>
      <c r="RQZ248" s="17"/>
      <c r="RRA248" s="129"/>
      <c r="RRB248" s="125"/>
      <c r="RRC248" s="125"/>
      <c r="RRD248" s="125"/>
      <c r="RRE248" s="125"/>
      <c r="RRF248" s="125"/>
      <c r="RRG248" s="54"/>
      <c r="RRH248" s="137"/>
      <c r="RRI248" s="138"/>
      <c r="RRJ248" s="139"/>
      <c r="RRK248" s="140"/>
      <c r="RRL248" s="128"/>
      <c r="RRM248" s="220"/>
      <c r="RRN248" s="17"/>
      <c r="RRO248" s="17"/>
      <c r="RRP248" s="129"/>
      <c r="RRQ248" s="125"/>
      <c r="RRR248" s="125"/>
      <c r="RRS248" s="125"/>
      <c r="RRT248" s="125"/>
      <c r="RRU248" s="125"/>
      <c r="RRV248" s="54"/>
      <c r="RRW248" s="137"/>
      <c r="RRX248" s="138"/>
      <c r="RRY248" s="139"/>
      <c r="RRZ248" s="140"/>
      <c r="RSA248" s="128"/>
      <c r="RSB248" s="220"/>
      <c r="RSC248" s="17"/>
      <c r="RSD248" s="17"/>
      <c r="RSE248" s="129"/>
      <c r="RSF248" s="125"/>
      <c r="RSG248" s="125"/>
      <c r="RSH248" s="125"/>
      <c r="RSI248" s="125"/>
      <c r="RSJ248" s="125"/>
      <c r="RSK248" s="54"/>
      <c r="RSL248" s="137"/>
      <c r="RSM248" s="138"/>
      <c r="RSN248" s="139"/>
      <c r="RSO248" s="140"/>
      <c r="RSP248" s="128"/>
      <c r="RSQ248" s="220"/>
      <c r="RSR248" s="17"/>
      <c r="RSS248" s="17"/>
      <c r="RST248" s="129"/>
      <c r="RSU248" s="125"/>
      <c r="RSV248" s="125"/>
      <c r="RSW248" s="125"/>
      <c r="RSX248" s="125"/>
      <c r="RSY248" s="125"/>
      <c r="RSZ248" s="54"/>
      <c r="RTA248" s="137"/>
      <c r="RTB248" s="138"/>
      <c r="RTC248" s="139"/>
      <c r="RTD248" s="140"/>
      <c r="RTE248" s="128"/>
      <c r="RTF248" s="220"/>
      <c r="RTG248" s="17"/>
      <c r="RTH248" s="17"/>
      <c r="RTI248" s="129"/>
      <c r="RTJ248" s="125"/>
      <c r="RTK248" s="125"/>
      <c r="RTL248" s="125"/>
      <c r="RTM248" s="125"/>
      <c r="RTN248" s="125"/>
      <c r="RTO248" s="54"/>
      <c r="RTP248" s="137"/>
      <c r="RTQ248" s="138"/>
      <c r="RTR248" s="139"/>
      <c r="RTS248" s="140"/>
      <c r="RTT248" s="128"/>
      <c r="RTU248" s="220"/>
      <c r="RTV248" s="17"/>
      <c r="RTW248" s="17"/>
      <c r="RTX248" s="129"/>
      <c r="RTY248" s="125"/>
      <c r="RTZ248" s="125"/>
      <c r="RUA248" s="125"/>
      <c r="RUB248" s="125"/>
      <c r="RUC248" s="125"/>
      <c r="RUD248" s="54"/>
      <c r="RUE248" s="137"/>
      <c r="RUF248" s="138"/>
      <c r="RUG248" s="139"/>
      <c r="RUH248" s="140"/>
      <c r="RUI248" s="128"/>
      <c r="RUJ248" s="220"/>
      <c r="RUK248" s="17"/>
      <c r="RUL248" s="17"/>
      <c r="RUM248" s="129"/>
      <c r="RUN248" s="125"/>
      <c r="RUO248" s="125"/>
      <c r="RUP248" s="125"/>
      <c r="RUQ248" s="125"/>
      <c r="RUR248" s="125"/>
      <c r="RUS248" s="54"/>
      <c r="RUT248" s="137"/>
      <c r="RUU248" s="138"/>
      <c r="RUV248" s="139"/>
      <c r="RUW248" s="140"/>
      <c r="RUX248" s="128"/>
      <c r="RUY248" s="220"/>
      <c r="RUZ248" s="17"/>
      <c r="RVA248" s="17"/>
      <c r="RVB248" s="129"/>
      <c r="RVC248" s="125"/>
      <c r="RVD248" s="125"/>
      <c r="RVE248" s="125"/>
      <c r="RVF248" s="125"/>
      <c r="RVG248" s="125"/>
      <c r="RVH248" s="54"/>
      <c r="RVI248" s="137"/>
      <c r="RVJ248" s="138"/>
      <c r="RVK248" s="139"/>
      <c r="RVL248" s="140"/>
      <c r="RVM248" s="128"/>
      <c r="RVN248" s="220"/>
      <c r="RVO248" s="17"/>
      <c r="RVP248" s="17"/>
      <c r="RVQ248" s="129"/>
      <c r="RVR248" s="125"/>
      <c r="RVS248" s="125"/>
      <c r="RVT248" s="125"/>
      <c r="RVU248" s="125"/>
      <c r="RVV248" s="125"/>
      <c r="RVW248" s="54"/>
      <c r="RVX248" s="137"/>
      <c r="RVY248" s="138"/>
      <c r="RVZ248" s="139"/>
      <c r="RWA248" s="140"/>
      <c r="RWB248" s="128"/>
      <c r="RWC248" s="220"/>
      <c r="RWD248" s="17"/>
      <c r="RWE248" s="17"/>
      <c r="RWF248" s="129"/>
      <c r="RWG248" s="125"/>
      <c r="RWH248" s="125"/>
      <c r="RWI248" s="125"/>
      <c r="RWJ248" s="125"/>
      <c r="RWK248" s="125"/>
      <c r="RWL248" s="54"/>
      <c r="RWM248" s="137"/>
      <c r="RWN248" s="138"/>
      <c r="RWO248" s="139"/>
      <c r="RWP248" s="140"/>
      <c r="RWQ248" s="128"/>
      <c r="RWR248" s="220"/>
      <c r="RWS248" s="17"/>
      <c r="RWT248" s="17"/>
      <c r="RWU248" s="129"/>
      <c r="RWV248" s="125"/>
      <c r="RWW248" s="125"/>
      <c r="RWX248" s="125"/>
      <c r="RWY248" s="125"/>
      <c r="RWZ248" s="125"/>
      <c r="RXA248" s="54"/>
      <c r="RXB248" s="137"/>
      <c r="RXC248" s="138"/>
      <c r="RXD248" s="139"/>
      <c r="RXE248" s="140"/>
      <c r="RXF248" s="128"/>
      <c r="RXG248" s="220"/>
      <c r="RXH248" s="17"/>
      <c r="RXI248" s="17"/>
      <c r="RXJ248" s="129"/>
      <c r="RXK248" s="125"/>
      <c r="RXL248" s="125"/>
      <c r="RXM248" s="125"/>
      <c r="RXN248" s="125"/>
      <c r="RXO248" s="125"/>
      <c r="RXP248" s="54"/>
      <c r="RXQ248" s="137"/>
      <c r="RXR248" s="138"/>
      <c r="RXS248" s="139"/>
      <c r="RXT248" s="140"/>
      <c r="RXU248" s="128"/>
      <c r="RXV248" s="220"/>
      <c r="RXW248" s="17"/>
      <c r="RXX248" s="17"/>
      <c r="RXY248" s="129"/>
      <c r="RXZ248" s="125"/>
      <c r="RYA248" s="125"/>
      <c r="RYB248" s="125"/>
      <c r="RYC248" s="125"/>
      <c r="RYD248" s="125"/>
      <c r="RYE248" s="54"/>
      <c r="RYF248" s="137"/>
      <c r="RYG248" s="138"/>
      <c r="RYH248" s="139"/>
      <c r="RYI248" s="140"/>
      <c r="RYJ248" s="128"/>
      <c r="RYK248" s="220"/>
      <c r="RYL248" s="17"/>
      <c r="RYM248" s="17"/>
      <c r="RYN248" s="129"/>
      <c r="RYO248" s="125"/>
      <c r="RYP248" s="125"/>
      <c r="RYQ248" s="125"/>
      <c r="RYR248" s="125"/>
      <c r="RYS248" s="125"/>
      <c r="RYT248" s="54"/>
      <c r="RYU248" s="137"/>
      <c r="RYV248" s="138"/>
      <c r="RYW248" s="139"/>
      <c r="RYX248" s="140"/>
      <c r="RYY248" s="128"/>
      <c r="RYZ248" s="220"/>
      <c r="RZA248" s="17"/>
      <c r="RZB248" s="17"/>
      <c r="RZC248" s="129"/>
      <c r="RZD248" s="125"/>
      <c r="RZE248" s="125"/>
      <c r="RZF248" s="125"/>
      <c r="RZG248" s="125"/>
      <c r="RZH248" s="125"/>
      <c r="RZI248" s="54"/>
      <c r="RZJ248" s="137"/>
      <c r="RZK248" s="138"/>
      <c r="RZL248" s="139"/>
      <c r="RZM248" s="140"/>
      <c r="RZN248" s="128"/>
      <c r="RZO248" s="220"/>
      <c r="RZP248" s="17"/>
      <c r="RZQ248" s="17"/>
      <c r="RZR248" s="129"/>
      <c r="RZS248" s="125"/>
      <c r="RZT248" s="125"/>
      <c r="RZU248" s="125"/>
      <c r="RZV248" s="125"/>
      <c r="RZW248" s="125"/>
      <c r="RZX248" s="54"/>
      <c r="RZY248" s="137"/>
      <c r="RZZ248" s="138"/>
      <c r="SAA248" s="139"/>
      <c r="SAB248" s="140"/>
      <c r="SAC248" s="128"/>
      <c r="SAD248" s="220"/>
      <c r="SAE248" s="17"/>
      <c r="SAF248" s="17"/>
      <c r="SAG248" s="129"/>
      <c r="SAH248" s="125"/>
      <c r="SAI248" s="125"/>
      <c r="SAJ248" s="125"/>
      <c r="SAK248" s="125"/>
      <c r="SAL248" s="125"/>
      <c r="SAM248" s="54"/>
      <c r="SAN248" s="137"/>
      <c r="SAO248" s="138"/>
      <c r="SAP248" s="139"/>
      <c r="SAQ248" s="140"/>
      <c r="SAR248" s="128"/>
      <c r="SAS248" s="220"/>
      <c r="SAT248" s="17"/>
      <c r="SAU248" s="17"/>
      <c r="SAV248" s="129"/>
      <c r="SAW248" s="125"/>
      <c r="SAX248" s="125"/>
      <c r="SAY248" s="125"/>
      <c r="SAZ248" s="125"/>
      <c r="SBA248" s="125"/>
      <c r="SBB248" s="54"/>
      <c r="SBC248" s="137"/>
      <c r="SBD248" s="138"/>
      <c r="SBE248" s="139"/>
      <c r="SBF248" s="140"/>
      <c r="SBG248" s="128"/>
      <c r="SBH248" s="220"/>
      <c r="SBI248" s="17"/>
      <c r="SBJ248" s="17"/>
      <c r="SBK248" s="129"/>
      <c r="SBL248" s="125"/>
      <c r="SBM248" s="125"/>
      <c r="SBN248" s="125"/>
      <c r="SBO248" s="125"/>
      <c r="SBP248" s="125"/>
      <c r="SBQ248" s="54"/>
      <c r="SBR248" s="137"/>
      <c r="SBS248" s="138"/>
      <c r="SBT248" s="139"/>
      <c r="SBU248" s="140"/>
      <c r="SBV248" s="128"/>
      <c r="SBW248" s="220"/>
      <c r="SBX248" s="17"/>
      <c r="SBY248" s="17"/>
      <c r="SBZ248" s="129"/>
      <c r="SCA248" s="125"/>
      <c r="SCB248" s="125"/>
      <c r="SCC248" s="125"/>
      <c r="SCD248" s="125"/>
      <c r="SCE248" s="125"/>
      <c r="SCF248" s="54"/>
      <c r="SCG248" s="137"/>
      <c r="SCH248" s="138"/>
      <c r="SCI248" s="139"/>
      <c r="SCJ248" s="140"/>
      <c r="SCK248" s="128"/>
      <c r="SCL248" s="220"/>
      <c r="SCM248" s="17"/>
      <c r="SCN248" s="17"/>
      <c r="SCO248" s="129"/>
      <c r="SCP248" s="125"/>
      <c r="SCQ248" s="125"/>
      <c r="SCR248" s="125"/>
      <c r="SCS248" s="125"/>
      <c r="SCT248" s="125"/>
      <c r="SCU248" s="54"/>
      <c r="SCV248" s="137"/>
      <c r="SCW248" s="138"/>
      <c r="SCX248" s="139"/>
      <c r="SCY248" s="140"/>
      <c r="SCZ248" s="128"/>
      <c r="SDA248" s="220"/>
      <c r="SDB248" s="17"/>
      <c r="SDC248" s="17"/>
      <c r="SDD248" s="129"/>
      <c r="SDE248" s="125"/>
      <c r="SDF248" s="125"/>
      <c r="SDG248" s="125"/>
      <c r="SDH248" s="125"/>
      <c r="SDI248" s="125"/>
      <c r="SDJ248" s="54"/>
      <c r="SDK248" s="137"/>
      <c r="SDL248" s="138"/>
      <c r="SDM248" s="139"/>
      <c r="SDN248" s="140"/>
      <c r="SDO248" s="128"/>
      <c r="SDP248" s="220"/>
      <c r="SDQ248" s="17"/>
      <c r="SDR248" s="17"/>
      <c r="SDS248" s="129"/>
      <c r="SDT248" s="125"/>
      <c r="SDU248" s="125"/>
      <c r="SDV248" s="125"/>
      <c r="SDW248" s="125"/>
      <c r="SDX248" s="125"/>
      <c r="SDY248" s="54"/>
      <c r="SDZ248" s="137"/>
      <c r="SEA248" s="138"/>
      <c r="SEB248" s="139"/>
      <c r="SEC248" s="140"/>
      <c r="SED248" s="128"/>
      <c r="SEE248" s="220"/>
      <c r="SEF248" s="17"/>
      <c r="SEG248" s="17"/>
      <c r="SEH248" s="129"/>
      <c r="SEI248" s="125"/>
      <c r="SEJ248" s="125"/>
      <c r="SEK248" s="125"/>
      <c r="SEL248" s="125"/>
      <c r="SEM248" s="125"/>
      <c r="SEN248" s="54"/>
      <c r="SEO248" s="137"/>
      <c r="SEP248" s="138"/>
      <c r="SEQ248" s="139"/>
      <c r="SER248" s="140"/>
      <c r="SES248" s="128"/>
      <c r="SET248" s="220"/>
      <c r="SEU248" s="17"/>
      <c r="SEV248" s="17"/>
      <c r="SEW248" s="129"/>
      <c r="SEX248" s="125"/>
      <c r="SEY248" s="125"/>
      <c r="SEZ248" s="125"/>
      <c r="SFA248" s="125"/>
      <c r="SFB248" s="125"/>
      <c r="SFC248" s="54"/>
      <c r="SFD248" s="137"/>
      <c r="SFE248" s="138"/>
      <c r="SFF248" s="139"/>
      <c r="SFG248" s="140"/>
      <c r="SFH248" s="128"/>
      <c r="SFI248" s="220"/>
      <c r="SFJ248" s="17"/>
      <c r="SFK248" s="17"/>
      <c r="SFL248" s="129"/>
      <c r="SFM248" s="125"/>
      <c r="SFN248" s="125"/>
      <c r="SFO248" s="125"/>
      <c r="SFP248" s="125"/>
      <c r="SFQ248" s="125"/>
      <c r="SFR248" s="54"/>
      <c r="SFS248" s="137"/>
      <c r="SFT248" s="138"/>
      <c r="SFU248" s="139"/>
      <c r="SFV248" s="140"/>
      <c r="SFW248" s="128"/>
      <c r="SFX248" s="220"/>
      <c r="SFY248" s="17"/>
      <c r="SFZ248" s="17"/>
      <c r="SGA248" s="129"/>
      <c r="SGB248" s="125"/>
      <c r="SGC248" s="125"/>
      <c r="SGD248" s="125"/>
      <c r="SGE248" s="125"/>
      <c r="SGF248" s="125"/>
      <c r="SGG248" s="54"/>
      <c r="SGH248" s="137"/>
      <c r="SGI248" s="138"/>
      <c r="SGJ248" s="139"/>
      <c r="SGK248" s="140"/>
      <c r="SGL248" s="128"/>
      <c r="SGM248" s="220"/>
      <c r="SGN248" s="17"/>
      <c r="SGO248" s="17"/>
      <c r="SGP248" s="129"/>
      <c r="SGQ248" s="125"/>
      <c r="SGR248" s="125"/>
      <c r="SGS248" s="125"/>
      <c r="SGT248" s="125"/>
      <c r="SGU248" s="125"/>
      <c r="SGV248" s="54"/>
      <c r="SGW248" s="137"/>
      <c r="SGX248" s="138"/>
      <c r="SGY248" s="139"/>
      <c r="SGZ248" s="140"/>
      <c r="SHA248" s="128"/>
      <c r="SHB248" s="220"/>
      <c r="SHC248" s="17"/>
      <c r="SHD248" s="17"/>
      <c r="SHE248" s="129"/>
      <c r="SHF248" s="125"/>
      <c r="SHG248" s="125"/>
      <c r="SHH248" s="125"/>
      <c r="SHI248" s="125"/>
      <c r="SHJ248" s="125"/>
      <c r="SHK248" s="54"/>
      <c r="SHL248" s="137"/>
      <c r="SHM248" s="138"/>
      <c r="SHN248" s="139"/>
      <c r="SHO248" s="140"/>
      <c r="SHP248" s="128"/>
      <c r="SHQ248" s="220"/>
      <c r="SHR248" s="17"/>
      <c r="SHS248" s="17"/>
      <c r="SHT248" s="129"/>
      <c r="SHU248" s="125"/>
      <c r="SHV248" s="125"/>
      <c r="SHW248" s="125"/>
      <c r="SHX248" s="125"/>
      <c r="SHY248" s="125"/>
      <c r="SHZ248" s="54"/>
      <c r="SIA248" s="137"/>
      <c r="SIB248" s="138"/>
      <c r="SIC248" s="139"/>
      <c r="SID248" s="140"/>
      <c r="SIE248" s="128"/>
      <c r="SIF248" s="220"/>
      <c r="SIG248" s="17"/>
      <c r="SIH248" s="17"/>
      <c r="SII248" s="129"/>
      <c r="SIJ248" s="125"/>
      <c r="SIK248" s="125"/>
      <c r="SIL248" s="125"/>
      <c r="SIM248" s="125"/>
      <c r="SIN248" s="125"/>
      <c r="SIO248" s="54"/>
      <c r="SIP248" s="137"/>
      <c r="SIQ248" s="138"/>
      <c r="SIR248" s="139"/>
      <c r="SIS248" s="140"/>
      <c r="SIT248" s="128"/>
      <c r="SIU248" s="220"/>
      <c r="SIV248" s="17"/>
      <c r="SIW248" s="17"/>
      <c r="SIX248" s="129"/>
      <c r="SIY248" s="125"/>
      <c r="SIZ248" s="125"/>
      <c r="SJA248" s="125"/>
      <c r="SJB248" s="125"/>
      <c r="SJC248" s="125"/>
      <c r="SJD248" s="54"/>
      <c r="SJE248" s="137"/>
      <c r="SJF248" s="138"/>
      <c r="SJG248" s="139"/>
      <c r="SJH248" s="140"/>
      <c r="SJI248" s="128"/>
      <c r="SJJ248" s="220"/>
      <c r="SJK248" s="17"/>
      <c r="SJL248" s="17"/>
      <c r="SJM248" s="129"/>
      <c r="SJN248" s="125"/>
      <c r="SJO248" s="125"/>
      <c r="SJP248" s="125"/>
      <c r="SJQ248" s="125"/>
      <c r="SJR248" s="125"/>
      <c r="SJS248" s="54"/>
      <c r="SJT248" s="137"/>
      <c r="SJU248" s="138"/>
      <c r="SJV248" s="139"/>
      <c r="SJW248" s="140"/>
      <c r="SJX248" s="128"/>
      <c r="SJY248" s="220"/>
      <c r="SJZ248" s="17"/>
      <c r="SKA248" s="17"/>
      <c r="SKB248" s="129"/>
      <c r="SKC248" s="125"/>
      <c r="SKD248" s="125"/>
      <c r="SKE248" s="125"/>
      <c r="SKF248" s="125"/>
      <c r="SKG248" s="125"/>
      <c r="SKH248" s="54"/>
      <c r="SKI248" s="137"/>
      <c r="SKJ248" s="138"/>
      <c r="SKK248" s="139"/>
      <c r="SKL248" s="140"/>
      <c r="SKM248" s="128"/>
      <c r="SKN248" s="220"/>
      <c r="SKO248" s="17"/>
      <c r="SKP248" s="17"/>
      <c r="SKQ248" s="129"/>
      <c r="SKR248" s="125"/>
      <c r="SKS248" s="125"/>
      <c r="SKT248" s="125"/>
      <c r="SKU248" s="125"/>
      <c r="SKV248" s="125"/>
      <c r="SKW248" s="54"/>
      <c r="SKX248" s="137"/>
      <c r="SKY248" s="138"/>
      <c r="SKZ248" s="139"/>
      <c r="SLA248" s="140"/>
      <c r="SLB248" s="128"/>
      <c r="SLC248" s="220"/>
      <c r="SLD248" s="17"/>
      <c r="SLE248" s="17"/>
      <c r="SLF248" s="129"/>
      <c r="SLG248" s="125"/>
      <c r="SLH248" s="125"/>
      <c r="SLI248" s="125"/>
      <c r="SLJ248" s="125"/>
      <c r="SLK248" s="125"/>
      <c r="SLL248" s="54"/>
      <c r="SLM248" s="137"/>
      <c r="SLN248" s="138"/>
      <c r="SLO248" s="139"/>
      <c r="SLP248" s="140"/>
      <c r="SLQ248" s="128"/>
      <c r="SLR248" s="220"/>
      <c r="SLS248" s="17"/>
      <c r="SLT248" s="17"/>
      <c r="SLU248" s="129"/>
      <c r="SLV248" s="125"/>
      <c r="SLW248" s="125"/>
      <c r="SLX248" s="125"/>
      <c r="SLY248" s="125"/>
      <c r="SLZ248" s="125"/>
      <c r="SMA248" s="54"/>
      <c r="SMB248" s="137"/>
      <c r="SMC248" s="138"/>
      <c r="SMD248" s="139"/>
      <c r="SME248" s="140"/>
      <c r="SMF248" s="128"/>
      <c r="SMG248" s="220"/>
      <c r="SMH248" s="17"/>
      <c r="SMI248" s="17"/>
      <c r="SMJ248" s="129"/>
      <c r="SMK248" s="125"/>
      <c r="SML248" s="125"/>
      <c r="SMM248" s="125"/>
      <c r="SMN248" s="125"/>
      <c r="SMO248" s="125"/>
      <c r="SMP248" s="54"/>
      <c r="SMQ248" s="137"/>
      <c r="SMR248" s="138"/>
      <c r="SMS248" s="139"/>
      <c r="SMT248" s="140"/>
      <c r="SMU248" s="128"/>
      <c r="SMV248" s="220"/>
      <c r="SMW248" s="17"/>
      <c r="SMX248" s="17"/>
      <c r="SMY248" s="129"/>
      <c r="SMZ248" s="125"/>
      <c r="SNA248" s="125"/>
      <c r="SNB248" s="125"/>
      <c r="SNC248" s="125"/>
      <c r="SND248" s="125"/>
      <c r="SNE248" s="54"/>
      <c r="SNF248" s="137"/>
      <c r="SNG248" s="138"/>
      <c r="SNH248" s="139"/>
      <c r="SNI248" s="140"/>
      <c r="SNJ248" s="128"/>
      <c r="SNK248" s="220"/>
      <c r="SNL248" s="17"/>
      <c r="SNM248" s="17"/>
      <c r="SNN248" s="129"/>
      <c r="SNO248" s="125"/>
      <c r="SNP248" s="125"/>
      <c r="SNQ248" s="125"/>
      <c r="SNR248" s="125"/>
      <c r="SNS248" s="125"/>
      <c r="SNT248" s="54"/>
      <c r="SNU248" s="137"/>
      <c r="SNV248" s="138"/>
      <c r="SNW248" s="139"/>
      <c r="SNX248" s="140"/>
      <c r="SNY248" s="128"/>
      <c r="SNZ248" s="220"/>
      <c r="SOA248" s="17"/>
      <c r="SOB248" s="17"/>
      <c r="SOC248" s="129"/>
      <c r="SOD248" s="125"/>
      <c r="SOE248" s="125"/>
      <c r="SOF248" s="125"/>
      <c r="SOG248" s="125"/>
      <c r="SOH248" s="125"/>
      <c r="SOI248" s="54"/>
      <c r="SOJ248" s="137"/>
      <c r="SOK248" s="138"/>
      <c r="SOL248" s="139"/>
      <c r="SOM248" s="140"/>
      <c r="SON248" s="128"/>
      <c r="SOO248" s="220"/>
      <c r="SOP248" s="17"/>
      <c r="SOQ248" s="17"/>
      <c r="SOR248" s="129"/>
      <c r="SOS248" s="125"/>
      <c r="SOT248" s="125"/>
      <c r="SOU248" s="125"/>
      <c r="SOV248" s="125"/>
      <c r="SOW248" s="125"/>
      <c r="SOX248" s="54"/>
      <c r="SOY248" s="137"/>
      <c r="SOZ248" s="138"/>
      <c r="SPA248" s="139"/>
      <c r="SPB248" s="140"/>
      <c r="SPC248" s="128"/>
      <c r="SPD248" s="220"/>
      <c r="SPE248" s="17"/>
      <c r="SPF248" s="17"/>
      <c r="SPG248" s="129"/>
      <c r="SPH248" s="125"/>
      <c r="SPI248" s="125"/>
      <c r="SPJ248" s="125"/>
      <c r="SPK248" s="125"/>
      <c r="SPL248" s="125"/>
      <c r="SPM248" s="54"/>
      <c r="SPN248" s="137"/>
      <c r="SPO248" s="138"/>
      <c r="SPP248" s="139"/>
      <c r="SPQ248" s="140"/>
      <c r="SPR248" s="128"/>
      <c r="SPS248" s="220"/>
      <c r="SPT248" s="17"/>
      <c r="SPU248" s="17"/>
      <c r="SPV248" s="129"/>
      <c r="SPW248" s="125"/>
      <c r="SPX248" s="125"/>
      <c r="SPY248" s="125"/>
      <c r="SPZ248" s="125"/>
      <c r="SQA248" s="125"/>
      <c r="SQB248" s="54"/>
      <c r="SQC248" s="137"/>
      <c r="SQD248" s="138"/>
      <c r="SQE248" s="139"/>
      <c r="SQF248" s="140"/>
      <c r="SQG248" s="128"/>
      <c r="SQH248" s="220"/>
      <c r="SQI248" s="17"/>
      <c r="SQJ248" s="17"/>
      <c r="SQK248" s="129"/>
      <c r="SQL248" s="125"/>
      <c r="SQM248" s="125"/>
      <c r="SQN248" s="125"/>
      <c r="SQO248" s="125"/>
      <c r="SQP248" s="125"/>
      <c r="SQQ248" s="54"/>
      <c r="SQR248" s="137"/>
      <c r="SQS248" s="138"/>
      <c r="SQT248" s="139"/>
      <c r="SQU248" s="140"/>
      <c r="SQV248" s="128"/>
      <c r="SQW248" s="220"/>
      <c r="SQX248" s="17"/>
      <c r="SQY248" s="17"/>
      <c r="SQZ248" s="129"/>
      <c r="SRA248" s="125"/>
      <c r="SRB248" s="125"/>
      <c r="SRC248" s="125"/>
      <c r="SRD248" s="125"/>
      <c r="SRE248" s="125"/>
      <c r="SRF248" s="54"/>
      <c r="SRG248" s="137"/>
      <c r="SRH248" s="138"/>
      <c r="SRI248" s="139"/>
      <c r="SRJ248" s="140"/>
      <c r="SRK248" s="128"/>
      <c r="SRL248" s="220"/>
      <c r="SRM248" s="17"/>
      <c r="SRN248" s="17"/>
      <c r="SRO248" s="129"/>
      <c r="SRP248" s="125"/>
      <c r="SRQ248" s="125"/>
      <c r="SRR248" s="125"/>
      <c r="SRS248" s="125"/>
      <c r="SRT248" s="125"/>
      <c r="SRU248" s="54"/>
      <c r="SRV248" s="137"/>
      <c r="SRW248" s="138"/>
      <c r="SRX248" s="139"/>
      <c r="SRY248" s="140"/>
      <c r="SRZ248" s="128"/>
      <c r="SSA248" s="220"/>
      <c r="SSB248" s="17"/>
      <c r="SSC248" s="17"/>
      <c r="SSD248" s="129"/>
      <c r="SSE248" s="125"/>
      <c r="SSF248" s="125"/>
      <c r="SSG248" s="125"/>
      <c r="SSH248" s="125"/>
      <c r="SSI248" s="125"/>
      <c r="SSJ248" s="54"/>
      <c r="SSK248" s="137"/>
      <c r="SSL248" s="138"/>
      <c r="SSM248" s="139"/>
      <c r="SSN248" s="140"/>
      <c r="SSO248" s="128"/>
      <c r="SSP248" s="220"/>
      <c r="SSQ248" s="17"/>
      <c r="SSR248" s="17"/>
      <c r="SSS248" s="129"/>
      <c r="SST248" s="125"/>
      <c r="SSU248" s="125"/>
      <c r="SSV248" s="125"/>
      <c r="SSW248" s="125"/>
      <c r="SSX248" s="125"/>
      <c r="SSY248" s="54"/>
      <c r="SSZ248" s="137"/>
      <c r="STA248" s="138"/>
      <c r="STB248" s="139"/>
      <c r="STC248" s="140"/>
      <c r="STD248" s="128"/>
      <c r="STE248" s="220"/>
      <c r="STF248" s="17"/>
      <c r="STG248" s="17"/>
      <c r="STH248" s="129"/>
      <c r="STI248" s="125"/>
      <c r="STJ248" s="125"/>
      <c r="STK248" s="125"/>
      <c r="STL248" s="125"/>
      <c r="STM248" s="125"/>
      <c r="STN248" s="54"/>
      <c r="STO248" s="137"/>
      <c r="STP248" s="138"/>
      <c r="STQ248" s="139"/>
      <c r="STR248" s="140"/>
      <c r="STS248" s="128"/>
      <c r="STT248" s="220"/>
      <c r="STU248" s="17"/>
      <c r="STV248" s="17"/>
      <c r="STW248" s="129"/>
      <c r="STX248" s="125"/>
      <c r="STY248" s="125"/>
      <c r="STZ248" s="125"/>
      <c r="SUA248" s="125"/>
      <c r="SUB248" s="125"/>
      <c r="SUC248" s="54"/>
      <c r="SUD248" s="137"/>
      <c r="SUE248" s="138"/>
      <c r="SUF248" s="139"/>
      <c r="SUG248" s="140"/>
      <c r="SUH248" s="128"/>
      <c r="SUI248" s="220"/>
      <c r="SUJ248" s="17"/>
      <c r="SUK248" s="17"/>
      <c r="SUL248" s="129"/>
      <c r="SUM248" s="125"/>
      <c r="SUN248" s="125"/>
      <c r="SUO248" s="125"/>
      <c r="SUP248" s="125"/>
      <c r="SUQ248" s="125"/>
      <c r="SUR248" s="54"/>
      <c r="SUS248" s="137"/>
      <c r="SUT248" s="138"/>
      <c r="SUU248" s="139"/>
      <c r="SUV248" s="140"/>
      <c r="SUW248" s="128"/>
      <c r="SUX248" s="220"/>
      <c r="SUY248" s="17"/>
      <c r="SUZ248" s="17"/>
      <c r="SVA248" s="129"/>
      <c r="SVB248" s="125"/>
      <c r="SVC248" s="125"/>
      <c r="SVD248" s="125"/>
      <c r="SVE248" s="125"/>
      <c r="SVF248" s="125"/>
      <c r="SVG248" s="54"/>
      <c r="SVH248" s="137"/>
      <c r="SVI248" s="138"/>
      <c r="SVJ248" s="139"/>
      <c r="SVK248" s="140"/>
      <c r="SVL248" s="128"/>
      <c r="SVM248" s="220"/>
      <c r="SVN248" s="17"/>
      <c r="SVO248" s="17"/>
      <c r="SVP248" s="129"/>
      <c r="SVQ248" s="125"/>
      <c r="SVR248" s="125"/>
      <c r="SVS248" s="125"/>
      <c r="SVT248" s="125"/>
      <c r="SVU248" s="125"/>
      <c r="SVV248" s="54"/>
      <c r="SVW248" s="137"/>
      <c r="SVX248" s="138"/>
      <c r="SVY248" s="139"/>
      <c r="SVZ248" s="140"/>
      <c r="SWA248" s="128"/>
      <c r="SWB248" s="220"/>
      <c r="SWC248" s="17"/>
      <c r="SWD248" s="17"/>
      <c r="SWE248" s="129"/>
      <c r="SWF248" s="125"/>
      <c r="SWG248" s="125"/>
      <c r="SWH248" s="125"/>
      <c r="SWI248" s="125"/>
      <c r="SWJ248" s="125"/>
      <c r="SWK248" s="54"/>
      <c r="SWL248" s="137"/>
      <c r="SWM248" s="138"/>
      <c r="SWN248" s="139"/>
      <c r="SWO248" s="140"/>
      <c r="SWP248" s="128"/>
      <c r="SWQ248" s="220"/>
      <c r="SWR248" s="17"/>
      <c r="SWS248" s="17"/>
      <c r="SWT248" s="129"/>
      <c r="SWU248" s="125"/>
      <c r="SWV248" s="125"/>
      <c r="SWW248" s="125"/>
      <c r="SWX248" s="125"/>
      <c r="SWY248" s="125"/>
      <c r="SWZ248" s="54"/>
      <c r="SXA248" s="137"/>
      <c r="SXB248" s="138"/>
      <c r="SXC248" s="139"/>
      <c r="SXD248" s="140"/>
      <c r="SXE248" s="128"/>
      <c r="SXF248" s="220"/>
      <c r="SXG248" s="17"/>
      <c r="SXH248" s="17"/>
      <c r="SXI248" s="129"/>
      <c r="SXJ248" s="125"/>
      <c r="SXK248" s="125"/>
      <c r="SXL248" s="125"/>
      <c r="SXM248" s="125"/>
      <c r="SXN248" s="125"/>
      <c r="SXO248" s="54"/>
      <c r="SXP248" s="137"/>
      <c r="SXQ248" s="138"/>
      <c r="SXR248" s="139"/>
      <c r="SXS248" s="140"/>
      <c r="SXT248" s="128"/>
      <c r="SXU248" s="220"/>
      <c r="SXV248" s="17"/>
      <c r="SXW248" s="17"/>
      <c r="SXX248" s="129"/>
      <c r="SXY248" s="125"/>
      <c r="SXZ248" s="125"/>
      <c r="SYA248" s="125"/>
      <c r="SYB248" s="125"/>
      <c r="SYC248" s="125"/>
      <c r="SYD248" s="54"/>
      <c r="SYE248" s="137"/>
      <c r="SYF248" s="138"/>
      <c r="SYG248" s="139"/>
      <c r="SYH248" s="140"/>
      <c r="SYI248" s="128"/>
      <c r="SYJ248" s="220"/>
      <c r="SYK248" s="17"/>
      <c r="SYL248" s="17"/>
      <c r="SYM248" s="129"/>
      <c r="SYN248" s="125"/>
      <c r="SYO248" s="125"/>
      <c r="SYP248" s="125"/>
      <c r="SYQ248" s="125"/>
      <c r="SYR248" s="125"/>
      <c r="SYS248" s="54"/>
      <c r="SYT248" s="137"/>
      <c r="SYU248" s="138"/>
      <c r="SYV248" s="139"/>
      <c r="SYW248" s="140"/>
      <c r="SYX248" s="128"/>
      <c r="SYY248" s="220"/>
      <c r="SYZ248" s="17"/>
      <c r="SZA248" s="17"/>
      <c r="SZB248" s="129"/>
      <c r="SZC248" s="125"/>
      <c r="SZD248" s="125"/>
      <c r="SZE248" s="125"/>
      <c r="SZF248" s="125"/>
      <c r="SZG248" s="125"/>
      <c r="SZH248" s="54"/>
      <c r="SZI248" s="137"/>
      <c r="SZJ248" s="138"/>
      <c r="SZK248" s="139"/>
      <c r="SZL248" s="140"/>
      <c r="SZM248" s="128"/>
      <c r="SZN248" s="220"/>
      <c r="SZO248" s="17"/>
      <c r="SZP248" s="17"/>
      <c r="SZQ248" s="129"/>
      <c r="SZR248" s="125"/>
      <c r="SZS248" s="125"/>
      <c r="SZT248" s="125"/>
      <c r="SZU248" s="125"/>
      <c r="SZV248" s="125"/>
      <c r="SZW248" s="54"/>
      <c r="SZX248" s="137"/>
      <c r="SZY248" s="138"/>
      <c r="SZZ248" s="139"/>
      <c r="TAA248" s="140"/>
      <c r="TAB248" s="128"/>
      <c r="TAC248" s="220"/>
      <c r="TAD248" s="17"/>
      <c r="TAE248" s="17"/>
      <c r="TAF248" s="129"/>
      <c r="TAG248" s="125"/>
      <c r="TAH248" s="125"/>
      <c r="TAI248" s="125"/>
      <c r="TAJ248" s="125"/>
      <c r="TAK248" s="125"/>
      <c r="TAL248" s="54"/>
      <c r="TAM248" s="137"/>
      <c r="TAN248" s="138"/>
      <c r="TAO248" s="139"/>
      <c r="TAP248" s="140"/>
      <c r="TAQ248" s="128"/>
      <c r="TAR248" s="220"/>
      <c r="TAS248" s="17"/>
      <c r="TAT248" s="17"/>
      <c r="TAU248" s="129"/>
      <c r="TAV248" s="125"/>
      <c r="TAW248" s="125"/>
      <c r="TAX248" s="125"/>
      <c r="TAY248" s="125"/>
      <c r="TAZ248" s="125"/>
      <c r="TBA248" s="54"/>
      <c r="TBB248" s="137"/>
      <c r="TBC248" s="138"/>
      <c r="TBD248" s="139"/>
      <c r="TBE248" s="140"/>
      <c r="TBF248" s="128"/>
      <c r="TBG248" s="220"/>
      <c r="TBH248" s="17"/>
      <c r="TBI248" s="17"/>
      <c r="TBJ248" s="129"/>
      <c r="TBK248" s="125"/>
      <c r="TBL248" s="125"/>
      <c r="TBM248" s="125"/>
      <c r="TBN248" s="125"/>
      <c r="TBO248" s="125"/>
      <c r="TBP248" s="54"/>
      <c r="TBQ248" s="137"/>
      <c r="TBR248" s="138"/>
      <c r="TBS248" s="139"/>
      <c r="TBT248" s="140"/>
      <c r="TBU248" s="128"/>
      <c r="TBV248" s="220"/>
      <c r="TBW248" s="17"/>
      <c r="TBX248" s="17"/>
      <c r="TBY248" s="129"/>
      <c r="TBZ248" s="125"/>
      <c r="TCA248" s="125"/>
      <c r="TCB248" s="125"/>
      <c r="TCC248" s="125"/>
      <c r="TCD248" s="125"/>
      <c r="TCE248" s="54"/>
      <c r="TCF248" s="137"/>
      <c r="TCG248" s="138"/>
      <c r="TCH248" s="139"/>
      <c r="TCI248" s="140"/>
      <c r="TCJ248" s="128"/>
      <c r="TCK248" s="220"/>
      <c r="TCL248" s="17"/>
      <c r="TCM248" s="17"/>
      <c r="TCN248" s="129"/>
      <c r="TCO248" s="125"/>
      <c r="TCP248" s="125"/>
      <c r="TCQ248" s="125"/>
      <c r="TCR248" s="125"/>
      <c r="TCS248" s="125"/>
      <c r="TCT248" s="54"/>
      <c r="TCU248" s="137"/>
      <c r="TCV248" s="138"/>
      <c r="TCW248" s="139"/>
      <c r="TCX248" s="140"/>
      <c r="TCY248" s="128"/>
      <c r="TCZ248" s="220"/>
      <c r="TDA248" s="17"/>
      <c r="TDB248" s="17"/>
      <c r="TDC248" s="129"/>
      <c r="TDD248" s="125"/>
      <c r="TDE248" s="125"/>
      <c r="TDF248" s="125"/>
      <c r="TDG248" s="125"/>
      <c r="TDH248" s="125"/>
      <c r="TDI248" s="54"/>
      <c r="TDJ248" s="137"/>
      <c r="TDK248" s="138"/>
      <c r="TDL248" s="139"/>
      <c r="TDM248" s="140"/>
      <c r="TDN248" s="128"/>
      <c r="TDO248" s="220"/>
      <c r="TDP248" s="17"/>
      <c r="TDQ248" s="17"/>
      <c r="TDR248" s="129"/>
      <c r="TDS248" s="125"/>
      <c r="TDT248" s="125"/>
      <c r="TDU248" s="125"/>
      <c r="TDV248" s="125"/>
      <c r="TDW248" s="125"/>
      <c r="TDX248" s="54"/>
      <c r="TDY248" s="137"/>
      <c r="TDZ248" s="138"/>
      <c r="TEA248" s="139"/>
      <c r="TEB248" s="140"/>
      <c r="TEC248" s="128"/>
      <c r="TED248" s="220"/>
      <c r="TEE248" s="17"/>
      <c r="TEF248" s="17"/>
      <c r="TEG248" s="129"/>
      <c r="TEH248" s="125"/>
      <c r="TEI248" s="125"/>
      <c r="TEJ248" s="125"/>
      <c r="TEK248" s="125"/>
      <c r="TEL248" s="125"/>
      <c r="TEM248" s="54"/>
      <c r="TEN248" s="137"/>
      <c r="TEO248" s="138"/>
      <c r="TEP248" s="139"/>
      <c r="TEQ248" s="140"/>
      <c r="TER248" s="128"/>
      <c r="TES248" s="220"/>
      <c r="TET248" s="17"/>
      <c r="TEU248" s="17"/>
      <c r="TEV248" s="129"/>
      <c r="TEW248" s="125"/>
      <c r="TEX248" s="125"/>
      <c r="TEY248" s="125"/>
      <c r="TEZ248" s="125"/>
      <c r="TFA248" s="125"/>
      <c r="TFB248" s="54"/>
      <c r="TFC248" s="137"/>
      <c r="TFD248" s="138"/>
      <c r="TFE248" s="139"/>
      <c r="TFF248" s="140"/>
      <c r="TFG248" s="128"/>
      <c r="TFH248" s="220"/>
      <c r="TFI248" s="17"/>
      <c r="TFJ248" s="17"/>
      <c r="TFK248" s="129"/>
      <c r="TFL248" s="125"/>
      <c r="TFM248" s="125"/>
      <c r="TFN248" s="125"/>
      <c r="TFO248" s="125"/>
      <c r="TFP248" s="125"/>
      <c r="TFQ248" s="54"/>
      <c r="TFR248" s="137"/>
      <c r="TFS248" s="138"/>
      <c r="TFT248" s="139"/>
      <c r="TFU248" s="140"/>
      <c r="TFV248" s="128"/>
      <c r="TFW248" s="220"/>
      <c r="TFX248" s="17"/>
      <c r="TFY248" s="17"/>
      <c r="TFZ248" s="129"/>
      <c r="TGA248" s="125"/>
      <c r="TGB248" s="125"/>
      <c r="TGC248" s="125"/>
      <c r="TGD248" s="125"/>
      <c r="TGE248" s="125"/>
      <c r="TGF248" s="54"/>
      <c r="TGG248" s="137"/>
      <c r="TGH248" s="138"/>
      <c r="TGI248" s="139"/>
      <c r="TGJ248" s="140"/>
      <c r="TGK248" s="128"/>
      <c r="TGL248" s="220"/>
      <c r="TGM248" s="17"/>
      <c r="TGN248" s="17"/>
      <c r="TGO248" s="129"/>
      <c r="TGP248" s="125"/>
      <c r="TGQ248" s="125"/>
      <c r="TGR248" s="125"/>
      <c r="TGS248" s="125"/>
      <c r="TGT248" s="125"/>
      <c r="TGU248" s="54"/>
      <c r="TGV248" s="137"/>
      <c r="TGW248" s="138"/>
      <c r="TGX248" s="139"/>
      <c r="TGY248" s="140"/>
      <c r="TGZ248" s="128"/>
      <c r="THA248" s="220"/>
      <c r="THB248" s="17"/>
      <c r="THC248" s="17"/>
      <c r="THD248" s="129"/>
      <c r="THE248" s="125"/>
      <c r="THF248" s="125"/>
      <c r="THG248" s="125"/>
      <c r="THH248" s="125"/>
      <c r="THI248" s="125"/>
      <c r="THJ248" s="54"/>
      <c r="THK248" s="137"/>
      <c r="THL248" s="138"/>
      <c r="THM248" s="139"/>
      <c r="THN248" s="140"/>
      <c r="THO248" s="128"/>
      <c r="THP248" s="220"/>
      <c r="THQ248" s="17"/>
      <c r="THR248" s="17"/>
      <c r="THS248" s="129"/>
      <c r="THT248" s="125"/>
      <c r="THU248" s="125"/>
      <c r="THV248" s="125"/>
      <c r="THW248" s="125"/>
      <c r="THX248" s="125"/>
      <c r="THY248" s="54"/>
      <c r="THZ248" s="137"/>
      <c r="TIA248" s="138"/>
      <c r="TIB248" s="139"/>
      <c r="TIC248" s="140"/>
      <c r="TID248" s="128"/>
      <c r="TIE248" s="220"/>
      <c r="TIF248" s="17"/>
      <c r="TIG248" s="17"/>
      <c r="TIH248" s="129"/>
      <c r="TII248" s="125"/>
      <c r="TIJ248" s="125"/>
      <c r="TIK248" s="125"/>
      <c r="TIL248" s="125"/>
      <c r="TIM248" s="125"/>
      <c r="TIN248" s="54"/>
      <c r="TIO248" s="137"/>
      <c r="TIP248" s="138"/>
      <c r="TIQ248" s="139"/>
      <c r="TIR248" s="140"/>
      <c r="TIS248" s="128"/>
      <c r="TIT248" s="220"/>
      <c r="TIU248" s="17"/>
      <c r="TIV248" s="17"/>
      <c r="TIW248" s="129"/>
      <c r="TIX248" s="125"/>
      <c r="TIY248" s="125"/>
      <c r="TIZ248" s="125"/>
      <c r="TJA248" s="125"/>
      <c r="TJB248" s="125"/>
      <c r="TJC248" s="54"/>
      <c r="TJD248" s="137"/>
      <c r="TJE248" s="138"/>
      <c r="TJF248" s="139"/>
      <c r="TJG248" s="140"/>
      <c r="TJH248" s="128"/>
      <c r="TJI248" s="220"/>
      <c r="TJJ248" s="17"/>
      <c r="TJK248" s="17"/>
      <c r="TJL248" s="129"/>
      <c r="TJM248" s="125"/>
      <c r="TJN248" s="125"/>
      <c r="TJO248" s="125"/>
      <c r="TJP248" s="125"/>
      <c r="TJQ248" s="125"/>
      <c r="TJR248" s="54"/>
      <c r="TJS248" s="137"/>
      <c r="TJT248" s="138"/>
      <c r="TJU248" s="139"/>
      <c r="TJV248" s="140"/>
      <c r="TJW248" s="128"/>
      <c r="TJX248" s="220"/>
      <c r="TJY248" s="17"/>
      <c r="TJZ248" s="17"/>
      <c r="TKA248" s="129"/>
      <c r="TKB248" s="125"/>
      <c r="TKC248" s="125"/>
      <c r="TKD248" s="125"/>
      <c r="TKE248" s="125"/>
      <c r="TKF248" s="125"/>
      <c r="TKG248" s="54"/>
      <c r="TKH248" s="137"/>
      <c r="TKI248" s="138"/>
      <c r="TKJ248" s="139"/>
      <c r="TKK248" s="140"/>
      <c r="TKL248" s="128"/>
      <c r="TKM248" s="220"/>
      <c r="TKN248" s="17"/>
      <c r="TKO248" s="17"/>
      <c r="TKP248" s="129"/>
      <c r="TKQ248" s="125"/>
      <c r="TKR248" s="125"/>
      <c r="TKS248" s="125"/>
      <c r="TKT248" s="125"/>
      <c r="TKU248" s="125"/>
      <c r="TKV248" s="54"/>
      <c r="TKW248" s="137"/>
      <c r="TKX248" s="138"/>
      <c r="TKY248" s="139"/>
      <c r="TKZ248" s="140"/>
      <c r="TLA248" s="128"/>
      <c r="TLB248" s="220"/>
      <c r="TLC248" s="17"/>
      <c r="TLD248" s="17"/>
      <c r="TLE248" s="129"/>
      <c r="TLF248" s="125"/>
      <c r="TLG248" s="125"/>
      <c r="TLH248" s="125"/>
      <c r="TLI248" s="125"/>
      <c r="TLJ248" s="125"/>
      <c r="TLK248" s="54"/>
      <c r="TLL248" s="137"/>
      <c r="TLM248" s="138"/>
      <c r="TLN248" s="139"/>
      <c r="TLO248" s="140"/>
      <c r="TLP248" s="128"/>
      <c r="TLQ248" s="220"/>
      <c r="TLR248" s="17"/>
      <c r="TLS248" s="17"/>
      <c r="TLT248" s="129"/>
      <c r="TLU248" s="125"/>
      <c r="TLV248" s="125"/>
      <c r="TLW248" s="125"/>
      <c r="TLX248" s="125"/>
      <c r="TLY248" s="125"/>
      <c r="TLZ248" s="54"/>
      <c r="TMA248" s="137"/>
      <c r="TMB248" s="138"/>
      <c r="TMC248" s="139"/>
      <c r="TMD248" s="140"/>
      <c r="TME248" s="128"/>
      <c r="TMF248" s="220"/>
      <c r="TMG248" s="17"/>
      <c r="TMH248" s="17"/>
      <c r="TMI248" s="129"/>
      <c r="TMJ248" s="125"/>
      <c r="TMK248" s="125"/>
      <c r="TML248" s="125"/>
      <c r="TMM248" s="125"/>
      <c r="TMN248" s="125"/>
      <c r="TMO248" s="54"/>
      <c r="TMP248" s="137"/>
      <c r="TMQ248" s="138"/>
      <c r="TMR248" s="139"/>
      <c r="TMS248" s="140"/>
      <c r="TMT248" s="128"/>
      <c r="TMU248" s="220"/>
      <c r="TMV248" s="17"/>
      <c r="TMW248" s="17"/>
      <c r="TMX248" s="129"/>
      <c r="TMY248" s="125"/>
      <c r="TMZ248" s="125"/>
      <c r="TNA248" s="125"/>
      <c r="TNB248" s="125"/>
      <c r="TNC248" s="125"/>
      <c r="TND248" s="54"/>
      <c r="TNE248" s="137"/>
      <c r="TNF248" s="138"/>
      <c r="TNG248" s="139"/>
      <c r="TNH248" s="140"/>
      <c r="TNI248" s="128"/>
      <c r="TNJ248" s="220"/>
      <c r="TNK248" s="17"/>
      <c r="TNL248" s="17"/>
      <c r="TNM248" s="129"/>
      <c r="TNN248" s="125"/>
      <c r="TNO248" s="125"/>
      <c r="TNP248" s="125"/>
      <c r="TNQ248" s="125"/>
      <c r="TNR248" s="125"/>
      <c r="TNS248" s="54"/>
      <c r="TNT248" s="137"/>
      <c r="TNU248" s="138"/>
      <c r="TNV248" s="139"/>
      <c r="TNW248" s="140"/>
      <c r="TNX248" s="128"/>
      <c r="TNY248" s="220"/>
      <c r="TNZ248" s="17"/>
      <c r="TOA248" s="17"/>
      <c r="TOB248" s="129"/>
      <c r="TOC248" s="125"/>
      <c r="TOD248" s="125"/>
      <c r="TOE248" s="125"/>
      <c r="TOF248" s="125"/>
      <c r="TOG248" s="125"/>
      <c r="TOH248" s="54"/>
      <c r="TOI248" s="137"/>
      <c r="TOJ248" s="138"/>
      <c r="TOK248" s="139"/>
      <c r="TOL248" s="140"/>
      <c r="TOM248" s="128"/>
      <c r="TON248" s="220"/>
      <c r="TOO248" s="17"/>
      <c r="TOP248" s="17"/>
      <c r="TOQ248" s="129"/>
      <c r="TOR248" s="125"/>
      <c r="TOS248" s="125"/>
      <c r="TOT248" s="125"/>
      <c r="TOU248" s="125"/>
      <c r="TOV248" s="125"/>
      <c r="TOW248" s="54"/>
      <c r="TOX248" s="137"/>
      <c r="TOY248" s="138"/>
      <c r="TOZ248" s="139"/>
      <c r="TPA248" s="140"/>
      <c r="TPB248" s="128"/>
      <c r="TPC248" s="220"/>
      <c r="TPD248" s="17"/>
      <c r="TPE248" s="17"/>
      <c r="TPF248" s="129"/>
      <c r="TPG248" s="125"/>
      <c r="TPH248" s="125"/>
      <c r="TPI248" s="125"/>
      <c r="TPJ248" s="125"/>
      <c r="TPK248" s="125"/>
      <c r="TPL248" s="54"/>
      <c r="TPM248" s="137"/>
      <c r="TPN248" s="138"/>
      <c r="TPO248" s="139"/>
      <c r="TPP248" s="140"/>
      <c r="TPQ248" s="128"/>
      <c r="TPR248" s="220"/>
      <c r="TPS248" s="17"/>
      <c r="TPT248" s="17"/>
      <c r="TPU248" s="129"/>
      <c r="TPV248" s="125"/>
      <c r="TPW248" s="125"/>
      <c r="TPX248" s="125"/>
      <c r="TPY248" s="125"/>
      <c r="TPZ248" s="125"/>
      <c r="TQA248" s="54"/>
      <c r="TQB248" s="137"/>
      <c r="TQC248" s="138"/>
      <c r="TQD248" s="139"/>
      <c r="TQE248" s="140"/>
      <c r="TQF248" s="128"/>
      <c r="TQG248" s="220"/>
      <c r="TQH248" s="17"/>
      <c r="TQI248" s="17"/>
      <c r="TQJ248" s="129"/>
      <c r="TQK248" s="125"/>
      <c r="TQL248" s="125"/>
      <c r="TQM248" s="125"/>
      <c r="TQN248" s="125"/>
      <c r="TQO248" s="125"/>
      <c r="TQP248" s="54"/>
      <c r="TQQ248" s="137"/>
      <c r="TQR248" s="138"/>
      <c r="TQS248" s="139"/>
      <c r="TQT248" s="140"/>
      <c r="TQU248" s="128"/>
      <c r="TQV248" s="220"/>
      <c r="TQW248" s="17"/>
      <c r="TQX248" s="17"/>
      <c r="TQY248" s="129"/>
      <c r="TQZ248" s="125"/>
      <c r="TRA248" s="125"/>
      <c r="TRB248" s="125"/>
      <c r="TRC248" s="125"/>
      <c r="TRD248" s="125"/>
      <c r="TRE248" s="54"/>
      <c r="TRF248" s="137"/>
      <c r="TRG248" s="138"/>
      <c r="TRH248" s="139"/>
      <c r="TRI248" s="140"/>
      <c r="TRJ248" s="128"/>
      <c r="TRK248" s="220"/>
      <c r="TRL248" s="17"/>
      <c r="TRM248" s="17"/>
      <c r="TRN248" s="129"/>
      <c r="TRO248" s="125"/>
      <c r="TRP248" s="125"/>
      <c r="TRQ248" s="125"/>
      <c r="TRR248" s="125"/>
      <c r="TRS248" s="125"/>
      <c r="TRT248" s="54"/>
      <c r="TRU248" s="137"/>
      <c r="TRV248" s="138"/>
      <c r="TRW248" s="139"/>
      <c r="TRX248" s="140"/>
      <c r="TRY248" s="128"/>
      <c r="TRZ248" s="220"/>
      <c r="TSA248" s="17"/>
      <c r="TSB248" s="17"/>
      <c r="TSC248" s="129"/>
      <c r="TSD248" s="125"/>
      <c r="TSE248" s="125"/>
      <c r="TSF248" s="125"/>
      <c r="TSG248" s="125"/>
      <c r="TSH248" s="125"/>
      <c r="TSI248" s="54"/>
      <c r="TSJ248" s="137"/>
      <c r="TSK248" s="138"/>
      <c r="TSL248" s="139"/>
      <c r="TSM248" s="140"/>
      <c r="TSN248" s="128"/>
      <c r="TSO248" s="220"/>
      <c r="TSP248" s="17"/>
      <c r="TSQ248" s="17"/>
      <c r="TSR248" s="129"/>
      <c r="TSS248" s="125"/>
      <c r="TST248" s="125"/>
      <c r="TSU248" s="125"/>
      <c r="TSV248" s="125"/>
      <c r="TSW248" s="125"/>
      <c r="TSX248" s="54"/>
      <c r="TSY248" s="137"/>
      <c r="TSZ248" s="138"/>
      <c r="TTA248" s="139"/>
      <c r="TTB248" s="140"/>
      <c r="TTC248" s="128"/>
      <c r="TTD248" s="220"/>
      <c r="TTE248" s="17"/>
      <c r="TTF248" s="17"/>
      <c r="TTG248" s="129"/>
      <c r="TTH248" s="125"/>
      <c r="TTI248" s="125"/>
      <c r="TTJ248" s="125"/>
      <c r="TTK248" s="125"/>
      <c r="TTL248" s="125"/>
      <c r="TTM248" s="54"/>
      <c r="TTN248" s="137"/>
      <c r="TTO248" s="138"/>
      <c r="TTP248" s="139"/>
      <c r="TTQ248" s="140"/>
      <c r="TTR248" s="128"/>
      <c r="TTS248" s="220"/>
      <c r="TTT248" s="17"/>
      <c r="TTU248" s="17"/>
      <c r="TTV248" s="129"/>
      <c r="TTW248" s="125"/>
      <c r="TTX248" s="125"/>
      <c r="TTY248" s="125"/>
      <c r="TTZ248" s="125"/>
      <c r="TUA248" s="125"/>
      <c r="TUB248" s="54"/>
      <c r="TUC248" s="137"/>
      <c r="TUD248" s="138"/>
      <c r="TUE248" s="139"/>
      <c r="TUF248" s="140"/>
      <c r="TUG248" s="128"/>
      <c r="TUH248" s="220"/>
      <c r="TUI248" s="17"/>
      <c r="TUJ248" s="17"/>
      <c r="TUK248" s="129"/>
      <c r="TUL248" s="125"/>
      <c r="TUM248" s="125"/>
      <c r="TUN248" s="125"/>
      <c r="TUO248" s="125"/>
      <c r="TUP248" s="125"/>
      <c r="TUQ248" s="54"/>
      <c r="TUR248" s="137"/>
      <c r="TUS248" s="138"/>
      <c r="TUT248" s="139"/>
      <c r="TUU248" s="140"/>
      <c r="TUV248" s="128"/>
      <c r="TUW248" s="220"/>
      <c r="TUX248" s="17"/>
      <c r="TUY248" s="17"/>
      <c r="TUZ248" s="129"/>
      <c r="TVA248" s="125"/>
      <c r="TVB248" s="125"/>
      <c r="TVC248" s="125"/>
      <c r="TVD248" s="125"/>
      <c r="TVE248" s="125"/>
      <c r="TVF248" s="54"/>
      <c r="TVG248" s="137"/>
      <c r="TVH248" s="138"/>
      <c r="TVI248" s="139"/>
      <c r="TVJ248" s="140"/>
      <c r="TVK248" s="128"/>
      <c r="TVL248" s="220"/>
      <c r="TVM248" s="17"/>
      <c r="TVN248" s="17"/>
      <c r="TVO248" s="129"/>
      <c r="TVP248" s="125"/>
      <c r="TVQ248" s="125"/>
      <c r="TVR248" s="125"/>
      <c r="TVS248" s="125"/>
      <c r="TVT248" s="125"/>
      <c r="TVU248" s="54"/>
      <c r="TVV248" s="137"/>
      <c r="TVW248" s="138"/>
      <c r="TVX248" s="139"/>
      <c r="TVY248" s="140"/>
      <c r="TVZ248" s="128"/>
      <c r="TWA248" s="220"/>
      <c r="TWB248" s="17"/>
      <c r="TWC248" s="17"/>
      <c r="TWD248" s="129"/>
      <c r="TWE248" s="125"/>
      <c r="TWF248" s="125"/>
      <c r="TWG248" s="125"/>
      <c r="TWH248" s="125"/>
      <c r="TWI248" s="125"/>
      <c r="TWJ248" s="54"/>
      <c r="TWK248" s="137"/>
      <c r="TWL248" s="138"/>
      <c r="TWM248" s="139"/>
      <c r="TWN248" s="140"/>
      <c r="TWO248" s="128"/>
      <c r="TWP248" s="220"/>
      <c r="TWQ248" s="17"/>
      <c r="TWR248" s="17"/>
      <c r="TWS248" s="129"/>
      <c r="TWT248" s="125"/>
      <c r="TWU248" s="125"/>
      <c r="TWV248" s="125"/>
      <c r="TWW248" s="125"/>
      <c r="TWX248" s="125"/>
      <c r="TWY248" s="54"/>
      <c r="TWZ248" s="137"/>
      <c r="TXA248" s="138"/>
      <c r="TXB248" s="139"/>
      <c r="TXC248" s="140"/>
      <c r="TXD248" s="128"/>
      <c r="TXE248" s="220"/>
      <c r="TXF248" s="17"/>
      <c r="TXG248" s="17"/>
      <c r="TXH248" s="129"/>
      <c r="TXI248" s="125"/>
      <c r="TXJ248" s="125"/>
      <c r="TXK248" s="125"/>
      <c r="TXL248" s="125"/>
      <c r="TXM248" s="125"/>
      <c r="TXN248" s="54"/>
      <c r="TXO248" s="137"/>
      <c r="TXP248" s="138"/>
      <c r="TXQ248" s="139"/>
      <c r="TXR248" s="140"/>
      <c r="TXS248" s="128"/>
      <c r="TXT248" s="220"/>
      <c r="TXU248" s="17"/>
      <c r="TXV248" s="17"/>
      <c r="TXW248" s="129"/>
      <c r="TXX248" s="125"/>
      <c r="TXY248" s="125"/>
      <c r="TXZ248" s="125"/>
      <c r="TYA248" s="125"/>
      <c r="TYB248" s="125"/>
      <c r="TYC248" s="54"/>
      <c r="TYD248" s="137"/>
      <c r="TYE248" s="138"/>
      <c r="TYF248" s="139"/>
      <c r="TYG248" s="140"/>
      <c r="TYH248" s="128"/>
      <c r="TYI248" s="220"/>
      <c r="TYJ248" s="17"/>
      <c r="TYK248" s="17"/>
      <c r="TYL248" s="129"/>
      <c r="TYM248" s="125"/>
      <c r="TYN248" s="125"/>
      <c r="TYO248" s="125"/>
      <c r="TYP248" s="125"/>
      <c r="TYQ248" s="125"/>
      <c r="TYR248" s="54"/>
      <c r="TYS248" s="137"/>
      <c r="TYT248" s="138"/>
      <c r="TYU248" s="139"/>
      <c r="TYV248" s="140"/>
      <c r="TYW248" s="128"/>
      <c r="TYX248" s="220"/>
      <c r="TYY248" s="17"/>
      <c r="TYZ248" s="17"/>
      <c r="TZA248" s="129"/>
      <c r="TZB248" s="125"/>
      <c r="TZC248" s="125"/>
      <c r="TZD248" s="125"/>
      <c r="TZE248" s="125"/>
      <c r="TZF248" s="125"/>
      <c r="TZG248" s="54"/>
      <c r="TZH248" s="137"/>
      <c r="TZI248" s="138"/>
      <c r="TZJ248" s="139"/>
      <c r="TZK248" s="140"/>
      <c r="TZL248" s="128"/>
      <c r="TZM248" s="220"/>
      <c r="TZN248" s="17"/>
      <c r="TZO248" s="17"/>
      <c r="TZP248" s="129"/>
      <c r="TZQ248" s="125"/>
      <c r="TZR248" s="125"/>
      <c r="TZS248" s="125"/>
      <c r="TZT248" s="125"/>
      <c r="TZU248" s="125"/>
      <c r="TZV248" s="54"/>
      <c r="TZW248" s="137"/>
      <c r="TZX248" s="138"/>
      <c r="TZY248" s="139"/>
      <c r="TZZ248" s="140"/>
      <c r="UAA248" s="128"/>
      <c r="UAB248" s="220"/>
      <c r="UAC248" s="17"/>
      <c r="UAD248" s="17"/>
      <c r="UAE248" s="129"/>
      <c r="UAF248" s="125"/>
      <c r="UAG248" s="125"/>
      <c r="UAH248" s="125"/>
      <c r="UAI248" s="125"/>
      <c r="UAJ248" s="125"/>
      <c r="UAK248" s="54"/>
      <c r="UAL248" s="137"/>
      <c r="UAM248" s="138"/>
      <c r="UAN248" s="139"/>
      <c r="UAO248" s="140"/>
      <c r="UAP248" s="128"/>
      <c r="UAQ248" s="220"/>
      <c r="UAR248" s="17"/>
      <c r="UAS248" s="17"/>
      <c r="UAT248" s="129"/>
      <c r="UAU248" s="125"/>
      <c r="UAV248" s="125"/>
      <c r="UAW248" s="125"/>
      <c r="UAX248" s="125"/>
      <c r="UAY248" s="125"/>
      <c r="UAZ248" s="54"/>
      <c r="UBA248" s="137"/>
      <c r="UBB248" s="138"/>
      <c r="UBC248" s="139"/>
      <c r="UBD248" s="140"/>
      <c r="UBE248" s="128"/>
      <c r="UBF248" s="220"/>
      <c r="UBG248" s="17"/>
      <c r="UBH248" s="17"/>
      <c r="UBI248" s="129"/>
      <c r="UBJ248" s="125"/>
      <c r="UBK248" s="125"/>
      <c r="UBL248" s="125"/>
      <c r="UBM248" s="125"/>
      <c r="UBN248" s="125"/>
      <c r="UBO248" s="54"/>
      <c r="UBP248" s="137"/>
      <c r="UBQ248" s="138"/>
      <c r="UBR248" s="139"/>
      <c r="UBS248" s="140"/>
      <c r="UBT248" s="128"/>
      <c r="UBU248" s="220"/>
      <c r="UBV248" s="17"/>
      <c r="UBW248" s="17"/>
      <c r="UBX248" s="129"/>
      <c r="UBY248" s="125"/>
      <c r="UBZ248" s="125"/>
      <c r="UCA248" s="125"/>
      <c r="UCB248" s="125"/>
      <c r="UCC248" s="125"/>
      <c r="UCD248" s="54"/>
      <c r="UCE248" s="137"/>
      <c r="UCF248" s="138"/>
      <c r="UCG248" s="139"/>
      <c r="UCH248" s="140"/>
      <c r="UCI248" s="128"/>
      <c r="UCJ248" s="220"/>
      <c r="UCK248" s="17"/>
      <c r="UCL248" s="17"/>
      <c r="UCM248" s="129"/>
      <c r="UCN248" s="125"/>
      <c r="UCO248" s="125"/>
      <c r="UCP248" s="125"/>
      <c r="UCQ248" s="125"/>
      <c r="UCR248" s="125"/>
      <c r="UCS248" s="54"/>
      <c r="UCT248" s="137"/>
      <c r="UCU248" s="138"/>
      <c r="UCV248" s="139"/>
      <c r="UCW248" s="140"/>
      <c r="UCX248" s="128"/>
      <c r="UCY248" s="220"/>
      <c r="UCZ248" s="17"/>
      <c r="UDA248" s="17"/>
      <c r="UDB248" s="129"/>
      <c r="UDC248" s="125"/>
      <c r="UDD248" s="125"/>
      <c r="UDE248" s="125"/>
      <c r="UDF248" s="125"/>
      <c r="UDG248" s="125"/>
      <c r="UDH248" s="54"/>
      <c r="UDI248" s="137"/>
      <c r="UDJ248" s="138"/>
      <c r="UDK248" s="139"/>
      <c r="UDL248" s="140"/>
      <c r="UDM248" s="128"/>
      <c r="UDN248" s="220"/>
      <c r="UDO248" s="17"/>
      <c r="UDP248" s="17"/>
      <c r="UDQ248" s="129"/>
      <c r="UDR248" s="125"/>
      <c r="UDS248" s="125"/>
      <c r="UDT248" s="125"/>
      <c r="UDU248" s="125"/>
      <c r="UDV248" s="125"/>
      <c r="UDW248" s="54"/>
      <c r="UDX248" s="137"/>
      <c r="UDY248" s="138"/>
      <c r="UDZ248" s="139"/>
      <c r="UEA248" s="140"/>
      <c r="UEB248" s="128"/>
      <c r="UEC248" s="220"/>
      <c r="UED248" s="17"/>
      <c r="UEE248" s="17"/>
      <c r="UEF248" s="129"/>
      <c r="UEG248" s="125"/>
      <c r="UEH248" s="125"/>
      <c r="UEI248" s="125"/>
      <c r="UEJ248" s="125"/>
      <c r="UEK248" s="125"/>
      <c r="UEL248" s="54"/>
      <c r="UEM248" s="137"/>
      <c r="UEN248" s="138"/>
      <c r="UEO248" s="139"/>
      <c r="UEP248" s="140"/>
      <c r="UEQ248" s="128"/>
      <c r="UER248" s="220"/>
      <c r="UES248" s="17"/>
      <c r="UET248" s="17"/>
      <c r="UEU248" s="129"/>
      <c r="UEV248" s="125"/>
      <c r="UEW248" s="125"/>
      <c r="UEX248" s="125"/>
      <c r="UEY248" s="125"/>
      <c r="UEZ248" s="125"/>
      <c r="UFA248" s="54"/>
      <c r="UFB248" s="137"/>
      <c r="UFC248" s="138"/>
      <c r="UFD248" s="139"/>
      <c r="UFE248" s="140"/>
      <c r="UFF248" s="128"/>
      <c r="UFG248" s="220"/>
      <c r="UFH248" s="17"/>
      <c r="UFI248" s="17"/>
      <c r="UFJ248" s="129"/>
      <c r="UFK248" s="125"/>
      <c r="UFL248" s="125"/>
      <c r="UFM248" s="125"/>
      <c r="UFN248" s="125"/>
      <c r="UFO248" s="125"/>
      <c r="UFP248" s="54"/>
      <c r="UFQ248" s="137"/>
      <c r="UFR248" s="138"/>
      <c r="UFS248" s="139"/>
      <c r="UFT248" s="140"/>
      <c r="UFU248" s="128"/>
      <c r="UFV248" s="220"/>
      <c r="UFW248" s="17"/>
      <c r="UFX248" s="17"/>
      <c r="UFY248" s="129"/>
      <c r="UFZ248" s="125"/>
      <c r="UGA248" s="125"/>
      <c r="UGB248" s="125"/>
      <c r="UGC248" s="125"/>
      <c r="UGD248" s="125"/>
      <c r="UGE248" s="54"/>
      <c r="UGF248" s="137"/>
      <c r="UGG248" s="138"/>
      <c r="UGH248" s="139"/>
      <c r="UGI248" s="140"/>
      <c r="UGJ248" s="128"/>
      <c r="UGK248" s="220"/>
      <c r="UGL248" s="17"/>
      <c r="UGM248" s="17"/>
      <c r="UGN248" s="129"/>
      <c r="UGO248" s="125"/>
      <c r="UGP248" s="125"/>
      <c r="UGQ248" s="125"/>
      <c r="UGR248" s="125"/>
      <c r="UGS248" s="125"/>
      <c r="UGT248" s="54"/>
      <c r="UGU248" s="137"/>
      <c r="UGV248" s="138"/>
      <c r="UGW248" s="139"/>
      <c r="UGX248" s="140"/>
      <c r="UGY248" s="128"/>
      <c r="UGZ248" s="220"/>
      <c r="UHA248" s="17"/>
      <c r="UHB248" s="17"/>
      <c r="UHC248" s="129"/>
      <c r="UHD248" s="125"/>
      <c r="UHE248" s="125"/>
      <c r="UHF248" s="125"/>
      <c r="UHG248" s="125"/>
      <c r="UHH248" s="125"/>
      <c r="UHI248" s="54"/>
      <c r="UHJ248" s="137"/>
      <c r="UHK248" s="138"/>
      <c r="UHL248" s="139"/>
      <c r="UHM248" s="140"/>
      <c r="UHN248" s="128"/>
      <c r="UHO248" s="220"/>
      <c r="UHP248" s="17"/>
      <c r="UHQ248" s="17"/>
      <c r="UHR248" s="129"/>
      <c r="UHS248" s="125"/>
      <c r="UHT248" s="125"/>
      <c r="UHU248" s="125"/>
      <c r="UHV248" s="125"/>
      <c r="UHW248" s="125"/>
      <c r="UHX248" s="54"/>
      <c r="UHY248" s="137"/>
      <c r="UHZ248" s="138"/>
      <c r="UIA248" s="139"/>
      <c r="UIB248" s="140"/>
      <c r="UIC248" s="128"/>
      <c r="UID248" s="220"/>
      <c r="UIE248" s="17"/>
      <c r="UIF248" s="17"/>
      <c r="UIG248" s="129"/>
      <c r="UIH248" s="125"/>
      <c r="UII248" s="125"/>
      <c r="UIJ248" s="125"/>
      <c r="UIK248" s="125"/>
      <c r="UIL248" s="125"/>
      <c r="UIM248" s="54"/>
      <c r="UIN248" s="137"/>
      <c r="UIO248" s="138"/>
      <c r="UIP248" s="139"/>
      <c r="UIQ248" s="140"/>
      <c r="UIR248" s="128"/>
      <c r="UIS248" s="220"/>
      <c r="UIT248" s="17"/>
      <c r="UIU248" s="17"/>
      <c r="UIV248" s="129"/>
      <c r="UIW248" s="125"/>
      <c r="UIX248" s="125"/>
      <c r="UIY248" s="125"/>
      <c r="UIZ248" s="125"/>
      <c r="UJA248" s="125"/>
      <c r="UJB248" s="54"/>
      <c r="UJC248" s="137"/>
      <c r="UJD248" s="138"/>
      <c r="UJE248" s="139"/>
      <c r="UJF248" s="140"/>
      <c r="UJG248" s="128"/>
      <c r="UJH248" s="220"/>
      <c r="UJI248" s="17"/>
      <c r="UJJ248" s="17"/>
      <c r="UJK248" s="129"/>
      <c r="UJL248" s="125"/>
      <c r="UJM248" s="125"/>
      <c r="UJN248" s="125"/>
      <c r="UJO248" s="125"/>
      <c r="UJP248" s="125"/>
      <c r="UJQ248" s="54"/>
      <c r="UJR248" s="137"/>
      <c r="UJS248" s="138"/>
      <c r="UJT248" s="139"/>
      <c r="UJU248" s="140"/>
      <c r="UJV248" s="128"/>
      <c r="UJW248" s="220"/>
      <c r="UJX248" s="17"/>
      <c r="UJY248" s="17"/>
      <c r="UJZ248" s="129"/>
      <c r="UKA248" s="125"/>
      <c r="UKB248" s="125"/>
      <c r="UKC248" s="125"/>
      <c r="UKD248" s="125"/>
      <c r="UKE248" s="125"/>
      <c r="UKF248" s="54"/>
      <c r="UKG248" s="137"/>
      <c r="UKH248" s="138"/>
      <c r="UKI248" s="139"/>
      <c r="UKJ248" s="140"/>
      <c r="UKK248" s="128"/>
      <c r="UKL248" s="220"/>
      <c r="UKM248" s="17"/>
      <c r="UKN248" s="17"/>
      <c r="UKO248" s="129"/>
      <c r="UKP248" s="125"/>
      <c r="UKQ248" s="125"/>
      <c r="UKR248" s="125"/>
      <c r="UKS248" s="125"/>
      <c r="UKT248" s="125"/>
      <c r="UKU248" s="54"/>
      <c r="UKV248" s="137"/>
      <c r="UKW248" s="138"/>
      <c r="UKX248" s="139"/>
      <c r="UKY248" s="140"/>
      <c r="UKZ248" s="128"/>
      <c r="ULA248" s="220"/>
      <c r="ULB248" s="17"/>
      <c r="ULC248" s="17"/>
      <c r="ULD248" s="129"/>
      <c r="ULE248" s="125"/>
      <c r="ULF248" s="125"/>
      <c r="ULG248" s="125"/>
      <c r="ULH248" s="125"/>
      <c r="ULI248" s="125"/>
      <c r="ULJ248" s="54"/>
      <c r="ULK248" s="137"/>
      <c r="ULL248" s="138"/>
      <c r="ULM248" s="139"/>
      <c r="ULN248" s="140"/>
      <c r="ULO248" s="128"/>
      <c r="ULP248" s="220"/>
      <c r="ULQ248" s="17"/>
      <c r="ULR248" s="17"/>
      <c r="ULS248" s="129"/>
      <c r="ULT248" s="125"/>
      <c r="ULU248" s="125"/>
      <c r="ULV248" s="125"/>
      <c r="ULW248" s="125"/>
      <c r="ULX248" s="125"/>
      <c r="ULY248" s="54"/>
      <c r="ULZ248" s="137"/>
      <c r="UMA248" s="138"/>
      <c r="UMB248" s="139"/>
      <c r="UMC248" s="140"/>
      <c r="UMD248" s="128"/>
      <c r="UME248" s="220"/>
      <c r="UMF248" s="17"/>
      <c r="UMG248" s="17"/>
      <c r="UMH248" s="129"/>
      <c r="UMI248" s="125"/>
      <c r="UMJ248" s="125"/>
      <c r="UMK248" s="125"/>
      <c r="UML248" s="125"/>
      <c r="UMM248" s="125"/>
      <c r="UMN248" s="54"/>
      <c r="UMO248" s="137"/>
      <c r="UMP248" s="138"/>
      <c r="UMQ248" s="139"/>
      <c r="UMR248" s="140"/>
      <c r="UMS248" s="128"/>
      <c r="UMT248" s="220"/>
      <c r="UMU248" s="17"/>
      <c r="UMV248" s="17"/>
      <c r="UMW248" s="129"/>
      <c r="UMX248" s="125"/>
      <c r="UMY248" s="125"/>
      <c r="UMZ248" s="125"/>
      <c r="UNA248" s="125"/>
      <c r="UNB248" s="125"/>
      <c r="UNC248" s="54"/>
      <c r="UND248" s="137"/>
      <c r="UNE248" s="138"/>
      <c r="UNF248" s="139"/>
      <c r="UNG248" s="140"/>
      <c r="UNH248" s="128"/>
      <c r="UNI248" s="220"/>
      <c r="UNJ248" s="17"/>
      <c r="UNK248" s="17"/>
      <c r="UNL248" s="129"/>
      <c r="UNM248" s="125"/>
      <c r="UNN248" s="125"/>
      <c r="UNO248" s="125"/>
      <c r="UNP248" s="125"/>
      <c r="UNQ248" s="125"/>
      <c r="UNR248" s="54"/>
      <c r="UNS248" s="137"/>
      <c r="UNT248" s="138"/>
      <c r="UNU248" s="139"/>
      <c r="UNV248" s="140"/>
      <c r="UNW248" s="128"/>
      <c r="UNX248" s="220"/>
      <c r="UNY248" s="17"/>
      <c r="UNZ248" s="17"/>
      <c r="UOA248" s="129"/>
      <c r="UOB248" s="125"/>
      <c r="UOC248" s="125"/>
      <c r="UOD248" s="125"/>
      <c r="UOE248" s="125"/>
      <c r="UOF248" s="125"/>
      <c r="UOG248" s="54"/>
      <c r="UOH248" s="137"/>
      <c r="UOI248" s="138"/>
      <c r="UOJ248" s="139"/>
      <c r="UOK248" s="140"/>
      <c r="UOL248" s="128"/>
      <c r="UOM248" s="220"/>
      <c r="UON248" s="17"/>
      <c r="UOO248" s="17"/>
      <c r="UOP248" s="129"/>
      <c r="UOQ248" s="125"/>
      <c r="UOR248" s="125"/>
      <c r="UOS248" s="125"/>
      <c r="UOT248" s="125"/>
      <c r="UOU248" s="125"/>
      <c r="UOV248" s="54"/>
      <c r="UOW248" s="137"/>
      <c r="UOX248" s="138"/>
      <c r="UOY248" s="139"/>
      <c r="UOZ248" s="140"/>
      <c r="UPA248" s="128"/>
      <c r="UPB248" s="220"/>
      <c r="UPC248" s="17"/>
      <c r="UPD248" s="17"/>
      <c r="UPE248" s="129"/>
      <c r="UPF248" s="125"/>
      <c r="UPG248" s="125"/>
      <c r="UPH248" s="125"/>
      <c r="UPI248" s="125"/>
      <c r="UPJ248" s="125"/>
      <c r="UPK248" s="54"/>
      <c r="UPL248" s="137"/>
      <c r="UPM248" s="138"/>
      <c r="UPN248" s="139"/>
      <c r="UPO248" s="140"/>
      <c r="UPP248" s="128"/>
      <c r="UPQ248" s="220"/>
      <c r="UPR248" s="17"/>
      <c r="UPS248" s="17"/>
      <c r="UPT248" s="129"/>
      <c r="UPU248" s="125"/>
      <c r="UPV248" s="125"/>
      <c r="UPW248" s="125"/>
      <c r="UPX248" s="125"/>
      <c r="UPY248" s="125"/>
      <c r="UPZ248" s="54"/>
      <c r="UQA248" s="137"/>
      <c r="UQB248" s="138"/>
      <c r="UQC248" s="139"/>
      <c r="UQD248" s="140"/>
      <c r="UQE248" s="128"/>
      <c r="UQF248" s="220"/>
      <c r="UQG248" s="17"/>
      <c r="UQH248" s="17"/>
      <c r="UQI248" s="129"/>
      <c r="UQJ248" s="125"/>
      <c r="UQK248" s="125"/>
      <c r="UQL248" s="125"/>
      <c r="UQM248" s="125"/>
      <c r="UQN248" s="125"/>
      <c r="UQO248" s="54"/>
      <c r="UQP248" s="137"/>
      <c r="UQQ248" s="138"/>
      <c r="UQR248" s="139"/>
      <c r="UQS248" s="140"/>
      <c r="UQT248" s="128"/>
      <c r="UQU248" s="220"/>
      <c r="UQV248" s="17"/>
      <c r="UQW248" s="17"/>
      <c r="UQX248" s="129"/>
      <c r="UQY248" s="125"/>
      <c r="UQZ248" s="125"/>
      <c r="URA248" s="125"/>
      <c r="URB248" s="125"/>
      <c r="URC248" s="125"/>
      <c r="URD248" s="54"/>
      <c r="URE248" s="137"/>
      <c r="URF248" s="138"/>
      <c r="URG248" s="139"/>
      <c r="URH248" s="140"/>
      <c r="URI248" s="128"/>
      <c r="URJ248" s="220"/>
      <c r="URK248" s="17"/>
      <c r="URL248" s="17"/>
      <c r="URM248" s="129"/>
      <c r="URN248" s="125"/>
      <c r="URO248" s="125"/>
      <c r="URP248" s="125"/>
      <c r="URQ248" s="125"/>
      <c r="URR248" s="125"/>
      <c r="URS248" s="54"/>
      <c r="URT248" s="137"/>
      <c r="URU248" s="138"/>
      <c r="URV248" s="139"/>
      <c r="URW248" s="140"/>
      <c r="URX248" s="128"/>
      <c r="URY248" s="220"/>
      <c r="URZ248" s="17"/>
      <c r="USA248" s="17"/>
      <c r="USB248" s="129"/>
      <c r="USC248" s="125"/>
      <c r="USD248" s="125"/>
      <c r="USE248" s="125"/>
      <c r="USF248" s="125"/>
      <c r="USG248" s="125"/>
      <c r="USH248" s="54"/>
      <c r="USI248" s="137"/>
      <c r="USJ248" s="138"/>
      <c r="USK248" s="139"/>
      <c r="USL248" s="140"/>
      <c r="USM248" s="128"/>
      <c r="USN248" s="220"/>
      <c r="USO248" s="17"/>
      <c r="USP248" s="17"/>
      <c r="USQ248" s="129"/>
      <c r="USR248" s="125"/>
      <c r="USS248" s="125"/>
      <c r="UST248" s="125"/>
      <c r="USU248" s="125"/>
      <c r="USV248" s="125"/>
      <c r="USW248" s="54"/>
      <c r="USX248" s="137"/>
      <c r="USY248" s="138"/>
      <c r="USZ248" s="139"/>
      <c r="UTA248" s="140"/>
      <c r="UTB248" s="128"/>
      <c r="UTC248" s="220"/>
      <c r="UTD248" s="17"/>
      <c r="UTE248" s="17"/>
      <c r="UTF248" s="129"/>
      <c r="UTG248" s="125"/>
      <c r="UTH248" s="125"/>
      <c r="UTI248" s="125"/>
      <c r="UTJ248" s="125"/>
      <c r="UTK248" s="125"/>
      <c r="UTL248" s="54"/>
      <c r="UTM248" s="137"/>
      <c r="UTN248" s="138"/>
      <c r="UTO248" s="139"/>
      <c r="UTP248" s="140"/>
      <c r="UTQ248" s="128"/>
      <c r="UTR248" s="220"/>
      <c r="UTS248" s="17"/>
      <c r="UTT248" s="17"/>
      <c r="UTU248" s="129"/>
      <c r="UTV248" s="125"/>
      <c r="UTW248" s="125"/>
      <c r="UTX248" s="125"/>
      <c r="UTY248" s="125"/>
      <c r="UTZ248" s="125"/>
      <c r="UUA248" s="54"/>
      <c r="UUB248" s="137"/>
      <c r="UUC248" s="138"/>
      <c r="UUD248" s="139"/>
      <c r="UUE248" s="140"/>
      <c r="UUF248" s="128"/>
      <c r="UUG248" s="220"/>
      <c r="UUH248" s="17"/>
      <c r="UUI248" s="17"/>
      <c r="UUJ248" s="129"/>
      <c r="UUK248" s="125"/>
      <c r="UUL248" s="125"/>
      <c r="UUM248" s="125"/>
      <c r="UUN248" s="125"/>
      <c r="UUO248" s="125"/>
      <c r="UUP248" s="54"/>
      <c r="UUQ248" s="137"/>
      <c r="UUR248" s="138"/>
      <c r="UUS248" s="139"/>
      <c r="UUT248" s="140"/>
      <c r="UUU248" s="128"/>
      <c r="UUV248" s="220"/>
      <c r="UUW248" s="17"/>
      <c r="UUX248" s="17"/>
      <c r="UUY248" s="129"/>
      <c r="UUZ248" s="125"/>
      <c r="UVA248" s="125"/>
      <c r="UVB248" s="125"/>
      <c r="UVC248" s="125"/>
      <c r="UVD248" s="125"/>
      <c r="UVE248" s="54"/>
      <c r="UVF248" s="137"/>
      <c r="UVG248" s="138"/>
      <c r="UVH248" s="139"/>
      <c r="UVI248" s="140"/>
      <c r="UVJ248" s="128"/>
      <c r="UVK248" s="220"/>
      <c r="UVL248" s="17"/>
      <c r="UVM248" s="17"/>
      <c r="UVN248" s="129"/>
      <c r="UVO248" s="125"/>
      <c r="UVP248" s="125"/>
      <c r="UVQ248" s="125"/>
      <c r="UVR248" s="125"/>
      <c r="UVS248" s="125"/>
      <c r="UVT248" s="54"/>
      <c r="UVU248" s="137"/>
      <c r="UVV248" s="138"/>
      <c r="UVW248" s="139"/>
      <c r="UVX248" s="140"/>
      <c r="UVY248" s="128"/>
      <c r="UVZ248" s="220"/>
      <c r="UWA248" s="17"/>
      <c r="UWB248" s="17"/>
      <c r="UWC248" s="129"/>
      <c r="UWD248" s="125"/>
      <c r="UWE248" s="125"/>
      <c r="UWF248" s="125"/>
      <c r="UWG248" s="125"/>
      <c r="UWH248" s="125"/>
      <c r="UWI248" s="54"/>
      <c r="UWJ248" s="137"/>
      <c r="UWK248" s="138"/>
      <c r="UWL248" s="139"/>
      <c r="UWM248" s="140"/>
      <c r="UWN248" s="128"/>
      <c r="UWO248" s="220"/>
      <c r="UWP248" s="17"/>
      <c r="UWQ248" s="17"/>
      <c r="UWR248" s="129"/>
      <c r="UWS248" s="125"/>
      <c r="UWT248" s="125"/>
      <c r="UWU248" s="125"/>
      <c r="UWV248" s="125"/>
      <c r="UWW248" s="125"/>
      <c r="UWX248" s="54"/>
      <c r="UWY248" s="137"/>
      <c r="UWZ248" s="138"/>
      <c r="UXA248" s="139"/>
      <c r="UXB248" s="140"/>
      <c r="UXC248" s="128"/>
      <c r="UXD248" s="220"/>
      <c r="UXE248" s="17"/>
      <c r="UXF248" s="17"/>
      <c r="UXG248" s="129"/>
      <c r="UXH248" s="125"/>
      <c r="UXI248" s="125"/>
      <c r="UXJ248" s="125"/>
      <c r="UXK248" s="125"/>
      <c r="UXL248" s="125"/>
      <c r="UXM248" s="54"/>
      <c r="UXN248" s="137"/>
      <c r="UXO248" s="138"/>
      <c r="UXP248" s="139"/>
      <c r="UXQ248" s="140"/>
      <c r="UXR248" s="128"/>
      <c r="UXS248" s="220"/>
      <c r="UXT248" s="17"/>
      <c r="UXU248" s="17"/>
      <c r="UXV248" s="129"/>
      <c r="UXW248" s="125"/>
      <c r="UXX248" s="125"/>
      <c r="UXY248" s="125"/>
      <c r="UXZ248" s="125"/>
      <c r="UYA248" s="125"/>
      <c r="UYB248" s="54"/>
      <c r="UYC248" s="137"/>
      <c r="UYD248" s="138"/>
      <c r="UYE248" s="139"/>
      <c r="UYF248" s="140"/>
      <c r="UYG248" s="128"/>
      <c r="UYH248" s="220"/>
      <c r="UYI248" s="17"/>
      <c r="UYJ248" s="17"/>
      <c r="UYK248" s="129"/>
      <c r="UYL248" s="125"/>
      <c r="UYM248" s="125"/>
      <c r="UYN248" s="125"/>
      <c r="UYO248" s="125"/>
      <c r="UYP248" s="125"/>
      <c r="UYQ248" s="54"/>
      <c r="UYR248" s="137"/>
      <c r="UYS248" s="138"/>
      <c r="UYT248" s="139"/>
      <c r="UYU248" s="140"/>
      <c r="UYV248" s="128"/>
      <c r="UYW248" s="220"/>
      <c r="UYX248" s="17"/>
      <c r="UYY248" s="17"/>
      <c r="UYZ248" s="129"/>
      <c r="UZA248" s="125"/>
      <c r="UZB248" s="125"/>
      <c r="UZC248" s="125"/>
      <c r="UZD248" s="125"/>
      <c r="UZE248" s="125"/>
      <c r="UZF248" s="54"/>
      <c r="UZG248" s="137"/>
      <c r="UZH248" s="138"/>
      <c r="UZI248" s="139"/>
      <c r="UZJ248" s="140"/>
      <c r="UZK248" s="128"/>
      <c r="UZL248" s="220"/>
      <c r="UZM248" s="17"/>
      <c r="UZN248" s="17"/>
      <c r="UZO248" s="129"/>
      <c r="UZP248" s="125"/>
      <c r="UZQ248" s="125"/>
      <c r="UZR248" s="125"/>
      <c r="UZS248" s="125"/>
      <c r="UZT248" s="125"/>
      <c r="UZU248" s="54"/>
      <c r="UZV248" s="137"/>
      <c r="UZW248" s="138"/>
      <c r="UZX248" s="139"/>
      <c r="UZY248" s="140"/>
      <c r="UZZ248" s="128"/>
      <c r="VAA248" s="220"/>
      <c r="VAB248" s="17"/>
      <c r="VAC248" s="17"/>
      <c r="VAD248" s="129"/>
      <c r="VAE248" s="125"/>
      <c r="VAF248" s="125"/>
      <c r="VAG248" s="125"/>
      <c r="VAH248" s="125"/>
      <c r="VAI248" s="125"/>
      <c r="VAJ248" s="54"/>
      <c r="VAK248" s="137"/>
      <c r="VAL248" s="138"/>
      <c r="VAM248" s="139"/>
      <c r="VAN248" s="140"/>
      <c r="VAO248" s="128"/>
      <c r="VAP248" s="220"/>
      <c r="VAQ248" s="17"/>
      <c r="VAR248" s="17"/>
      <c r="VAS248" s="129"/>
      <c r="VAT248" s="125"/>
      <c r="VAU248" s="125"/>
      <c r="VAV248" s="125"/>
      <c r="VAW248" s="125"/>
      <c r="VAX248" s="125"/>
      <c r="VAY248" s="54"/>
      <c r="VAZ248" s="137"/>
      <c r="VBA248" s="138"/>
      <c r="VBB248" s="139"/>
      <c r="VBC248" s="140"/>
      <c r="VBD248" s="128"/>
      <c r="VBE248" s="220"/>
      <c r="VBF248" s="17"/>
      <c r="VBG248" s="17"/>
      <c r="VBH248" s="129"/>
      <c r="VBI248" s="125"/>
      <c r="VBJ248" s="125"/>
      <c r="VBK248" s="125"/>
      <c r="VBL248" s="125"/>
      <c r="VBM248" s="125"/>
      <c r="VBN248" s="54"/>
      <c r="VBO248" s="137"/>
      <c r="VBP248" s="138"/>
      <c r="VBQ248" s="139"/>
      <c r="VBR248" s="140"/>
      <c r="VBS248" s="128"/>
      <c r="VBT248" s="220"/>
      <c r="VBU248" s="17"/>
      <c r="VBV248" s="17"/>
      <c r="VBW248" s="129"/>
      <c r="VBX248" s="125"/>
      <c r="VBY248" s="125"/>
      <c r="VBZ248" s="125"/>
      <c r="VCA248" s="125"/>
      <c r="VCB248" s="125"/>
      <c r="VCC248" s="54"/>
      <c r="VCD248" s="137"/>
      <c r="VCE248" s="138"/>
      <c r="VCF248" s="139"/>
      <c r="VCG248" s="140"/>
      <c r="VCH248" s="128"/>
      <c r="VCI248" s="220"/>
      <c r="VCJ248" s="17"/>
      <c r="VCK248" s="17"/>
      <c r="VCL248" s="129"/>
      <c r="VCM248" s="125"/>
      <c r="VCN248" s="125"/>
      <c r="VCO248" s="125"/>
      <c r="VCP248" s="125"/>
      <c r="VCQ248" s="125"/>
      <c r="VCR248" s="54"/>
      <c r="VCS248" s="137"/>
      <c r="VCT248" s="138"/>
      <c r="VCU248" s="139"/>
      <c r="VCV248" s="140"/>
      <c r="VCW248" s="128"/>
      <c r="VCX248" s="220"/>
      <c r="VCY248" s="17"/>
      <c r="VCZ248" s="17"/>
      <c r="VDA248" s="129"/>
      <c r="VDB248" s="125"/>
      <c r="VDC248" s="125"/>
      <c r="VDD248" s="125"/>
      <c r="VDE248" s="125"/>
      <c r="VDF248" s="125"/>
      <c r="VDG248" s="54"/>
      <c r="VDH248" s="137"/>
      <c r="VDI248" s="138"/>
      <c r="VDJ248" s="139"/>
      <c r="VDK248" s="140"/>
      <c r="VDL248" s="128"/>
      <c r="VDM248" s="220"/>
      <c r="VDN248" s="17"/>
      <c r="VDO248" s="17"/>
      <c r="VDP248" s="129"/>
      <c r="VDQ248" s="125"/>
      <c r="VDR248" s="125"/>
      <c r="VDS248" s="125"/>
      <c r="VDT248" s="125"/>
      <c r="VDU248" s="125"/>
      <c r="VDV248" s="54"/>
      <c r="VDW248" s="137"/>
      <c r="VDX248" s="138"/>
      <c r="VDY248" s="139"/>
      <c r="VDZ248" s="140"/>
      <c r="VEA248" s="128"/>
      <c r="VEB248" s="220"/>
      <c r="VEC248" s="17"/>
      <c r="VED248" s="17"/>
      <c r="VEE248" s="129"/>
      <c r="VEF248" s="125"/>
      <c r="VEG248" s="125"/>
      <c r="VEH248" s="125"/>
      <c r="VEI248" s="125"/>
      <c r="VEJ248" s="125"/>
      <c r="VEK248" s="54"/>
      <c r="VEL248" s="137"/>
      <c r="VEM248" s="138"/>
      <c r="VEN248" s="139"/>
      <c r="VEO248" s="140"/>
      <c r="VEP248" s="128"/>
      <c r="VEQ248" s="220"/>
      <c r="VER248" s="17"/>
      <c r="VES248" s="17"/>
      <c r="VET248" s="129"/>
      <c r="VEU248" s="125"/>
      <c r="VEV248" s="125"/>
      <c r="VEW248" s="125"/>
      <c r="VEX248" s="125"/>
      <c r="VEY248" s="125"/>
      <c r="VEZ248" s="54"/>
      <c r="VFA248" s="137"/>
      <c r="VFB248" s="138"/>
      <c r="VFC248" s="139"/>
      <c r="VFD248" s="140"/>
      <c r="VFE248" s="128"/>
      <c r="VFF248" s="220"/>
      <c r="VFG248" s="17"/>
      <c r="VFH248" s="17"/>
      <c r="VFI248" s="129"/>
      <c r="VFJ248" s="125"/>
      <c r="VFK248" s="125"/>
      <c r="VFL248" s="125"/>
      <c r="VFM248" s="125"/>
      <c r="VFN248" s="125"/>
      <c r="VFO248" s="54"/>
      <c r="VFP248" s="137"/>
      <c r="VFQ248" s="138"/>
      <c r="VFR248" s="139"/>
      <c r="VFS248" s="140"/>
      <c r="VFT248" s="128"/>
      <c r="VFU248" s="220"/>
      <c r="VFV248" s="17"/>
      <c r="VFW248" s="17"/>
      <c r="VFX248" s="129"/>
      <c r="VFY248" s="125"/>
      <c r="VFZ248" s="125"/>
      <c r="VGA248" s="125"/>
      <c r="VGB248" s="125"/>
      <c r="VGC248" s="125"/>
      <c r="VGD248" s="54"/>
      <c r="VGE248" s="137"/>
      <c r="VGF248" s="138"/>
      <c r="VGG248" s="139"/>
      <c r="VGH248" s="140"/>
      <c r="VGI248" s="128"/>
      <c r="VGJ248" s="220"/>
      <c r="VGK248" s="17"/>
      <c r="VGL248" s="17"/>
      <c r="VGM248" s="129"/>
      <c r="VGN248" s="125"/>
      <c r="VGO248" s="125"/>
      <c r="VGP248" s="125"/>
      <c r="VGQ248" s="125"/>
      <c r="VGR248" s="125"/>
      <c r="VGS248" s="54"/>
      <c r="VGT248" s="137"/>
      <c r="VGU248" s="138"/>
      <c r="VGV248" s="139"/>
      <c r="VGW248" s="140"/>
      <c r="VGX248" s="128"/>
      <c r="VGY248" s="220"/>
      <c r="VGZ248" s="17"/>
      <c r="VHA248" s="17"/>
      <c r="VHB248" s="129"/>
      <c r="VHC248" s="125"/>
      <c r="VHD248" s="125"/>
      <c r="VHE248" s="125"/>
      <c r="VHF248" s="125"/>
      <c r="VHG248" s="125"/>
      <c r="VHH248" s="54"/>
      <c r="VHI248" s="137"/>
      <c r="VHJ248" s="138"/>
      <c r="VHK248" s="139"/>
      <c r="VHL248" s="140"/>
      <c r="VHM248" s="128"/>
      <c r="VHN248" s="220"/>
      <c r="VHO248" s="17"/>
      <c r="VHP248" s="17"/>
      <c r="VHQ248" s="129"/>
      <c r="VHR248" s="125"/>
      <c r="VHS248" s="125"/>
      <c r="VHT248" s="125"/>
      <c r="VHU248" s="125"/>
      <c r="VHV248" s="125"/>
      <c r="VHW248" s="54"/>
      <c r="VHX248" s="137"/>
      <c r="VHY248" s="138"/>
      <c r="VHZ248" s="139"/>
      <c r="VIA248" s="140"/>
      <c r="VIB248" s="128"/>
      <c r="VIC248" s="220"/>
      <c r="VID248" s="17"/>
      <c r="VIE248" s="17"/>
      <c r="VIF248" s="129"/>
      <c r="VIG248" s="125"/>
      <c r="VIH248" s="125"/>
      <c r="VII248" s="125"/>
      <c r="VIJ248" s="125"/>
      <c r="VIK248" s="125"/>
      <c r="VIL248" s="54"/>
      <c r="VIM248" s="137"/>
      <c r="VIN248" s="138"/>
      <c r="VIO248" s="139"/>
      <c r="VIP248" s="140"/>
      <c r="VIQ248" s="128"/>
      <c r="VIR248" s="220"/>
      <c r="VIS248" s="17"/>
      <c r="VIT248" s="17"/>
      <c r="VIU248" s="129"/>
      <c r="VIV248" s="125"/>
      <c r="VIW248" s="125"/>
      <c r="VIX248" s="125"/>
      <c r="VIY248" s="125"/>
      <c r="VIZ248" s="125"/>
      <c r="VJA248" s="54"/>
      <c r="VJB248" s="137"/>
      <c r="VJC248" s="138"/>
      <c r="VJD248" s="139"/>
      <c r="VJE248" s="140"/>
      <c r="VJF248" s="128"/>
      <c r="VJG248" s="220"/>
      <c r="VJH248" s="17"/>
      <c r="VJI248" s="17"/>
      <c r="VJJ248" s="129"/>
      <c r="VJK248" s="125"/>
      <c r="VJL248" s="125"/>
      <c r="VJM248" s="125"/>
      <c r="VJN248" s="125"/>
      <c r="VJO248" s="125"/>
      <c r="VJP248" s="54"/>
      <c r="VJQ248" s="137"/>
      <c r="VJR248" s="138"/>
      <c r="VJS248" s="139"/>
      <c r="VJT248" s="140"/>
      <c r="VJU248" s="128"/>
      <c r="VJV248" s="220"/>
      <c r="VJW248" s="17"/>
      <c r="VJX248" s="17"/>
      <c r="VJY248" s="129"/>
      <c r="VJZ248" s="125"/>
      <c r="VKA248" s="125"/>
      <c r="VKB248" s="125"/>
      <c r="VKC248" s="125"/>
      <c r="VKD248" s="125"/>
      <c r="VKE248" s="54"/>
      <c r="VKF248" s="137"/>
      <c r="VKG248" s="138"/>
      <c r="VKH248" s="139"/>
      <c r="VKI248" s="140"/>
      <c r="VKJ248" s="128"/>
      <c r="VKK248" s="220"/>
      <c r="VKL248" s="17"/>
      <c r="VKM248" s="17"/>
      <c r="VKN248" s="129"/>
      <c r="VKO248" s="125"/>
      <c r="VKP248" s="125"/>
      <c r="VKQ248" s="125"/>
      <c r="VKR248" s="125"/>
      <c r="VKS248" s="125"/>
      <c r="VKT248" s="54"/>
      <c r="VKU248" s="137"/>
      <c r="VKV248" s="138"/>
      <c r="VKW248" s="139"/>
      <c r="VKX248" s="140"/>
      <c r="VKY248" s="128"/>
      <c r="VKZ248" s="220"/>
      <c r="VLA248" s="17"/>
      <c r="VLB248" s="17"/>
      <c r="VLC248" s="129"/>
      <c r="VLD248" s="125"/>
      <c r="VLE248" s="125"/>
      <c r="VLF248" s="125"/>
      <c r="VLG248" s="125"/>
      <c r="VLH248" s="125"/>
      <c r="VLI248" s="54"/>
      <c r="VLJ248" s="137"/>
      <c r="VLK248" s="138"/>
      <c r="VLL248" s="139"/>
      <c r="VLM248" s="140"/>
      <c r="VLN248" s="128"/>
      <c r="VLO248" s="220"/>
      <c r="VLP248" s="17"/>
      <c r="VLQ248" s="17"/>
      <c r="VLR248" s="129"/>
      <c r="VLS248" s="125"/>
      <c r="VLT248" s="125"/>
      <c r="VLU248" s="125"/>
      <c r="VLV248" s="125"/>
      <c r="VLW248" s="125"/>
      <c r="VLX248" s="54"/>
      <c r="VLY248" s="137"/>
      <c r="VLZ248" s="138"/>
      <c r="VMA248" s="139"/>
      <c r="VMB248" s="140"/>
      <c r="VMC248" s="128"/>
      <c r="VMD248" s="220"/>
      <c r="VME248" s="17"/>
      <c r="VMF248" s="17"/>
      <c r="VMG248" s="129"/>
      <c r="VMH248" s="125"/>
      <c r="VMI248" s="125"/>
      <c r="VMJ248" s="125"/>
      <c r="VMK248" s="125"/>
      <c r="VML248" s="125"/>
      <c r="VMM248" s="54"/>
      <c r="VMN248" s="137"/>
      <c r="VMO248" s="138"/>
      <c r="VMP248" s="139"/>
      <c r="VMQ248" s="140"/>
      <c r="VMR248" s="128"/>
      <c r="VMS248" s="220"/>
      <c r="VMT248" s="17"/>
      <c r="VMU248" s="17"/>
      <c r="VMV248" s="129"/>
      <c r="VMW248" s="125"/>
      <c r="VMX248" s="125"/>
      <c r="VMY248" s="125"/>
      <c r="VMZ248" s="125"/>
      <c r="VNA248" s="125"/>
      <c r="VNB248" s="54"/>
      <c r="VNC248" s="137"/>
      <c r="VND248" s="138"/>
      <c r="VNE248" s="139"/>
      <c r="VNF248" s="140"/>
      <c r="VNG248" s="128"/>
      <c r="VNH248" s="220"/>
      <c r="VNI248" s="17"/>
      <c r="VNJ248" s="17"/>
      <c r="VNK248" s="129"/>
      <c r="VNL248" s="125"/>
      <c r="VNM248" s="125"/>
      <c r="VNN248" s="125"/>
      <c r="VNO248" s="125"/>
      <c r="VNP248" s="125"/>
      <c r="VNQ248" s="54"/>
      <c r="VNR248" s="137"/>
      <c r="VNS248" s="138"/>
      <c r="VNT248" s="139"/>
      <c r="VNU248" s="140"/>
      <c r="VNV248" s="128"/>
      <c r="VNW248" s="220"/>
      <c r="VNX248" s="17"/>
      <c r="VNY248" s="17"/>
      <c r="VNZ248" s="129"/>
      <c r="VOA248" s="125"/>
      <c r="VOB248" s="125"/>
      <c r="VOC248" s="125"/>
      <c r="VOD248" s="125"/>
      <c r="VOE248" s="125"/>
      <c r="VOF248" s="54"/>
      <c r="VOG248" s="137"/>
      <c r="VOH248" s="138"/>
      <c r="VOI248" s="139"/>
      <c r="VOJ248" s="140"/>
      <c r="VOK248" s="128"/>
      <c r="VOL248" s="220"/>
      <c r="VOM248" s="17"/>
      <c r="VON248" s="17"/>
      <c r="VOO248" s="129"/>
      <c r="VOP248" s="125"/>
      <c r="VOQ248" s="125"/>
      <c r="VOR248" s="125"/>
      <c r="VOS248" s="125"/>
      <c r="VOT248" s="125"/>
      <c r="VOU248" s="54"/>
      <c r="VOV248" s="137"/>
      <c r="VOW248" s="138"/>
      <c r="VOX248" s="139"/>
      <c r="VOY248" s="140"/>
      <c r="VOZ248" s="128"/>
      <c r="VPA248" s="220"/>
      <c r="VPB248" s="17"/>
      <c r="VPC248" s="17"/>
      <c r="VPD248" s="129"/>
      <c r="VPE248" s="125"/>
      <c r="VPF248" s="125"/>
      <c r="VPG248" s="125"/>
      <c r="VPH248" s="125"/>
      <c r="VPI248" s="125"/>
      <c r="VPJ248" s="54"/>
      <c r="VPK248" s="137"/>
      <c r="VPL248" s="138"/>
      <c r="VPM248" s="139"/>
      <c r="VPN248" s="140"/>
      <c r="VPO248" s="128"/>
      <c r="VPP248" s="220"/>
      <c r="VPQ248" s="17"/>
      <c r="VPR248" s="17"/>
      <c r="VPS248" s="129"/>
      <c r="VPT248" s="125"/>
      <c r="VPU248" s="125"/>
      <c r="VPV248" s="125"/>
      <c r="VPW248" s="125"/>
      <c r="VPX248" s="125"/>
      <c r="VPY248" s="54"/>
      <c r="VPZ248" s="137"/>
      <c r="VQA248" s="138"/>
      <c r="VQB248" s="139"/>
      <c r="VQC248" s="140"/>
      <c r="VQD248" s="128"/>
      <c r="VQE248" s="220"/>
      <c r="VQF248" s="17"/>
      <c r="VQG248" s="17"/>
      <c r="VQH248" s="129"/>
      <c r="VQI248" s="125"/>
      <c r="VQJ248" s="125"/>
      <c r="VQK248" s="125"/>
      <c r="VQL248" s="125"/>
      <c r="VQM248" s="125"/>
      <c r="VQN248" s="54"/>
      <c r="VQO248" s="137"/>
      <c r="VQP248" s="138"/>
      <c r="VQQ248" s="139"/>
      <c r="VQR248" s="140"/>
      <c r="VQS248" s="128"/>
      <c r="VQT248" s="220"/>
      <c r="VQU248" s="17"/>
      <c r="VQV248" s="17"/>
      <c r="VQW248" s="129"/>
      <c r="VQX248" s="125"/>
      <c r="VQY248" s="125"/>
      <c r="VQZ248" s="125"/>
      <c r="VRA248" s="125"/>
      <c r="VRB248" s="125"/>
      <c r="VRC248" s="54"/>
      <c r="VRD248" s="137"/>
      <c r="VRE248" s="138"/>
      <c r="VRF248" s="139"/>
      <c r="VRG248" s="140"/>
      <c r="VRH248" s="128"/>
      <c r="VRI248" s="220"/>
      <c r="VRJ248" s="17"/>
      <c r="VRK248" s="17"/>
      <c r="VRL248" s="129"/>
      <c r="VRM248" s="125"/>
      <c r="VRN248" s="125"/>
      <c r="VRO248" s="125"/>
      <c r="VRP248" s="125"/>
      <c r="VRQ248" s="125"/>
      <c r="VRR248" s="54"/>
      <c r="VRS248" s="137"/>
      <c r="VRT248" s="138"/>
      <c r="VRU248" s="139"/>
      <c r="VRV248" s="140"/>
      <c r="VRW248" s="128"/>
      <c r="VRX248" s="220"/>
      <c r="VRY248" s="17"/>
      <c r="VRZ248" s="17"/>
      <c r="VSA248" s="129"/>
      <c r="VSB248" s="125"/>
      <c r="VSC248" s="125"/>
      <c r="VSD248" s="125"/>
      <c r="VSE248" s="125"/>
      <c r="VSF248" s="125"/>
      <c r="VSG248" s="54"/>
      <c r="VSH248" s="137"/>
      <c r="VSI248" s="138"/>
      <c r="VSJ248" s="139"/>
      <c r="VSK248" s="140"/>
      <c r="VSL248" s="128"/>
      <c r="VSM248" s="220"/>
      <c r="VSN248" s="17"/>
      <c r="VSO248" s="17"/>
      <c r="VSP248" s="129"/>
      <c r="VSQ248" s="125"/>
      <c r="VSR248" s="125"/>
      <c r="VSS248" s="125"/>
      <c r="VST248" s="125"/>
      <c r="VSU248" s="125"/>
      <c r="VSV248" s="54"/>
      <c r="VSW248" s="137"/>
      <c r="VSX248" s="138"/>
      <c r="VSY248" s="139"/>
      <c r="VSZ248" s="140"/>
      <c r="VTA248" s="128"/>
      <c r="VTB248" s="220"/>
      <c r="VTC248" s="17"/>
      <c r="VTD248" s="17"/>
      <c r="VTE248" s="129"/>
      <c r="VTF248" s="125"/>
      <c r="VTG248" s="125"/>
      <c r="VTH248" s="125"/>
      <c r="VTI248" s="125"/>
      <c r="VTJ248" s="125"/>
      <c r="VTK248" s="54"/>
      <c r="VTL248" s="137"/>
      <c r="VTM248" s="138"/>
      <c r="VTN248" s="139"/>
      <c r="VTO248" s="140"/>
      <c r="VTP248" s="128"/>
      <c r="VTQ248" s="220"/>
      <c r="VTR248" s="17"/>
      <c r="VTS248" s="17"/>
      <c r="VTT248" s="129"/>
      <c r="VTU248" s="125"/>
      <c r="VTV248" s="125"/>
      <c r="VTW248" s="125"/>
      <c r="VTX248" s="125"/>
      <c r="VTY248" s="125"/>
      <c r="VTZ248" s="54"/>
      <c r="VUA248" s="137"/>
      <c r="VUB248" s="138"/>
      <c r="VUC248" s="139"/>
      <c r="VUD248" s="140"/>
      <c r="VUE248" s="128"/>
      <c r="VUF248" s="220"/>
      <c r="VUG248" s="17"/>
      <c r="VUH248" s="17"/>
      <c r="VUI248" s="129"/>
      <c r="VUJ248" s="125"/>
      <c r="VUK248" s="125"/>
      <c r="VUL248" s="125"/>
      <c r="VUM248" s="125"/>
      <c r="VUN248" s="125"/>
      <c r="VUO248" s="54"/>
      <c r="VUP248" s="137"/>
      <c r="VUQ248" s="138"/>
      <c r="VUR248" s="139"/>
      <c r="VUS248" s="140"/>
      <c r="VUT248" s="128"/>
      <c r="VUU248" s="220"/>
      <c r="VUV248" s="17"/>
      <c r="VUW248" s="17"/>
      <c r="VUX248" s="129"/>
      <c r="VUY248" s="125"/>
      <c r="VUZ248" s="125"/>
      <c r="VVA248" s="125"/>
      <c r="VVB248" s="125"/>
      <c r="VVC248" s="125"/>
      <c r="VVD248" s="54"/>
      <c r="VVE248" s="137"/>
      <c r="VVF248" s="138"/>
      <c r="VVG248" s="139"/>
      <c r="VVH248" s="140"/>
      <c r="VVI248" s="128"/>
      <c r="VVJ248" s="220"/>
      <c r="VVK248" s="17"/>
      <c r="VVL248" s="17"/>
      <c r="VVM248" s="129"/>
      <c r="VVN248" s="125"/>
      <c r="VVO248" s="125"/>
      <c r="VVP248" s="125"/>
      <c r="VVQ248" s="125"/>
      <c r="VVR248" s="125"/>
      <c r="VVS248" s="54"/>
      <c r="VVT248" s="137"/>
      <c r="VVU248" s="138"/>
      <c r="VVV248" s="139"/>
      <c r="VVW248" s="140"/>
      <c r="VVX248" s="128"/>
      <c r="VVY248" s="220"/>
      <c r="VVZ248" s="17"/>
      <c r="VWA248" s="17"/>
      <c r="VWB248" s="129"/>
      <c r="VWC248" s="125"/>
      <c r="VWD248" s="125"/>
      <c r="VWE248" s="125"/>
      <c r="VWF248" s="125"/>
      <c r="VWG248" s="125"/>
      <c r="VWH248" s="54"/>
      <c r="VWI248" s="137"/>
      <c r="VWJ248" s="138"/>
      <c r="VWK248" s="139"/>
      <c r="VWL248" s="140"/>
      <c r="VWM248" s="128"/>
      <c r="VWN248" s="220"/>
      <c r="VWO248" s="17"/>
      <c r="VWP248" s="17"/>
      <c r="VWQ248" s="129"/>
      <c r="VWR248" s="125"/>
      <c r="VWS248" s="125"/>
      <c r="VWT248" s="125"/>
      <c r="VWU248" s="125"/>
      <c r="VWV248" s="125"/>
      <c r="VWW248" s="54"/>
      <c r="VWX248" s="137"/>
      <c r="VWY248" s="138"/>
      <c r="VWZ248" s="139"/>
      <c r="VXA248" s="140"/>
      <c r="VXB248" s="128"/>
      <c r="VXC248" s="220"/>
      <c r="VXD248" s="17"/>
      <c r="VXE248" s="17"/>
      <c r="VXF248" s="129"/>
      <c r="VXG248" s="125"/>
      <c r="VXH248" s="125"/>
      <c r="VXI248" s="125"/>
      <c r="VXJ248" s="125"/>
      <c r="VXK248" s="125"/>
      <c r="VXL248" s="54"/>
      <c r="VXM248" s="137"/>
      <c r="VXN248" s="138"/>
      <c r="VXO248" s="139"/>
      <c r="VXP248" s="140"/>
      <c r="VXQ248" s="128"/>
      <c r="VXR248" s="220"/>
      <c r="VXS248" s="17"/>
      <c r="VXT248" s="17"/>
      <c r="VXU248" s="129"/>
      <c r="VXV248" s="125"/>
      <c r="VXW248" s="125"/>
      <c r="VXX248" s="125"/>
      <c r="VXY248" s="125"/>
      <c r="VXZ248" s="125"/>
      <c r="VYA248" s="54"/>
      <c r="VYB248" s="137"/>
      <c r="VYC248" s="138"/>
      <c r="VYD248" s="139"/>
      <c r="VYE248" s="140"/>
      <c r="VYF248" s="128"/>
      <c r="VYG248" s="220"/>
      <c r="VYH248" s="17"/>
      <c r="VYI248" s="17"/>
      <c r="VYJ248" s="129"/>
      <c r="VYK248" s="125"/>
      <c r="VYL248" s="125"/>
      <c r="VYM248" s="125"/>
      <c r="VYN248" s="125"/>
      <c r="VYO248" s="125"/>
      <c r="VYP248" s="54"/>
      <c r="VYQ248" s="137"/>
      <c r="VYR248" s="138"/>
      <c r="VYS248" s="139"/>
      <c r="VYT248" s="140"/>
      <c r="VYU248" s="128"/>
      <c r="VYV248" s="220"/>
      <c r="VYW248" s="17"/>
      <c r="VYX248" s="17"/>
      <c r="VYY248" s="129"/>
      <c r="VYZ248" s="125"/>
      <c r="VZA248" s="125"/>
      <c r="VZB248" s="125"/>
      <c r="VZC248" s="125"/>
      <c r="VZD248" s="125"/>
      <c r="VZE248" s="54"/>
      <c r="VZF248" s="137"/>
      <c r="VZG248" s="138"/>
      <c r="VZH248" s="139"/>
      <c r="VZI248" s="140"/>
      <c r="VZJ248" s="128"/>
      <c r="VZK248" s="220"/>
      <c r="VZL248" s="17"/>
      <c r="VZM248" s="17"/>
      <c r="VZN248" s="129"/>
      <c r="VZO248" s="125"/>
      <c r="VZP248" s="125"/>
      <c r="VZQ248" s="125"/>
      <c r="VZR248" s="125"/>
      <c r="VZS248" s="125"/>
      <c r="VZT248" s="54"/>
      <c r="VZU248" s="137"/>
      <c r="VZV248" s="138"/>
      <c r="VZW248" s="139"/>
      <c r="VZX248" s="140"/>
      <c r="VZY248" s="128"/>
      <c r="VZZ248" s="220"/>
      <c r="WAA248" s="17"/>
      <c r="WAB248" s="17"/>
      <c r="WAC248" s="129"/>
      <c r="WAD248" s="125"/>
      <c r="WAE248" s="125"/>
      <c r="WAF248" s="125"/>
      <c r="WAG248" s="125"/>
      <c r="WAH248" s="125"/>
      <c r="WAI248" s="54"/>
      <c r="WAJ248" s="137"/>
      <c r="WAK248" s="138"/>
      <c r="WAL248" s="139"/>
      <c r="WAM248" s="140"/>
      <c r="WAN248" s="128"/>
      <c r="WAO248" s="220"/>
      <c r="WAP248" s="17"/>
      <c r="WAQ248" s="17"/>
      <c r="WAR248" s="129"/>
      <c r="WAS248" s="125"/>
      <c r="WAT248" s="125"/>
      <c r="WAU248" s="125"/>
      <c r="WAV248" s="125"/>
      <c r="WAW248" s="125"/>
      <c r="WAX248" s="54"/>
      <c r="WAY248" s="137"/>
      <c r="WAZ248" s="138"/>
      <c r="WBA248" s="139"/>
      <c r="WBB248" s="140"/>
      <c r="WBC248" s="128"/>
      <c r="WBD248" s="220"/>
      <c r="WBE248" s="17"/>
      <c r="WBF248" s="17"/>
      <c r="WBG248" s="129"/>
      <c r="WBH248" s="125"/>
      <c r="WBI248" s="125"/>
      <c r="WBJ248" s="125"/>
      <c r="WBK248" s="125"/>
      <c r="WBL248" s="125"/>
      <c r="WBM248" s="54"/>
      <c r="WBN248" s="137"/>
      <c r="WBO248" s="138"/>
      <c r="WBP248" s="139"/>
      <c r="WBQ248" s="140"/>
      <c r="WBR248" s="128"/>
      <c r="WBS248" s="220"/>
      <c r="WBT248" s="17"/>
      <c r="WBU248" s="17"/>
      <c r="WBV248" s="129"/>
      <c r="WBW248" s="125"/>
      <c r="WBX248" s="125"/>
      <c r="WBY248" s="125"/>
      <c r="WBZ248" s="125"/>
      <c r="WCA248" s="125"/>
      <c r="WCB248" s="54"/>
      <c r="WCC248" s="137"/>
      <c r="WCD248" s="138"/>
      <c r="WCE248" s="139"/>
      <c r="WCF248" s="140"/>
      <c r="WCG248" s="128"/>
      <c r="WCH248" s="220"/>
      <c r="WCI248" s="17"/>
      <c r="WCJ248" s="17"/>
      <c r="WCK248" s="129"/>
      <c r="WCL248" s="125"/>
      <c r="WCM248" s="125"/>
      <c r="WCN248" s="125"/>
      <c r="WCO248" s="125"/>
      <c r="WCP248" s="125"/>
      <c r="WCQ248" s="54"/>
      <c r="WCR248" s="137"/>
      <c r="WCS248" s="138"/>
      <c r="WCT248" s="139"/>
      <c r="WCU248" s="140"/>
      <c r="WCV248" s="128"/>
      <c r="WCW248" s="220"/>
      <c r="WCX248" s="17"/>
      <c r="WCY248" s="17"/>
      <c r="WCZ248" s="129"/>
      <c r="WDA248" s="125"/>
      <c r="WDB248" s="125"/>
      <c r="WDC248" s="125"/>
      <c r="WDD248" s="125"/>
      <c r="WDE248" s="125"/>
      <c r="WDF248" s="54"/>
      <c r="WDG248" s="137"/>
      <c r="WDH248" s="138"/>
      <c r="WDI248" s="139"/>
      <c r="WDJ248" s="140"/>
      <c r="WDK248" s="128"/>
      <c r="WDL248" s="220"/>
      <c r="WDM248" s="17"/>
      <c r="WDN248" s="17"/>
      <c r="WDO248" s="129"/>
      <c r="WDP248" s="125"/>
      <c r="WDQ248" s="125"/>
      <c r="WDR248" s="125"/>
      <c r="WDS248" s="125"/>
      <c r="WDT248" s="125"/>
      <c r="WDU248" s="54"/>
      <c r="WDV248" s="137"/>
      <c r="WDW248" s="138"/>
      <c r="WDX248" s="139"/>
      <c r="WDY248" s="140"/>
      <c r="WDZ248" s="128"/>
      <c r="WEA248" s="220"/>
      <c r="WEB248" s="17"/>
      <c r="WEC248" s="17"/>
      <c r="WED248" s="129"/>
      <c r="WEE248" s="125"/>
      <c r="WEF248" s="125"/>
      <c r="WEG248" s="125"/>
      <c r="WEH248" s="125"/>
      <c r="WEI248" s="125"/>
      <c r="WEJ248" s="54"/>
      <c r="WEK248" s="137"/>
      <c r="WEL248" s="138"/>
      <c r="WEM248" s="139"/>
      <c r="WEN248" s="140"/>
      <c r="WEO248" s="128"/>
      <c r="WEP248" s="220"/>
      <c r="WEQ248" s="17"/>
      <c r="WER248" s="17"/>
      <c r="WES248" s="129"/>
      <c r="WET248" s="125"/>
      <c r="WEU248" s="125"/>
      <c r="WEV248" s="125"/>
      <c r="WEW248" s="125"/>
      <c r="WEX248" s="125"/>
      <c r="WEY248" s="54"/>
      <c r="WEZ248" s="137"/>
      <c r="WFA248" s="138"/>
      <c r="WFB248" s="139"/>
      <c r="WFC248" s="140"/>
      <c r="WFD248" s="128"/>
      <c r="WFE248" s="220"/>
      <c r="WFF248" s="17"/>
      <c r="WFG248" s="17"/>
      <c r="WFH248" s="129"/>
      <c r="WFI248" s="125"/>
      <c r="WFJ248" s="125"/>
      <c r="WFK248" s="125"/>
      <c r="WFL248" s="125"/>
      <c r="WFM248" s="125"/>
      <c r="WFN248" s="54"/>
      <c r="WFO248" s="137"/>
      <c r="WFP248" s="138"/>
      <c r="WFQ248" s="139"/>
      <c r="WFR248" s="140"/>
      <c r="WFS248" s="128"/>
      <c r="WFT248" s="220"/>
      <c r="WFU248" s="17"/>
      <c r="WFV248" s="17"/>
      <c r="WFW248" s="129"/>
      <c r="WFX248" s="125"/>
      <c r="WFY248" s="125"/>
      <c r="WFZ248" s="125"/>
      <c r="WGA248" s="125"/>
      <c r="WGB248" s="125"/>
      <c r="WGC248" s="54"/>
      <c r="WGD248" s="137"/>
      <c r="WGE248" s="138"/>
      <c r="WGF248" s="139"/>
      <c r="WGG248" s="140"/>
      <c r="WGH248" s="128"/>
      <c r="WGI248" s="220"/>
      <c r="WGJ248" s="17"/>
      <c r="WGK248" s="17"/>
      <c r="WGL248" s="129"/>
      <c r="WGM248" s="125"/>
      <c r="WGN248" s="125"/>
      <c r="WGO248" s="125"/>
      <c r="WGP248" s="125"/>
      <c r="WGQ248" s="125"/>
      <c r="WGR248" s="54"/>
      <c r="WGS248" s="137"/>
      <c r="WGT248" s="138"/>
      <c r="WGU248" s="139"/>
      <c r="WGV248" s="140"/>
      <c r="WGW248" s="128"/>
      <c r="WGX248" s="220"/>
      <c r="WGY248" s="17"/>
      <c r="WGZ248" s="17"/>
      <c r="WHA248" s="129"/>
      <c r="WHB248" s="125"/>
      <c r="WHC248" s="125"/>
      <c r="WHD248" s="125"/>
      <c r="WHE248" s="125"/>
      <c r="WHF248" s="125"/>
      <c r="WHG248" s="54"/>
      <c r="WHH248" s="137"/>
      <c r="WHI248" s="138"/>
      <c r="WHJ248" s="139"/>
      <c r="WHK248" s="140"/>
      <c r="WHL248" s="128"/>
      <c r="WHM248" s="220"/>
      <c r="WHN248" s="17"/>
      <c r="WHO248" s="17"/>
      <c r="WHP248" s="129"/>
      <c r="WHQ248" s="125"/>
      <c r="WHR248" s="125"/>
      <c r="WHS248" s="125"/>
      <c r="WHT248" s="125"/>
      <c r="WHU248" s="125"/>
      <c r="WHV248" s="54"/>
      <c r="WHW248" s="137"/>
      <c r="WHX248" s="138"/>
      <c r="WHY248" s="139"/>
      <c r="WHZ248" s="140"/>
      <c r="WIA248" s="128"/>
      <c r="WIB248" s="220"/>
      <c r="WIC248" s="17"/>
      <c r="WID248" s="17"/>
      <c r="WIE248" s="129"/>
      <c r="WIF248" s="125"/>
      <c r="WIG248" s="125"/>
      <c r="WIH248" s="125"/>
      <c r="WII248" s="125"/>
      <c r="WIJ248" s="125"/>
      <c r="WIK248" s="54"/>
      <c r="WIL248" s="137"/>
      <c r="WIM248" s="138"/>
      <c r="WIN248" s="139"/>
      <c r="WIO248" s="140"/>
      <c r="WIP248" s="128"/>
      <c r="WIQ248" s="220"/>
      <c r="WIR248" s="17"/>
      <c r="WIS248" s="17"/>
      <c r="WIT248" s="129"/>
      <c r="WIU248" s="125"/>
      <c r="WIV248" s="125"/>
      <c r="WIW248" s="125"/>
      <c r="WIX248" s="125"/>
      <c r="WIY248" s="125"/>
      <c r="WIZ248" s="54"/>
      <c r="WJA248" s="137"/>
      <c r="WJB248" s="138"/>
      <c r="WJC248" s="139"/>
      <c r="WJD248" s="140"/>
      <c r="WJE248" s="128"/>
      <c r="WJF248" s="220"/>
      <c r="WJG248" s="17"/>
      <c r="WJH248" s="17"/>
      <c r="WJI248" s="129"/>
      <c r="WJJ248" s="125"/>
      <c r="WJK248" s="125"/>
      <c r="WJL248" s="125"/>
      <c r="WJM248" s="125"/>
      <c r="WJN248" s="125"/>
      <c r="WJO248" s="54"/>
      <c r="WJP248" s="137"/>
      <c r="WJQ248" s="138"/>
      <c r="WJR248" s="139"/>
      <c r="WJS248" s="140"/>
      <c r="WJT248" s="128"/>
      <c r="WJU248" s="220"/>
      <c r="WJV248" s="17"/>
      <c r="WJW248" s="17"/>
      <c r="WJX248" s="129"/>
      <c r="WJY248" s="125"/>
      <c r="WJZ248" s="125"/>
      <c r="WKA248" s="125"/>
      <c r="WKB248" s="125"/>
      <c r="WKC248" s="125"/>
      <c r="WKD248" s="54"/>
      <c r="WKE248" s="137"/>
      <c r="WKF248" s="138"/>
      <c r="WKG248" s="139"/>
      <c r="WKH248" s="140"/>
      <c r="WKI248" s="128"/>
      <c r="WKJ248" s="220"/>
      <c r="WKK248" s="17"/>
      <c r="WKL248" s="17"/>
      <c r="WKM248" s="129"/>
      <c r="WKN248" s="125"/>
      <c r="WKO248" s="125"/>
      <c r="WKP248" s="125"/>
      <c r="WKQ248" s="125"/>
      <c r="WKR248" s="125"/>
      <c r="WKS248" s="54"/>
      <c r="WKT248" s="137"/>
      <c r="WKU248" s="138"/>
      <c r="WKV248" s="139"/>
      <c r="WKW248" s="140"/>
      <c r="WKX248" s="128"/>
      <c r="WKY248" s="220"/>
      <c r="WKZ248" s="17"/>
      <c r="WLA248" s="17"/>
      <c r="WLB248" s="129"/>
      <c r="WLC248" s="125"/>
      <c r="WLD248" s="125"/>
      <c r="WLE248" s="125"/>
      <c r="WLF248" s="125"/>
      <c r="WLG248" s="125"/>
      <c r="WLH248" s="54"/>
      <c r="WLI248" s="137"/>
      <c r="WLJ248" s="138"/>
      <c r="WLK248" s="139"/>
      <c r="WLL248" s="140"/>
      <c r="WLM248" s="128"/>
      <c r="WLN248" s="220"/>
      <c r="WLO248" s="17"/>
      <c r="WLP248" s="17"/>
      <c r="WLQ248" s="129"/>
      <c r="WLR248" s="125"/>
      <c r="WLS248" s="125"/>
      <c r="WLT248" s="125"/>
      <c r="WLU248" s="125"/>
      <c r="WLV248" s="125"/>
      <c r="WLW248" s="54"/>
      <c r="WLX248" s="137"/>
      <c r="WLY248" s="138"/>
      <c r="WLZ248" s="139"/>
      <c r="WMA248" s="140"/>
      <c r="WMB248" s="128"/>
      <c r="WMC248" s="220"/>
      <c r="WMD248" s="17"/>
      <c r="WME248" s="17"/>
      <c r="WMF248" s="129"/>
      <c r="WMG248" s="125"/>
      <c r="WMH248" s="125"/>
      <c r="WMI248" s="125"/>
      <c r="WMJ248" s="125"/>
      <c r="WMK248" s="125"/>
      <c r="WML248" s="54"/>
      <c r="WMM248" s="137"/>
      <c r="WMN248" s="138"/>
      <c r="WMO248" s="139"/>
      <c r="WMP248" s="140"/>
      <c r="WMQ248" s="128"/>
      <c r="WMR248" s="220"/>
      <c r="WMS248" s="17"/>
      <c r="WMT248" s="17"/>
      <c r="WMU248" s="129"/>
      <c r="WMV248" s="125"/>
      <c r="WMW248" s="125"/>
      <c r="WMX248" s="125"/>
      <c r="WMY248" s="125"/>
      <c r="WMZ248" s="125"/>
      <c r="WNA248" s="54"/>
      <c r="WNB248" s="137"/>
      <c r="WNC248" s="138"/>
      <c r="WND248" s="139"/>
      <c r="WNE248" s="140"/>
      <c r="WNF248" s="128"/>
      <c r="WNG248" s="220"/>
      <c r="WNH248" s="17"/>
      <c r="WNI248" s="17"/>
      <c r="WNJ248" s="129"/>
      <c r="WNK248" s="125"/>
      <c r="WNL248" s="125"/>
      <c r="WNM248" s="125"/>
      <c r="WNN248" s="125"/>
      <c r="WNO248" s="125"/>
      <c r="WNP248" s="54"/>
      <c r="WNQ248" s="137"/>
      <c r="WNR248" s="138"/>
      <c r="WNS248" s="139"/>
      <c r="WNT248" s="140"/>
      <c r="WNU248" s="128"/>
      <c r="WNV248" s="220"/>
      <c r="WNW248" s="17"/>
      <c r="WNX248" s="17"/>
      <c r="WNY248" s="129"/>
      <c r="WNZ248" s="125"/>
      <c r="WOA248" s="125"/>
      <c r="WOB248" s="125"/>
      <c r="WOC248" s="125"/>
      <c r="WOD248" s="125"/>
      <c r="WOE248" s="54"/>
      <c r="WOF248" s="137"/>
      <c r="WOG248" s="138"/>
      <c r="WOH248" s="139"/>
      <c r="WOI248" s="140"/>
      <c r="WOJ248" s="128"/>
      <c r="WOK248" s="220"/>
      <c r="WOL248" s="17"/>
      <c r="WOM248" s="17"/>
      <c r="WON248" s="129"/>
      <c r="WOO248" s="125"/>
      <c r="WOP248" s="125"/>
      <c r="WOQ248" s="125"/>
      <c r="WOR248" s="125"/>
      <c r="WOS248" s="125"/>
      <c r="WOT248" s="54"/>
      <c r="WOU248" s="137"/>
      <c r="WOV248" s="138"/>
      <c r="WOW248" s="139"/>
      <c r="WOX248" s="140"/>
      <c r="WOY248" s="128"/>
      <c r="WOZ248" s="220"/>
      <c r="WPA248" s="17"/>
      <c r="WPB248" s="17"/>
      <c r="WPC248" s="129"/>
      <c r="WPD248" s="125"/>
      <c r="WPE248" s="125"/>
      <c r="WPF248" s="125"/>
      <c r="WPG248" s="125"/>
      <c r="WPH248" s="125"/>
      <c r="WPI248" s="54"/>
      <c r="WPJ248" s="137"/>
      <c r="WPK248" s="138"/>
      <c r="WPL248" s="139"/>
      <c r="WPM248" s="140"/>
      <c r="WPN248" s="128"/>
      <c r="WPO248" s="220"/>
      <c r="WPP248" s="17"/>
      <c r="WPQ248" s="17"/>
      <c r="WPR248" s="129"/>
      <c r="WPS248" s="125"/>
      <c r="WPT248" s="125"/>
      <c r="WPU248" s="125"/>
      <c r="WPV248" s="125"/>
      <c r="WPW248" s="125"/>
      <c r="WPX248" s="54"/>
      <c r="WPY248" s="137"/>
      <c r="WPZ248" s="138"/>
      <c r="WQA248" s="139"/>
      <c r="WQB248" s="140"/>
      <c r="WQC248" s="128"/>
      <c r="WQD248" s="220"/>
      <c r="WQE248" s="17"/>
      <c r="WQF248" s="17"/>
      <c r="WQG248" s="129"/>
      <c r="WQH248" s="125"/>
      <c r="WQI248" s="125"/>
      <c r="WQJ248" s="125"/>
      <c r="WQK248" s="125"/>
      <c r="WQL248" s="125"/>
      <c r="WQM248" s="54"/>
      <c r="WQN248" s="137"/>
      <c r="WQO248" s="138"/>
      <c r="WQP248" s="139"/>
      <c r="WQQ248" s="140"/>
      <c r="WQR248" s="128"/>
      <c r="WQS248" s="220"/>
      <c r="WQT248" s="17"/>
      <c r="WQU248" s="17"/>
      <c r="WQV248" s="129"/>
      <c r="WQW248" s="125"/>
      <c r="WQX248" s="125"/>
      <c r="WQY248" s="125"/>
      <c r="WQZ248" s="125"/>
      <c r="WRA248" s="125"/>
      <c r="WRB248" s="54"/>
      <c r="WRC248" s="137"/>
      <c r="WRD248" s="138"/>
      <c r="WRE248" s="139"/>
      <c r="WRF248" s="140"/>
      <c r="WRG248" s="128"/>
      <c r="WRH248" s="220"/>
      <c r="WRI248" s="17"/>
      <c r="WRJ248" s="17"/>
      <c r="WRK248" s="129"/>
      <c r="WRL248" s="125"/>
      <c r="WRM248" s="125"/>
      <c r="WRN248" s="125"/>
      <c r="WRO248" s="125"/>
      <c r="WRP248" s="125"/>
      <c r="WRQ248" s="54"/>
      <c r="WRR248" s="137"/>
      <c r="WRS248" s="138"/>
      <c r="WRT248" s="139"/>
      <c r="WRU248" s="140"/>
      <c r="WRV248" s="128"/>
      <c r="WRW248" s="220"/>
      <c r="WRX248" s="17"/>
      <c r="WRY248" s="17"/>
      <c r="WRZ248" s="129"/>
      <c r="WSA248" s="125"/>
      <c r="WSB248" s="125"/>
      <c r="WSC248" s="125"/>
      <c r="WSD248" s="125"/>
      <c r="WSE248" s="125"/>
      <c r="WSF248" s="54"/>
      <c r="WSG248" s="137"/>
      <c r="WSH248" s="138"/>
      <c r="WSI248" s="139"/>
      <c r="WSJ248" s="140"/>
      <c r="WSK248" s="128"/>
      <c r="WSL248" s="220"/>
      <c r="WSM248" s="17"/>
      <c r="WSN248" s="17"/>
      <c r="WSO248" s="129"/>
      <c r="WSP248" s="125"/>
      <c r="WSQ248" s="125"/>
      <c r="WSR248" s="125"/>
      <c r="WSS248" s="125"/>
      <c r="WST248" s="125"/>
      <c r="WSU248" s="54"/>
      <c r="WSV248" s="137"/>
      <c r="WSW248" s="138"/>
      <c r="WSX248" s="139"/>
      <c r="WSY248" s="140"/>
      <c r="WSZ248" s="128"/>
      <c r="WTA248" s="220"/>
      <c r="WTB248" s="17"/>
      <c r="WTC248" s="17"/>
      <c r="WTD248" s="129"/>
      <c r="WTE248" s="125"/>
      <c r="WTF248" s="125"/>
      <c r="WTG248" s="125"/>
      <c r="WTH248" s="125"/>
      <c r="WTI248" s="125"/>
      <c r="WTJ248" s="54"/>
      <c r="WTK248" s="137"/>
      <c r="WTL248" s="138"/>
      <c r="WTM248" s="139"/>
      <c r="WTN248" s="140"/>
      <c r="WTO248" s="128"/>
      <c r="WTP248" s="220"/>
      <c r="WTQ248" s="17"/>
      <c r="WTR248" s="17"/>
      <c r="WTS248" s="129"/>
      <c r="WTT248" s="125"/>
      <c r="WTU248" s="125"/>
      <c r="WTV248" s="125"/>
      <c r="WTW248" s="125"/>
      <c r="WTX248" s="125"/>
      <c r="WTY248" s="54"/>
      <c r="WTZ248" s="137"/>
      <c r="WUA248" s="138"/>
      <c r="WUB248" s="139"/>
      <c r="WUC248" s="140"/>
      <c r="WUD248" s="128"/>
      <c r="WUE248" s="220"/>
      <c r="WUF248" s="17"/>
      <c r="WUG248" s="17"/>
      <c r="WUH248" s="129"/>
      <c r="WUI248" s="125"/>
      <c r="WUJ248" s="125"/>
      <c r="WUK248" s="125"/>
      <c r="WUL248" s="125"/>
      <c r="WUM248" s="125"/>
      <c r="WUN248" s="54"/>
      <c r="WUO248" s="137"/>
      <c r="WUP248" s="138"/>
      <c r="WUQ248" s="139"/>
      <c r="WUR248" s="140"/>
      <c r="WUS248" s="128"/>
      <c r="WUT248" s="220"/>
      <c r="WUU248" s="17"/>
      <c r="WUV248" s="17"/>
      <c r="WUW248" s="129"/>
      <c r="WUX248" s="125"/>
      <c r="WUY248" s="125"/>
      <c r="WUZ248" s="125"/>
      <c r="WVA248" s="125"/>
      <c r="WVB248" s="125"/>
      <c r="WVC248" s="54"/>
      <c r="WVD248" s="137"/>
      <c r="WVE248" s="138"/>
      <c r="WVF248" s="139"/>
      <c r="WVG248" s="140"/>
      <c r="WVH248" s="128"/>
      <c r="WVI248" s="220"/>
      <c r="WVJ248" s="17"/>
      <c r="WVK248" s="17"/>
      <c r="WVL248" s="129"/>
      <c r="WVM248" s="125"/>
      <c r="WVN248" s="125"/>
      <c r="WVO248" s="125"/>
      <c r="WVP248" s="125"/>
      <c r="WVQ248" s="125"/>
      <c r="WVR248" s="54"/>
      <c r="WVS248" s="137"/>
      <c r="WVT248" s="138"/>
      <c r="WVU248" s="139"/>
      <c r="WVV248" s="140"/>
      <c r="WVW248" s="128"/>
      <c r="WVX248" s="220"/>
      <c r="WVY248" s="17"/>
      <c r="WVZ248" s="17"/>
      <c r="WWA248" s="129"/>
      <c r="WWB248" s="125"/>
      <c r="WWC248" s="125"/>
      <c r="WWD248" s="125"/>
      <c r="WWE248" s="125"/>
      <c r="WWF248" s="125"/>
      <c r="WWG248" s="54"/>
      <c r="WWH248" s="137"/>
      <c r="WWI248" s="138"/>
      <c r="WWJ248" s="139"/>
      <c r="WWK248" s="140"/>
      <c r="WWL248" s="128"/>
      <c r="WWM248" s="220"/>
      <c r="WWN248" s="17"/>
      <c r="WWO248" s="17"/>
      <c r="WWP248" s="129"/>
      <c r="WWQ248" s="125"/>
      <c r="WWR248" s="125"/>
      <c r="WWS248" s="125"/>
      <c r="WWT248" s="125"/>
      <c r="WWU248" s="125"/>
      <c r="WWV248" s="54"/>
      <c r="WWW248" s="137"/>
      <c r="WWX248" s="138"/>
      <c r="WWY248" s="139"/>
      <c r="WWZ248" s="140"/>
      <c r="WXA248" s="128"/>
      <c r="WXB248" s="220"/>
      <c r="WXC248" s="17"/>
      <c r="WXD248" s="17"/>
      <c r="WXE248" s="129"/>
      <c r="WXF248" s="125"/>
      <c r="WXG248" s="125"/>
      <c r="WXH248" s="125"/>
      <c r="WXI248" s="125"/>
      <c r="WXJ248" s="125"/>
      <c r="WXK248" s="54"/>
      <c r="WXL248" s="137"/>
      <c r="WXM248" s="138"/>
      <c r="WXN248" s="139"/>
      <c r="WXO248" s="140"/>
      <c r="WXP248" s="128"/>
      <c r="WXQ248" s="220"/>
      <c r="WXR248" s="17"/>
      <c r="WXS248" s="17"/>
      <c r="WXT248" s="129"/>
      <c r="WXU248" s="125"/>
      <c r="WXV248" s="125"/>
      <c r="WXW248" s="125"/>
      <c r="WXX248" s="125"/>
      <c r="WXY248" s="125"/>
      <c r="WXZ248" s="54"/>
      <c r="WYA248" s="137"/>
      <c r="WYB248" s="138"/>
      <c r="WYC248" s="139"/>
      <c r="WYD248" s="140"/>
      <c r="WYE248" s="128"/>
      <c r="WYF248" s="220"/>
      <c r="WYG248" s="17"/>
      <c r="WYH248" s="17"/>
      <c r="WYI248" s="129"/>
      <c r="WYJ248" s="125"/>
      <c r="WYK248" s="125"/>
      <c r="WYL248" s="125"/>
      <c r="WYM248" s="125"/>
      <c r="WYN248" s="125"/>
      <c r="WYO248" s="54"/>
      <c r="WYP248" s="137"/>
      <c r="WYQ248" s="138"/>
      <c r="WYR248" s="139"/>
      <c r="WYS248" s="140"/>
      <c r="WYT248" s="128"/>
      <c r="WYU248" s="220"/>
      <c r="WYV248" s="17"/>
      <c r="WYW248" s="17"/>
      <c r="WYX248" s="129"/>
      <c r="WYY248" s="125"/>
      <c r="WYZ248" s="125"/>
      <c r="WZA248" s="125"/>
      <c r="WZB248" s="125"/>
      <c r="WZC248" s="125"/>
      <c r="WZD248" s="54"/>
      <c r="WZE248" s="137"/>
      <c r="WZF248" s="138"/>
      <c r="WZG248" s="139"/>
      <c r="WZH248" s="140"/>
      <c r="WZI248" s="128"/>
      <c r="WZJ248" s="220"/>
      <c r="WZK248" s="17"/>
      <c r="WZL248" s="17"/>
      <c r="WZM248" s="129"/>
      <c r="WZN248" s="125"/>
      <c r="WZO248" s="125"/>
      <c r="WZP248" s="125"/>
      <c r="WZQ248" s="125"/>
      <c r="WZR248" s="125"/>
      <c r="WZS248" s="54"/>
      <c r="WZT248" s="137"/>
      <c r="WZU248" s="138"/>
      <c r="WZV248" s="139"/>
      <c r="WZW248" s="140"/>
      <c r="WZX248" s="128"/>
      <c r="WZY248" s="220"/>
      <c r="WZZ248" s="17"/>
      <c r="XAA248" s="17"/>
      <c r="XAB248" s="129"/>
      <c r="XAC248" s="125"/>
      <c r="XAD248" s="125"/>
      <c r="XAE248" s="125"/>
      <c r="XAF248" s="125"/>
      <c r="XAG248" s="125"/>
      <c r="XAH248" s="54"/>
      <c r="XAI248" s="137"/>
      <c r="XAJ248" s="138"/>
      <c r="XAK248" s="139"/>
      <c r="XAL248" s="140"/>
      <c r="XAM248" s="128"/>
      <c r="XAN248" s="220"/>
      <c r="XAO248" s="17"/>
      <c r="XAP248" s="17"/>
      <c r="XAQ248" s="129"/>
      <c r="XAR248" s="125"/>
      <c r="XAS248" s="125"/>
      <c r="XAT248" s="125"/>
      <c r="XAU248" s="125"/>
      <c r="XAV248" s="125"/>
      <c r="XAW248" s="54"/>
      <c r="XAX248" s="137"/>
      <c r="XAY248" s="138"/>
      <c r="XAZ248" s="139"/>
      <c r="XBA248" s="140"/>
      <c r="XBB248" s="128"/>
      <c r="XBC248" s="220"/>
      <c r="XBD248" s="17"/>
      <c r="XBE248" s="17"/>
      <c r="XBF248" s="129"/>
      <c r="XBG248" s="125"/>
      <c r="XBH248" s="125"/>
      <c r="XBI248" s="125"/>
      <c r="XBJ248" s="125"/>
      <c r="XBK248" s="125"/>
      <c r="XBL248" s="54"/>
      <c r="XBM248" s="137"/>
      <c r="XBN248" s="138"/>
      <c r="XBO248" s="139"/>
      <c r="XBP248" s="140"/>
      <c r="XBQ248" s="128"/>
      <c r="XBR248" s="220"/>
      <c r="XBS248" s="17"/>
      <c r="XBT248" s="17"/>
      <c r="XBU248" s="129"/>
      <c r="XBV248" s="125"/>
      <c r="XBW248" s="125"/>
      <c r="XBX248" s="125"/>
      <c r="XBY248" s="125"/>
      <c r="XBZ248" s="125"/>
      <c r="XCA248" s="54"/>
      <c r="XCB248" s="137"/>
      <c r="XCC248" s="138"/>
      <c r="XCD248" s="139"/>
      <c r="XCE248" s="140"/>
      <c r="XCF248" s="128"/>
      <c r="XCG248" s="220"/>
      <c r="XCH248" s="17"/>
      <c r="XCI248" s="17"/>
      <c r="XCJ248" s="129"/>
      <c r="XCK248" s="125"/>
      <c r="XCL248" s="125"/>
      <c r="XCM248" s="125"/>
      <c r="XCN248" s="125"/>
      <c r="XCO248" s="125"/>
      <c r="XCP248" s="54"/>
      <c r="XCQ248" s="137"/>
      <c r="XCR248" s="138"/>
      <c r="XCS248" s="139"/>
      <c r="XCT248" s="140"/>
      <c r="XCU248" s="128"/>
      <c r="XCV248" s="220"/>
      <c r="XCW248" s="17"/>
      <c r="XCX248" s="17"/>
      <c r="XCY248" s="129"/>
      <c r="XCZ248" s="125"/>
      <c r="XDA248" s="125"/>
      <c r="XDB248" s="125"/>
      <c r="XDC248" s="125"/>
      <c r="XDD248" s="125"/>
      <c r="XDE248" s="54"/>
      <c r="XDF248" s="137"/>
      <c r="XDG248" s="138"/>
      <c r="XDH248" s="139"/>
      <c r="XDI248" s="140"/>
      <c r="XDJ248" s="128"/>
      <c r="XDK248" s="220"/>
      <c r="XDL248" s="17"/>
      <c r="XDM248" s="17"/>
      <c r="XDN248" s="129"/>
      <c r="XDO248" s="125"/>
      <c r="XDP248" s="125"/>
      <c r="XDQ248" s="125"/>
      <c r="XDR248" s="125"/>
      <c r="XDS248" s="125"/>
      <c r="XDT248" s="54"/>
      <c r="XDU248" s="137"/>
      <c r="XDV248" s="138"/>
      <c r="XDW248" s="139"/>
      <c r="XDX248" s="140"/>
      <c r="XDY248" s="128"/>
      <c r="XDZ248" s="220"/>
      <c r="XEA248" s="17"/>
      <c r="XEB248" s="17"/>
      <c r="XEC248" s="129"/>
      <c r="XED248" s="125"/>
      <c r="XEE248" s="125"/>
      <c r="XEF248" s="125"/>
      <c r="XEG248" s="125"/>
      <c r="XEH248" s="125"/>
      <c r="XEI248" s="54"/>
      <c r="XEJ248" s="137"/>
      <c r="XEK248" s="138"/>
      <c r="XEL248" s="139"/>
      <c r="XEM248" s="140"/>
      <c r="XEN248" s="128"/>
      <c r="XEO248" s="220"/>
      <c r="XEP248" s="17"/>
      <c r="XEQ248" s="17"/>
      <c r="XER248" s="129"/>
      <c r="XES248" s="125"/>
      <c r="XET248" s="125"/>
      <c r="XEU248" s="125"/>
      <c r="XEV248" s="125"/>
      <c r="XEW248" s="125"/>
      <c r="XEX248" s="54"/>
      <c r="XEY248" s="137"/>
      <c r="XEZ248" s="138"/>
      <c r="XFA248" s="139"/>
      <c r="XFB248" s="140"/>
    </row>
    <row r="249" spans="1:16382" ht="42.75" x14ac:dyDescent="0.2">
      <c r="A249" s="53" t="s">
        <v>519</v>
      </c>
      <c r="B249" s="41" t="s">
        <v>198</v>
      </c>
      <c r="C249" s="42" t="s">
        <v>28</v>
      </c>
      <c r="D249" s="127">
        <v>53.5</v>
      </c>
      <c r="E249" s="128">
        <f>Boletim_de_Medição_03!G249</f>
        <v>0</v>
      </c>
      <c r="F249" s="105"/>
      <c r="G249" s="17">
        <f t="shared" si="47"/>
        <v>0</v>
      </c>
      <c r="H249" s="17">
        <f t="shared" si="48"/>
        <v>53.5</v>
      </c>
      <c r="I249" s="129">
        <v>28.68</v>
      </c>
      <c r="J249" s="17">
        <f t="shared" si="39"/>
        <v>1534.38</v>
      </c>
      <c r="K249" s="17">
        <f t="shared" si="40"/>
        <v>0</v>
      </c>
      <c r="L249" s="17">
        <f t="shared" si="41"/>
        <v>0</v>
      </c>
      <c r="M249" s="17">
        <f t="shared" si="42"/>
        <v>0</v>
      </c>
      <c r="N249" s="17">
        <f t="shared" si="43"/>
        <v>1534.38</v>
      </c>
      <c r="O249" s="54">
        <f t="shared" si="49"/>
        <v>0</v>
      </c>
    </row>
    <row r="250" spans="1:16382" ht="28.5" x14ac:dyDescent="0.2">
      <c r="A250" s="53" t="s">
        <v>520</v>
      </c>
      <c r="B250" s="41" t="s">
        <v>199</v>
      </c>
      <c r="C250" s="42" t="s">
        <v>196</v>
      </c>
      <c r="D250" s="127">
        <v>1564.9</v>
      </c>
      <c r="E250" s="128">
        <f>Boletim_de_Medição_03!G250</f>
        <v>0</v>
      </c>
      <c r="F250" s="105"/>
      <c r="G250" s="17">
        <f t="shared" si="47"/>
        <v>0</v>
      </c>
      <c r="H250" s="17">
        <f t="shared" si="48"/>
        <v>1564.9</v>
      </c>
      <c r="I250" s="129">
        <v>0.42</v>
      </c>
      <c r="J250" s="17">
        <f t="shared" si="39"/>
        <v>657.26</v>
      </c>
      <c r="K250" s="17">
        <f t="shared" si="40"/>
        <v>0</v>
      </c>
      <c r="L250" s="17">
        <f t="shared" si="41"/>
        <v>0</v>
      </c>
      <c r="M250" s="17">
        <f t="shared" si="42"/>
        <v>0</v>
      </c>
      <c r="N250" s="17">
        <f t="shared" si="43"/>
        <v>657.26</v>
      </c>
      <c r="O250" s="54">
        <f t="shared" si="49"/>
        <v>0</v>
      </c>
    </row>
    <row r="251" spans="1:16382" ht="57" x14ac:dyDescent="0.2">
      <c r="A251" s="53" t="s">
        <v>521</v>
      </c>
      <c r="B251" s="41" t="s">
        <v>516</v>
      </c>
      <c r="C251" s="42" t="s">
        <v>74</v>
      </c>
      <c r="D251" s="127">
        <v>46.5</v>
      </c>
      <c r="E251" s="128">
        <f>Boletim_de_Medição_03!G251</f>
        <v>0</v>
      </c>
      <c r="F251" s="105"/>
      <c r="G251" s="17">
        <f t="shared" si="47"/>
        <v>0</v>
      </c>
      <c r="H251" s="17">
        <f t="shared" si="48"/>
        <v>46.5</v>
      </c>
      <c r="I251" s="129">
        <v>13.83</v>
      </c>
      <c r="J251" s="17">
        <f t="shared" si="39"/>
        <v>643.1</v>
      </c>
      <c r="K251" s="17">
        <f t="shared" si="40"/>
        <v>0</v>
      </c>
      <c r="L251" s="17">
        <f t="shared" si="41"/>
        <v>0</v>
      </c>
      <c r="M251" s="17">
        <f t="shared" si="42"/>
        <v>0</v>
      </c>
      <c r="N251" s="17">
        <f t="shared" si="43"/>
        <v>643.1</v>
      </c>
      <c r="O251" s="54">
        <f t="shared" si="49"/>
        <v>0</v>
      </c>
    </row>
    <row r="252" spans="1:16382" ht="15" x14ac:dyDescent="0.2">
      <c r="A252" s="137" t="s">
        <v>522</v>
      </c>
      <c r="B252" s="138" t="s">
        <v>298</v>
      </c>
      <c r="C252" s="139"/>
      <c r="D252" s="140"/>
      <c r="E252" s="128">
        <f>Boletim_de_Medição_03!G252</f>
        <v>0</v>
      </c>
      <c r="F252" s="105"/>
      <c r="G252" s="17"/>
      <c r="H252" s="17"/>
      <c r="I252" s="129"/>
      <c r="J252" s="125"/>
      <c r="K252" s="125"/>
      <c r="L252" s="125"/>
      <c r="M252" s="125"/>
      <c r="N252" s="17">
        <f t="shared" si="43"/>
        <v>0</v>
      </c>
      <c r="O252" s="54"/>
    </row>
    <row r="253" spans="1:16382" ht="15" x14ac:dyDescent="0.2">
      <c r="A253" s="53" t="s">
        <v>523</v>
      </c>
      <c r="B253" s="41" t="s">
        <v>105</v>
      </c>
      <c r="C253" s="42" t="s">
        <v>28</v>
      </c>
      <c r="D253" s="127">
        <v>28.61</v>
      </c>
      <c r="E253" s="128">
        <f>Boletim_de_Medição_03!G253</f>
        <v>28.61</v>
      </c>
      <c r="F253" s="105"/>
      <c r="G253" s="17">
        <f t="shared" si="47"/>
        <v>28.61</v>
      </c>
      <c r="H253" s="17">
        <f t="shared" si="48"/>
        <v>0</v>
      </c>
      <c r="I253" s="129">
        <v>141.16999999999999</v>
      </c>
      <c r="J253" s="17">
        <f t="shared" si="39"/>
        <v>4038.87</v>
      </c>
      <c r="K253" s="17">
        <f t="shared" si="40"/>
        <v>4038.87</v>
      </c>
      <c r="L253" s="17">
        <f t="shared" si="41"/>
        <v>0</v>
      </c>
      <c r="M253" s="17">
        <f t="shared" si="42"/>
        <v>4038.87</v>
      </c>
      <c r="N253" s="17">
        <f t="shared" si="43"/>
        <v>0</v>
      </c>
      <c r="O253" s="54">
        <f t="shared" si="49"/>
        <v>100</v>
      </c>
    </row>
    <row r="254" spans="1:16382" ht="57" x14ac:dyDescent="0.2">
      <c r="A254" s="53" t="s">
        <v>524</v>
      </c>
      <c r="B254" s="41" t="s">
        <v>525</v>
      </c>
      <c r="C254" s="42" t="s">
        <v>74</v>
      </c>
      <c r="D254" s="127">
        <v>1.39</v>
      </c>
      <c r="E254" s="128">
        <f>Boletim_de_Medição_03!G254</f>
        <v>1.39</v>
      </c>
      <c r="F254" s="105"/>
      <c r="G254" s="17">
        <f t="shared" si="47"/>
        <v>1.39</v>
      </c>
      <c r="H254" s="17">
        <f t="shared" si="48"/>
        <v>0</v>
      </c>
      <c r="I254" s="129">
        <v>218.81</v>
      </c>
      <c r="J254" s="17">
        <f t="shared" si="39"/>
        <v>304.14999999999998</v>
      </c>
      <c r="K254" s="17">
        <f t="shared" si="40"/>
        <v>304.14999999999998</v>
      </c>
      <c r="L254" s="17">
        <f t="shared" si="41"/>
        <v>0</v>
      </c>
      <c r="M254" s="17">
        <f t="shared" si="42"/>
        <v>304.14999999999998</v>
      </c>
      <c r="N254" s="17">
        <f t="shared" si="43"/>
        <v>0</v>
      </c>
      <c r="O254" s="54">
        <f t="shared" si="49"/>
        <v>100</v>
      </c>
    </row>
    <row r="255" spans="1:16382" ht="15" x14ac:dyDescent="0.2">
      <c r="A255" s="53" t="s">
        <v>526</v>
      </c>
      <c r="B255" s="41" t="s">
        <v>527</v>
      </c>
      <c r="C255" s="42" t="s">
        <v>74</v>
      </c>
      <c r="D255" s="127">
        <v>10.45</v>
      </c>
      <c r="E255" s="128">
        <f>Boletim_de_Medição_03!G255</f>
        <v>7.88</v>
      </c>
      <c r="F255" s="105"/>
      <c r="G255" s="17">
        <f t="shared" si="47"/>
        <v>7.88</v>
      </c>
      <c r="H255" s="17">
        <f t="shared" si="48"/>
        <v>2.57</v>
      </c>
      <c r="I255" s="129">
        <v>299.27</v>
      </c>
      <c r="J255" s="17">
        <f t="shared" si="39"/>
        <v>3127.37</v>
      </c>
      <c r="K255" s="17">
        <f t="shared" si="40"/>
        <v>2358.25</v>
      </c>
      <c r="L255" s="17">
        <f t="shared" si="41"/>
        <v>0</v>
      </c>
      <c r="M255" s="17">
        <f t="shared" si="42"/>
        <v>2358.25</v>
      </c>
      <c r="N255" s="17">
        <f t="shared" si="43"/>
        <v>769.12</v>
      </c>
      <c r="O255" s="54">
        <f t="shared" si="49"/>
        <v>75.41</v>
      </c>
    </row>
    <row r="256" spans="1:16382" ht="28.5" x14ac:dyDescent="0.2">
      <c r="A256" s="53" t="s">
        <v>528</v>
      </c>
      <c r="B256" s="41" t="s">
        <v>529</v>
      </c>
      <c r="C256" s="42" t="s">
        <v>6</v>
      </c>
      <c r="D256" s="127">
        <v>220.51</v>
      </c>
      <c r="E256" s="128">
        <f>Boletim_de_Medição_03!G256</f>
        <v>220.51</v>
      </c>
      <c r="F256" s="105"/>
      <c r="G256" s="17">
        <f t="shared" si="47"/>
        <v>220.51</v>
      </c>
      <c r="H256" s="17">
        <f t="shared" si="48"/>
        <v>0</v>
      </c>
      <c r="I256" s="129">
        <v>46.06</v>
      </c>
      <c r="J256" s="17">
        <f t="shared" si="39"/>
        <v>10156.69</v>
      </c>
      <c r="K256" s="17">
        <f t="shared" si="40"/>
        <v>10156.69</v>
      </c>
      <c r="L256" s="17">
        <f t="shared" si="41"/>
        <v>0</v>
      </c>
      <c r="M256" s="17">
        <f t="shared" si="42"/>
        <v>10156.69</v>
      </c>
      <c r="N256" s="17">
        <f t="shared" si="43"/>
        <v>0</v>
      </c>
      <c r="O256" s="54">
        <f t="shared" si="49"/>
        <v>100</v>
      </c>
    </row>
    <row r="257" spans="1:15" ht="57" x14ac:dyDescent="0.2">
      <c r="A257" s="53" t="s">
        <v>530</v>
      </c>
      <c r="B257" s="41" t="s">
        <v>306</v>
      </c>
      <c r="C257" s="42" t="s">
        <v>100</v>
      </c>
      <c r="D257" s="127">
        <v>1553.2</v>
      </c>
      <c r="E257" s="128">
        <f>Boletim_de_Medição_03!G257</f>
        <v>1543.79</v>
      </c>
      <c r="F257" s="105"/>
      <c r="G257" s="17">
        <f t="shared" si="47"/>
        <v>1543.79</v>
      </c>
      <c r="H257" s="17">
        <f t="shared" si="48"/>
        <v>9.41</v>
      </c>
      <c r="I257" s="129">
        <v>5.25</v>
      </c>
      <c r="J257" s="17">
        <f t="shared" si="39"/>
        <v>8154.3</v>
      </c>
      <c r="K257" s="17">
        <f t="shared" si="40"/>
        <v>8104.9</v>
      </c>
      <c r="L257" s="17">
        <f t="shared" si="41"/>
        <v>0</v>
      </c>
      <c r="M257" s="17">
        <f t="shared" si="42"/>
        <v>8104.9</v>
      </c>
      <c r="N257" s="17">
        <f t="shared" si="43"/>
        <v>49.4</v>
      </c>
      <c r="O257" s="54">
        <f t="shared" si="49"/>
        <v>99.39</v>
      </c>
    </row>
    <row r="258" spans="1:15" ht="57" x14ac:dyDescent="0.2">
      <c r="A258" s="53" t="s">
        <v>531</v>
      </c>
      <c r="B258" s="41" t="s">
        <v>308</v>
      </c>
      <c r="C258" s="42" t="s">
        <v>100</v>
      </c>
      <c r="D258" s="127">
        <v>356.1</v>
      </c>
      <c r="E258" s="128">
        <f>Boletim_de_Medição_03!G258</f>
        <v>351.5</v>
      </c>
      <c r="F258" s="105"/>
      <c r="G258" s="17">
        <f t="shared" si="47"/>
        <v>351.5</v>
      </c>
      <c r="H258" s="17">
        <f t="shared" si="48"/>
        <v>4.5999999999999996</v>
      </c>
      <c r="I258" s="129">
        <v>5.28</v>
      </c>
      <c r="J258" s="17">
        <f t="shared" si="39"/>
        <v>1880.21</v>
      </c>
      <c r="K258" s="17">
        <f t="shared" si="40"/>
        <v>1855.92</v>
      </c>
      <c r="L258" s="17">
        <f t="shared" si="41"/>
        <v>0</v>
      </c>
      <c r="M258" s="17">
        <f t="shared" si="42"/>
        <v>1855.92</v>
      </c>
      <c r="N258" s="17">
        <f t="shared" si="43"/>
        <v>24.29</v>
      </c>
      <c r="O258" s="54">
        <f t="shared" si="49"/>
        <v>98.71</v>
      </c>
    </row>
    <row r="259" spans="1:15" ht="28.5" x14ac:dyDescent="0.2">
      <c r="A259" s="53" t="s">
        <v>532</v>
      </c>
      <c r="B259" s="41" t="s">
        <v>533</v>
      </c>
      <c r="C259" s="42" t="s">
        <v>74</v>
      </c>
      <c r="D259" s="127">
        <v>12.52</v>
      </c>
      <c r="E259" s="128">
        <f>Boletim_de_Medição_03!G259</f>
        <v>12.05</v>
      </c>
      <c r="F259" s="105"/>
      <c r="G259" s="17">
        <f t="shared" si="47"/>
        <v>12.05</v>
      </c>
      <c r="H259" s="17">
        <f t="shared" si="48"/>
        <v>0.47</v>
      </c>
      <c r="I259" s="129">
        <v>447.93</v>
      </c>
      <c r="J259" s="17">
        <f t="shared" si="39"/>
        <v>5608.08</v>
      </c>
      <c r="K259" s="17">
        <f t="shared" si="40"/>
        <v>5397.56</v>
      </c>
      <c r="L259" s="17">
        <f t="shared" si="41"/>
        <v>0</v>
      </c>
      <c r="M259" s="17">
        <f t="shared" si="42"/>
        <v>5397.56</v>
      </c>
      <c r="N259" s="17">
        <f t="shared" si="43"/>
        <v>210.52</v>
      </c>
      <c r="O259" s="54">
        <f t="shared" si="49"/>
        <v>96.25</v>
      </c>
    </row>
    <row r="260" spans="1:15" ht="28.5" x14ac:dyDescent="0.2">
      <c r="A260" s="53" t="s">
        <v>534</v>
      </c>
      <c r="B260" s="41" t="s">
        <v>302</v>
      </c>
      <c r="C260" s="42" t="s">
        <v>74</v>
      </c>
      <c r="D260" s="127">
        <v>10.199999999999999</v>
      </c>
      <c r="E260" s="128">
        <f>Boletim_de_Medição_03!G260</f>
        <v>10.199999999999999</v>
      </c>
      <c r="F260" s="105"/>
      <c r="G260" s="17">
        <f t="shared" si="47"/>
        <v>10.199999999999999</v>
      </c>
      <c r="H260" s="17">
        <f t="shared" si="48"/>
        <v>0</v>
      </c>
      <c r="I260" s="129">
        <v>476.04</v>
      </c>
      <c r="J260" s="17">
        <f t="shared" si="39"/>
        <v>4855.6099999999997</v>
      </c>
      <c r="K260" s="17">
        <f t="shared" si="40"/>
        <v>4855.6099999999997</v>
      </c>
      <c r="L260" s="17">
        <f t="shared" si="41"/>
        <v>0</v>
      </c>
      <c r="M260" s="17">
        <f t="shared" si="42"/>
        <v>4855.6099999999997</v>
      </c>
      <c r="N260" s="17">
        <f t="shared" si="43"/>
        <v>0</v>
      </c>
      <c r="O260" s="54">
        <f t="shared" si="49"/>
        <v>100</v>
      </c>
    </row>
    <row r="261" spans="1:15" ht="42.75" x14ac:dyDescent="0.2">
      <c r="A261" s="53" t="s">
        <v>535</v>
      </c>
      <c r="B261" s="41" t="s">
        <v>536</v>
      </c>
      <c r="C261" s="42" t="s">
        <v>73</v>
      </c>
      <c r="D261" s="127">
        <v>312.98</v>
      </c>
      <c r="E261" s="128">
        <f>Boletim_de_Medição_03!G261</f>
        <v>198.37</v>
      </c>
      <c r="F261" s="105"/>
      <c r="G261" s="17">
        <f t="shared" si="47"/>
        <v>198.37</v>
      </c>
      <c r="H261" s="17">
        <f t="shared" si="48"/>
        <v>114.61</v>
      </c>
      <c r="I261" s="129">
        <v>5.96</v>
      </c>
      <c r="J261" s="17">
        <f t="shared" si="39"/>
        <v>1865.36</v>
      </c>
      <c r="K261" s="17">
        <f t="shared" si="40"/>
        <v>1182.29</v>
      </c>
      <c r="L261" s="17">
        <f t="shared" si="41"/>
        <v>0</v>
      </c>
      <c r="M261" s="17">
        <f t="shared" si="42"/>
        <v>1182.29</v>
      </c>
      <c r="N261" s="17">
        <f t="shared" si="43"/>
        <v>683.07</v>
      </c>
      <c r="O261" s="54">
        <f t="shared" si="49"/>
        <v>63.38</v>
      </c>
    </row>
    <row r="262" spans="1:15" ht="15" x14ac:dyDescent="0.2">
      <c r="A262" s="53" t="s">
        <v>537</v>
      </c>
      <c r="B262" s="41" t="s">
        <v>538</v>
      </c>
      <c r="C262" s="42" t="s">
        <v>72</v>
      </c>
      <c r="D262" s="127">
        <v>453</v>
      </c>
      <c r="E262" s="128">
        <f>Boletim_de_Medição_03!G262</f>
        <v>341.1</v>
      </c>
      <c r="F262" s="105"/>
      <c r="G262" s="17">
        <f t="shared" si="47"/>
        <v>341.1</v>
      </c>
      <c r="H262" s="17">
        <f t="shared" si="48"/>
        <v>111.9</v>
      </c>
      <c r="I262" s="129">
        <v>2.8</v>
      </c>
      <c r="J262" s="17">
        <f t="shared" si="39"/>
        <v>1268.4000000000001</v>
      </c>
      <c r="K262" s="17">
        <f t="shared" si="40"/>
        <v>955.08</v>
      </c>
      <c r="L262" s="17">
        <f t="shared" si="41"/>
        <v>0</v>
      </c>
      <c r="M262" s="17">
        <f t="shared" si="42"/>
        <v>955.08</v>
      </c>
      <c r="N262" s="17">
        <f t="shared" si="43"/>
        <v>313.32</v>
      </c>
      <c r="O262" s="54">
        <f t="shared" si="49"/>
        <v>75.3</v>
      </c>
    </row>
    <row r="263" spans="1:15" ht="28.5" x14ac:dyDescent="0.2">
      <c r="A263" s="53" t="s">
        <v>539</v>
      </c>
      <c r="B263" s="41" t="s">
        <v>540</v>
      </c>
      <c r="C263" s="42" t="s">
        <v>73</v>
      </c>
      <c r="D263" s="127">
        <v>341.1</v>
      </c>
      <c r="E263" s="128">
        <f>Boletim_de_Medição_03!G263</f>
        <v>341.1</v>
      </c>
      <c r="F263" s="105"/>
      <c r="G263" s="17">
        <f t="shared" si="47"/>
        <v>341.1</v>
      </c>
      <c r="H263" s="17">
        <f t="shared" si="48"/>
        <v>0</v>
      </c>
      <c r="I263" s="129">
        <v>35.31</v>
      </c>
      <c r="J263" s="17">
        <f t="shared" si="39"/>
        <v>12044.24</v>
      </c>
      <c r="K263" s="17">
        <f t="shared" si="40"/>
        <v>12044.24</v>
      </c>
      <c r="L263" s="17">
        <f t="shared" si="41"/>
        <v>0</v>
      </c>
      <c r="M263" s="17">
        <f t="shared" si="42"/>
        <v>12044.24</v>
      </c>
      <c r="N263" s="17">
        <f t="shared" si="43"/>
        <v>0</v>
      </c>
      <c r="O263" s="54">
        <f t="shared" si="49"/>
        <v>100</v>
      </c>
    </row>
    <row r="264" spans="1:15" ht="15" x14ac:dyDescent="0.2">
      <c r="A264" s="137" t="s">
        <v>51</v>
      </c>
      <c r="B264" s="138" t="s">
        <v>541</v>
      </c>
      <c r="C264" s="139"/>
      <c r="D264" s="140"/>
      <c r="E264" s="128">
        <f>Boletim_de_Medição_03!G264</f>
        <v>0</v>
      </c>
      <c r="F264" s="105"/>
      <c r="G264" s="17"/>
      <c r="H264" s="17"/>
      <c r="I264" s="129"/>
      <c r="J264" s="125"/>
      <c r="K264" s="125"/>
      <c r="L264" s="125"/>
      <c r="M264" s="125"/>
      <c r="N264" s="17">
        <f t="shared" si="43"/>
        <v>0</v>
      </c>
      <c r="O264" s="54"/>
    </row>
    <row r="265" spans="1:15" ht="15" x14ac:dyDescent="0.2">
      <c r="A265" s="137" t="s">
        <v>542</v>
      </c>
      <c r="B265" s="138" t="s">
        <v>543</v>
      </c>
      <c r="C265" s="139"/>
      <c r="D265" s="140"/>
      <c r="E265" s="128">
        <f>Boletim_de_Medição_03!G265</f>
        <v>0</v>
      </c>
      <c r="F265" s="105"/>
      <c r="G265" s="17"/>
      <c r="H265" s="17"/>
      <c r="I265" s="129"/>
      <c r="J265" s="125"/>
      <c r="K265" s="125"/>
      <c r="L265" s="125"/>
      <c r="M265" s="125"/>
      <c r="N265" s="17">
        <f t="shared" si="43"/>
        <v>0</v>
      </c>
      <c r="O265" s="54"/>
    </row>
    <row r="266" spans="1:15" ht="28.5" x14ac:dyDescent="0.2">
      <c r="A266" s="53" t="s">
        <v>544</v>
      </c>
      <c r="B266" s="41" t="s">
        <v>545</v>
      </c>
      <c r="C266" s="42" t="s">
        <v>6</v>
      </c>
      <c r="D266" s="127">
        <v>146.19999999999999</v>
      </c>
      <c r="E266" s="128">
        <f>Boletim_de_Medição_03!G266</f>
        <v>0</v>
      </c>
      <c r="F266" s="105">
        <v>99.05</v>
      </c>
      <c r="G266" s="17">
        <f t="shared" si="47"/>
        <v>99.05</v>
      </c>
      <c r="H266" s="17">
        <f t="shared" si="48"/>
        <v>47.15</v>
      </c>
      <c r="I266" s="129">
        <v>54.37</v>
      </c>
      <c r="J266" s="17">
        <f t="shared" ref="J266:J329" si="50">D266*I266</f>
        <v>7948.89</v>
      </c>
      <c r="K266" s="17">
        <f t="shared" ref="K266:K329" si="51">E266*I266</f>
        <v>0</v>
      </c>
      <c r="L266" s="17">
        <f t="shared" ref="L266:L329" si="52">F266*I266</f>
        <v>5385.35</v>
      </c>
      <c r="M266" s="17">
        <f t="shared" ref="M266:M329" si="53">G266*I266</f>
        <v>5385.35</v>
      </c>
      <c r="N266" s="17">
        <f t="shared" si="43"/>
        <v>2563.54</v>
      </c>
      <c r="O266" s="54">
        <f t="shared" si="49"/>
        <v>67.75</v>
      </c>
    </row>
    <row r="267" spans="1:15" ht="28.5" x14ac:dyDescent="0.2">
      <c r="A267" s="53" t="s">
        <v>546</v>
      </c>
      <c r="B267" s="41" t="s">
        <v>302</v>
      </c>
      <c r="C267" s="42" t="s">
        <v>74</v>
      </c>
      <c r="D267" s="127">
        <v>5.75</v>
      </c>
      <c r="E267" s="128">
        <f>Boletim_de_Medição_03!G267</f>
        <v>0</v>
      </c>
      <c r="F267" s="105">
        <v>4.05</v>
      </c>
      <c r="G267" s="17">
        <f t="shared" si="47"/>
        <v>4.05</v>
      </c>
      <c r="H267" s="17">
        <f t="shared" si="48"/>
        <v>1.7</v>
      </c>
      <c r="I267" s="129">
        <v>476.04</v>
      </c>
      <c r="J267" s="17">
        <f t="shared" si="50"/>
        <v>2737.23</v>
      </c>
      <c r="K267" s="17">
        <f t="shared" si="51"/>
        <v>0</v>
      </c>
      <c r="L267" s="17">
        <f t="shared" si="52"/>
        <v>1927.96</v>
      </c>
      <c r="M267" s="17">
        <f t="shared" si="53"/>
        <v>1927.96</v>
      </c>
      <c r="N267" s="17">
        <f t="shared" ref="N267:N330" si="54">J267-M267</f>
        <v>809.27</v>
      </c>
      <c r="O267" s="54">
        <f t="shared" si="49"/>
        <v>70.430000000000007</v>
      </c>
    </row>
    <row r="268" spans="1:15" ht="57" x14ac:dyDescent="0.2">
      <c r="A268" s="53" t="s">
        <v>547</v>
      </c>
      <c r="B268" s="41" t="s">
        <v>306</v>
      </c>
      <c r="C268" s="42" t="s">
        <v>100</v>
      </c>
      <c r="D268" s="127">
        <v>554.25</v>
      </c>
      <c r="E268" s="128">
        <f>Boletim_de_Medição_03!G268</f>
        <v>0</v>
      </c>
      <c r="F268" s="105">
        <v>489.5</v>
      </c>
      <c r="G268" s="17">
        <f t="shared" si="47"/>
        <v>489.5</v>
      </c>
      <c r="H268" s="17">
        <f t="shared" si="48"/>
        <v>64.75</v>
      </c>
      <c r="I268" s="129">
        <v>5.25</v>
      </c>
      <c r="J268" s="17">
        <f t="shared" si="50"/>
        <v>2909.81</v>
      </c>
      <c r="K268" s="17">
        <f t="shared" si="51"/>
        <v>0</v>
      </c>
      <c r="L268" s="17">
        <f t="shared" si="52"/>
        <v>2569.88</v>
      </c>
      <c r="M268" s="17">
        <f t="shared" si="53"/>
        <v>2569.88</v>
      </c>
      <c r="N268" s="17">
        <f t="shared" si="54"/>
        <v>339.93</v>
      </c>
      <c r="O268" s="54">
        <f t="shared" si="49"/>
        <v>88.32</v>
      </c>
    </row>
    <row r="269" spans="1:15" ht="57" x14ac:dyDescent="0.2">
      <c r="A269" s="53" t="s">
        <v>548</v>
      </c>
      <c r="B269" s="41" t="s">
        <v>308</v>
      </c>
      <c r="C269" s="42" t="s">
        <v>100</v>
      </c>
      <c r="D269" s="127">
        <v>182.42</v>
      </c>
      <c r="E269" s="128">
        <f>Boletim_de_Medição_03!G269</f>
        <v>0</v>
      </c>
      <c r="F269" s="105">
        <v>148.30000000000001</v>
      </c>
      <c r="G269" s="17">
        <f t="shared" si="47"/>
        <v>148.30000000000001</v>
      </c>
      <c r="H269" s="17">
        <f t="shared" si="48"/>
        <v>34.119999999999997</v>
      </c>
      <c r="I269" s="129">
        <v>5.28</v>
      </c>
      <c r="J269" s="17">
        <f t="shared" si="50"/>
        <v>963.18</v>
      </c>
      <c r="K269" s="17">
        <f t="shared" si="51"/>
        <v>0</v>
      </c>
      <c r="L269" s="17">
        <f t="shared" si="52"/>
        <v>783.02</v>
      </c>
      <c r="M269" s="17">
        <f t="shared" si="53"/>
        <v>783.02</v>
      </c>
      <c r="N269" s="17">
        <f t="shared" si="54"/>
        <v>180.16</v>
      </c>
      <c r="O269" s="54">
        <f t="shared" si="49"/>
        <v>81.3</v>
      </c>
    </row>
    <row r="270" spans="1:15" ht="15" x14ac:dyDescent="0.2">
      <c r="A270" s="137" t="s">
        <v>549</v>
      </c>
      <c r="B270" s="138" t="s">
        <v>550</v>
      </c>
      <c r="C270" s="139"/>
      <c r="D270" s="140"/>
      <c r="E270" s="128">
        <f>Boletim_de_Medição_03!G270</f>
        <v>0</v>
      </c>
      <c r="F270" s="105"/>
      <c r="G270" s="17"/>
      <c r="H270" s="17"/>
      <c r="I270" s="129"/>
      <c r="J270" s="125"/>
      <c r="K270" s="125"/>
      <c r="L270" s="125"/>
      <c r="M270" s="125"/>
      <c r="N270" s="17">
        <f t="shared" si="54"/>
        <v>0</v>
      </c>
      <c r="O270" s="54"/>
    </row>
    <row r="271" spans="1:15" ht="28.5" x14ac:dyDescent="0.2">
      <c r="A271" s="53" t="s">
        <v>551</v>
      </c>
      <c r="B271" s="41" t="s">
        <v>552</v>
      </c>
      <c r="C271" s="42" t="s">
        <v>6</v>
      </c>
      <c r="D271" s="127">
        <v>193.83</v>
      </c>
      <c r="E271" s="128">
        <f>Boletim_de_Medição_03!G271</f>
        <v>0</v>
      </c>
      <c r="F271" s="105">
        <v>190.01</v>
      </c>
      <c r="G271" s="17">
        <f t="shared" si="47"/>
        <v>190.01</v>
      </c>
      <c r="H271" s="17">
        <f t="shared" si="48"/>
        <v>3.82</v>
      </c>
      <c r="I271" s="129">
        <v>52.63</v>
      </c>
      <c r="J271" s="17">
        <f t="shared" si="50"/>
        <v>10201.27</v>
      </c>
      <c r="K271" s="17">
        <f t="shared" si="51"/>
        <v>0</v>
      </c>
      <c r="L271" s="17">
        <f t="shared" si="52"/>
        <v>10000.23</v>
      </c>
      <c r="M271" s="17">
        <f t="shared" si="53"/>
        <v>10000.23</v>
      </c>
      <c r="N271" s="17">
        <f t="shared" si="54"/>
        <v>201.04</v>
      </c>
      <c r="O271" s="54">
        <f t="shared" si="49"/>
        <v>98.03</v>
      </c>
    </row>
    <row r="272" spans="1:15" ht="28.5" x14ac:dyDescent="0.2">
      <c r="A272" s="53" t="s">
        <v>553</v>
      </c>
      <c r="B272" s="41" t="s">
        <v>302</v>
      </c>
      <c r="C272" s="42" t="s">
        <v>74</v>
      </c>
      <c r="D272" s="127">
        <v>10</v>
      </c>
      <c r="E272" s="128">
        <f>Boletim_de_Medição_03!G272</f>
        <v>0</v>
      </c>
      <c r="F272" s="105">
        <v>9.51</v>
      </c>
      <c r="G272" s="17">
        <f t="shared" si="47"/>
        <v>9.51</v>
      </c>
      <c r="H272" s="17">
        <f t="shared" si="48"/>
        <v>0.49</v>
      </c>
      <c r="I272" s="129">
        <v>476.04</v>
      </c>
      <c r="J272" s="17">
        <f t="shared" si="50"/>
        <v>4760.3999999999996</v>
      </c>
      <c r="K272" s="17">
        <f t="shared" si="51"/>
        <v>0</v>
      </c>
      <c r="L272" s="17">
        <f t="shared" si="52"/>
        <v>4527.1400000000003</v>
      </c>
      <c r="M272" s="17">
        <f t="shared" si="53"/>
        <v>4527.1400000000003</v>
      </c>
      <c r="N272" s="17">
        <f t="shared" si="54"/>
        <v>233.26</v>
      </c>
      <c r="O272" s="54">
        <f t="shared" si="49"/>
        <v>95.1</v>
      </c>
    </row>
    <row r="273" spans="1:15" ht="57" x14ac:dyDescent="0.2">
      <c r="A273" s="53" t="s">
        <v>554</v>
      </c>
      <c r="B273" s="41" t="s">
        <v>306</v>
      </c>
      <c r="C273" s="42" t="s">
        <v>100</v>
      </c>
      <c r="D273" s="127">
        <v>973.2</v>
      </c>
      <c r="E273" s="128">
        <f>Boletim_de_Medição_03!G273</f>
        <v>0</v>
      </c>
      <c r="F273" s="105">
        <v>973.2</v>
      </c>
      <c r="G273" s="17">
        <f t="shared" si="47"/>
        <v>973.2</v>
      </c>
      <c r="H273" s="17">
        <f t="shared" si="48"/>
        <v>0</v>
      </c>
      <c r="I273" s="129">
        <v>5.25</v>
      </c>
      <c r="J273" s="17">
        <f t="shared" si="50"/>
        <v>5109.3</v>
      </c>
      <c r="K273" s="17">
        <f t="shared" si="51"/>
        <v>0</v>
      </c>
      <c r="L273" s="17">
        <f t="shared" si="52"/>
        <v>5109.3</v>
      </c>
      <c r="M273" s="17">
        <f t="shared" si="53"/>
        <v>5109.3</v>
      </c>
      <c r="N273" s="17">
        <f t="shared" si="54"/>
        <v>0</v>
      </c>
      <c r="O273" s="54">
        <f t="shared" si="49"/>
        <v>100</v>
      </c>
    </row>
    <row r="274" spans="1:15" ht="57" x14ac:dyDescent="0.2">
      <c r="A274" s="53" t="s">
        <v>555</v>
      </c>
      <c r="B274" s="41" t="s">
        <v>308</v>
      </c>
      <c r="C274" s="42" t="s">
        <v>100</v>
      </c>
      <c r="D274" s="127">
        <v>220.1</v>
      </c>
      <c r="E274" s="128">
        <f>Boletim_de_Medição_03!G274</f>
        <v>0</v>
      </c>
      <c r="F274" s="105">
        <v>220.1</v>
      </c>
      <c r="G274" s="17">
        <f t="shared" si="47"/>
        <v>220.1</v>
      </c>
      <c r="H274" s="17">
        <f t="shared" si="48"/>
        <v>0</v>
      </c>
      <c r="I274" s="129">
        <v>5.28</v>
      </c>
      <c r="J274" s="17">
        <f t="shared" si="50"/>
        <v>1162.1300000000001</v>
      </c>
      <c r="K274" s="17">
        <f t="shared" si="51"/>
        <v>0</v>
      </c>
      <c r="L274" s="17">
        <f t="shared" si="52"/>
        <v>1162.1300000000001</v>
      </c>
      <c r="M274" s="17">
        <f t="shared" si="53"/>
        <v>1162.1300000000001</v>
      </c>
      <c r="N274" s="17">
        <f t="shared" si="54"/>
        <v>0</v>
      </c>
      <c r="O274" s="54">
        <f t="shared" si="49"/>
        <v>100</v>
      </c>
    </row>
    <row r="275" spans="1:15" ht="15" x14ac:dyDescent="0.2">
      <c r="A275" s="137" t="s">
        <v>556</v>
      </c>
      <c r="B275" s="138" t="s">
        <v>557</v>
      </c>
      <c r="C275" s="139"/>
      <c r="D275" s="140"/>
      <c r="E275" s="128">
        <f>Boletim_de_Medição_03!G275</f>
        <v>0</v>
      </c>
      <c r="F275" s="105"/>
      <c r="G275" s="17"/>
      <c r="H275" s="17"/>
      <c r="I275" s="129"/>
      <c r="J275" s="125"/>
      <c r="K275" s="125"/>
      <c r="L275" s="125"/>
      <c r="M275" s="125"/>
      <c r="N275" s="17">
        <f t="shared" si="54"/>
        <v>0</v>
      </c>
      <c r="O275" s="54"/>
    </row>
    <row r="276" spans="1:15" ht="57" x14ac:dyDescent="0.2">
      <c r="A276" s="53" t="s">
        <v>558</v>
      </c>
      <c r="B276" s="41" t="s">
        <v>308</v>
      </c>
      <c r="C276" s="42" t="s">
        <v>100</v>
      </c>
      <c r="D276" s="127">
        <v>1216.54</v>
      </c>
      <c r="E276" s="128">
        <f>Boletim_de_Medição_03!G276</f>
        <v>0</v>
      </c>
      <c r="F276" s="105">
        <v>856.2</v>
      </c>
      <c r="G276" s="17">
        <f t="shared" si="47"/>
        <v>856.2</v>
      </c>
      <c r="H276" s="17">
        <f t="shared" si="48"/>
        <v>360.34</v>
      </c>
      <c r="I276" s="129">
        <v>5.28</v>
      </c>
      <c r="J276" s="17">
        <f t="shared" si="50"/>
        <v>6423.33</v>
      </c>
      <c r="K276" s="17">
        <f t="shared" si="51"/>
        <v>0</v>
      </c>
      <c r="L276" s="17">
        <f t="shared" si="52"/>
        <v>4520.74</v>
      </c>
      <c r="M276" s="17">
        <f t="shared" si="53"/>
        <v>4520.74</v>
      </c>
      <c r="N276" s="17">
        <f t="shared" si="54"/>
        <v>1902.59</v>
      </c>
      <c r="O276" s="54">
        <f t="shared" si="49"/>
        <v>70.38</v>
      </c>
    </row>
    <row r="277" spans="1:15" ht="57" x14ac:dyDescent="0.2">
      <c r="A277" s="53" t="s">
        <v>559</v>
      </c>
      <c r="B277" s="41" t="s">
        <v>560</v>
      </c>
      <c r="C277" s="42" t="s">
        <v>6</v>
      </c>
      <c r="D277" s="127">
        <v>308</v>
      </c>
      <c r="E277" s="128">
        <f>Boletim_de_Medição_03!G277</f>
        <v>0</v>
      </c>
      <c r="F277" s="105">
        <v>264.91000000000003</v>
      </c>
      <c r="G277" s="17">
        <f t="shared" si="47"/>
        <v>264.91000000000003</v>
      </c>
      <c r="H277" s="17">
        <f t="shared" si="48"/>
        <v>43.09</v>
      </c>
      <c r="I277" s="129">
        <v>58.79</v>
      </c>
      <c r="J277" s="17">
        <f t="shared" si="50"/>
        <v>18107.32</v>
      </c>
      <c r="K277" s="17">
        <f t="shared" si="51"/>
        <v>0</v>
      </c>
      <c r="L277" s="17">
        <f t="shared" si="52"/>
        <v>15574.06</v>
      </c>
      <c r="M277" s="17">
        <f t="shared" si="53"/>
        <v>15574.06</v>
      </c>
      <c r="N277" s="17">
        <f t="shared" si="54"/>
        <v>2533.2600000000002</v>
      </c>
      <c r="O277" s="54">
        <f t="shared" si="49"/>
        <v>86.01</v>
      </c>
    </row>
    <row r="278" spans="1:15" ht="28.5" x14ac:dyDescent="0.2">
      <c r="A278" s="53" t="s">
        <v>561</v>
      </c>
      <c r="B278" s="41" t="s">
        <v>562</v>
      </c>
      <c r="C278" s="42" t="s">
        <v>6</v>
      </c>
      <c r="D278" s="127">
        <v>308</v>
      </c>
      <c r="E278" s="128">
        <f>Boletim_de_Medição_03!G278</f>
        <v>0</v>
      </c>
      <c r="F278" s="105">
        <v>308</v>
      </c>
      <c r="G278" s="17">
        <f t="shared" si="47"/>
        <v>308</v>
      </c>
      <c r="H278" s="17">
        <f t="shared" si="48"/>
        <v>0</v>
      </c>
      <c r="I278" s="129">
        <v>12.47</v>
      </c>
      <c r="J278" s="17">
        <f t="shared" si="50"/>
        <v>3840.76</v>
      </c>
      <c r="K278" s="17">
        <f t="shared" si="51"/>
        <v>0</v>
      </c>
      <c r="L278" s="17">
        <f t="shared" si="52"/>
        <v>3840.76</v>
      </c>
      <c r="M278" s="17">
        <f t="shared" si="53"/>
        <v>3840.76</v>
      </c>
      <c r="N278" s="17">
        <f t="shared" si="54"/>
        <v>0</v>
      </c>
      <c r="O278" s="54">
        <f t="shared" si="49"/>
        <v>100</v>
      </c>
    </row>
    <row r="279" spans="1:15" ht="28.5" x14ac:dyDescent="0.2">
      <c r="A279" s="53" t="s">
        <v>563</v>
      </c>
      <c r="B279" s="41" t="s">
        <v>564</v>
      </c>
      <c r="C279" s="42" t="s">
        <v>6</v>
      </c>
      <c r="D279" s="127">
        <v>140</v>
      </c>
      <c r="E279" s="128">
        <f>Boletim_de_Medição_03!G279</f>
        <v>0</v>
      </c>
      <c r="F279" s="105"/>
      <c r="G279" s="17">
        <f t="shared" si="47"/>
        <v>0</v>
      </c>
      <c r="H279" s="17">
        <f t="shared" si="48"/>
        <v>140</v>
      </c>
      <c r="I279" s="129">
        <v>33.97</v>
      </c>
      <c r="J279" s="17">
        <f t="shared" si="50"/>
        <v>4755.8</v>
      </c>
      <c r="K279" s="17">
        <f t="shared" si="51"/>
        <v>0</v>
      </c>
      <c r="L279" s="17">
        <f t="shared" si="52"/>
        <v>0</v>
      </c>
      <c r="M279" s="17">
        <f t="shared" si="53"/>
        <v>0</v>
      </c>
      <c r="N279" s="17">
        <f t="shared" si="54"/>
        <v>4755.8</v>
      </c>
      <c r="O279" s="54">
        <f t="shared" si="49"/>
        <v>0</v>
      </c>
    </row>
    <row r="280" spans="1:15" ht="28.5" x14ac:dyDescent="0.2">
      <c r="A280" s="53" t="s">
        <v>565</v>
      </c>
      <c r="B280" s="41" t="s">
        <v>302</v>
      </c>
      <c r="C280" s="42" t="s">
        <v>74</v>
      </c>
      <c r="D280" s="127">
        <v>15.65</v>
      </c>
      <c r="E280" s="128">
        <f>Boletim_de_Medição_03!G280</f>
        <v>0</v>
      </c>
      <c r="F280" s="105">
        <v>15.65</v>
      </c>
      <c r="G280" s="17">
        <f t="shared" si="47"/>
        <v>15.65</v>
      </c>
      <c r="H280" s="17">
        <f t="shared" si="48"/>
        <v>0</v>
      </c>
      <c r="I280" s="129">
        <v>476.04</v>
      </c>
      <c r="J280" s="17">
        <f t="shared" si="50"/>
        <v>7450.03</v>
      </c>
      <c r="K280" s="17">
        <f t="shared" si="51"/>
        <v>0</v>
      </c>
      <c r="L280" s="17">
        <f t="shared" si="52"/>
        <v>7450.03</v>
      </c>
      <c r="M280" s="17">
        <f t="shared" si="53"/>
        <v>7450.03</v>
      </c>
      <c r="N280" s="17">
        <f t="shared" si="54"/>
        <v>0</v>
      </c>
      <c r="O280" s="54">
        <f t="shared" si="49"/>
        <v>100</v>
      </c>
    </row>
    <row r="281" spans="1:15" ht="28.5" x14ac:dyDescent="0.2">
      <c r="A281" s="53" t="s">
        <v>566</v>
      </c>
      <c r="B281" s="41" t="s">
        <v>304</v>
      </c>
      <c r="C281" s="42" t="s">
        <v>6</v>
      </c>
      <c r="D281" s="127">
        <v>161.15</v>
      </c>
      <c r="E281" s="128">
        <f>Boletim_de_Medição_03!G281</f>
        <v>0</v>
      </c>
      <c r="F281" s="105">
        <v>161.15</v>
      </c>
      <c r="G281" s="17">
        <f t="shared" si="47"/>
        <v>161.15</v>
      </c>
      <c r="H281" s="17">
        <f t="shared" si="48"/>
        <v>0</v>
      </c>
      <c r="I281" s="129">
        <v>51.3</v>
      </c>
      <c r="J281" s="17">
        <f t="shared" si="50"/>
        <v>8267</v>
      </c>
      <c r="K281" s="17">
        <f t="shared" si="51"/>
        <v>0</v>
      </c>
      <c r="L281" s="17">
        <f t="shared" si="52"/>
        <v>8267</v>
      </c>
      <c r="M281" s="17">
        <f t="shared" si="53"/>
        <v>8267</v>
      </c>
      <c r="N281" s="17">
        <f t="shared" si="54"/>
        <v>0</v>
      </c>
      <c r="O281" s="54">
        <f t="shared" si="49"/>
        <v>100</v>
      </c>
    </row>
    <row r="282" spans="1:15" ht="57" x14ac:dyDescent="0.2">
      <c r="A282" s="53" t="s">
        <v>567</v>
      </c>
      <c r="B282" s="41" t="s">
        <v>306</v>
      </c>
      <c r="C282" s="42" t="s">
        <v>100</v>
      </c>
      <c r="D282" s="127">
        <v>590.6</v>
      </c>
      <c r="E282" s="128">
        <f>Boletim_de_Medição_03!G282</f>
        <v>0</v>
      </c>
      <c r="F282" s="105">
        <v>377.1</v>
      </c>
      <c r="G282" s="17">
        <f t="shared" si="47"/>
        <v>377.1</v>
      </c>
      <c r="H282" s="17">
        <f t="shared" si="48"/>
        <v>213.5</v>
      </c>
      <c r="I282" s="129">
        <v>5.25</v>
      </c>
      <c r="J282" s="17">
        <f t="shared" si="50"/>
        <v>3100.65</v>
      </c>
      <c r="K282" s="17">
        <f t="shared" si="51"/>
        <v>0</v>
      </c>
      <c r="L282" s="17">
        <f t="shared" si="52"/>
        <v>1979.78</v>
      </c>
      <c r="M282" s="17">
        <f t="shared" si="53"/>
        <v>1979.78</v>
      </c>
      <c r="N282" s="17">
        <f t="shared" si="54"/>
        <v>1120.8699999999999</v>
      </c>
      <c r="O282" s="54">
        <f t="shared" si="49"/>
        <v>63.85</v>
      </c>
    </row>
    <row r="283" spans="1:15" ht="57" x14ac:dyDescent="0.2">
      <c r="A283" s="53" t="s">
        <v>568</v>
      </c>
      <c r="B283" s="41" t="s">
        <v>306</v>
      </c>
      <c r="C283" s="42" t="s">
        <v>100</v>
      </c>
      <c r="D283" s="127">
        <v>590.6</v>
      </c>
      <c r="E283" s="128">
        <f>Boletim_de_Medição_03!G283</f>
        <v>0</v>
      </c>
      <c r="F283" s="105"/>
      <c r="G283" s="17">
        <f t="shared" si="47"/>
        <v>0</v>
      </c>
      <c r="H283" s="17">
        <f t="shared" si="48"/>
        <v>590.6</v>
      </c>
      <c r="I283" s="129">
        <v>5.25</v>
      </c>
      <c r="J283" s="17">
        <f t="shared" si="50"/>
        <v>3100.65</v>
      </c>
      <c r="K283" s="17">
        <f t="shared" si="51"/>
        <v>0</v>
      </c>
      <c r="L283" s="17">
        <f t="shared" si="52"/>
        <v>0</v>
      </c>
      <c r="M283" s="17">
        <f t="shared" si="53"/>
        <v>0</v>
      </c>
      <c r="N283" s="17">
        <f t="shared" si="54"/>
        <v>3100.65</v>
      </c>
      <c r="O283" s="54">
        <f t="shared" si="49"/>
        <v>0</v>
      </c>
    </row>
    <row r="284" spans="1:15" ht="15" x14ac:dyDescent="0.2">
      <c r="A284" s="137" t="s">
        <v>569</v>
      </c>
      <c r="B284" s="138" t="s">
        <v>570</v>
      </c>
      <c r="C284" s="139"/>
      <c r="D284" s="140"/>
      <c r="E284" s="128">
        <f>Boletim_de_Medição_03!G284</f>
        <v>0</v>
      </c>
      <c r="F284" s="105"/>
      <c r="G284" s="17"/>
      <c r="H284" s="17"/>
      <c r="I284" s="129"/>
      <c r="J284" s="125"/>
      <c r="K284" s="125"/>
      <c r="L284" s="125"/>
      <c r="M284" s="125"/>
      <c r="N284" s="17">
        <f t="shared" si="54"/>
        <v>0</v>
      </c>
      <c r="O284" s="54"/>
    </row>
    <row r="285" spans="1:15" ht="57" x14ac:dyDescent="0.2">
      <c r="A285" s="53" t="s">
        <v>571</v>
      </c>
      <c r="B285" s="41" t="s">
        <v>306</v>
      </c>
      <c r="C285" s="42" t="s">
        <v>100</v>
      </c>
      <c r="D285" s="127">
        <v>143.80000000000001</v>
      </c>
      <c r="E285" s="128">
        <f>Boletim_de_Medição_03!G285</f>
        <v>0</v>
      </c>
      <c r="F285" s="105"/>
      <c r="G285" s="17">
        <f t="shared" si="47"/>
        <v>0</v>
      </c>
      <c r="H285" s="17">
        <f t="shared" si="48"/>
        <v>143.80000000000001</v>
      </c>
      <c r="I285" s="129">
        <v>5.25</v>
      </c>
      <c r="J285" s="17">
        <f t="shared" si="50"/>
        <v>754.95</v>
      </c>
      <c r="K285" s="17">
        <f t="shared" si="51"/>
        <v>0</v>
      </c>
      <c r="L285" s="17">
        <f t="shared" si="52"/>
        <v>0</v>
      </c>
      <c r="M285" s="17">
        <f t="shared" si="53"/>
        <v>0</v>
      </c>
      <c r="N285" s="17">
        <f t="shared" si="54"/>
        <v>754.95</v>
      </c>
      <c r="O285" s="54">
        <f t="shared" si="49"/>
        <v>0</v>
      </c>
    </row>
    <row r="286" spans="1:15" ht="57" x14ac:dyDescent="0.2">
      <c r="A286" s="53" t="s">
        <v>572</v>
      </c>
      <c r="B286" s="41" t="s">
        <v>308</v>
      </c>
      <c r="C286" s="42" t="s">
        <v>100</v>
      </c>
      <c r="D286" s="127">
        <v>54.1</v>
      </c>
      <c r="E286" s="128">
        <f>Boletim_de_Medição_03!G286</f>
        <v>0</v>
      </c>
      <c r="F286" s="105"/>
      <c r="G286" s="17">
        <f t="shared" si="47"/>
        <v>0</v>
      </c>
      <c r="H286" s="17">
        <f t="shared" si="48"/>
        <v>54.1</v>
      </c>
      <c r="I286" s="129">
        <v>5.28</v>
      </c>
      <c r="J286" s="17">
        <f t="shared" si="50"/>
        <v>285.64999999999998</v>
      </c>
      <c r="K286" s="17">
        <f t="shared" si="51"/>
        <v>0</v>
      </c>
      <c r="L286" s="17">
        <f t="shared" si="52"/>
        <v>0</v>
      </c>
      <c r="M286" s="17">
        <f t="shared" si="53"/>
        <v>0</v>
      </c>
      <c r="N286" s="17">
        <f t="shared" si="54"/>
        <v>285.64999999999998</v>
      </c>
      <c r="O286" s="54">
        <f t="shared" si="49"/>
        <v>0</v>
      </c>
    </row>
    <row r="287" spans="1:15" ht="28.5" x14ac:dyDescent="0.2">
      <c r="A287" s="53" t="s">
        <v>573</v>
      </c>
      <c r="B287" s="41" t="s">
        <v>574</v>
      </c>
      <c r="C287" s="42" t="s">
        <v>6</v>
      </c>
      <c r="D287" s="127">
        <v>44.46</v>
      </c>
      <c r="E287" s="128">
        <f>Boletim_de_Medição_03!G287</f>
        <v>0</v>
      </c>
      <c r="F287" s="105"/>
      <c r="G287" s="17">
        <f t="shared" si="47"/>
        <v>0</v>
      </c>
      <c r="H287" s="17">
        <f t="shared" si="48"/>
        <v>44.46</v>
      </c>
      <c r="I287" s="129">
        <v>29.51</v>
      </c>
      <c r="J287" s="17">
        <f t="shared" si="50"/>
        <v>1312.01</v>
      </c>
      <c r="K287" s="17">
        <f t="shared" si="51"/>
        <v>0</v>
      </c>
      <c r="L287" s="17">
        <f t="shared" si="52"/>
        <v>0</v>
      </c>
      <c r="M287" s="17">
        <f t="shared" si="53"/>
        <v>0</v>
      </c>
      <c r="N287" s="17">
        <f t="shared" si="54"/>
        <v>1312.01</v>
      </c>
      <c r="O287" s="54">
        <f t="shared" si="49"/>
        <v>0</v>
      </c>
    </row>
    <row r="288" spans="1:15" ht="28.5" x14ac:dyDescent="0.2">
      <c r="A288" s="53" t="s">
        <v>575</v>
      </c>
      <c r="B288" s="41" t="s">
        <v>302</v>
      </c>
      <c r="C288" s="42" t="s">
        <v>74</v>
      </c>
      <c r="D288" s="127">
        <v>1.48</v>
      </c>
      <c r="E288" s="128">
        <f>Boletim_de_Medição_03!G288</f>
        <v>0</v>
      </c>
      <c r="F288" s="105"/>
      <c r="G288" s="17">
        <f t="shared" si="47"/>
        <v>0</v>
      </c>
      <c r="H288" s="17">
        <f t="shared" si="48"/>
        <v>1.48</v>
      </c>
      <c r="I288" s="129">
        <v>476.04</v>
      </c>
      <c r="J288" s="17">
        <f t="shared" si="50"/>
        <v>704.54</v>
      </c>
      <c r="K288" s="17">
        <f t="shared" si="51"/>
        <v>0</v>
      </c>
      <c r="L288" s="17">
        <f t="shared" si="52"/>
        <v>0</v>
      </c>
      <c r="M288" s="17">
        <f t="shared" si="53"/>
        <v>0</v>
      </c>
      <c r="N288" s="17">
        <f t="shared" si="54"/>
        <v>704.54</v>
      </c>
      <c r="O288" s="54">
        <f t="shared" si="49"/>
        <v>0</v>
      </c>
    </row>
    <row r="289" spans="1:15" ht="15" x14ac:dyDescent="0.2">
      <c r="A289" s="137" t="s">
        <v>52</v>
      </c>
      <c r="B289" s="138" t="s">
        <v>113</v>
      </c>
      <c r="C289" s="139"/>
      <c r="D289" s="140"/>
      <c r="E289" s="128">
        <f>Boletim_de_Medição_03!G289</f>
        <v>0</v>
      </c>
      <c r="F289" s="105"/>
      <c r="G289" s="17"/>
      <c r="H289" s="17"/>
      <c r="I289" s="129"/>
      <c r="J289" s="125"/>
      <c r="K289" s="125"/>
      <c r="L289" s="125"/>
      <c r="M289" s="125"/>
      <c r="N289" s="17">
        <f t="shared" si="54"/>
        <v>0</v>
      </c>
      <c r="O289" s="54"/>
    </row>
    <row r="290" spans="1:15" ht="42.75" x14ac:dyDescent="0.2">
      <c r="A290" s="53" t="s">
        <v>53</v>
      </c>
      <c r="B290" s="41" t="s">
        <v>576</v>
      </c>
      <c r="C290" s="42" t="s">
        <v>6</v>
      </c>
      <c r="D290" s="127">
        <v>653.54999999999995</v>
      </c>
      <c r="E290" s="128">
        <f>Boletim_de_Medição_03!G290</f>
        <v>90</v>
      </c>
      <c r="F290" s="105">
        <v>420.52</v>
      </c>
      <c r="G290" s="17">
        <f t="shared" si="47"/>
        <v>510.52</v>
      </c>
      <c r="H290" s="17">
        <f t="shared" si="48"/>
        <v>143.03</v>
      </c>
      <c r="I290" s="129">
        <v>21.6</v>
      </c>
      <c r="J290" s="17">
        <f t="shared" si="50"/>
        <v>14116.68</v>
      </c>
      <c r="K290" s="17">
        <f t="shared" si="51"/>
        <v>1944</v>
      </c>
      <c r="L290" s="17">
        <f t="shared" si="52"/>
        <v>9083.23</v>
      </c>
      <c r="M290" s="17">
        <f t="shared" si="53"/>
        <v>11027.23</v>
      </c>
      <c r="N290" s="17">
        <f t="shared" si="54"/>
        <v>3089.45</v>
      </c>
      <c r="O290" s="54">
        <f t="shared" si="49"/>
        <v>78.11</v>
      </c>
    </row>
    <row r="291" spans="1:15" ht="28.5" x14ac:dyDescent="0.2">
      <c r="A291" s="53" t="s">
        <v>54</v>
      </c>
      <c r="B291" s="41" t="s">
        <v>577</v>
      </c>
      <c r="C291" s="42" t="s">
        <v>6</v>
      </c>
      <c r="D291" s="127">
        <v>50.79</v>
      </c>
      <c r="E291" s="128">
        <f>Boletim_de_Medição_03!G291</f>
        <v>0</v>
      </c>
      <c r="F291" s="105"/>
      <c r="G291" s="17">
        <f t="shared" si="47"/>
        <v>0</v>
      </c>
      <c r="H291" s="17">
        <f t="shared" si="48"/>
        <v>50.79</v>
      </c>
      <c r="I291" s="129">
        <v>81.03</v>
      </c>
      <c r="J291" s="17">
        <f t="shared" si="50"/>
        <v>4115.51</v>
      </c>
      <c r="K291" s="17">
        <f t="shared" si="51"/>
        <v>0</v>
      </c>
      <c r="L291" s="17">
        <f t="shared" si="52"/>
        <v>0</v>
      </c>
      <c r="M291" s="17">
        <f t="shared" si="53"/>
        <v>0</v>
      </c>
      <c r="N291" s="17">
        <f t="shared" si="54"/>
        <v>4115.51</v>
      </c>
      <c r="O291" s="54">
        <f t="shared" si="49"/>
        <v>0</v>
      </c>
    </row>
    <row r="292" spans="1:15" ht="15" x14ac:dyDescent="0.2">
      <c r="A292" s="137" t="s">
        <v>55</v>
      </c>
      <c r="B292" s="138" t="s">
        <v>578</v>
      </c>
      <c r="C292" s="139"/>
      <c r="D292" s="140"/>
      <c r="E292" s="128">
        <f>Boletim_de_Medição_03!G292</f>
        <v>0</v>
      </c>
      <c r="F292" s="105"/>
      <c r="G292" s="17"/>
      <c r="H292" s="17"/>
      <c r="I292" s="129"/>
      <c r="J292" s="125"/>
      <c r="K292" s="125"/>
      <c r="L292" s="125"/>
      <c r="M292" s="125"/>
      <c r="N292" s="17">
        <f t="shared" si="54"/>
        <v>0</v>
      </c>
      <c r="O292" s="54"/>
    </row>
    <row r="293" spans="1:15" ht="42.75" x14ac:dyDescent="0.2">
      <c r="A293" s="53" t="s">
        <v>56</v>
      </c>
      <c r="B293" s="41" t="s">
        <v>579</v>
      </c>
      <c r="C293" s="42" t="s">
        <v>6</v>
      </c>
      <c r="D293" s="127">
        <v>368.08</v>
      </c>
      <c r="E293" s="128">
        <f>Boletim_de_Medição_03!G293</f>
        <v>0</v>
      </c>
      <c r="F293" s="105"/>
      <c r="G293" s="17">
        <f t="shared" si="47"/>
        <v>0</v>
      </c>
      <c r="H293" s="17">
        <f t="shared" si="48"/>
        <v>368.08</v>
      </c>
      <c r="I293" s="129">
        <v>20.77</v>
      </c>
      <c r="J293" s="17">
        <f t="shared" si="50"/>
        <v>7645.02</v>
      </c>
      <c r="K293" s="17">
        <f t="shared" si="51"/>
        <v>0</v>
      </c>
      <c r="L293" s="17">
        <f t="shared" si="52"/>
        <v>0</v>
      </c>
      <c r="M293" s="17">
        <f t="shared" si="53"/>
        <v>0</v>
      </c>
      <c r="N293" s="17">
        <f t="shared" si="54"/>
        <v>7645.02</v>
      </c>
      <c r="O293" s="54">
        <f t="shared" si="49"/>
        <v>0</v>
      </c>
    </row>
    <row r="294" spans="1:15" ht="28.5" x14ac:dyDescent="0.2">
      <c r="A294" s="53" t="s">
        <v>57</v>
      </c>
      <c r="B294" s="41" t="s">
        <v>580</v>
      </c>
      <c r="C294" s="42" t="s">
        <v>6</v>
      </c>
      <c r="D294" s="127">
        <v>368.08</v>
      </c>
      <c r="E294" s="128">
        <f>Boletim_de_Medição_03!G294</f>
        <v>0</v>
      </c>
      <c r="F294" s="105"/>
      <c r="G294" s="17">
        <f t="shared" si="47"/>
        <v>0</v>
      </c>
      <c r="H294" s="17">
        <f t="shared" si="48"/>
        <v>368.08</v>
      </c>
      <c r="I294" s="129">
        <v>48.12</v>
      </c>
      <c r="J294" s="17">
        <f t="shared" si="50"/>
        <v>17712.009999999998</v>
      </c>
      <c r="K294" s="17">
        <f t="shared" si="51"/>
        <v>0</v>
      </c>
      <c r="L294" s="17">
        <f t="shared" si="52"/>
        <v>0</v>
      </c>
      <c r="M294" s="17">
        <f t="shared" si="53"/>
        <v>0</v>
      </c>
      <c r="N294" s="17">
        <f t="shared" si="54"/>
        <v>17712.009999999998</v>
      </c>
      <c r="O294" s="54">
        <f t="shared" si="49"/>
        <v>0</v>
      </c>
    </row>
    <row r="295" spans="1:15" ht="15" x14ac:dyDescent="0.2">
      <c r="A295" s="53" t="s">
        <v>106</v>
      </c>
      <c r="B295" s="41" t="s">
        <v>581</v>
      </c>
      <c r="C295" s="42" t="s">
        <v>30</v>
      </c>
      <c r="D295" s="127">
        <v>12.5</v>
      </c>
      <c r="E295" s="128">
        <f>Boletim_de_Medição_03!G295</f>
        <v>0</v>
      </c>
      <c r="F295" s="105"/>
      <c r="G295" s="17">
        <f t="shared" si="47"/>
        <v>0</v>
      </c>
      <c r="H295" s="17">
        <f t="shared" si="48"/>
        <v>12.5</v>
      </c>
      <c r="I295" s="129">
        <v>32.93</v>
      </c>
      <c r="J295" s="17">
        <f t="shared" si="50"/>
        <v>411.63</v>
      </c>
      <c r="K295" s="17">
        <f t="shared" si="51"/>
        <v>0</v>
      </c>
      <c r="L295" s="17">
        <f t="shared" si="52"/>
        <v>0</v>
      </c>
      <c r="M295" s="17">
        <f t="shared" si="53"/>
        <v>0</v>
      </c>
      <c r="N295" s="17">
        <f t="shared" si="54"/>
        <v>411.63</v>
      </c>
      <c r="O295" s="54">
        <f t="shared" si="49"/>
        <v>0</v>
      </c>
    </row>
    <row r="296" spans="1:15" ht="28.5" x14ac:dyDescent="0.2">
      <c r="A296" s="53" t="s">
        <v>107</v>
      </c>
      <c r="B296" s="41" t="s">
        <v>582</v>
      </c>
      <c r="C296" s="42" t="s">
        <v>30</v>
      </c>
      <c r="D296" s="127">
        <v>114</v>
      </c>
      <c r="E296" s="128">
        <f>Boletim_de_Medição_03!G296</f>
        <v>0</v>
      </c>
      <c r="F296" s="105"/>
      <c r="G296" s="17">
        <f t="shared" si="47"/>
        <v>0</v>
      </c>
      <c r="H296" s="17">
        <f t="shared" si="48"/>
        <v>114</v>
      </c>
      <c r="I296" s="129">
        <v>18.3</v>
      </c>
      <c r="J296" s="17">
        <f t="shared" si="50"/>
        <v>2086.1999999999998</v>
      </c>
      <c r="K296" s="17">
        <f t="shared" si="51"/>
        <v>0</v>
      </c>
      <c r="L296" s="17">
        <f t="shared" si="52"/>
        <v>0</v>
      </c>
      <c r="M296" s="17">
        <f t="shared" si="53"/>
        <v>0</v>
      </c>
      <c r="N296" s="17">
        <f t="shared" si="54"/>
        <v>2086.1999999999998</v>
      </c>
      <c r="O296" s="54">
        <f t="shared" si="49"/>
        <v>0</v>
      </c>
    </row>
    <row r="297" spans="1:15" ht="15" x14ac:dyDescent="0.2">
      <c r="A297" s="137" t="s">
        <v>108</v>
      </c>
      <c r="B297" s="138" t="s">
        <v>583</v>
      </c>
      <c r="C297" s="139"/>
      <c r="D297" s="140"/>
      <c r="E297" s="128">
        <f>Boletim_de_Medição_03!G297</f>
        <v>0</v>
      </c>
      <c r="F297" s="105"/>
      <c r="G297" s="17"/>
      <c r="H297" s="17"/>
      <c r="I297" s="129"/>
      <c r="J297" s="125"/>
      <c r="K297" s="125"/>
      <c r="L297" s="125"/>
      <c r="M297" s="125"/>
      <c r="N297" s="17">
        <f t="shared" si="54"/>
        <v>0</v>
      </c>
      <c r="O297" s="54"/>
    </row>
    <row r="298" spans="1:15" ht="42.75" x14ac:dyDescent="0.2">
      <c r="A298" s="53" t="s">
        <v>109</v>
      </c>
      <c r="B298" s="41" t="s">
        <v>320</v>
      </c>
      <c r="C298" s="42" t="s">
        <v>72</v>
      </c>
      <c r="D298" s="127">
        <v>15.75</v>
      </c>
      <c r="E298" s="128">
        <f>Boletim_de_Medição_03!G298</f>
        <v>0</v>
      </c>
      <c r="F298" s="105"/>
      <c r="G298" s="17">
        <f t="shared" si="47"/>
        <v>0</v>
      </c>
      <c r="H298" s="17">
        <f t="shared" si="48"/>
        <v>15.75</v>
      </c>
      <c r="I298" s="129">
        <v>59.91</v>
      </c>
      <c r="J298" s="17">
        <f t="shared" si="50"/>
        <v>943.58</v>
      </c>
      <c r="K298" s="17">
        <f t="shared" si="51"/>
        <v>0</v>
      </c>
      <c r="L298" s="17">
        <f t="shared" si="52"/>
        <v>0</v>
      </c>
      <c r="M298" s="17">
        <f t="shared" si="53"/>
        <v>0</v>
      </c>
      <c r="N298" s="17">
        <f t="shared" si="54"/>
        <v>943.58</v>
      </c>
      <c r="O298" s="54">
        <f t="shared" si="49"/>
        <v>0</v>
      </c>
    </row>
    <row r="299" spans="1:15" ht="28.5" x14ac:dyDescent="0.2">
      <c r="A299" s="53" t="s">
        <v>584</v>
      </c>
      <c r="B299" s="41" t="s">
        <v>322</v>
      </c>
      <c r="C299" s="42" t="s">
        <v>72</v>
      </c>
      <c r="D299" s="127">
        <v>31.25</v>
      </c>
      <c r="E299" s="128">
        <f>Boletim_de_Medição_03!G299</f>
        <v>0</v>
      </c>
      <c r="F299" s="105"/>
      <c r="G299" s="17">
        <f t="shared" si="47"/>
        <v>0</v>
      </c>
      <c r="H299" s="17">
        <f t="shared" si="48"/>
        <v>31.25</v>
      </c>
      <c r="I299" s="129">
        <v>3.02</v>
      </c>
      <c r="J299" s="17">
        <f t="shared" si="50"/>
        <v>94.38</v>
      </c>
      <c r="K299" s="17">
        <f t="shared" si="51"/>
        <v>0</v>
      </c>
      <c r="L299" s="17">
        <f t="shared" si="52"/>
        <v>0</v>
      </c>
      <c r="M299" s="17">
        <f t="shared" si="53"/>
        <v>0</v>
      </c>
      <c r="N299" s="17">
        <f t="shared" si="54"/>
        <v>94.38</v>
      </c>
      <c r="O299" s="54">
        <f t="shared" si="49"/>
        <v>0</v>
      </c>
    </row>
    <row r="300" spans="1:15" ht="42.75" x14ac:dyDescent="0.2">
      <c r="A300" s="53" t="s">
        <v>585</v>
      </c>
      <c r="B300" s="41" t="s">
        <v>586</v>
      </c>
      <c r="C300" s="42" t="s">
        <v>72</v>
      </c>
      <c r="D300" s="127">
        <v>31.25</v>
      </c>
      <c r="E300" s="128">
        <f>Boletim_de_Medição_03!G300</f>
        <v>0</v>
      </c>
      <c r="F300" s="105"/>
      <c r="G300" s="17">
        <f t="shared" si="47"/>
        <v>0</v>
      </c>
      <c r="H300" s="17">
        <f t="shared" si="48"/>
        <v>31.25</v>
      </c>
      <c r="I300" s="129">
        <v>18.649999999999999</v>
      </c>
      <c r="J300" s="17">
        <f t="shared" si="50"/>
        <v>582.80999999999995</v>
      </c>
      <c r="K300" s="17">
        <f t="shared" si="51"/>
        <v>0</v>
      </c>
      <c r="L300" s="17">
        <f t="shared" si="52"/>
        <v>0</v>
      </c>
      <c r="M300" s="17">
        <f t="shared" si="53"/>
        <v>0</v>
      </c>
      <c r="N300" s="17">
        <f t="shared" si="54"/>
        <v>582.80999999999995</v>
      </c>
      <c r="O300" s="54">
        <f t="shared" si="49"/>
        <v>0</v>
      </c>
    </row>
    <row r="301" spans="1:15" ht="42.75" x14ac:dyDescent="0.2">
      <c r="A301" s="53" t="s">
        <v>587</v>
      </c>
      <c r="B301" s="41" t="s">
        <v>588</v>
      </c>
      <c r="C301" s="42" t="s">
        <v>72</v>
      </c>
      <c r="D301" s="127">
        <v>31.25</v>
      </c>
      <c r="E301" s="128">
        <f>Boletim_de_Medição_03!G301</f>
        <v>0</v>
      </c>
      <c r="F301" s="105"/>
      <c r="G301" s="17">
        <f t="shared" ref="G301:G363" si="55">E301+F301</f>
        <v>0</v>
      </c>
      <c r="H301" s="17">
        <f t="shared" ref="H301:H363" si="56">D301-G301</f>
        <v>31.25</v>
      </c>
      <c r="I301" s="129">
        <v>35.590000000000003</v>
      </c>
      <c r="J301" s="17">
        <f t="shared" si="50"/>
        <v>1112.19</v>
      </c>
      <c r="K301" s="17">
        <f t="shared" si="51"/>
        <v>0</v>
      </c>
      <c r="L301" s="17">
        <f t="shared" si="52"/>
        <v>0</v>
      </c>
      <c r="M301" s="17">
        <f t="shared" si="53"/>
        <v>0</v>
      </c>
      <c r="N301" s="17">
        <f t="shared" si="54"/>
        <v>1112.19</v>
      </c>
      <c r="O301" s="54">
        <f t="shared" ref="O301:O363" si="57">G301/D301*100</f>
        <v>0</v>
      </c>
    </row>
    <row r="302" spans="1:15" ht="15" x14ac:dyDescent="0.2">
      <c r="A302" s="137" t="s">
        <v>110</v>
      </c>
      <c r="B302" s="138" t="s">
        <v>589</v>
      </c>
      <c r="C302" s="139"/>
      <c r="D302" s="140"/>
      <c r="E302" s="128">
        <f>Boletim_de_Medição_03!G302</f>
        <v>0</v>
      </c>
      <c r="F302" s="105"/>
      <c r="G302" s="17"/>
      <c r="H302" s="17"/>
      <c r="I302" s="129"/>
      <c r="J302" s="125"/>
      <c r="K302" s="125"/>
      <c r="L302" s="125"/>
      <c r="M302" s="125"/>
      <c r="N302" s="17">
        <f t="shared" si="54"/>
        <v>0</v>
      </c>
      <c r="O302" s="54"/>
    </row>
    <row r="303" spans="1:15" ht="57" x14ac:dyDescent="0.2">
      <c r="A303" s="53" t="s">
        <v>590</v>
      </c>
      <c r="B303" s="41" t="s">
        <v>308</v>
      </c>
      <c r="C303" s="42" t="s">
        <v>100</v>
      </c>
      <c r="D303" s="127">
        <v>24</v>
      </c>
      <c r="E303" s="128">
        <f>Boletim_de_Medição_03!G303</f>
        <v>0</v>
      </c>
      <c r="F303" s="105"/>
      <c r="G303" s="17">
        <f t="shared" si="55"/>
        <v>0</v>
      </c>
      <c r="H303" s="17">
        <f t="shared" si="56"/>
        <v>24</v>
      </c>
      <c r="I303" s="129">
        <v>5.28</v>
      </c>
      <c r="J303" s="17">
        <f t="shared" si="50"/>
        <v>126.72</v>
      </c>
      <c r="K303" s="17">
        <f t="shared" si="51"/>
        <v>0</v>
      </c>
      <c r="L303" s="17">
        <f t="shared" si="52"/>
        <v>0</v>
      </c>
      <c r="M303" s="17">
        <f t="shared" si="53"/>
        <v>0</v>
      </c>
      <c r="N303" s="17">
        <f t="shared" si="54"/>
        <v>126.72</v>
      </c>
      <c r="O303" s="54">
        <f t="shared" si="57"/>
        <v>0</v>
      </c>
    </row>
    <row r="304" spans="1:15" ht="28.5" x14ac:dyDescent="0.2">
      <c r="A304" s="53" t="s">
        <v>591</v>
      </c>
      <c r="B304" s="41" t="s">
        <v>574</v>
      </c>
      <c r="C304" s="42" t="s">
        <v>6</v>
      </c>
      <c r="D304" s="127">
        <v>17.98</v>
      </c>
      <c r="E304" s="128">
        <f>Boletim_de_Medição_03!G304</f>
        <v>0</v>
      </c>
      <c r="F304" s="105"/>
      <c r="G304" s="17">
        <f t="shared" si="55"/>
        <v>0</v>
      </c>
      <c r="H304" s="17">
        <f t="shared" si="56"/>
        <v>17.98</v>
      </c>
      <c r="I304" s="129">
        <v>29.51</v>
      </c>
      <c r="J304" s="17">
        <f t="shared" si="50"/>
        <v>530.59</v>
      </c>
      <c r="K304" s="17">
        <f t="shared" si="51"/>
        <v>0</v>
      </c>
      <c r="L304" s="17">
        <f t="shared" si="52"/>
        <v>0</v>
      </c>
      <c r="M304" s="17">
        <f t="shared" si="53"/>
        <v>0</v>
      </c>
      <c r="N304" s="17">
        <f t="shared" si="54"/>
        <v>530.59</v>
      </c>
      <c r="O304" s="54">
        <f t="shared" si="57"/>
        <v>0</v>
      </c>
    </row>
    <row r="305" spans="1:15" ht="28.5" x14ac:dyDescent="0.2">
      <c r="A305" s="53" t="s">
        <v>592</v>
      </c>
      <c r="B305" s="41" t="s">
        <v>302</v>
      </c>
      <c r="C305" s="42" t="s">
        <v>74</v>
      </c>
      <c r="D305" s="127">
        <v>0.6</v>
      </c>
      <c r="E305" s="128">
        <f>Boletim_de_Medição_03!G305</f>
        <v>0</v>
      </c>
      <c r="F305" s="105"/>
      <c r="G305" s="17">
        <f t="shared" si="55"/>
        <v>0</v>
      </c>
      <c r="H305" s="17">
        <f t="shared" si="56"/>
        <v>0.6</v>
      </c>
      <c r="I305" s="129">
        <v>476.04</v>
      </c>
      <c r="J305" s="17">
        <f t="shared" si="50"/>
        <v>285.62</v>
      </c>
      <c r="K305" s="17">
        <f t="shared" si="51"/>
        <v>0</v>
      </c>
      <c r="L305" s="17">
        <f t="shared" si="52"/>
        <v>0</v>
      </c>
      <c r="M305" s="17">
        <f t="shared" si="53"/>
        <v>0</v>
      </c>
      <c r="N305" s="17">
        <f t="shared" si="54"/>
        <v>285.62</v>
      </c>
      <c r="O305" s="54">
        <f t="shared" si="57"/>
        <v>0</v>
      </c>
    </row>
    <row r="306" spans="1:15" ht="15" x14ac:dyDescent="0.2">
      <c r="A306" s="137" t="s">
        <v>58</v>
      </c>
      <c r="B306" s="138" t="s">
        <v>593</v>
      </c>
      <c r="C306" s="139"/>
      <c r="D306" s="140"/>
      <c r="E306" s="128">
        <f>Boletim_de_Medição_03!G306</f>
        <v>0</v>
      </c>
      <c r="F306" s="105"/>
      <c r="G306" s="17"/>
      <c r="H306" s="17"/>
      <c r="I306" s="129"/>
      <c r="J306" s="125"/>
      <c r="K306" s="125"/>
      <c r="L306" s="125"/>
      <c r="M306" s="125"/>
      <c r="N306" s="17">
        <f t="shared" si="54"/>
        <v>0</v>
      </c>
      <c r="O306" s="54"/>
    </row>
    <row r="307" spans="1:15" ht="15" x14ac:dyDescent="0.2">
      <c r="A307" s="137" t="s">
        <v>59</v>
      </c>
      <c r="B307" s="138" t="s">
        <v>594</v>
      </c>
      <c r="C307" s="139"/>
      <c r="D307" s="140"/>
      <c r="E307" s="128">
        <f>Boletim_de_Medição_03!G307</f>
        <v>0</v>
      </c>
      <c r="F307" s="105"/>
      <c r="G307" s="17"/>
      <c r="H307" s="17"/>
      <c r="I307" s="129"/>
      <c r="J307" s="125"/>
      <c r="K307" s="125"/>
      <c r="L307" s="125"/>
      <c r="M307" s="125"/>
      <c r="N307" s="17">
        <f t="shared" si="54"/>
        <v>0</v>
      </c>
      <c r="O307" s="54"/>
    </row>
    <row r="308" spans="1:15" ht="42.75" x14ac:dyDescent="0.2">
      <c r="A308" s="53" t="s">
        <v>595</v>
      </c>
      <c r="B308" s="41" t="s">
        <v>596</v>
      </c>
      <c r="C308" s="42" t="s">
        <v>74</v>
      </c>
      <c r="D308" s="127">
        <v>33.6</v>
      </c>
      <c r="E308" s="128">
        <f>Boletim_de_Medição_03!G308</f>
        <v>0</v>
      </c>
      <c r="F308" s="105"/>
      <c r="G308" s="17">
        <f t="shared" si="55"/>
        <v>0</v>
      </c>
      <c r="H308" s="17">
        <f t="shared" si="56"/>
        <v>33.6</v>
      </c>
      <c r="I308" s="129">
        <v>33.92</v>
      </c>
      <c r="J308" s="17">
        <f t="shared" si="50"/>
        <v>1139.71</v>
      </c>
      <c r="K308" s="17">
        <f t="shared" si="51"/>
        <v>0</v>
      </c>
      <c r="L308" s="17">
        <f t="shared" si="52"/>
        <v>0</v>
      </c>
      <c r="M308" s="17">
        <f t="shared" si="53"/>
        <v>0</v>
      </c>
      <c r="N308" s="17">
        <f t="shared" si="54"/>
        <v>1139.71</v>
      </c>
      <c r="O308" s="54">
        <f t="shared" si="57"/>
        <v>0</v>
      </c>
    </row>
    <row r="309" spans="1:15" ht="57" x14ac:dyDescent="0.2">
      <c r="A309" s="53" t="s">
        <v>597</v>
      </c>
      <c r="B309" s="41" t="s">
        <v>598</v>
      </c>
      <c r="C309" s="42" t="s">
        <v>74</v>
      </c>
      <c r="D309" s="127">
        <v>8.4</v>
      </c>
      <c r="E309" s="128">
        <f>Boletim_de_Medição_03!G309</f>
        <v>0</v>
      </c>
      <c r="F309" s="105"/>
      <c r="G309" s="17">
        <f t="shared" si="55"/>
        <v>0</v>
      </c>
      <c r="H309" s="17">
        <f t="shared" si="56"/>
        <v>8.4</v>
      </c>
      <c r="I309" s="129">
        <v>13.83</v>
      </c>
      <c r="J309" s="17">
        <f t="shared" si="50"/>
        <v>116.17</v>
      </c>
      <c r="K309" s="17">
        <f t="shared" si="51"/>
        <v>0</v>
      </c>
      <c r="L309" s="17">
        <f t="shared" si="52"/>
        <v>0</v>
      </c>
      <c r="M309" s="17">
        <f t="shared" si="53"/>
        <v>0</v>
      </c>
      <c r="N309" s="17">
        <f t="shared" si="54"/>
        <v>116.17</v>
      </c>
      <c r="O309" s="54">
        <f t="shared" si="57"/>
        <v>0</v>
      </c>
    </row>
    <row r="310" spans="1:15" ht="28.5" x14ac:dyDescent="0.2">
      <c r="A310" s="53" t="s">
        <v>599</v>
      </c>
      <c r="B310" s="41" t="s">
        <v>600</v>
      </c>
      <c r="C310" s="42" t="s">
        <v>30</v>
      </c>
      <c r="D310" s="127">
        <v>149</v>
      </c>
      <c r="E310" s="128">
        <f>Boletim_de_Medição_03!G310</f>
        <v>0</v>
      </c>
      <c r="F310" s="105"/>
      <c r="G310" s="17">
        <f t="shared" si="55"/>
        <v>0</v>
      </c>
      <c r="H310" s="17">
        <f t="shared" si="56"/>
        <v>149</v>
      </c>
      <c r="I310" s="129">
        <v>2.63</v>
      </c>
      <c r="J310" s="17">
        <f t="shared" si="50"/>
        <v>391.87</v>
      </c>
      <c r="K310" s="17">
        <f t="shared" si="51"/>
        <v>0</v>
      </c>
      <c r="L310" s="17">
        <f t="shared" si="52"/>
        <v>0</v>
      </c>
      <c r="M310" s="17">
        <f t="shared" si="53"/>
        <v>0</v>
      </c>
      <c r="N310" s="17">
        <f t="shared" si="54"/>
        <v>391.87</v>
      </c>
      <c r="O310" s="54">
        <f t="shared" si="57"/>
        <v>0</v>
      </c>
    </row>
    <row r="311" spans="1:15" ht="15" x14ac:dyDescent="0.2">
      <c r="A311" s="53" t="s">
        <v>601</v>
      </c>
      <c r="B311" s="41" t="s">
        <v>602</v>
      </c>
      <c r="C311" s="42" t="s">
        <v>28</v>
      </c>
      <c r="D311" s="127">
        <v>38.71</v>
      </c>
      <c r="E311" s="128">
        <f>Boletim_de_Medição_03!G311</f>
        <v>0</v>
      </c>
      <c r="F311" s="105"/>
      <c r="G311" s="17">
        <f t="shared" si="55"/>
        <v>0</v>
      </c>
      <c r="H311" s="17">
        <f t="shared" si="56"/>
        <v>38.71</v>
      </c>
      <c r="I311" s="129">
        <v>7.54</v>
      </c>
      <c r="J311" s="17">
        <f t="shared" si="50"/>
        <v>291.87</v>
      </c>
      <c r="K311" s="17">
        <f t="shared" si="51"/>
        <v>0</v>
      </c>
      <c r="L311" s="17">
        <f t="shared" si="52"/>
        <v>0</v>
      </c>
      <c r="M311" s="17">
        <f t="shared" si="53"/>
        <v>0</v>
      </c>
      <c r="N311" s="17">
        <f t="shared" si="54"/>
        <v>291.87</v>
      </c>
      <c r="O311" s="54">
        <f t="shared" si="57"/>
        <v>0</v>
      </c>
    </row>
    <row r="312" spans="1:15" ht="42.75" x14ac:dyDescent="0.2">
      <c r="A312" s="53" t="s">
        <v>603</v>
      </c>
      <c r="B312" s="41" t="s">
        <v>195</v>
      </c>
      <c r="C312" s="42" t="s">
        <v>196</v>
      </c>
      <c r="D312" s="127">
        <v>387.1</v>
      </c>
      <c r="E312" s="128">
        <f>Boletim_de_Medição_03!G312</f>
        <v>0</v>
      </c>
      <c r="F312" s="105"/>
      <c r="G312" s="17">
        <f t="shared" si="55"/>
        <v>0</v>
      </c>
      <c r="H312" s="17">
        <f t="shared" si="56"/>
        <v>387.1</v>
      </c>
      <c r="I312" s="129">
        <v>0.64</v>
      </c>
      <c r="J312" s="17">
        <f t="shared" si="50"/>
        <v>247.74</v>
      </c>
      <c r="K312" s="17">
        <f t="shared" si="51"/>
        <v>0</v>
      </c>
      <c r="L312" s="17">
        <f t="shared" si="52"/>
        <v>0</v>
      </c>
      <c r="M312" s="17">
        <f t="shared" si="53"/>
        <v>0</v>
      </c>
      <c r="N312" s="17">
        <f t="shared" si="54"/>
        <v>247.74</v>
      </c>
      <c r="O312" s="54">
        <f t="shared" si="57"/>
        <v>0</v>
      </c>
    </row>
    <row r="313" spans="1:15" ht="15" x14ac:dyDescent="0.2">
      <c r="A313" s="137" t="s">
        <v>60</v>
      </c>
      <c r="B313" s="138" t="s">
        <v>604</v>
      </c>
      <c r="C313" s="139"/>
      <c r="D313" s="140"/>
      <c r="E313" s="128">
        <f>Boletim_de_Medição_03!G313</f>
        <v>0</v>
      </c>
      <c r="F313" s="105"/>
      <c r="G313" s="17"/>
      <c r="H313" s="17"/>
      <c r="I313" s="129"/>
      <c r="J313" s="125"/>
      <c r="K313" s="125"/>
      <c r="L313" s="125"/>
      <c r="M313" s="125"/>
      <c r="N313" s="17">
        <f t="shared" si="54"/>
        <v>0</v>
      </c>
      <c r="O313" s="54"/>
    </row>
    <row r="314" spans="1:15" ht="15" x14ac:dyDescent="0.2">
      <c r="A314" s="53" t="s">
        <v>605</v>
      </c>
      <c r="B314" s="41" t="s">
        <v>606</v>
      </c>
      <c r="C314" s="42" t="s">
        <v>7</v>
      </c>
      <c r="D314" s="127">
        <v>1</v>
      </c>
      <c r="E314" s="128">
        <f>Boletim_de_Medição_03!G314</f>
        <v>0</v>
      </c>
      <c r="F314" s="105"/>
      <c r="G314" s="17">
        <f t="shared" si="55"/>
        <v>0</v>
      </c>
      <c r="H314" s="17">
        <f t="shared" si="56"/>
        <v>1</v>
      </c>
      <c r="I314" s="129">
        <v>71.59</v>
      </c>
      <c r="J314" s="17">
        <f t="shared" si="50"/>
        <v>71.59</v>
      </c>
      <c r="K314" s="17">
        <f t="shared" si="51"/>
        <v>0</v>
      </c>
      <c r="L314" s="17">
        <f t="shared" si="52"/>
        <v>0</v>
      </c>
      <c r="M314" s="17">
        <f t="shared" si="53"/>
        <v>0</v>
      </c>
      <c r="N314" s="17">
        <f t="shared" si="54"/>
        <v>71.59</v>
      </c>
      <c r="O314" s="54">
        <f t="shared" si="57"/>
        <v>0</v>
      </c>
    </row>
    <row r="315" spans="1:15" ht="42.75" x14ac:dyDescent="0.2">
      <c r="A315" s="53" t="s">
        <v>607</v>
      </c>
      <c r="B315" s="41" t="s">
        <v>608</v>
      </c>
      <c r="C315" s="42" t="s">
        <v>71</v>
      </c>
      <c r="D315" s="127">
        <v>1</v>
      </c>
      <c r="E315" s="128">
        <f>Boletim_de_Medição_03!G315</f>
        <v>0</v>
      </c>
      <c r="F315" s="105"/>
      <c r="G315" s="17">
        <f t="shared" si="55"/>
        <v>0</v>
      </c>
      <c r="H315" s="17">
        <f t="shared" si="56"/>
        <v>1</v>
      </c>
      <c r="I315" s="129">
        <v>23.69</v>
      </c>
      <c r="J315" s="17">
        <f t="shared" si="50"/>
        <v>23.69</v>
      </c>
      <c r="K315" s="17">
        <f t="shared" si="51"/>
        <v>0</v>
      </c>
      <c r="L315" s="17">
        <f t="shared" si="52"/>
        <v>0</v>
      </c>
      <c r="M315" s="17">
        <f t="shared" si="53"/>
        <v>0</v>
      </c>
      <c r="N315" s="17">
        <f t="shared" si="54"/>
        <v>23.69</v>
      </c>
      <c r="O315" s="54">
        <f t="shared" si="57"/>
        <v>0</v>
      </c>
    </row>
    <row r="316" spans="1:15" ht="28.5" x14ac:dyDescent="0.2">
      <c r="A316" s="53" t="s">
        <v>609</v>
      </c>
      <c r="B316" s="41" t="s">
        <v>610</v>
      </c>
      <c r="C316" s="42" t="s">
        <v>7</v>
      </c>
      <c r="D316" s="127">
        <v>1</v>
      </c>
      <c r="E316" s="128">
        <f>Boletim_de_Medição_03!G316</f>
        <v>0</v>
      </c>
      <c r="F316" s="105"/>
      <c r="G316" s="17">
        <f t="shared" si="55"/>
        <v>0</v>
      </c>
      <c r="H316" s="17">
        <f t="shared" si="56"/>
        <v>1</v>
      </c>
      <c r="I316" s="129">
        <v>268.5</v>
      </c>
      <c r="J316" s="17">
        <f t="shared" si="50"/>
        <v>268.5</v>
      </c>
      <c r="K316" s="17">
        <f t="shared" si="51"/>
        <v>0</v>
      </c>
      <c r="L316" s="17">
        <f t="shared" si="52"/>
        <v>0</v>
      </c>
      <c r="M316" s="17">
        <f t="shared" si="53"/>
        <v>0</v>
      </c>
      <c r="N316" s="17">
        <f t="shared" si="54"/>
        <v>268.5</v>
      </c>
      <c r="O316" s="54">
        <f t="shared" si="57"/>
        <v>0</v>
      </c>
    </row>
    <row r="317" spans="1:15" ht="28.5" x14ac:dyDescent="0.2">
      <c r="A317" s="53" t="s">
        <v>611</v>
      </c>
      <c r="B317" s="41" t="s">
        <v>612</v>
      </c>
      <c r="C317" s="42" t="s">
        <v>7</v>
      </c>
      <c r="D317" s="127">
        <v>1</v>
      </c>
      <c r="E317" s="128">
        <f>Boletim_de_Medição_03!G317</f>
        <v>0</v>
      </c>
      <c r="F317" s="105"/>
      <c r="G317" s="17">
        <f t="shared" si="55"/>
        <v>0</v>
      </c>
      <c r="H317" s="17">
        <f t="shared" si="56"/>
        <v>1</v>
      </c>
      <c r="I317" s="129">
        <v>178.59</v>
      </c>
      <c r="J317" s="17">
        <f t="shared" si="50"/>
        <v>178.59</v>
      </c>
      <c r="K317" s="17">
        <f t="shared" si="51"/>
        <v>0</v>
      </c>
      <c r="L317" s="17">
        <f t="shared" si="52"/>
        <v>0</v>
      </c>
      <c r="M317" s="17">
        <f t="shared" si="53"/>
        <v>0</v>
      </c>
      <c r="N317" s="17">
        <f t="shared" si="54"/>
        <v>178.59</v>
      </c>
      <c r="O317" s="54">
        <f t="shared" si="57"/>
        <v>0</v>
      </c>
    </row>
    <row r="318" spans="1:15" ht="15" x14ac:dyDescent="0.2">
      <c r="A318" s="53" t="s">
        <v>613</v>
      </c>
      <c r="B318" s="41" t="s">
        <v>614</v>
      </c>
      <c r="C318" s="42" t="s">
        <v>71</v>
      </c>
      <c r="D318" s="127">
        <v>11</v>
      </c>
      <c r="E318" s="128">
        <f>Boletim_de_Medição_03!G318</f>
        <v>0</v>
      </c>
      <c r="F318" s="105"/>
      <c r="G318" s="17">
        <f t="shared" si="55"/>
        <v>0</v>
      </c>
      <c r="H318" s="17">
        <f t="shared" si="56"/>
        <v>11</v>
      </c>
      <c r="I318" s="129">
        <v>10.54</v>
      </c>
      <c r="J318" s="17">
        <f t="shared" si="50"/>
        <v>115.94</v>
      </c>
      <c r="K318" s="17">
        <f t="shared" si="51"/>
        <v>0</v>
      </c>
      <c r="L318" s="17">
        <f t="shared" si="52"/>
        <v>0</v>
      </c>
      <c r="M318" s="17">
        <f t="shared" si="53"/>
        <v>0</v>
      </c>
      <c r="N318" s="17">
        <f t="shared" si="54"/>
        <v>115.94</v>
      </c>
      <c r="O318" s="54">
        <f t="shared" si="57"/>
        <v>0</v>
      </c>
    </row>
    <row r="319" spans="1:15" ht="28.5" x14ac:dyDescent="0.2">
      <c r="A319" s="53" t="s">
        <v>615</v>
      </c>
      <c r="B319" s="41" t="s">
        <v>616</v>
      </c>
      <c r="C319" s="42" t="s">
        <v>71</v>
      </c>
      <c r="D319" s="127">
        <v>2</v>
      </c>
      <c r="E319" s="128">
        <f>Boletim_de_Medição_03!G319</f>
        <v>0</v>
      </c>
      <c r="F319" s="105"/>
      <c r="G319" s="17">
        <f t="shared" si="55"/>
        <v>0</v>
      </c>
      <c r="H319" s="17">
        <f t="shared" si="56"/>
        <v>2</v>
      </c>
      <c r="I319" s="129">
        <v>95.77</v>
      </c>
      <c r="J319" s="17">
        <f t="shared" si="50"/>
        <v>191.54</v>
      </c>
      <c r="K319" s="17">
        <f t="shared" si="51"/>
        <v>0</v>
      </c>
      <c r="L319" s="17">
        <f t="shared" si="52"/>
        <v>0</v>
      </c>
      <c r="M319" s="17">
        <f t="shared" si="53"/>
        <v>0</v>
      </c>
      <c r="N319" s="17">
        <f t="shared" si="54"/>
        <v>191.54</v>
      </c>
      <c r="O319" s="54">
        <f t="shared" si="57"/>
        <v>0</v>
      </c>
    </row>
    <row r="320" spans="1:15" ht="15" x14ac:dyDescent="0.2">
      <c r="A320" s="53" t="s">
        <v>617</v>
      </c>
      <c r="B320" s="41" t="s">
        <v>618</v>
      </c>
      <c r="C320" s="42" t="s">
        <v>71</v>
      </c>
      <c r="D320" s="127">
        <v>8</v>
      </c>
      <c r="E320" s="128">
        <f>Boletim_de_Medição_03!G320</f>
        <v>0</v>
      </c>
      <c r="F320" s="105"/>
      <c r="G320" s="17">
        <f t="shared" si="55"/>
        <v>0</v>
      </c>
      <c r="H320" s="17">
        <f t="shared" si="56"/>
        <v>8</v>
      </c>
      <c r="I320" s="129">
        <v>53.33</v>
      </c>
      <c r="J320" s="17">
        <f t="shared" si="50"/>
        <v>426.64</v>
      </c>
      <c r="K320" s="17">
        <f t="shared" si="51"/>
        <v>0</v>
      </c>
      <c r="L320" s="17">
        <f t="shared" si="52"/>
        <v>0</v>
      </c>
      <c r="M320" s="17">
        <f t="shared" si="53"/>
        <v>0</v>
      </c>
      <c r="N320" s="17">
        <f t="shared" si="54"/>
        <v>426.64</v>
      </c>
      <c r="O320" s="54">
        <f t="shared" si="57"/>
        <v>0</v>
      </c>
    </row>
    <row r="321" spans="1:15" ht="28.5" x14ac:dyDescent="0.2">
      <c r="A321" s="53" t="s">
        <v>619</v>
      </c>
      <c r="B321" s="41" t="s">
        <v>476</v>
      </c>
      <c r="C321" s="42" t="s">
        <v>30</v>
      </c>
      <c r="D321" s="127">
        <v>11</v>
      </c>
      <c r="E321" s="128">
        <f>Boletim_de_Medição_03!G321</f>
        <v>0</v>
      </c>
      <c r="F321" s="105"/>
      <c r="G321" s="17">
        <f t="shared" si="55"/>
        <v>0</v>
      </c>
      <c r="H321" s="17">
        <f t="shared" si="56"/>
        <v>11</v>
      </c>
      <c r="I321" s="129">
        <v>2.21</v>
      </c>
      <c r="J321" s="17">
        <f t="shared" si="50"/>
        <v>24.31</v>
      </c>
      <c r="K321" s="17">
        <f t="shared" si="51"/>
        <v>0</v>
      </c>
      <c r="L321" s="17">
        <f t="shared" si="52"/>
        <v>0</v>
      </c>
      <c r="M321" s="17">
        <f t="shared" si="53"/>
        <v>0</v>
      </c>
      <c r="N321" s="17">
        <f t="shared" si="54"/>
        <v>24.31</v>
      </c>
      <c r="O321" s="54">
        <f t="shared" si="57"/>
        <v>0</v>
      </c>
    </row>
    <row r="322" spans="1:15" ht="28.5" x14ac:dyDescent="0.2">
      <c r="A322" s="53" t="s">
        <v>620</v>
      </c>
      <c r="B322" s="41" t="s">
        <v>621</v>
      </c>
      <c r="C322" s="42" t="s">
        <v>30</v>
      </c>
      <c r="D322" s="127">
        <v>4</v>
      </c>
      <c r="E322" s="128">
        <f>Boletim_de_Medição_03!G322</f>
        <v>0</v>
      </c>
      <c r="F322" s="105"/>
      <c r="G322" s="17">
        <f t="shared" si="55"/>
        <v>0</v>
      </c>
      <c r="H322" s="17">
        <f t="shared" si="56"/>
        <v>4</v>
      </c>
      <c r="I322" s="129">
        <v>3.95</v>
      </c>
      <c r="J322" s="17">
        <f t="shared" si="50"/>
        <v>15.8</v>
      </c>
      <c r="K322" s="17">
        <f t="shared" si="51"/>
        <v>0</v>
      </c>
      <c r="L322" s="17">
        <f t="shared" si="52"/>
        <v>0</v>
      </c>
      <c r="M322" s="17">
        <f t="shared" si="53"/>
        <v>0</v>
      </c>
      <c r="N322" s="17">
        <f t="shared" si="54"/>
        <v>15.8</v>
      </c>
      <c r="O322" s="54">
        <f t="shared" si="57"/>
        <v>0</v>
      </c>
    </row>
    <row r="323" spans="1:15" ht="15" x14ac:dyDescent="0.2">
      <c r="A323" s="53" t="s">
        <v>622</v>
      </c>
      <c r="B323" s="41" t="s">
        <v>623</v>
      </c>
      <c r="C323" s="42" t="s">
        <v>30</v>
      </c>
      <c r="D323" s="127">
        <v>4</v>
      </c>
      <c r="E323" s="128">
        <f>Boletim_de_Medição_03!G323</f>
        <v>0</v>
      </c>
      <c r="F323" s="105"/>
      <c r="G323" s="17">
        <f t="shared" si="55"/>
        <v>0</v>
      </c>
      <c r="H323" s="17">
        <f t="shared" si="56"/>
        <v>4</v>
      </c>
      <c r="I323" s="129">
        <v>4.26</v>
      </c>
      <c r="J323" s="17">
        <f t="shared" si="50"/>
        <v>17.04</v>
      </c>
      <c r="K323" s="17">
        <f t="shared" si="51"/>
        <v>0</v>
      </c>
      <c r="L323" s="17">
        <f t="shared" si="52"/>
        <v>0</v>
      </c>
      <c r="M323" s="17">
        <f t="shared" si="53"/>
        <v>0</v>
      </c>
      <c r="N323" s="17">
        <f t="shared" si="54"/>
        <v>17.04</v>
      </c>
      <c r="O323" s="54">
        <f t="shared" si="57"/>
        <v>0</v>
      </c>
    </row>
    <row r="324" spans="1:15" ht="15" x14ac:dyDescent="0.2">
      <c r="A324" s="137" t="s">
        <v>111</v>
      </c>
      <c r="B324" s="138" t="s">
        <v>624</v>
      </c>
      <c r="C324" s="139"/>
      <c r="D324" s="140"/>
      <c r="E324" s="128">
        <f>Boletim_de_Medição_03!G324</f>
        <v>0</v>
      </c>
      <c r="F324" s="105"/>
      <c r="G324" s="17"/>
      <c r="H324" s="17"/>
      <c r="I324" s="129"/>
      <c r="J324" s="125"/>
      <c r="K324" s="125"/>
      <c r="L324" s="125"/>
      <c r="M324" s="125"/>
      <c r="N324" s="17">
        <f t="shared" si="54"/>
        <v>0</v>
      </c>
      <c r="O324" s="54"/>
    </row>
    <row r="325" spans="1:15" ht="28.5" x14ac:dyDescent="0.2">
      <c r="A325" s="53" t="s">
        <v>625</v>
      </c>
      <c r="B325" s="41" t="s">
        <v>476</v>
      </c>
      <c r="C325" s="42" t="s">
        <v>30</v>
      </c>
      <c r="D325" s="127">
        <v>500</v>
      </c>
      <c r="E325" s="128">
        <f>Boletim_de_Medição_03!G325</f>
        <v>0</v>
      </c>
      <c r="F325" s="105"/>
      <c r="G325" s="17">
        <f t="shared" si="55"/>
        <v>0</v>
      </c>
      <c r="H325" s="17">
        <f t="shared" si="56"/>
        <v>500</v>
      </c>
      <c r="I325" s="129">
        <v>2.21</v>
      </c>
      <c r="J325" s="17">
        <f t="shared" si="50"/>
        <v>1105</v>
      </c>
      <c r="K325" s="17">
        <f t="shared" si="51"/>
        <v>0</v>
      </c>
      <c r="L325" s="17">
        <f t="shared" si="52"/>
        <v>0</v>
      </c>
      <c r="M325" s="17">
        <f t="shared" si="53"/>
        <v>0</v>
      </c>
      <c r="N325" s="17">
        <f t="shared" si="54"/>
        <v>1105</v>
      </c>
      <c r="O325" s="54">
        <f t="shared" si="57"/>
        <v>0</v>
      </c>
    </row>
    <row r="326" spans="1:15" ht="28.5" x14ac:dyDescent="0.2">
      <c r="A326" s="53" t="s">
        <v>626</v>
      </c>
      <c r="B326" s="41" t="s">
        <v>621</v>
      </c>
      <c r="C326" s="42" t="s">
        <v>30</v>
      </c>
      <c r="D326" s="127">
        <v>200</v>
      </c>
      <c r="E326" s="128">
        <f>Boletim_de_Medição_03!G326</f>
        <v>0</v>
      </c>
      <c r="F326" s="105"/>
      <c r="G326" s="17">
        <f t="shared" si="55"/>
        <v>0</v>
      </c>
      <c r="H326" s="17">
        <f t="shared" si="56"/>
        <v>200</v>
      </c>
      <c r="I326" s="129">
        <v>3.95</v>
      </c>
      <c r="J326" s="17">
        <f t="shared" si="50"/>
        <v>790</v>
      </c>
      <c r="K326" s="17">
        <f t="shared" si="51"/>
        <v>0</v>
      </c>
      <c r="L326" s="17">
        <f t="shared" si="52"/>
        <v>0</v>
      </c>
      <c r="M326" s="17">
        <f t="shared" si="53"/>
        <v>0</v>
      </c>
      <c r="N326" s="17">
        <f t="shared" si="54"/>
        <v>790</v>
      </c>
      <c r="O326" s="54">
        <f t="shared" si="57"/>
        <v>0</v>
      </c>
    </row>
    <row r="327" spans="1:15" ht="15" x14ac:dyDescent="0.2">
      <c r="A327" s="53" t="s">
        <v>627</v>
      </c>
      <c r="B327" s="41" t="s">
        <v>69</v>
      </c>
      <c r="C327" s="42" t="s">
        <v>30</v>
      </c>
      <c r="D327" s="127">
        <v>27.71</v>
      </c>
      <c r="E327" s="128">
        <f>Boletim_de_Medição_03!G327</f>
        <v>15.22</v>
      </c>
      <c r="F327" s="105"/>
      <c r="G327" s="17">
        <f t="shared" si="55"/>
        <v>15.22</v>
      </c>
      <c r="H327" s="17">
        <f t="shared" si="56"/>
        <v>12.49</v>
      </c>
      <c r="I327" s="129">
        <v>7.66</v>
      </c>
      <c r="J327" s="17">
        <f t="shared" si="50"/>
        <v>212.26</v>
      </c>
      <c r="K327" s="17">
        <f t="shared" si="51"/>
        <v>116.59</v>
      </c>
      <c r="L327" s="17">
        <f t="shared" si="52"/>
        <v>0</v>
      </c>
      <c r="M327" s="17">
        <f t="shared" si="53"/>
        <v>116.59</v>
      </c>
      <c r="N327" s="17">
        <f t="shared" si="54"/>
        <v>95.67</v>
      </c>
      <c r="O327" s="54">
        <f t="shared" si="57"/>
        <v>54.93</v>
      </c>
    </row>
    <row r="328" spans="1:15" ht="28.5" x14ac:dyDescent="0.2">
      <c r="A328" s="53" t="s">
        <v>628</v>
      </c>
      <c r="B328" s="41" t="s">
        <v>132</v>
      </c>
      <c r="C328" s="42" t="s">
        <v>30</v>
      </c>
      <c r="D328" s="127">
        <v>123.54</v>
      </c>
      <c r="E328" s="128">
        <f>Boletim_de_Medição_03!G328</f>
        <v>123.54</v>
      </c>
      <c r="F328" s="105"/>
      <c r="G328" s="17">
        <f t="shared" si="55"/>
        <v>123.54</v>
      </c>
      <c r="H328" s="17">
        <f t="shared" si="56"/>
        <v>0</v>
      </c>
      <c r="I328" s="129">
        <v>5.64</v>
      </c>
      <c r="J328" s="17">
        <f t="shared" si="50"/>
        <v>696.77</v>
      </c>
      <c r="K328" s="17">
        <f t="shared" si="51"/>
        <v>696.77</v>
      </c>
      <c r="L328" s="17">
        <f t="shared" si="52"/>
        <v>0</v>
      </c>
      <c r="M328" s="17">
        <f t="shared" si="53"/>
        <v>696.77</v>
      </c>
      <c r="N328" s="17">
        <f t="shared" si="54"/>
        <v>0</v>
      </c>
      <c r="O328" s="54">
        <f t="shared" si="57"/>
        <v>100</v>
      </c>
    </row>
    <row r="329" spans="1:15" ht="15" x14ac:dyDescent="0.2">
      <c r="A329" s="53" t="s">
        <v>629</v>
      </c>
      <c r="B329" s="41" t="s">
        <v>623</v>
      </c>
      <c r="C329" s="42" t="s">
        <v>30</v>
      </c>
      <c r="D329" s="127">
        <v>115.23</v>
      </c>
      <c r="E329" s="128">
        <f>Boletim_de_Medição_03!G329</f>
        <v>0</v>
      </c>
      <c r="F329" s="105"/>
      <c r="G329" s="17">
        <f t="shared" si="55"/>
        <v>0</v>
      </c>
      <c r="H329" s="17">
        <f t="shared" si="56"/>
        <v>115.23</v>
      </c>
      <c r="I329" s="129">
        <v>4.26</v>
      </c>
      <c r="J329" s="17">
        <f t="shared" si="50"/>
        <v>490.88</v>
      </c>
      <c r="K329" s="17">
        <f t="shared" si="51"/>
        <v>0</v>
      </c>
      <c r="L329" s="17">
        <f t="shared" si="52"/>
        <v>0</v>
      </c>
      <c r="M329" s="17">
        <f t="shared" si="53"/>
        <v>0</v>
      </c>
      <c r="N329" s="17">
        <f t="shared" si="54"/>
        <v>490.88</v>
      </c>
      <c r="O329" s="54">
        <f t="shared" si="57"/>
        <v>0</v>
      </c>
    </row>
    <row r="330" spans="1:15" ht="28.5" x14ac:dyDescent="0.2">
      <c r="A330" s="53" t="s">
        <v>630</v>
      </c>
      <c r="B330" s="41" t="s">
        <v>491</v>
      </c>
      <c r="C330" s="42" t="s">
        <v>71</v>
      </c>
      <c r="D330" s="127">
        <v>34</v>
      </c>
      <c r="E330" s="128">
        <f>Boletim_de_Medição_03!G330</f>
        <v>0</v>
      </c>
      <c r="F330" s="105"/>
      <c r="G330" s="17">
        <f t="shared" si="55"/>
        <v>0</v>
      </c>
      <c r="H330" s="17">
        <f t="shared" si="56"/>
        <v>34</v>
      </c>
      <c r="I330" s="129">
        <v>4.68</v>
      </c>
      <c r="J330" s="17">
        <f t="shared" ref="J330:J393" si="58">D330*I330</f>
        <v>159.12</v>
      </c>
      <c r="K330" s="17">
        <f t="shared" ref="K330:K393" si="59">E330*I330</f>
        <v>0</v>
      </c>
      <c r="L330" s="17">
        <f t="shared" ref="L330:L393" si="60">F330*I330</f>
        <v>0</v>
      </c>
      <c r="M330" s="17">
        <f t="shared" ref="M330:M393" si="61">G330*I330</f>
        <v>0</v>
      </c>
      <c r="N330" s="17">
        <f t="shared" si="54"/>
        <v>159.12</v>
      </c>
      <c r="O330" s="54">
        <f t="shared" si="57"/>
        <v>0</v>
      </c>
    </row>
    <row r="331" spans="1:15" ht="15" x14ac:dyDescent="0.2">
      <c r="A331" s="53" t="s">
        <v>631</v>
      </c>
      <c r="B331" s="41" t="s">
        <v>632</v>
      </c>
      <c r="C331" s="42" t="s">
        <v>7</v>
      </c>
      <c r="D331" s="127">
        <v>4</v>
      </c>
      <c r="E331" s="128">
        <f>Boletim_de_Medição_03!G331</f>
        <v>4</v>
      </c>
      <c r="F331" s="105"/>
      <c r="G331" s="17">
        <f t="shared" si="55"/>
        <v>4</v>
      </c>
      <c r="H331" s="17">
        <f t="shared" si="56"/>
        <v>0</v>
      </c>
      <c r="I331" s="129">
        <v>9.9700000000000006</v>
      </c>
      <c r="J331" s="17">
        <f t="shared" si="58"/>
        <v>39.880000000000003</v>
      </c>
      <c r="K331" s="17">
        <f t="shared" si="59"/>
        <v>39.880000000000003</v>
      </c>
      <c r="L331" s="17">
        <f t="shared" si="60"/>
        <v>0</v>
      </c>
      <c r="M331" s="17">
        <f t="shared" si="61"/>
        <v>39.880000000000003</v>
      </c>
      <c r="N331" s="17">
        <f t="shared" ref="N331:N394" si="62">J331-M331</f>
        <v>0</v>
      </c>
      <c r="O331" s="54">
        <f t="shared" si="57"/>
        <v>100</v>
      </c>
    </row>
    <row r="332" spans="1:15" ht="15" x14ac:dyDescent="0.2">
      <c r="A332" s="53" t="s">
        <v>633</v>
      </c>
      <c r="B332" s="41" t="s">
        <v>634</v>
      </c>
      <c r="C332" s="42" t="s">
        <v>7</v>
      </c>
      <c r="D332" s="127">
        <v>42</v>
      </c>
      <c r="E332" s="128">
        <f>Boletim_de_Medição_03!G332</f>
        <v>42</v>
      </c>
      <c r="F332" s="105"/>
      <c r="G332" s="17">
        <f t="shared" si="55"/>
        <v>42</v>
      </c>
      <c r="H332" s="17">
        <f t="shared" si="56"/>
        <v>0</v>
      </c>
      <c r="I332" s="129">
        <v>7.36</v>
      </c>
      <c r="J332" s="17">
        <f t="shared" si="58"/>
        <v>309.12</v>
      </c>
      <c r="K332" s="17">
        <f t="shared" si="59"/>
        <v>309.12</v>
      </c>
      <c r="L332" s="17">
        <f t="shared" si="60"/>
        <v>0</v>
      </c>
      <c r="M332" s="17">
        <f t="shared" si="61"/>
        <v>309.12</v>
      </c>
      <c r="N332" s="17">
        <f t="shared" si="62"/>
        <v>0</v>
      </c>
      <c r="O332" s="54">
        <f t="shared" si="57"/>
        <v>100</v>
      </c>
    </row>
    <row r="333" spans="1:15" ht="28.5" x14ac:dyDescent="0.2">
      <c r="A333" s="53" t="s">
        <v>635</v>
      </c>
      <c r="B333" s="41" t="s">
        <v>131</v>
      </c>
      <c r="C333" s="42" t="s">
        <v>7</v>
      </c>
      <c r="D333" s="127">
        <v>13</v>
      </c>
      <c r="E333" s="128">
        <f>Boletim_de_Medição_03!G333</f>
        <v>0</v>
      </c>
      <c r="F333" s="105"/>
      <c r="G333" s="17">
        <f t="shared" si="55"/>
        <v>0</v>
      </c>
      <c r="H333" s="17">
        <f t="shared" si="56"/>
        <v>13</v>
      </c>
      <c r="I333" s="129">
        <v>2.75</v>
      </c>
      <c r="J333" s="17">
        <f t="shared" si="58"/>
        <v>35.75</v>
      </c>
      <c r="K333" s="17">
        <f t="shared" si="59"/>
        <v>0</v>
      </c>
      <c r="L333" s="17">
        <f t="shared" si="60"/>
        <v>0</v>
      </c>
      <c r="M333" s="17">
        <f t="shared" si="61"/>
        <v>0</v>
      </c>
      <c r="N333" s="17">
        <f t="shared" si="62"/>
        <v>35.75</v>
      </c>
      <c r="O333" s="54">
        <f t="shared" si="57"/>
        <v>0</v>
      </c>
    </row>
    <row r="334" spans="1:15" ht="28.5" x14ac:dyDescent="0.2">
      <c r="A334" s="53" t="s">
        <v>636</v>
      </c>
      <c r="B334" s="41" t="s">
        <v>130</v>
      </c>
      <c r="C334" s="42" t="s">
        <v>7</v>
      </c>
      <c r="D334" s="127">
        <v>105</v>
      </c>
      <c r="E334" s="128">
        <f>Boletim_de_Medição_03!G334</f>
        <v>105</v>
      </c>
      <c r="F334" s="105"/>
      <c r="G334" s="17">
        <f t="shared" si="55"/>
        <v>105</v>
      </c>
      <c r="H334" s="17">
        <f t="shared" si="56"/>
        <v>0</v>
      </c>
      <c r="I334" s="129">
        <v>1.99</v>
      </c>
      <c r="J334" s="17">
        <f t="shared" si="58"/>
        <v>208.95</v>
      </c>
      <c r="K334" s="17">
        <f t="shared" si="59"/>
        <v>208.95</v>
      </c>
      <c r="L334" s="17">
        <f t="shared" si="60"/>
        <v>0</v>
      </c>
      <c r="M334" s="17">
        <f t="shared" si="61"/>
        <v>208.95</v>
      </c>
      <c r="N334" s="17">
        <f t="shared" si="62"/>
        <v>0</v>
      </c>
      <c r="O334" s="54">
        <f t="shared" si="57"/>
        <v>100</v>
      </c>
    </row>
    <row r="335" spans="1:15" ht="28.5" x14ac:dyDescent="0.2">
      <c r="A335" s="53" t="s">
        <v>637</v>
      </c>
      <c r="B335" s="41" t="s">
        <v>638</v>
      </c>
      <c r="C335" s="42" t="s">
        <v>71</v>
      </c>
      <c r="D335" s="127">
        <v>23</v>
      </c>
      <c r="E335" s="128">
        <f>Boletim_de_Medição_03!G335</f>
        <v>0</v>
      </c>
      <c r="F335" s="105"/>
      <c r="G335" s="17">
        <f t="shared" si="55"/>
        <v>0</v>
      </c>
      <c r="H335" s="17">
        <f t="shared" si="56"/>
        <v>23</v>
      </c>
      <c r="I335" s="129">
        <v>10.19</v>
      </c>
      <c r="J335" s="17">
        <f t="shared" si="58"/>
        <v>234.37</v>
      </c>
      <c r="K335" s="17">
        <f t="shared" si="59"/>
        <v>0</v>
      </c>
      <c r="L335" s="17">
        <f t="shared" si="60"/>
        <v>0</v>
      </c>
      <c r="M335" s="17">
        <f t="shared" si="61"/>
        <v>0</v>
      </c>
      <c r="N335" s="17">
        <f t="shared" si="62"/>
        <v>234.37</v>
      </c>
      <c r="O335" s="54">
        <f t="shared" si="57"/>
        <v>0</v>
      </c>
    </row>
    <row r="336" spans="1:15" ht="28.5" x14ac:dyDescent="0.2">
      <c r="A336" s="53" t="s">
        <v>639</v>
      </c>
      <c r="B336" s="41" t="s">
        <v>640</v>
      </c>
      <c r="C336" s="42" t="s">
        <v>71</v>
      </c>
      <c r="D336" s="127">
        <v>8</v>
      </c>
      <c r="E336" s="128">
        <f>Boletim_de_Medição_03!G336</f>
        <v>0</v>
      </c>
      <c r="F336" s="105"/>
      <c r="G336" s="17">
        <f t="shared" si="55"/>
        <v>0</v>
      </c>
      <c r="H336" s="17">
        <f t="shared" si="56"/>
        <v>8</v>
      </c>
      <c r="I336" s="129">
        <v>17.28</v>
      </c>
      <c r="J336" s="17">
        <f t="shared" si="58"/>
        <v>138.24</v>
      </c>
      <c r="K336" s="17">
        <f t="shared" si="59"/>
        <v>0</v>
      </c>
      <c r="L336" s="17">
        <f t="shared" si="60"/>
        <v>0</v>
      </c>
      <c r="M336" s="17">
        <f t="shared" si="61"/>
        <v>0</v>
      </c>
      <c r="N336" s="17">
        <f t="shared" si="62"/>
        <v>138.24</v>
      </c>
      <c r="O336" s="54">
        <f t="shared" si="57"/>
        <v>0</v>
      </c>
    </row>
    <row r="337" spans="1:15" ht="28.5" x14ac:dyDescent="0.2">
      <c r="A337" s="53" t="s">
        <v>641</v>
      </c>
      <c r="B337" s="41" t="s">
        <v>642</v>
      </c>
      <c r="C337" s="42" t="s">
        <v>7</v>
      </c>
      <c r="D337" s="127">
        <v>4</v>
      </c>
      <c r="E337" s="128">
        <f>Boletim_de_Medição_03!G337</f>
        <v>0</v>
      </c>
      <c r="F337" s="105"/>
      <c r="G337" s="17">
        <f t="shared" si="55"/>
        <v>0</v>
      </c>
      <c r="H337" s="17">
        <f t="shared" si="56"/>
        <v>4</v>
      </c>
      <c r="I337" s="129">
        <v>102.56</v>
      </c>
      <c r="J337" s="17">
        <f t="shared" si="58"/>
        <v>410.24</v>
      </c>
      <c r="K337" s="17">
        <f t="shared" si="59"/>
        <v>0</v>
      </c>
      <c r="L337" s="17">
        <f t="shared" si="60"/>
        <v>0</v>
      </c>
      <c r="M337" s="17">
        <f t="shared" si="61"/>
        <v>0</v>
      </c>
      <c r="N337" s="17">
        <f t="shared" si="62"/>
        <v>410.24</v>
      </c>
      <c r="O337" s="54">
        <f t="shared" si="57"/>
        <v>0</v>
      </c>
    </row>
    <row r="338" spans="1:15" ht="28.5" x14ac:dyDescent="0.2">
      <c r="A338" s="53" t="s">
        <v>643</v>
      </c>
      <c r="B338" s="41" t="s">
        <v>644</v>
      </c>
      <c r="C338" s="42" t="s">
        <v>7</v>
      </c>
      <c r="D338" s="127">
        <v>5</v>
      </c>
      <c r="E338" s="128">
        <f>Boletim_de_Medição_03!G338</f>
        <v>0</v>
      </c>
      <c r="F338" s="105"/>
      <c r="G338" s="17">
        <f t="shared" si="55"/>
        <v>0</v>
      </c>
      <c r="H338" s="17">
        <f t="shared" si="56"/>
        <v>5</v>
      </c>
      <c r="I338" s="129">
        <v>6.59</v>
      </c>
      <c r="J338" s="17">
        <f t="shared" si="58"/>
        <v>32.950000000000003</v>
      </c>
      <c r="K338" s="17">
        <f t="shared" si="59"/>
        <v>0</v>
      </c>
      <c r="L338" s="17">
        <f t="shared" si="60"/>
        <v>0</v>
      </c>
      <c r="M338" s="17">
        <f t="shared" si="61"/>
        <v>0</v>
      </c>
      <c r="N338" s="17">
        <f t="shared" si="62"/>
        <v>32.950000000000003</v>
      </c>
      <c r="O338" s="54">
        <f t="shared" si="57"/>
        <v>0</v>
      </c>
    </row>
    <row r="339" spans="1:15" ht="15" x14ac:dyDescent="0.2">
      <c r="A339" s="53" t="s">
        <v>645</v>
      </c>
      <c r="B339" s="41" t="s">
        <v>646</v>
      </c>
      <c r="C339" s="42" t="s">
        <v>7</v>
      </c>
      <c r="D339" s="127">
        <v>10</v>
      </c>
      <c r="E339" s="128">
        <f>Boletim_de_Medição_03!G339</f>
        <v>0</v>
      </c>
      <c r="F339" s="105"/>
      <c r="G339" s="17">
        <f t="shared" si="55"/>
        <v>0</v>
      </c>
      <c r="H339" s="17">
        <f t="shared" si="56"/>
        <v>10</v>
      </c>
      <c r="I339" s="129">
        <v>14.06</v>
      </c>
      <c r="J339" s="17">
        <f t="shared" si="58"/>
        <v>140.6</v>
      </c>
      <c r="K339" s="17">
        <f t="shared" si="59"/>
        <v>0</v>
      </c>
      <c r="L339" s="17">
        <f t="shared" si="60"/>
        <v>0</v>
      </c>
      <c r="M339" s="17">
        <f t="shared" si="61"/>
        <v>0</v>
      </c>
      <c r="N339" s="17">
        <f t="shared" si="62"/>
        <v>140.6</v>
      </c>
      <c r="O339" s="54">
        <f t="shared" si="57"/>
        <v>0</v>
      </c>
    </row>
    <row r="340" spans="1:15" ht="28.5" x14ac:dyDescent="0.2">
      <c r="A340" s="53" t="s">
        <v>647</v>
      </c>
      <c r="B340" s="41" t="s">
        <v>648</v>
      </c>
      <c r="C340" s="42" t="s">
        <v>649</v>
      </c>
      <c r="D340" s="127">
        <v>35</v>
      </c>
      <c r="E340" s="128">
        <f>Boletim_de_Medição_03!G340</f>
        <v>0</v>
      </c>
      <c r="F340" s="105"/>
      <c r="G340" s="17">
        <f t="shared" si="55"/>
        <v>0</v>
      </c>
      <c r="H340" s="17">
        <f t="shared" si="56"/>
        <v>35</v>
      </c>
      <c r="I340" s="129">
        <v>6.48</v>
      </c>
      <c r="J340" s="17">
        <f t="shared" si="58"/>
        <v>226.8</v>
      </c>
      <c r="K340" s="17">
        <f t="shared" si="59"/>
        <v>0</v>
      </c>
      <c r="L340" s="17">
        <f t="shared" si="60"/>
        <v>0</v>
      </c>
      <c r="M340" s="17">
        <f t="shared" si="61"/>
        <v>0</v>
      </c>
      <c r="N340" s="17">
        <f t="shared" si="62"/>
        <v>226.8</v>
      </c>
      <c r="O340" s="54">
        <f t="shared" si="57"/>
        <v>0</v>
      </c>
    </row>
    <row r="341" spans="1:15" ht="15" x14ac:dyDescent="0.2">
      <c r="A341" s="137" t="s">
        <v>650</v>
      </c>
      <c r="B341" s="138" t="s">
        <v>651</v>
      </c>
      <c r="C341" s="139"/>
      <c r="D341" s="140"/>
      <c r="E341" s="128">
        <f>Boletim_de_Medição_03!G341</f>
        <v>0</v>
      </c>
      <c r="F341" s="105"/>
      <c r="G341" s="17"/>
      <c r="H341" s="17"/>
      <c r="I341" s="129"/>
      <c r="J341" s="125"/>
      <c r="K341" s="125"/>
      <c r="L341" s="125"/>
      <c r="M341" s="125"/>
      <c r="N341" s="17">
        <f t="shared" si="62"/>
        <v>0</v>
      </c>
      <c r="O341" s="54"/>
    </row>
    <row r="342" spans="1:15" ht="15" x14ac:dyDescent="0.2">
      <c r="A342" s="53" t="s">
        <v>652</v>
      </c>
      <c r="B342" s="41" t="s">
        <v>69</v>
      </c>
      <c r="C342" s="42" t="s">
        <v>30</v>
      </c>
      <c r="D342" s="127">
        <v>30</v>
      </c>
      <c r="E342" s="128">
        <f>Boletim_de_Medição_03!G342</f>
        <v>0</v>
      </c>
      <c r="F342" s="105">
        <v>17.52</v>
      </c>
      <c r="G342" s="17">
        <f t="shared" si="55"/>
        <v>17.52</v>
      </c>
      <c r="H342" s="17">
        <f t="shared" si="56"/>
        <v>12.48</v>
      </c>
      <c r="I342" s="129">
        <v>7.66</v>
      </c>
      <c r="J342" s="17">
        <f t="shared" si="58"/>
        <v>229.8</v>
      </c>
      <c r="K342" s="17">
        <f t="shared" si="59"/>
        <v>0</v>
      </c>
      <c r="L342" s="17">
        <f t="shared" si="60"/>
        <v>134.19999999999999</v>
      </c>
      <c r="M342" s="17">
        <f t="shared" si="61"/>
        <v>134.19999999999999</v>
      </c>
      <c r="N342" s="17">
        <f t="shared" si="62"/>
        <v>95.6</v>
      </c>
      <c r="O342" s="54">
        <f t="shared" si="57"/>
        <v>58.4</v>
      </c>
    </row>
    <row r="343" spans="1:15" ht="28.5" x14ac:dyDescent="0.2">
      <c r="A343" s="53" t="s">
        <v>653</v>
      </c>
      <c r="B343" s="41" t="s">
        <v>132</v>
      </c>
      <c r="C343" s="42" t="s">
        <v>30</v>
      </c>
      <c r="D343" s="127">
        <v>347.69</v>
      </c>
      <c r="E343" s="128">
        <f>Boletim_de_Medição_03!G343</f>
        <v>0</v>
      </c>
      <c r="F343" s="105">
        <v>102</v>
      </c>
      <c r="G343" s="17">
        <f t="shared" si="55"/>
        <v>102</v>
      </c>
      <c r="H343" s="17">
        <f t="shared" si="56"/>
        <v>245.69</v>
      </c>
      <c r="I343" s="129">
        <v>5.64</v>
      </c>
      <c r="J343" s="17">
        <f t="shared" si="58"/>
        <v>1960.97</v>
      </c>
      <c r="K343" s="17">
        <f t="shared" si="59"/>
        <v>0</v>
      </c>
      <c r="L343" s="17">
        <f t="shared" si="60"/>
        <v>575.28</v>
      </c>
      <c r="M343" s="17">
        <f t="shared" si="61"/>
        <v>575.28</v>
      </c>
      <c r="N343" s="17">
        <f t="shared" si="62"/>
        <v>1385.69</v>
      </c>
      <c r="O343" s="54">
        <f t="shared" si="57"/>
        <v>29.34</v>
      </c>
    </row>
    <row r="344" spans="1:15" ht="28.5" x14ac:dyDescent="0.2">
      <c r="A344" s="53" t="s">
        <v>654</v>
      </c>
      <c r="B344" s="41" t="s">
        <v>131</v>
      </c>
      <c r="C344" s="42" t="s">
        <v>7</v>
      </c>
      <c r="D344" s="127">
        <v>17</v>
      </c>
      <c r="E344" s="128">
        <f>Boletim_de_Medição_03!G344</f>
        <v>0</v>
      </c>
      <c r="F344" s="105">
        <v>10</v>
      </c>
      <c r="G344" s="17">
        <f t="shared" si="55"/>
        <v>10</v>
      </c>
      <c r="H344" s="17">
        <f t="shared" si="56"/>
        <v>7</v>
      </c>
      <c r="I344" s="129">
        <v>2.75</v>
      </c>
      <c r="J344" s="17">
        <f t="shared" si="58"/>
        <v>46.75</v>
      </c>
      <c r="K344" s="17">
        <f t="shared" si="59"/>
        <v>0</v>
      </c>
      <c r="L344" s="17">
        <f t="shared" si="60"/>
        <v>27.5</v>
      </c>
      <c r="M344" s="17">
        <f t="shared" si="61"/>
        <v>27.5</v>
      </c>
      <c r="N344" s="17">
        <f t="shared" si="62"/>
        <v>19.25</v>
      </c>
      <c r="O344" s="54">
        <f t="shared" si="57"/>
        <v>58.82</v>
      </c>
    </row>
    <row r="345" spans="1:15" ht="28.5" x14ac:dyDescent="0.2">
      <c r="A345" s="53" t="s">
        <v>655</v>
      </c>
      <c r="B345" s="41" t="s">
        <v>130</v>
      </c>
      <c r="C345" s="42" t="s">
        <v>7</v>
      </c>
      <c r="D345" s="127">
        <v>73</v>
      </c>
      <c r="E345" s="128">
        <f>Boletim_de_Medição_03!G345</f>
        <v>0</v>
      </c>
      <c r="F345" s="105">
        <v>45</v>
      </c>
      <c r="G345" s="17">
        <f t="shared" si="55"/>
        <v>45</v>
      </c>
      <c r="H345" s="17">
        <f t="shared" si="56"/>
        <v>28</v>
      </c>
      <c r="I345" s="129">
        <v>1.99</v>
      </c>
      <c r="J345" s="17">
        <f t="shared" si="58"/>
        <v>145.27000000000001</v>
      </c>
      <c r="K345" s="17">
        <f t="shared" si="59"/>
        <v>0</v>
      </c>
      <c r="L345" s="17">
        <f t="shared" si="60"/>
        <v>89.55</v>
      </c>
      <c r="M345" s="17">
        <f t="shared" si="61"/>
        <v>89.55</v>
      </c>
      <c r="N345" s="17">
        <f t="shared" si="62"/>
        <v>55.72</v>
      </c>
      <c r="O345" s="54">
        <f t="shared" si="57"/>
        <v>61.64</v>
      </c>
    </row>
    <row r="346" spans="1:15" ht="28.5" x14ac:dyDescent="0.2">
      <c r="A346" s="53" t="s">
        <v>656</v>
      </c>
      <c r="B346" s="41" t="s">
        <v>128</v>
      </c>
      <c r="C346" s="42" t="s">
        <v>7</v>
      </c>
      <c r="D346" s="127">
        <v>6</v>
      </c>
      <c r="E346" s="128">
        <f>Boletim_de_Medição_03!G346</f>
        <v>0</v>
      </c>
      <c r="F346" s="105">
        <v>3</v>
      </c>
      <c r="G346" s="17">
        <f t="shared" si="55"/>
        <v>3</v>
      </c>
      <c r="H346" s="17">
        <f t="shared" si="56"/>
        <v>3</v>
      </c>
      <c r="I346" s="129">
        <v>6.28</v>
      </c>
      <c r="J346" s="17">
        <f t="shared" si="58"/>
        <v>37.68</v>
      </c>
      <c r="K346" s="17">
        <f t="shared" si="59"/>
        <v>0</v>
      </c>
      <c r="L346" s="17">
        <f t="shared" si="60"/>
        <v>18.84</v>
      </c>
      <c r="M346" s="17">
        <f t="shared" si="61"/>
        <v>18.84</v>
      </c>
      <c r="N346" s="17">
        <f t="shared" si="62"/>
        <v>18.84</v>
      </c>
      <c r="O346" s="54">
        <f t="shared" si="57"/>
        <v>50</v>
      </c>
    </row>
    <row r="347" spans="1:15" ht="28.5" x14ac:dyDescent="0.2">
      <c r="A347" s="53" t="s">
        <v>657</v>
      </c>
      <c r="B347" s="41" t="s">
        <v>129</v>
      </c>
      <c r="C347" s="42" t="s">
        <v>7</v>
      </c>
      <c r="D347" s="127">
        <v>97</v>
      </c>
      <c r="E347" s="128">
        <f>Boletim_de_Medição_03!G347</f>
        <v>0</v>
      </c>
      <c r="F347" s="105">
        <v>36</v>
      </c>
      <c r="G347" s="17">
        <f t="shared" si="55"/>
        <v>36</v>
      </c>
      <c r="H347" s="17">
        <f t="shared" si="56"/>
        <v>61</v>
      </c>
      <c r="I347" s="129">
        <v>4.17</v>
      </c>
      <c r="J347" s="17">
        <f t="shared" si="58"/>
        <v>404.49</v>
      </c>
      <c r="K347" s="17">
        <f t="shared" si="59"/>
        <v>0</v>
      </c>
      <c r="L347" s="17">
        <f t="shared" si="60"/>
        <v>150.12</v>
      </c>
      <c r="M347" s="17">
        <f t="shared" si="61"/>
        <v>150.12</v>
      </c>
      <c r="N347" s="17">
        <f t="shared" si="62"/>
        <v>254.37</v>
      </c>
      <c r="O347" s="54">
        <f t="shared" si="57"/>
        <v>37.11</v>
      </c>
    </row>
    <row r="348" spans="1:15" ht="15" x14ac:dyDescent="0.2">
      <c r="A348" s="53" t="s">
        <v>658</v>
      </c>
      <c r="B348" s="41" t="s">
        <v>659</v>
      </c>
      <c r="C348" s="42" t="s">
        <v>30</v>
      </c>
      <c r="D348" s="127">
        <v>400</v>
      </c>
      <c r="E348" s="128">
        <f>Boletim_de_Medição_03!G348</f>
        <v>0</v>
      </c>
      <c r="F348" s="105"/>
      <c r="G348" s="17">
        <f t="shared" si="55"/>
        <v>0</v>
      </c>
      <c r="H348" s="17">
        <f t="shared" si="56"/>
        <v>400</v>
      </c>
      <c r="I348" s="129">
        <v>2.4500000000000002</v>
      </c>
      <c r="J348" s="17">
        <f t="shared" si="58"/>
        <v>980</v>
      </c>
      <c r="K348" s="17">
        <f t="shared" si="59"/>
        <v>0</v>
      </c>
      <c r="L348" s="17">
        <f t="shared" si="60"/>
        <v>0</v>
      </c>
      <c r="M348" s="17">
        <f t="shared" si="61"/>
        <v>0</v>
      </c>
      <c r="N348" s="17">
        <f t="shared" si="62"/>
        <v>980</v>
      </c>
      <c r="O348" s="54">
        <f t="shared" si="57"/>
        <v>0</v>
      </c>
    </row>
    <row r="349" spans="1:15" ht="28.5" x14ac:dyDescent="0.2">
      <c r="A349" s="53" t="s">
        <v>660</v>
      </c>
      <c r="B349" s="41" t="s">
        <v>476</v>
      </c>
      <c r="C349" s="42" t="s">
        <v>30</v>
      </c>
      <c r="D349" s="127">
        <v>1094.3499999999999</v>
      </c>
      <c r="E349" s="128">
        <f>Boletim_de_Medição_03!G349</f>
        <v>0</v>
      </c>
      <c r="F349" s="105"/>
      <c r="G349" s="17">
        <f t="shared" si="55"/>
        <v>0</v>
      </c>
      <c r="H349" s="17">
        <f t="shared" si="56"/>
        <v>1094.3499999999999</v>
      </c>
      <c r="I349" s="129">
        <v>2.21</v>
      </c>
      <c r="J349" s="17">
        <f t="shared" si="58"/>
        <v>2418.5100000000002</v>
      </c>
      <c r="K349" s="17">
        <f t="shared" si="59"/>
        <v>0</v>
      </c>
      <c r="L349" s="17">
        <f t="shared" si="60"/>
        <v>0</v>
      </c>
      <c r="M349" s="17">
        <f t="shared" si="61"/>
        <v>0</v>
      </c>
      <c r="N349" s="17">
        <f t="shared" si="62"/>
        <v>2418.5100000000002</v>
      </c>
      <c r="O349" s="54">
        <f t="shared" si="57"/>
        <v>0</v>
      </c>
    </row>
    <row r="350" spans="1:15" ht="28.5" x14ac:dyDescent="0.2">
      <c r="A350" s="53" t="s">
        <v>661</v>
      </c>
      <c r="B350" s="41" t="s">
        <v>662</v>
      </c>
      <c r="C350" s="42" t="s">
        <v>7</v>
      </c>
      <c r="D350" s="127">
        <v>52</v>
      </c>
      <c r="E350" s="128">
        <f>Boletim_de_Medição_03!G350</f>
        <v>0</v>
      </c>
      <c r="F350" s="105">
        <v>52</v>
      </c>
      <c r="G350" s="17">
        <f t="shared" si="55"/>
        <v>52</v>
      </c>
      <c r="H350" s="17">
        <f t="shared" si="56"/>
        <v>0</v>
      </c>
      <c r="I350" s="129">
        <v>6.33</v>
      </c>
      <c r="J350" s="17">
        <f t="shared" si="58"/>
        <v>329.16</v>
      </c>
      <c r="K350" s="17">
        <f t="shared" si="59"/>
        <v>0</v>
      </c>
      <c r="L350" s="17">
        <f t="shared" si="60"/>
        <v>329.16</v>
      </c>
      <c r="M350" s="17">
        <f t="shared" si="61"/>
        <v>329.16</v>
      </c>
      <c r="N350" s="17">
        <f t="shared" si="62"/>
        <v>0</v>
      </c>
      <c r="O350" s="54">
        <f t="shared" si="57"/>
        <v>100</v>
      </c>
    </row>
    <row r="351" spans="1:15" ht="28.5" x14ac:dyDescent="0.2">
      <c r="A351" s="53" t="s">
        <v>663</v>
      </c>
      <c r="B351" s="41" t="s">
        <v>493</v>
      </c>
      <c r="C351" s="42" t="s">
        <v>7</v>
      </c>
      <c r="D351" s="127">
        <v>4</v>
      </c>
      <c r="E351" s="128">
        <f>Boletim_de_Medição_03!G351</f>
        <v>0</v>
      </c>
      <c r="F351" s="105"/>
      <c r="G351" s="17">
        <f t="shared" si="55"/>
        <v>0</v>
      </c>
      <c r="H351" s="17">
        <f t="shared" si="56"/>
        <v>4</v>
      </c>
      <c r="I351" s="129">
        <v>95.82</v>
      </c>
      <c r="J351" s="17">
        <f t="shared" si="58"/>
        <v>383.28</v>
      </c>
      <c r="K351" s="17">
        <f t="shared" si="59"/>
        <v>0</v>
      </c>
      <c r="L351" s="17">
        <f t="shared" si="60"/>
        <v>0</v>
      </c>
      <c r="M351" s="17">
        <f t="shared" si="61"/>
        <v>0</v>
      </c>
      <c r="N351" s="17">
        <f t="shared" si="62"/>
        <v>383.28</v>
      </c>
      <c r="O351" s="54">
        <f t="shared" si="57"/>
        <v>0</v>
      </c>
    </row>
    <row r="352" spans="1:15" ht="28.5" x14ac:dyDescent="0.2">
      <c r="A352" s="53" t="s">
        <v>664</v>
      </c>
      <c r="B352" s="41" t="s">
        <v>665</v>
      </c>
      <c r="C352" s="42" t="s">
        <v>7</v>
      </c>
      <c r="D352" s="127">
        <v>9</v>
      </c>
      <c r="E352" s="128">
        <f>Boletim_de_Medição_03!G352</f>
        <v>0</v>
      </c>
      <c r="F352" s="105"/>
      <c r="G352" s="17">
        <f t="shared" si="55"/>
        <v>0</v>
      </c>
      <c r="H352" s="17">
        <f t="shared" si="56"/>
        <v>9</v>
      </c>
      <c r="I352" s="129">
        <v>76.72</v>
      </c>
      <c r="J352" s="17">
        <f t="shared" si="58"/>
        <v>690.48</v>
      </c>
      <c r="K352" s="17">
        <f t="shared" si="59"/>
        <v>0</v>
      </c>
      <c r="L352" s="17">
        <f t="shared" si="60"/>
        <v>0</v>
      </c>
      <c r="M352" s="17">
        <f t="shared" si="61"/>
        <v>0</v>
      </c>
      <c r="N352" s="17">
        <f t="shared" si="62"/>
        <v>690.48</v>
      </c>
      <c r="O352" s="54">
        <f t="shared" si="57"/>
        <v>0</v>
      </c>
    </row>
    <row r="353" spans="1:15" ht="28.5" x14ac:dyDescent="0.2">
      <c r="A353" s="53" t="s">
        <v>666</v>
      </c>
      <c r="B353" s="41" t="s">
        <v>667</v>
      </c>
      <c r="C353" s="42" t="s">
        <v>7</v>
      </c>
      <c r="D353" s="127">
        <v>2</v>
      </c>
      <c r="E353" s="128">
        <f>Boletim_de_Medição_03!G353</f>
        <v>0</v>
      </c>
      <c r="F353" s="105"/>
      <c r="G353" s="17">
        <f t="shared" si="55"/>
        <v>0</v>
      </c>
      <c r="H353" s="17">
        <f t="shared" si="56"/>
        <v>2</v>
      </c>
      <c r="I353" s="129">
        <v>126.87</v>
      </c>
      <c r="J353" s="17">
        <f t="shared" si="58"/>
        <v>253.74</v>
      </c>
      <c r="K353" s="17">
        <f t="shared" si="59"/>
        <v>0</v>
      </c>
      <c r="L353" s="17">
        <f t="shared" si="60"/>
        <v>0</v>
      </c>
      <c r="M353" s="17">
        <f t="shared" si="61"/>
        <v>0</v>
      </c>
      <c r="N353" s="17">
        <f t="shared" si="62"/>
        <v>253.74</v>
      </c>
      <c r="O353" s="54">
        <f t="shared" si="57"/>
        <v>0</v>
      </c>
    </row>
    <row r="354" spans="1:15" ht="42.75" x14ac:dyDescent="0.2">
      <c r="A354" s="53" t="s">
        <v>668</v>
      </c>
      <c r="B354" s="41" t="s">
        <v>669</v>
      </c>
      <c r="C354" s="42" t="s">
        <v>7</v>
      </c>
      <c r="D354" s="127">
        <v>15</v>
      </c>
      <c r="E354" s="128">
        <f>Boletim_de_Medição_03!G354</f>
        <v>0</v>
      </c>
      <c r="F354" s="105"/>
      <c r="G354" s="17">
        <f t="shared" si="55"/>
        <v>0</v>
      </c>
      <c r="H354" s="17">
        <f t="shared" si="56"/>
        <v>15</v>
      </c>
      <c r="I354" s="129">
        <v>268.64999999999998</v>
      </c>
      <c r="J354" s="17">
        <f t="shared" si="58"/>
        <v>4029.75</v>
      </c>
      <c r="K354" s="17">
        <f t="shared" si="59"/>
        <v>0</v>
      </c>
      <c r="L354" s="17">
        <f t="shared" si="60"/>
        <v>0</v>
      </c>
      <c r="M354" s="17">
        <f t="shared" si="61"/>
        <v>0</v>
      </c>
      <c r="N354" s="17">
        <f t="shared" si="62"/>
        <v>4029.75</v>
      </c>
      <c r="O354" s="54">
        <f t="shared" si="57"/>
        <v>0</v>
      </c>
    </row>
    <row r="355" spans="1:15" ht="42.75" x14ac:dyDescent="0.2">
      <c r="A355" s="53" t="s">
        <v>670</v>
      </c>
      <c r="B355" s="41" t="s">
        <v>671</v>
      </c>
      <c r="C355" s="42" t="s">
        <v>7</v>
      </c>
      <c r="D355" s="127">
        <v>16</v>
      </c>
      <c r="E355" s="128">
        <f>Boletim_de_Medição_03!G355</f>
        <v>0</v>
      </c>
      <c r="F355" s="105"/>
      <c r="G355" s="17">
        <f t="shared" si="55"/>
        <v>0</v>
      </c>
      <c r="H355" s="17">
        <f t="shared" si="56"/>
        <v>16</v>
      </c>
      <c r="I355" s="129">
        <v>149.36000000000001</v>
      </c>
      <c r="J355" s="17">
        <f t="shared" si="58"/>
        <v>2389.7600000000002</v>
      </c>
      <c r="K355" s="17">
        <f t="shared" si="59"/>
        <v>0</v>
      </c>
      <c r="L355" s="17">
        <f t="shared" si="60"/>
        <v>0</v>
      </c>
      <c r="M355" s="17">
        <f t="shared" si="61"/>
        <v>0</v>
      </c>
      <c r="N355" s="17">
        <f t="shared" si="62"/>
        <v>2389.7600000000002</v>
      </c>
      <c r="O355" s="54">
        <f t="shared" si="57"/>
        <v>0</v>
      </c>
    </row>
    <row r="356" spans="1:15" ht="42.75" x14ac:dyDescent="0.2">
      <c r="A356" s="53" t="s">
        <v>672</v>
      </c>
      <c r="B356" s="41" t="s">
        <v>673</v>
      </c>
      <c r="C356" s="42" t="s">
        <v>7</v>
      </c>
      <c r="D356" s="127">
        <v>7</v>
      </c>
      <c r="E356" s="128">
        <f>Boletim_de_Medição_03!G356</f>
        <v>0</v>
      </c>
      <c r="F356" s="105"/>
      <c r="G356" s="17">
        <f t="shared" si="55"/>
        <v>0</v>
      </c>
      <c r="H356" s="17">
        <f t="shared" si="56"/>
        <v>7</v>
      </c>
      <c r="I356" s="129">
        <v>180.1</v>
      </c>
      <c r="J356" s="17">
        <f t="shared" si="58"/>
        <v>1260.7</v>
      </c>
      <c r="K356" s="17">
        <f t="shared" si="59"/>
        <v>0</v>
      </c>
      <c r="L356" s="17">
        <f t="shared" si="60"/>
        <v>0</v>
      </c>
      <c r="M356" s="17">
        <f t="shared" si="61"/>
        <v>0</v>
      </c>
      <c r="N356" s="17">
        <f t="shared" si="62"/>
        <v>1260.7</v>
      </c>
      <c r="O356" s="54">
        <f t="shared" si="57"/>
        <v>0</v>
      </c>
    </row>
    <row r="357" spans="1:15" ht="15" x14ac:dyDescent="0.2">
      <c r="A357" s="53" t="s">
        <v>674</v>
      </c>
      <c r="B357" s="41" t="s">
        <v>675</v>
      </c>
      <c r="C357" s="42" t="s">
        <v>7</v>
      </c>
      <c r="D357" s="127">
        <v>3</v>
      </c>
      <c r="E357" s="128">
        <f>Boletim_de_Medição_03!G357</f>
        <v>0</v>
      </c>
      <c r="F357" s="105"/>
      <c r="G357" s="17">
        <f t="shared" si="55"/>
        <v>0</v>
      </c>
      <c r="H357" s="17">
        <f t="shared" si="56"/>
        <v>3</v>
      </c>
      <c r="I357" s="129">
        <v>109.23</v>
      </c>
      <c r="J357" s="17">
        <f t="shared" si="58"/>
        <v>327.69</v>
      </c>
      <c r="K357" s="17">
        <f t="shared" si="59"/>
        <v>0</v>
      </c>
      <c r="L357" s="17">
        <f t="shared" si="60"/>
        <v>0</v>
      </c>
      <c r="M357" s="17">
        <f t="shared" si="61"/>
        <v>0</v>
      </c>
      <c r="N357" s="17">
        <f t="shared" si="62"/>
        <v>327.69</v>
      </c>
      <c r="O357" s="54">
        <f t="shared" si="57"/>
        <v>0</v>
      </c>
    </row>
    <row r="358" spans="1:15" ht="28.5" x14ac:dyDescent="0.2">
      <c r="A358" s="53" t="s">
        <v>676</v>
      </c>
      <c r="B358" s="41" t="s">
        <v>677</v>
      </c>
      <c r="C358" s="42" t="s">
        <v>71</v>
      </c>
      <c r="D358" s="127">
        <v>14</v>
      </c>
      <c r="E358" s="128">
        <f>Boletim_de_Medição_03!G358</f>
        <v>0</v>
      </c>
      <c r="F358" s="105"/>
      <c r="G358" s="17">
        <f t="shared" si="55"/>
        <v>0</v>
      </c>
      <c r="H358" s="17">
        <f t="shared" si="56"/>
        <v>14</v>
      </c>
      <c r="I358" s="129">
        <v>9.8800000000000008</v>
      </c>
      <c r="J358" s="17">
        <f t="shared" si="58"/>
        <v>138.32</v>
      </c>
      <c r="K358" s="17">
        <f t="shared" si="59"/>
        <v>0</v>
      </c>
      <c r="L358" s="17">
        <f t="shared" si="60"/>
        <v>0</v>
      </c>
      <c r="M358" s="17">
        <f t="shared" si="61"/>
        <v>0</v>
      </c>
      <c r="N358" s="17">
        <f t="shared" si="62"/>
        <v>138.32</v>
      </c>
      <c r="O358" s="54">
        <f t="shared" si="57"/>
        <v>0</v>
      </c>
    </row>
    <row r="359" spans="1:15" ht="28.5" x14ac:dyDescent="0.2">
      <c r="A359" s="53" t="s">
        <v>678</v>
      </c>
      <c r="B359" s="41" t="s">
        <v>679</v>
      </c>
      <c r="C359" s="42" t="s">
        <v>71</v>
      </c>
      <c r="D359" s="127">
        <v>11</v>
      </c>
      <c r="E359" s="128">
        <f>Boletim_de_Medição_03!G359</f>
        <v>0</v>
      </c>
      <c r="F359" s="105"/>
      <c r="G359" s="17">
        <f t="shared" si="55"/>
        <v>0</v>
      </c>
      <c r="H359" s="17">
        <f t="shared" si="56"/>
        <v>11</v>
      </c>
      <c r="I359" s="129">
        <v>15.21</v>
      </c>
      <c r="J359" s="17">
        <f t="shared" si="58"/>
        <v>167.31</v>
      </c>
      <c r="K359" s="17">
        <f t="shared" si="59"/>
        <v>0</v>
      </c>
      <c r="L359" s="17">
        <f t="shared" si="60"/>
        <v>0</v>
      </c>
      <c r="M359" s="17">
        <f t="shared" si="61"/>
        <v>0</v>
      </c>
      <c r="N359" s="17">
        <f t="shared" si="62"/>
        <v>167.31</v>
      </c>
      <c r="O359" s="54">
        <f t="shared" si="57"/>
        <v>0</v>
      </c>
    </row>
    <row r="360" spans="1:15" ht="28.5" x14ac:dyDescent="0.2">
      <c r="A360" s="53" t="s">
        <v>680</v>
      </c>
      <c r="B360" s="41" t="s">
        <v>681</v>
      </c>
      <c r="C360" s="42" t="s">
        <v>71</v>
      </c>
      <c r="D360" s="127">
        <v>5</v>
      </c>
      <c r="E360" s="128">
        <f>Boletim_de_Medição_03!G360</f>
        <v>0</v>
      </c>
      <c r="F360" s="105"/>
      <c r="G360" s="17">
        <f t="shared" si="55"/>
        <v>0</v>
      </c>
      <c r="H360" s="17">
        <f t="shared" si="56"/>
        <v>5</v>
      </c>
      <c r="I360" s="129">
        <v>22.44</v>
      </c>
      <c r="J360" s="17">
        <f t="shared" si="58"/>
        <v>112.2</v>
      </c>
      <c r="K360" s="17">
        <f t="shared" si="59"/>
        <v>0</v>
      </c>
      <c r="L360" s="17">
        <f t="shared" si="60"/>
        <v>0</v>
      </c>
      <c r="M360" s="17">
        <f t="shared" si="61"/>
        <v>0</v>
      </c>
      <c r="N360" s="17">
        <f t="shared" si="62"/>
        <v>112.2</v>
      </c>
      <c r="O360" s="54">
        <f t="shared" si="57"/>
        <v>0</v>
      </c>
    </row>
    <row r="361" spans="1:15" ht="28.5" x14ac:dyDescent="0.2">
      <c r="A361" s="53" t="s">
        <v>682</v>
      </c>
      <c r="B361" s="41" t="s">
        <v>683</v>
      </c>
      <c r="C361" s="42" t="s">
        <v>71</v>
      </c>
      <c r="D361" s="127">
        <v>6</v>
      </c>
      <c r="E361" s="128">
        <f>Boletim_de_Medição_03!G361</f>
        <v>0</v>
      </c>
      <c r="F361" s="105"/>
      <c r="G361" s="17">
        <f t="shared" si="55"/>
        <v>0</v>
      </c>
      <c r="H361" s="17">
        <f t="shared" si="56"/>
        <v>6</v>
      </c>
      <c r="I361" s="129">
        <v>18.07</v>
      </c>
      <c r="J361" s="17">
        <f t="shared" si="58"/>
        <v>108.42</v>
      </c>
      <c r="K361" s="17">
        <f t="shared" si="59"/>
        <v>0</v>
      </c>
      <c r="L361" s="17">
        <f t="shared" si="60"/>
        <v>0</v>
      </c>
      <c r="M361" s="17">
        <f t="shared" si="61"/>
        <v>0</v>
      </c>
      <c r="N361" s="17">
        <f t="shared" si="62"/>
        <v>108.42</v>
      </c>
      <c r="O361" s="54">
        <f t="shared" si="57"/>
        <v>0</v>
      </c>
    </row>
    <row r="362" spans="1:15" ht="15" x14ac:dyDescent="0.2">
      <c r="A362" s="137" t="s">
        <v>684</v>
      </c>
      <c r="B362" s="138" t="s">
        <v>40</v>
      </c>
      <c r="C362" s="139"/>
      <c r="D362" s="140"/>
      <c r="E362" s="128">
        <f>Boletim_de_Medição_03!G362</f>
        <v>0</v>
      </c>
      <c r="F362" s="105"/>
      <c r="G362" s="17"/>
      <c r="H362" s="17"/>
      <c r="I362" s="129"/>
      <c r="J362" s="125"/>
      <c r="K362" s="125"/>
      <c r="L362" s="125"/>
      <c r="M362" s="125"/>
      <c r="N362" s="17">
        <f t="shared" si="62"/>
        <v>0</v>
      </c>
      <c r="O362" s="54"/>
    </row>
    <row r="363" spans="1:15" ht="28.5" x14ac:dyDescent="0.2">
      <c r="A363" s="53" t="s">
        <v>685</v>
      </c>
      <c r="B363" s="41" t="s">
        <v>686</v>
      </c>
      <c r="C363" s="42" t="s">
        <v>75</v>
      </c>
      <c r="D363" s="127">
        <v>149</v>
      </c>
      <c r="E363" s="128">
        <f>Boletim_de_Medição_03!G363</f>
        <v>0</v>
      </c>
      <c r="F363" s="105"/>
      <c r="G363" s="17">
        <f t="shared" si="55"/>
        <v>0</v>
      </c>
      <c r="H363" s="17">
        <f t="shared" si="56"/>
        <v>149</v>
      </c>
      <c r="I363" s="129">
        <v>2.4900000000000002</v>
      </c>
      <c r="J363" s="17">
        <f t="shared" si="58"/>
        <v>371.01</v>
      </c>
      <c r="K363" s="17">
        <f t="shared" si="59"/>
        <v>0</v>
      </c>
      <c r="L363" s="17">
        <f t="shared" si="60"/>
        <v>0</v>
      </c>
      <c r="M363" s="17">
        <f t="shared" si="61"/>
        <v>0</v>
      </c>
      <c r="N363" s="17">
        <f t="shared" si="62"/>
        <v>371.01</v>
      </c>
      <c r="O363" s="54">
        <f t="shared" si="57"/>
        <v>0</v>
      </c>
    </row>
    <row r="364" spans="1:15" ht="15" x14ac:dyDescent="0.2">
      <c r="A364" s="137" t="s">
        <v>112</v>
      </c>
      <c r="B364" s="138" t="s">
        <v>687</v>
      </c>
      <c r="C364" s="139"/>
      <c r="D364" s="140"/>
      <c r="E364" s="128">
        <f>Boletim_de_Medição_03!G364</f>
        <v>0</v>
      </c>
      <c r="F364" s="105"/>
      <c r="G364" s="17"/>
      <c r="H364" s="17"/>
      <c r="I364" s="129"/>
      <c r="J364" s="125"/>
      <c r="K364" s="125"/>
      <c r="L364" s="125"/>
      <c r="M364" s="125"/>
      <c r="N364" s="17">
        <f t="shared" si="62"/>
        <v>0</v>
      </c>
      <c r="O364" s="54"/>
    </row>
    <row r="365" spans="1:15" ht="15" x14ac:dyDescent="0.2">
      <c r="A365" s="137" t="s">
        <v>114</v>
      </c>
      <c r="B365" s="138" t="s">
        <v>594</v>
      </c>
      <c r="C365" s="139"/>
      <c r="D365" s="140"/>
      <c r="E365" s="128">
        <f>Boletim_de_Medição_03!G365</f>
        <v>0</v>
      </c>
      <c r="F365" s="105"/>
      <c r="G365" s="17"/>
      <c r="H365" s="17"/>
      <c r="I365" s="129"/>
      <c r="J365" s="125"/>
      <c r="K365" s="125"/>
      <c r="L365" s="125"/>
      <c r="M365" s="125"/>
      <c r="N365" s="17">
        <f t="shared" si="62"/>
        <v>0</v>
      </c>
      <c r="O365" s="54"/>
    </row>
    <row r="366" spans="1:15" ht="42.75" x14ac:dyDescent="0.2">
      <c r="A366" s="53" t="s">
        <v>688</v>
      </c>
      <c r="B366" s="41" t="s">
        <v>209</v>
      </c>
      <c r="C366" s="42" t="s">
        <v>74</v>
      </c>
      <c r="D366" s="127">
        <v>14.36</v>
      </c>
      <c r="E366" s="128">
        <f>Boletim_de_Medição_03!G366</f>
        <v>0</v>
      </c>
      <c r="F366" s="105"/>
      <c r="G366" s="17">
        <f t="shared" ref="G366:G429" si="63">E366+F366</f>
        <v>0</v>
      </c>
      <c r="H366" s="17">
        <f t="shared" ref="H366:H429" si="64">D366-G366</f>
        <v>14.36</v>
      </c>
      <c r="I366" s="129">
        <v>18.850000000000001</v>
      </c>
      <c r="J366" s="17">
        <f t="shared" si="58"/>
        <v>270.69</v>
      </c>
      <c r="K366" s="17">
        <f t="shared" si="59"/>
        <v>0</v>
      </c>
      <c r="L366" s="17">
        <f t="shared" si="60"/>
        <v>0</v>
      </c>
      <c r="M366" s="17">
        <f t="shared" si="61"/>
        <v>0</v>
      </c>
      <c r="N366" s="17">
        <f t="shared" si="62"/>
        <v>270.69</v>
      </c>
      <c r="O366" s="54">
        <f t="shared" ref="O366:O429" si="65">G366/D366*100</f>
        <v>0</v>
      </c>
    </row>
    <row r="367" spans="1:15" ht="42.75" x14ac:dyDescent="0.2">
      <c r="A367" s="53" t="s">
        <v>689</v>
      </c>
      <c r="B367" s="41" t="s">
        <v>243</v>
      </c>
      <c r="C367" s="42" t="s">
        <v>74</v>
      </c>
      <c r="D367" s="127">
        <v>9.9600000000000009</v>
      </c>
      <c r="E367" s="128">
        <f>Boletim_de_Medição_03!G367</f>
        <v>0</v>
      </c>
      <c r="F367" s="105"/>
      <c r="G367" s="17">
        <f t="shared" si="63"/>
        <v>0</v>
      </c>
      <c r="H367" s="17">
        <f t="shared" si="64"/>
        <v>9.9600000000000009</v>
      </c>
      <c r="I367" s="129">
        <v>22.62</v>
      </c>
      <c r="J367" s="17">
        <f t="shared" si="58"/>
        <v>225.3</v>
      </c>
      <c r="K367" s="17">
        <f t="shared" si="59"/>
        <v>0</v>
      </c>
      <c r="L367" s="17">
        <f t="shared" si="60"/>
        <v>0</v>
      </c>
      <c r="M367" s="17">
        <f t="shared" si="61"/>
        <v>0</v>
      </c>
      <c r="N367" s="17">
        <f t="shared" si="62"/>
        <v>225.3</v>
      </c>
      <c r="O367" s="54">
        <f t="shared" si="65"/>
        <v>0</v>
      </c>
    </row>
    <row r="368" spans="1:15" ht="15" x14ac:dyDescent="0.2">
      <c r="A368" s="53" t="s">
        <v>690</v>
      </c>
      <c r="B368" s="41" t="s">
        <v>602</v>
      </c>
      <c r="C368" s="42" t="s">
        <v>28</v>
      </c>
      <c r="D368" s="127">
        <v>4.4000000000000004</v>
      </c>
      <c r="E368" s="128">
        <f>Boletim_de_Medição_03!G368</f>
        <v>0</v>
      </c>
      <c r="F368" s="105"/>
      <c r="G368" s="17">
        <f t="shared" si="63"/>
        <v>0</v>
      </c>
      <c r="H368" s="17">
        <f t="shared" si="64"/>
        <v>4.4000000000000004</v>
      </c>
      <c r="I368" s="129">
        <v>7.54</v>
      </c>
      <c r="J368" s="17">
        <f t="shared" si="58"/>
        <v>33.18</v>
      </c>
      <c r="K368" s="17">
        <f t="shared" si="59"/>
        <v>0</v>
      </c>
      <c r="L368" s="17">
        <f t="shared" si="60"/>
        <v>0</v>
      </c>
      <c r="M368" s="17">
        <f t="shared" si="61"/>
        <v>0</v>
      </c>
      <c r="N368" s="17">
        <f t="shared" si="62"/>
        <v>33.18</v>
      </c>
      <c r="O368" s="54">
        <f t="shared" si="65"/>
        <v>0</v>
      </c>
    </row>
    <row r="369" spans="1:15" ht="42.75" x14ac:dyDescent="0.2">
      <c r="A369" s="53" t="s">
        <v>691</v>
      </c>
      <c r="B369" s="41" t="s">
        <v>195</v>
      </c>
      <c r="C369" s="42" t="s">
        <v>196</v>
      </c>
      <c r="D369" s="127">
        <v>44</v>
      </c>
      <c r="E369" s="128">
        <f>Boletim_de_Medição_03!G369</f>
        <v>0</v>
      </c>
      <c r="F369" s="105"/>
      <c r="G369" s="17">
        <f t="shared" si="63"/>
        <v>0</v>
      </c>
      <c r="H369" s="17">
        <f t="shared" si="64"/>
        <v>44</v>
      </c>
      <c r="I369" s="129">
        <v>0.64</v>
      </c>
      <c r="J369" s="17">
        <f t="shared" si="58"/>
        <v>28.16</v>
      </c>
      <c r="K369" s="17">
        <f t="shared" si="59"/>
        <v>0</v>
      </c>
      <c r="L369" s="17">
        <f t="shared" si="60"/>
        <v>0</v>
      </c>
      <c r="M369" s="17">
        <f t="shared" si="61"/>
        <v>0</v>
      </c>
      <c r="N369" s="17">
        <f t="shared" si="62"/>
        <v>28.16</v>
      </c>
      <c r="O369" s="54">
        <f t="shared" si="65"/>
        <v>0</v>
      </c>
    </row>
    <row r="370" spans="1:15" ht="15" x14ac:dyDescent="0.2">
      <c r="A370" s="137" t="s">
        <v>115</v>
      </c>
      <c r="B370" s="138" t="s">
        <v>687</v>
      </c>
      <c r="C370" s="139"/>
      <c r="D370" s="140"/>
      <c r="E370" s="128">
        <f>Boletim_de_Medição_03!G370</f>
        <v>0</v>
      </c>
      <c r="F370" s="105"/>
      <c r="G370" s="17"/>
      <c r="H370" s="17"/>
      <c r="I370" s="129"/>
      <c r="J370" s="125"/>
      <c r="K370" s="125"/>
      <c r="L370" s="125"/>
      <c r="M370" s="125"/>
      <c r="N370" s="17">
        <f t="shared" si="62"/>
        <v>0</v>
      </c>
      <c r="O370" s="54"/>
    </row>
    <row r="371" spans="1:15" ht="15" x14ac:dyDescent="0.2">
      <c r="A371" s="53" t="s">
        <v>692</v>
      </c>
      <c r="B371" s="41" t="s">
        <v>483</v>
      </c>
      <c r="C371" s="42" t="s">
        <v>30</v>
      </c>
      <c r="D371" s="127">
        <v>6</v>
      </c>
      <c r="E371" s="128">
        <f>Boletim_de_Medição_03!G371</f>
        <v>4</v>
      </c>
      <c r="F371" s="105"/>
      <c r="G371" s="17">
        <f t="shared" si="63"/>
        <v>4</v>
      </c>
      <c r="H371" s="17">
        <f t="shared" si="64"/>
        <v>2</v>
      </c>
      <c r="I371" s="129">
        <v>12.88</v>
      </c>
      <c r="J371" s="17">
        <f t="shared" si="58"/>
        <v>77.28</v>
      </c>
      <c r="K371" s="17">
        <f t="shared" si="59"/>
        <v>51.52</v>
      </c>
      <c r="L371" s="17">
        <f t="shared" si="60"/>
        <v>0</v>
      </c>
      <c r="M371" s="17">
        <f t="shared" si="61"/>
        <v>51.52</v>
      </c>
      <c r="N371" s="17">
        <f t="shared" si="62"/>
        <v>25.76</v>
      </c>
      <c r="O371" s="54">
        <f t="shared" si="65"/>
        <v>66.67</v>
      </c>
    </row>
    <row r="372" spans="1:15" ht="15" x14ac:dyDescent="0.2">
      <c r="A372" s="53" t="s">
        <v>693</v>
      </c>
      <c r="B372" s="41" t="s">
        <v>69</v>
      </c>
      <c r="C372" s="42" t="s">
        <v>30</v>
      </c>
      <c r="D372" s="127">
        <v>62</v>
      </c>
      <c r="E372" s="128">
        <f>Boletim_de_Medição_03!G372</f>
        <v>60.8</v>
      </c>
      <c r="F372" s="105"/>
      <c r="G372" s="17">
        <f t="shared" si="63"/>
        <v>60.8</v>
      </c>
      <c r="H372" s="17">
        <f t="shared" si="64"/>
        <v>1.2</v>
      </c>
      <c r="I372" s="129">
        <v>7.66</v>
      </c>
      <c r="J372" s="17">
        <f t="shared" si="58"/>
        <v>474.92</v>
      </c>
      <c r="K372" s="17">
        <f t="shared" si="59"/>
        <v>465.73</v>
      </c>
      <c r="L372" s="17">
        <f t="shared" si="60"/>
        <v>0</v>
      </c>
      <c r="M372" s="17">
        <f t="shared" si="61"/>
        <v>465.73</v>
      </c>
      <c r="N372" s="17">
        <f t="shared" si="62"/>
        <v>9.19</v>
      </c>
      <c r="O372" s="54">
        <f t="shared" si="65"/>
        <v>98.06</v>
      </c>
    </row>
    <row r="373" spans="1:15" ht="28.5" x14ac:dyDescent="0.2">
      <c r="A373" s="53" t="s">
        <v>694</v>
      </c>
      <c r="B373" s="41" t="s">
        <v>132</v>
      </c>
      <c r="C373" s="42" t="s">
        <v>30</v>
      </c>
      <c r="D373" s="127">
        <v>37</v>
      </c>
      <c r="E373" s="128">
        <f>Boletim_de_Medição_03!G373</f>
        <v>29.89</v>
      </c>
      <c r="F373" s="105"/>
      <c r="G373" s="17">
        <f t="shared" si="63"/>
        <v>29.89</v>
      </c>
      <c r="H373" s="17">
        <f t="shared" si="64"/>
        <v>7.11</v>
      </c>
      <c r="I373" s="129">
        <v>5.64</v>
      </c>
      <c r="J373" s="17">
        <f t="shared" si="58"/>
        <v>208.68</v>
      </c>
      <c r="K373" s="17">
        <f t="shared" si="59"/>
        <v>168.58</v>
      </c>
      <c r="L373" s="17">
        <f t="shared" si="60"/>
        <v>0</v>
      </c>
      <c r="M373" s="17">
        <f t="shared" si="61"/>
        <v>168.58</v>
      </c>
      <c r="N373" s="17">
        <f t="shared" si="62"/>
        <v>40.1</v>
      </c>
      <c r="O373" s="54">
        <f t="shared" si="65"/>
        <v>80.78</v>
      </c>
    </row>
    <row r="374" spans="1:15" ht="15" x14ac:dyDescent="0.2">
      <c r="A374" s="53" t="s">
        <v>695</v>
      </c>
      <c r="B374" s="41" t="s">
        <v>696</v>
      </c>
      <c r="C374" s="42" t="s">
        <v>7</v>
      </c>
      <c r="D374" s="127">
        <v>1</v>
      </c>
      <c r="E374" s="128">
        <f>Boletim_de_Medição_03!G374</f>
        <v>1</v>
      </c>
      <c r="F374" s="105"/>
      <c r="G374" s="17">
        <f t="shared" si="63"/>
        <v>1</v>
      </c>
      <c r="H374" s="17">
        <f t="shared" si="64"/>
        <v>0</v>
      </c>
      <c r="I374" s="129">
        <v>26.4</v>
      </c>
      <c r="J374" s="17">
        <f t="shared" si="58"/>
        <v>26.4</v>
      </c>
      <c r="K374" s="17">
        <f t="shared" si="59"/>
        <v>26.4</v>
      </c>
      <c r="L374" s="17">
        <f t="shared" si="60"/>
        <v>0</v>
      </c>
      <c r="M374" s="17">
        <f t="shared" si="61"/>
        <v>26.4</v>
      </c>
      <c r="N374" s="17">
        <f t="shared" si="62"/>
        <v>0</v>
      </c>
      <c r="O374" s="54">
        <f t="shared" si="65"/>
        <v>100</v>
      </c>
    </row>
    <row r="375" spans="1:15" ht="15" x14ac:dyDescent="0.2">
      <c r="A375" s="53" t="s">
        <v>697</v>
      </c>
      <c r="B375" s="41" t="s">
        <v>632</v>
      </c>
      <c r="C375" s="42" t="s">
        <v>7</v>
      </c>
      <c r="D375" s="127">
        <v>20</v>
      </c>
      <c r="E375" s="128">
        <f>Boletim_de_Medição_03!G375</f>
        <v>18</v>
      </c>
      <c r="F375" s="105"/>
      <c r="G375" s="17">
        <f t="shared" si="63"/>
        <v>18</v>
      </c>
      <c r="H375" s="17">
        <f t="shared" si="64"/>
        <v>2</v>
      </c>
      <c r="I375" s="129">
        <v>9.9700000000000006</v>
      </c>
      <c r="J375" s="17">
        <f t="shared" si="58"/>
        <v>199.4</v>
      </c>
      <c r="K375" s="17">
        <f t="shared" si="59"/>
        <v>179.46</v>
      </c>
      <c r="L375" s="17">
        <f t="shared" si="60"/>
        <v>0</v>
      </c>
      <c r="M375" s="17">
        <f t="shared" si="61"/>
        <v>179.46</v>
      </c>
      <c r="N375" s="17">
        <f t="shared" si="62"/>
        <v>19.940000000000001</v>
      </c>
      <c r="O375" s="54">
        <f t="shared" si="65"/>
        <v>90</v>
      </c>
    </row>
    <row r="376" spans="1:15" ht="15" x14ac:dyDescent="0.2">
      <c r="A376" s="53" t="s">
        <v>698</v>
      </c>
      <c r="B376" s="41" t="s">
        <v>634</v>
      </c>
      <c r="C376" s="42" t="s">
        <v>7</v>
      </c>
      <c r="D376" s="127">
        <v>9</v>
      </c>
      <c r="E376" s="128">
        <f>Boletim_de_Medição_03!G376</f>
        <v>6</v>
      </c>
      <c r="F376" s="105"/>
      <c r="G376" s="17">
        <f t="shared" si="63"/>
        <v>6</v>
      </c>
      <c r="H376" s="17">
        <f t="shared" si="64"/>
        <v>3</v>
      </c>
      <c r="I376" s="129">
        <v>7.36</v>
      </c>
      <c r="J376" s="17">
        <f t="shared" si="58"/>
        <v>66.239999999999995</v>
      </c>
      <c r="K376" s="17">
        <f t="shared" si="59"/>
        <v>44.16</v>
      </c>
      <c r="L376" s="17">
        <f t="shared" si="60"/>
        <v>0</v>
      </c>
      <c r="M376" s="17">
        <f t="shared" si="61"/>
        <v>44.16</v>
      </c>
      <c r="N376" s="17">
        <f t="shared" si="62"/>
        <v>22.08</v>
      </c>
      <c r="O376" s="54">
        <f t="shared" si="65"/>
        <v>66.67</v>
      </c>
    </row>
    <row r="377" spans="1:15" ht="28.5" x14ac:dyDescent="0.2">
      <c r="A377" s="53" t="s">
        <v>699</v>
      </c>
      <c r="B377" s="41" t="s">
        <v>700</v>
      </c>
      <c r="C377" s="42" t="s">
        <v>71</v>
      </c>
      <c r="D377" s="127">
        <v>8</v>
      </c>
      <c r="E377" s="128">
        <f>Boletim_de_Medição_03!G377</f>
        <v>8</v>
      </c>
      <c r="F377" s="105"/>
      <c r="G377" s="17">
        <f t="shared" si="63"/>
        <v>8</v>
      </c>
      <c r="H377" s="17">
        <f t="shared" si="64"/>
        <v>0</v>
      </c>
      <c r="I377" s="129">
        <v>11.35</v>
      </c>
      <c r="J377" s="17">
        <f t="shared" si="58"/>
        <v>90.8</v>
      </c>
      <c r="K377" s="17">
        <f t="shared" si="59"/>
        <v>90.8</v>
      </c>
      <c r="L377" s="17">
        <f t="shared" si="60"/>
        <v>0</v>
      </c>
      <c r="M377" s="17">
        <f t="shared" si="61"/>
        <v>90.8</v>
      </c>
      <c r="N377" s="17">
        <f t="shared" si="62"/>
        <v>0</v>
      </c>
      <c r="O377" s="54">
        <f t="shared" si="65"/>
        <v>100</v>
      </c>
    </row>
    <row r="378" spans="1:15" ht="28.5" x14ac:dyDescent="0.2">
      <c r="A378" s="53" t="s">
        <v>701</v>
      </c>
      <c r="B378" s="41" t="s">
        <v>702</v>
      </c>
      <c r="C378" s="42" t="s">
        <v>71</v>
      </c>
      <c r="D378" s="127">
        <v>50</v>
      </c>
      <c r="E378" s="128">
        <f>Boletim_de_Medição_03!G378</f>
        <v>50</v>
      </c>
      <c r="F378" s="105"/>
      <c r="G378" s="17">
        <f t="shared" si="63"/>
        <v>50</v>
      </c>
      <c r="H378" s="17">
        <f t="shared" si="64"/>
        <v>0</v>
      </c>
      <c r="I378" s="129">
        <v>4.3099999999999996</v>
      </c>
      <c r="J378" s="17">
        <f t="shared" si="58"/>
        <v>215.5</v>
      </c>
      <c r="K378" s="17">
        <f t="shared" si="59"/>
        <v>215.5</v>
      </c>
      <c r="L378" s="17">
        <f t="shared" si="60"/>
        <v>0</v>
      </c>
      <c r="M378" s="17">
        <f t="shared" si="61"/>
        <v>215.5</v>
      </c>
      <c r="N378" s="17">
        <f t="shared" si="62"/>
        <v>0</v>
      </c>
      <c r="O378" s="54">
        <f t="shared" si="65"/>
        <v>100</v>
      </c>
    </row>
    <row r="379" spans="1:15" ht="28.5" x14ac:dyDescent="0.2">
      <c r="A379" s="53" t="s">
        <v>703</v>
      </c>
      <c r="B379" s="41" t="s">
        <v>704</v>
      </c>
      <c r="C379" s="42" t="s">
        <v>71</v>
      </c>
      <c r="D379" s="127">
        <v>25</v>
      </c>
      <c r="E379" s="128">
        <f>Boletim_de_Medição_03!G379</f>
        <v>25</v>
      </c>
      <c r="F379" s="105"/>
      <c r="G379" s="17">
        <f t="shared" si="63"/>
        <v>25</v>
      </c>
      <c r="H379" s="17">
        <f t="shared" si="64"/>
        <v>0</v>
      </c>
      <c r="I379" s="129">
        <v>3.2</v>
      </c>
      <c r="J379" s="17">
        <f t="shared" si="58"/>
        <v>80</v>
      </c>
      <c r="K379" s="17">
        <f t="shared" si="59"/>
        <v>80</v>
      </c>
      <c r="L379" s="17">
        <f t="shared" si="60"/>
        <v>0</v>
      </c>
      <c r="M379" s="17">
        <f t="shared" si="61"/>
        <v>80</v>
      </c>
      <c r="N379" s="17">
        <f t="shared" si="62"/>
        <v>0</v>
      </c>
      <c r="O379" s="54">
        <f t="shared" si="65"/>
        <v>100</v>
      </c>
    </row>
    <row r="380" spans="1:15" ht="15" x14ac:dyDescent="0.2">
      <c r="A380" s="53" t="s">
        <v>705</v>
      </c>
      <c r="B380" s="41" t="s">
        <v>266</v>
      </c>
      <c r="C380" s="42" t="s">
        <v>7</v>
      </c>
      <c r="D380" s="127">
        <v>1</v>
      </c>
      <c r="E380" s="128">
        <f>Boletim_de_Medição_03!G380</f>
        <v>0</v>
      </c>
      <c r="F380" s="105"/>
      <c r="G380" s="17">
        <f t="shared" si="63"/>
        <v>0</v>
      </c>
      <c r="H380" s="17">
        <f t="shared" si="64"/>
        <v>1</v>
      </c>
      <c r="I380" s="129">
        <v>170.68</v>
      </c>
      <c r="J380" s="17">
        <f t="shared" si="58"/>
        <v>170.68</v>
      </c>
      <c r="K380" s="17">
        <f t="shared" si="59"/>
        <v>0</v>
      </c>
      <c r="L380" s="17">
        <f t="shared" si="60"/>
        <v>0</v>
      </c>
      <c r="M380" s="17">
        <f t="shared" si="61"/>
        <v>0</v>
      </c>
      <c r="N380" s="17">
        <f t="shared" si="62"/>
        <v>170.68</v>
      </c>
      <c r="O380" s="54">
        <f t="shared" si="65"/>
        <v>0</v>
      </c>
    </row>
    <row r="381" spans="1:15" ht="28.5" x14ac:dyDescent="0.2">
      <c r="A381" s="53" t="s">
        <v>706</v>
      </c>
      <c r="B381" s="41" t="s">
        <v>707</v>
      </c>
      <c r="C381" s="42" t="s">
        <v>71</v>
      </c>
      <c r="D381" s="127">
        <v>8</v>
      </c>
      <c r="E381" s="128">
        <f>Boletim_de_Medição_03!G381</f>
        <v>0</v>
      </c>
      <c r="F381" s="105"/>
      <c r="G381" s="17">
        <f t="shared" si="63"/>
        <v>0</v>
      </c>
      <c r="H381" s="17">
        <f t="shared" si="64"/>
        <v>8</v>
      </c>
      <c r="I381" s="129">
        <v>5.39</v>
      </c>
      <c r="J381" s="17">
        <f t="shared" si="58"/>
        <v>43.12</v>
      </c>
      <c r="K381" s="17">
        <f t="shared" si="59"/>
        <v>0</v>
      </c>
      <c r="L381" s="17">
        <f t="shared" si="60"/>
        <v>0</v>
      </c>
      <c r="M381" s="17">
        <f t="shared" si="61"/>
        <v>0</v>
      </c>
      <c r="N381" s="17">
        <f t="shared" si="62"/>
        <v>43.12</v>
      </c>
      <c r="O381" s="54">
        <f t="shared" si="65"/>
        <v>0</v>
      </c>
    </row>
    <row r="382" spans="1:15" ht="28.5" x14ac:dyDescent="0.2">
      <c r="A382" s="53" t="s">
        <v>708</v>
      </c>
      <c r="B382" s="41" t="s">
        <v>709</v>
      </c>
      <c r="C382" s="42" t="s">
        <v>30</v>
      </c>
      <c r="D382" s="127">
        <v>196.5</v>
      </c>
      <c r="E382" s="128">
        <f>Boletim_de_Medição_03!G382</f>
        <v>0</v>
      </c>
      <c r="F382" s="105"/>
      <c r="G382" s="17">
        <f t="shared" si="63"/>
        <v>0</v>
      </c>
      <c r="H382" s="17">
        <f t="shared" si="64"/>
        <v>196.5</v>
      </c>
      <c r="I382" s="129">
        <v>5.0999999999999996</v>
      </c>
      <c r="J382" s="17">
        <f t="shared" si="58"/>
        <v>1002.15</v>
      </c>
      <c r="K382" s="17">
        <f t="shared" si="59"/>
        <v>0</v>
      </c>
      <c r="L382" s="17">
        <f t="shared" si="60"/>
        <v>0</v>
      </c>
      <c r="M382" s="17">
        <f t="shared" si="61"/>
        <v>0</v>
      </c>
      <c r="N382" s="17">
        <f t="shared" si="62"/>
        <v>1002.15</v>
      </c>
      <c r="O382" s="54">
        <f t="shared" si="65"/>
        <v>0</v>
      </c>
    </row>
    <row r="383" spans="1:15" ht="28.5" x14ac:dyDescent="0.2">
      <c r="A383" s="53" t="s">
        <v>710</v>
      </c>
      <c r="B383" s="41" t="s">
        <v>711</v>
      </c>
      <c r="C383" s="42" t="s">
        <v>71</v>
      </c>
      <c r="D383" s="127">
        <v>3</v>
      </c>
      <c r="E383" s="128">
        <f>Boletim_de_Medição_03!G383</f>
        <v>0</v>
      </c>
      <c r="F383" s="105"/>
      <c r="G383" s="17">
        <f t="shared" si="63"/>
        <v>0</v>
      </c>
      <c r="H383" s="17">
        <f t="shared" si="64"/>
        <v>3</v>
      </c>
      <c r="I383" s="129">
        <v>14.68</v>
      </c>
      <c r="J383" s="17">
        <f t="shared" si="58"/>
        <v>44.04</v>
      </c>
      <c r="K383" s="17">
        <f t="shared" si="59"/>
        <v>0</v>
      </c>
      <c r="L383" s="17">
        <f t="shared" si="60"/>
        <v>0</v>
      </c>
      <c r="M383" s="17">
        <f t="shared" si="61"/>
        <v>0</v>
      </c>
      <c r="N383" s="17">
        <f t="shared" si="62"/>
        <v>44.04</v>
      </c>
      <c r="O383" s="54">
        <f t="shared" si="65"/>
        <v>0</v>
      </c>
    </row>
    <row r="384" spans="1:15" ht="15" x14ac:dyDescent="0.2">
      <c r="A384" s="53" t="s">
        <v>712</v>
      </c>
      <c r="B384" s="41" t="s">
        <v>713</v>
      </c>
      <c r="C384" s="42" t="s">
        <v>71</v>
      </c>
      <c r="D384" s="127">
        <v>1</v>
      </c>
      <c r="E384" s="128">
        <f>Boletim_de_Medição_03!G384</f>
        <v>0</v>
      </c>
      <c r="F384" s="105"/>
      <c r="G384" s="17">
        <f t="shared" si="63"/>
        <v>0</v>
      </c>
      <c r="H384" s="17">
        <f t="shared" si="64"/>
        <v>1</v>
      </c>
      <c r="I384" s="129">
        <v>1637.44</v>
      </c>
      <c r="J384" s="17">
        <f t="shared" si="58"/>
        <v>1637.44</v>
      </c>
      <c r="K384" s="17">
        <f t="shared" si="59"/>
        <v>0</v>
      </c>
      <c r="L384" s="17">
        <f t="shared" si="60"/>
        <v>0</v>
      </c>
      <c r="M384" s="17">
        <f t="shared" si="61"/>
        <v>0</v>
      </c>
      <c r="N384" s="17">
        <f t="shared" si="62"/>
        <v>1637.44</v>
      </c>
      <c r="O384" s="54">
        <f t="shared" si="65"/>
        <v>0</v>
      </c>
    </row>
    <row r="385" spans="1:15" ht="28.5" x14ac:dyDescent="0.2">
      <c r="A385" s="53" t="s">
        <v>714</v>
      </c>
      <c r="B385" s="41" t="s">
        <v>715</v>
      </c>
      <c r="C385" s="42" t="s">
        <v>7</v>
      </c>
      <c r="D385" s="127">
        <v>1</v>
      </c>
      <c r="E385" s="128">
        <f>Boletim_de_Medição_03!G385</f>
        <v>0</v>
      </c>
      <c r="F385" s="105"/>
      <c r="G385" s="17">
        <f t="shared" si="63"/>
        <v>0</v>
      </c>
      <c r="H385" s="17">
        <f t="shared" si="64"/>
        <v>1</v>
      </c>
      <c r="I385" s="129">
        <v>67.36</v>
      </c>
      <c r="J385" s="17">
        <f t="shared" si="58"/>
        <v>67.36</v>
      </c>
      <c r="K385" s="17">
        <f t="shared" si="59"/>
        <v>0</v>
      </c>
      <c r="L385" s="17">
        <f t="shared" si="60"/>
        <v>0</v>
      </c>
      <c r="M385" s="17">
        <f t="shared" si="61"/>
        <v>0</v>
      </c>
      <c r="N385" s="17">
        <f t="shared" si="62"/>
        <v>67.36</v>
      </c>
      <c r="O385" s="54">
        <f t="shared" si="65"/>
        <v>0</v>
      </c>
    </row>
    <row r="386" spans="1:15" ht="28.5" x14ac:dyDescent="0.2">
      <c r="A386" s="53" t="s">
        <v>716</v>
      </c>
      <c r="B386" s="41" t="s">
        <v>717</v>
      </c>
      <c r="C386" s="42" t="s">
        <v>7</v>
      </c>
      <c r="D386" s="127">
        <v>1</v>
      </c>
      <c r="E386" s="128">
        <f>Boletim_de_Medição_03!G386</f>
        <v>0</v>
      </c>
      <c r="F386" s="105"/>
      <c r="G386" s="17">
        <f t="shared" si="63"/>
        <v>0</v>
      </c>
      <c r="H386" s="17">
        <f t="shared" si="64"/>
        <v>1</v>
      </c>
      <c r="I386" s="129">
        <v>69.569999999999993</v>
      </c>
      <c r="J386" s="17">
        <f t="shared" si="58"/>
        <v>69.569999999999993</v>
      </c>
      <c r="K386" s="17">
        <f t="shared" si="59"/>
        <v>0</v>
      </c>
      <c r="L386" s="17">
        <f t="shared" si="60"/>
        <v>0</v>
      </c>
      <c r="M386" s="17">
        <f t="shared" si="61"/>
        <v>0</v>
      </c>
      <c r="N386" s="17">
        <f t="shared" si="62"/>
        <v>69.569999999999993</v>
      </c>
      <c r="O386" s="54">
        <f t="shared" si="65"/>
        <v>0</v>
      </c>
    </row>
    <row r="387" spans="1:15" ht="28.5" x14ac:dyDescent="0.2">
      <c r="A387" s="53" t="s">
        <v>718</v>
      </c>
      <c r="B387" s="41" t="s">
        <v>719</v>
      </c>
      <c r="C387" s="42" t="s">
        <v>7</v>
      </c>
      <c r="D387" s="127">
        <v>1</v>
      </c>
      <c r="E387" s="128">
        <f>Boletim_de_Medição_03!G387</f>
        <v>0</v>
      </c>
      <c r="F387" s="105"/>
      <c r="G387" s="17">
        <f t="shared" si="63"/>
        <v>0</v>
      </c>
      <c r="H387" s="17">
        <f t="shared" si="64"/>
        <v>1</v>
      </c>
      <c r="I387" s="129">
        <v>996.1</v>
      </c>
      <c r="J387" s="17">
        <f t="shared" si="58"/>
        <v>996.1</v>
      </c>
      <c r="K387" s="17">
        <f t="shared" si="59"/>
        <v>0</v>
      </c>
      <c r="L387" s="17">
        <f t="shared" si="60"/>
        <v>0</v>
      </c>
      <c r="M387" s="17">
        <f t="shared" si="61"/>
        <v>0</v>
      </c>
      <c r="N387" s="17">
        <f t="shared" si="62"/>
        <v>996.1</v>
      </c>
      <c r="O387" s="54">
        <f t="shared" si="65"/>
        <v>0</v>
      </c>
    </row>
    <row r="388" spans="1:15" ht="15" x14ac:dyDescent="0.2">
      <c r="A388" s="53" t="s">
        <v>720</v>
      </c>
      <c r="B388" s="41" t="s">
        <v>721</v>
      </c>
      <c r="C388" s="42" t="s">
        <v>7</v>
      </c>
      <c r="D388" s="127">
        <v>1</v>
      </c>
      <c r="E388" s="128">
        <f>Boletim_de_Medição_03!G388</f>
        <v>0</v>
      </c>
      <c r="F388" s="105"/>
      <c r="G388" s="17">
        <f t="shared" si="63"/>
        <v>0</v>
      </c>
      <c r="H388" s="17">
        <f t="shared" si="64"/>
        <v>1</v>
      </c>
      <c r="I388" s="129">
        <v>15.8</v>
      </c>
      <c r="J388" s="17">
        <f t="shared" si="58"/>
        <v>15.8</v>
      </c>
      <c r="K388" s="17">
        <f t="shared" si="59"/>
        <v>0</v>
      </c>
      <c r="L388" s="17">
        <f t="shared" si="60"/>
        <v>0</v>
      </c>
      <c r="M388" s="17">
        <f t="shared" si="61"/>
        <v>0</v>
      </c>
      <c r="N388" s="17">
        <f t="shared" si="62"/>
        <v>15.8</v>
      </c>
      <c r="O388" s="54">
        <f t="shared" si="65"/>
        <v>0</v>
      </c>
    </row>
    <row r="389" spans="1:15" ht="28.5" x14ac:dyDescent="0.2">
      <c r="A389" s="53" t="s">
        <v>722</v>
      </c>
      <c r="B389" s="41" t="s">
        <v>723</v>
      </c>
      <c r="C389" s="42" t="s">
        <v>75</v>
      </c>
      <c r="D389" s="127">
        <v>25</v>
      </c>
      <c r="E389" s="128">
        <f>Boletim_de_Medição_03!G389</f>
        <v>0</v>
      </c>
      <c r="F389" s="105"/>
      <c r="G389" s="17">
        <f t="shared" si="63"/>
        <v>0</v>
      </c>
      <c r="H389" s="17">
        <f t="shared" si="64"/>
        <v>25</v>
      </c>
      <c r="I389" s="129">
        <v>0.81</v>
      </c>
      <c r="J389" s="17">
        <f t="shared" si="58"/>
        <v>20.25</v>
      </c>
      <c r="K389" s="17">
        <f t="shared" si="59"/>
        <v>0</v>
      </c>
      <c r="L389" s="17">
        <f t="shared" si="60"/>
        <v>0</v>
      </c>
      <c r="M389" s="17">
        <f t="shared" si="61"/>
        <v>0</v>
      </c>
      <c r="N389" s="17">
        <f t="shared" si="62"/>
        <v>20.25</v>
      </c>
      <c r="O389" s="54">
        <f t="shared" si="65"/>
        <v>0</v>
      </c>
    </row>
    <row r="390" spans="1:15" ht="28.5" x14ac:dyDescent="0.2">
      <c r="A390" s="53" t="s">
        <v>724</v>
      </c>
      <c r="B390" s="41" t="s">
        <v>491</v>
      </c>
      <c r="C390" s="42" t="s">
        <v>71</v>
      </c>
      <c r="D390" s="127">
        <v>1</v>
      </c>
      <c r="E390" s="128">
        <f>Boletim_de_Medição_03!G390</f>
        <v>0</v>
      </c>
      <c r="F390" s="105"/>
      <c r="G390" s="17">
        <f t="shared" si="63"/>
        <v>0</v>
      </c>
      <c r="H390" s="17">
        <f t="shared" si="64"/>
        <v>1</v>
      </c>
      <c r="I390" s="129">
        <v>4.68</v>
      </c>
      <c r="J390" s="17">
        <f t="shared" si="58"/>
        <v>4.68</v>
      </c>
      <c r="K390" s="17">
        <f t="shared" si="59"/>
        <v>0</v>
      </c>
      <c r="L390" s="17">
        <f t="shared" si="60"/>
        <v>0</v>
      </c>
      <c r="M390" s="17">
        <f t="shared" si="61"/>
        <v>0</v>
      </c>
      <c r="N390" s="17">
        <f t="shared" si="62"/>
        <v>4.68</v>
      </c>
      <c r="O390" s="54">
        <f t="shared" si="65"/>
        <v>0</v>
      </c>
    </row>
    <row r="391" spans="1:15" ht="28.5" x14ac:dyDescent="0.2">
      <c r="A391" s="53" t="s">
        <v>725</v>
      </c>
      <c r="B391" s="41" t="s">
        <v>726</v>
      </c>
      <c r="C391" s="42" t="s">
        <v>7</v>
      </c>
      <c r="D391" s="127">
        <v>1</v>
      </c>
      <c r="E391" s="128">
        <f>Boletim_de_Medição_03!G391</f>
        <v>0</v>
      </c>
      <c r="F391" s="105"/>
      <c r="G391" s="17">
        <f t="shared" si="63"/>
        <v>0</v>
      </c>
      <c r="H391" s="17">
        <f t="shared" si="64"/>
        <v>1</v>
      </c>
      <c r="I391" s="129">
        <v>89.91</v>
      </c>
      <c r="J391" s="17">
        <f t="shared" si="58"/>
        <v>89.91</v>
      </c>
      <c r="K391" s="17">
        <f t="shared" si="59"/>
        <v>0</v>
      </c>
      <c r="L391" s="17">
        <f t="shared" si="60"/>
        <v>0</v>
      </c>
      <c r="M391" s="17">
        <f t="shared" si="61"/>
        <v>0</v>
      </c>
      <c r="N391" s="17">
        <f t="shared" si="62"/>
        <v>89.91</v>
      </c>
      <c r="O391" s="54">
        <f t="shared" si="65"/>
        <v>0</v>
      </c>
    </row>
    <row r="392" spans="1:15" ht="28.5" x14ac:dyDescent="0.2">
      <c r="A392" s="53" t="s">
        <v>727</v>
      </c>
      <c r="B392" s="41" t="s">
        <v>728</v>
      </c>
      <c r="C392" s="42" t="s">
        <v>7</v>
      </c>
      <c r="D392" s="127">
        <v>1</v>
      </c>
      <c r="E392" s="128">
        <f>Boletim_de_Medição_03!G392</f>
        <v>0</v>
      </c>
      <c r="F392" s="105"/>
      <c r="G392" s="17">
        <f t="shared" si="63"/>
        <v>0</v>
      </c>
      <c r="H392" s="17">
        <f t="shared" si="64"/>
        <v>1</v>
      </c>
      <c r="I392" s="129">
        <v>412.51</v>
      </c>
      <c r="J392" s="17">
        <f t="shared" si="58"/>
        <v>412.51</v>
      </c>
      <c r="K392" s="17">
        <f t="shared" si="59"/>
        <v>0</v>
      </c>
      <c r="L392" s="17">
        <f t="shared" si="60"/>
        <v>0</v>
      </c>
      <c r="M392" s="17">
        <f t="shared" si="61"/>
        <v>0</v>
      </c>
      <c r="N392" s="17">
        <f t="shared" si="62"/>
        <v>412.51</v>
      </c>
      <c r="O392" s="54">
        <f t="shared" si="65"/>
        <v>0</v>
      </c>
    </row>
    <row r="393" spans="1:15" ht="42.75" x14ac:dyDescent="0.2">
      <c r="A393" s="53" t="s">
        <v>729</v>
      </c>
      <c r="B393" s="41" t="s">
        <v>730</v>
      </c>
      <c r="C393" s="42" t="s">
        <v>71</v>
      </c>
      <c r="D393" s="127">
        <v>20</v>
      </c>
      <c r="E393" s="128">
        <f>Boletim_de_Medição_03!G393</f>
        <v>0</v>
      </c>
      <c r="F393" s="105"/>
      <c r="G393" s="17">
        <f t="shared" si="63"/>
        <v>0</v>
      </c>
      <c r="H393" s="17">
        <f t="shared" si="64"/>
        <v>20</v>
      </c>
      <c r="I393" s="129">
        <v>4.95</v>
      </c>
      <c r="J393" s="17">
        <f t="shared" si="58"/>
        <v>99</v>
      </c>
      <c r="K393" s="17">
        <f t="shared" si="59"/>
        <v>0</v>
      </c>
      <c r="L393" s="17">
        <f t="shared" si="60"/>
        <v>0</v>
      </c>
      <c r="M393" s="17">
        <f t="shared" si="61"/>
        <v>0</v>
      </c>
      <c r="N393" s="17">
        <f t="shared" si="62"/>
        <v>99</v>
      </c>
      <c r="O393" s="54">
        <f t="shared" si="65"/>
        <v>0</v>
      </c>
    </row>
    <row r="394" spans="1:15" ht="28.5" x14ac:dyDescent="0.2">
      <c r="A394" s="53" t="s">
        <v>731</v>
      </c>
      <c r="B394" s="41" t="s">
        <v>732</v>
      </c>
      <c r="C394" s="42" t="s">
        <v>7</v>
      </c>
      <c r="D394" s="127">
        <v>20</v>
      </c>
      <c r="E394" s="128">
        <f>Boletim_de_Medição_03!G394</f>
        <v>0</v>
      </c>
      <c r="F394" s="105"/>
      <c r="G394" s="17">
        <f t="shared" si="63"/>
        <v>0</v>
      </c>
      <c r="H394" s="17">
        <f t="shared" si="64"/>
        <v>20</v>
      </c>
      <c r="I394" s="129">
        <v>11.59</v>
      </c>
      <c r="J394" s="17">
        <f t="shared" ref="J394:J457" si="66">D394*I394</f>
        <v>231.8</v>
      </c>
      <c r="K394" s="17">
        <f t="shared" ref="K394:K457" si="67">E394*I394</f>
        <v>0</v>
      </c>
      <c r="L394" s="17">
        <f t="shared" ref="L394:L457" si="68">F394*I394</f>
        <v>0</v>
      </c>
      <c r="M394" s="17">
        <f t="shared" ref="M394:M457" si="69">G394*I394</f>
        <v>0</v>
      </c>
      <c r="N394" s="17">
        <f t="shared" si="62"/>
        <v>231.8</v>
      </c>
      <c r="O394" s="54">
        <f t="shared" si="65"/>
        <v>0</v>
      </c>
    </row>
    <row r="395" spans="1:15" ht="42.75" x14ac:dyDescent="0.2">
      <c r="A395" s="53" t="s">
        <v>733</v>
      </c>
      <c r="B395" s="41" t="s">
        <v>734</v>
      </c>
      <c r="C395" s="42" t="s">
        <v>735</v>
      </c>
      <c r="D395" s="127">
        <v>2</v>
      </c>
      <c r="E395" s="128">
        <f>Boletim_de_Medição_03!G395</f>
        <v>0</v>
      </c>
      <c r="F395" s="105"/>
      <c r="G395" s="17">
        <f t="shared" si="63"/>
        <v>0</v>
      </c>
      <c r="H395" s="17">
        <f t="shared" si="64"/>
        <v>2</v>
      </c>
      <c r="I395" s="129">
        <v>125.05</v>
      </c>
      <c r="J395" s="17">
        <f t="shared" si="66"/>
        <v>250.1</v>
      </c>
      <c r="K395" s="17">
        <f t="shared" si="67"/>
        <v>0</v>
      </c>
      <c r="L395" s="17">
        <f t="shared" si="68"/>
        <v>0</v>
      </c>
      <c r="M395" s="17">
        <f t="shared" si="69"/>
        <v>0</v>
      </c>
      <c r="N395" s="17">
        <f t="shared" ref="N395:N458" si="70">J395-M395</f>
        <v>250.1</v>
      </c>
      <c r="O395" s="54">
        <f t="shared" si="65"/>
        <v>0</v>
      </c>
    </row>
    <row r="396" spans="1:15" ht="28.5" x14ac:dyDescent="0.2">
      <c r="A396" s="53" t="s">
        <v>736</v>
      </c>
      <c r="B396" s="41" t="s">
        <v>638</v>
      </c>
      <c r="C396" s="42" t="s">
        <v>71</v>
      </c>
      <c r="D396" s="127">
        <v>2</v>
      </c>
      <c r="E396" s="128">
        <f>Boletim_de_Medição_03!G396</f>
        <v>0</v>
      </c>
      <c r="F396" s="105"/>
      <c r="G396" s="17">
        <f t="shared" si="63"/>
        <v>0</v>
      </c>
      <c r="H396" s="17">
        <f t="shared" si="64"/>
        <v>2</v>
      </c>
      <c r="I396" s="129">
        <v>10.19</v>
      </c>
      <c r="J396" s="17">
        <f t="shared" si="66"/>
        <v>20.38</v>
      </c>
      <c r="K396" s="17">
        <f t="shared" si="67"/>
        <v>0</v>
      </c>
      <c r="L396" s="17">
        <f t="shared" si="68"/>
        <v>0</v>
      </c>
      <c r="M396" s="17">
        <f t="shared" si="69"/>
        <v>0</v>
      </c>
      <c r="N396" s="17">
        <f t="shared" si="70"/>
        <v>20.38</v>
      </c>
      <c r="O396" s="54">
        <f t="shared" si="65"/>
        <v>0</v>
      </c>
    </row>
    <row r="397" spans="1:15" ht="15" x14ac:dyDescent="0.2">
      <c r="A397" s="137" t="s">
        <v>116</v>
      </c>
      <c r="B397" s="138" t="s">
        <v>737</v>
      </c>
      <c r="C397" s="139"/>
      <c r="D397" s="140"/>
      <c r="E397" s="128">
        <f>Boletim_de_Medição_03!G397</f>
        <v>0</v>
      </c>
      <c r="F397" s="105"/>
      <c r="G397" s="17"/>
      <c r="H397" s="17"/>
      <c r="I397" s="129"/>
      <c r="J397" s="125"/>
      <c r="K397" s="125"/>
      <c r="L397" s="125"/>
      <c r="M397" s="125"/>
      <c r="N397" s="17">
        <f t="shared" si="70"/>
        <v>0</v>
      </c>
      <c r="O397" s="54"/>
    </row>
    <row r="398" spans="1:15" ht="15" x14ac:dyDescent="0.2">
      <c r="A398" s="137" t="s">
        <v>118</v>
      </c>
      <c r="B398" s="138" t="s">
        <v>738</v>
      </c>
      <c r="C398" s="139"/>
      <c r="D398" s="140"/>
      <c r="E398" s="128">
        <f>Boletim_de_Medição_03!G398</f>
        <v>0</v>
      </c>
      <c r="F398" s="105"/>
      <c r="G398" s="17"/>
      <c r="H398" s="17"/>
      <c r="I398" s="129"/>
      <c r="J398" s="125"/>
      <c r="K398" s="125"/>
      <c r="L398" s="125"/>
      <c r="M398" s="125"/>
      <c r="N398" s="17">
        <f t="shared" si="70"/>
        <v>0</v>
      </c>
      <c r="O398" s="54"/>
    </row>
    <row r="399" spans="1:15" ht="28.5" x14ac:dyDescent="0.2">
      <c r="A399" s="53" t="s">
        <v>119</v>
      </c>
      <c r="B399" s="41" t="s">
        <v>132</v>
      </c>
      <c r="C399" s="42" t="s">
        <v>30</v>
      </c>
      <c r="D399" s="127">
        <v>64</v>
      </c>
      <c r="E399" s="128">
        <f>Boletim_de_Medição_03!G399</f>
        <v>24</v>
      </c>
      <c r="F399" s="105">
        <v>11.45</v>
      </c>
      <c r="G399" s="17">
        <f t="shared" si="63"/>
        <v>35.450000000000003</v>
      </c>
      <c r="H399" s="17">
        <f t="shared" si="64"/>
        <v>28.55</v>
      </c>
      <c r="I399" s="129">
        <v>5.64</v>
      </c>
      <c r="J399" s="17">
        <f t="shared" si="66"/>
        <v>360.96</v>
      </c>
      <c r="K399" s="17">
        <f t="shared" si="67"/>
        <v>135.36000000000001</v>
      </c>
      <c r="L399" s="17">
        <f t="shared" si="68"/>
        <v>64.58</v>
      </c>
      <c r="M399" s="17">
        <f t="shared" si="69"/>
        <v>199.94</v>
      </c>
      <c r="N399" s="17">
        <f t="shared" si="70"/>
        <v>161.02000000000001</v>
      </c>
      <c r="O399" s="54">
        <f t="shared" si="65"/>
        <v>55.39</v>
      </c>
    </row>
    <row r="400" spans="1:15" ht="15" x14ac:dyDescent="0.2">
      <c r="A400" s="53" t="s">
        <v>739</v>
      </c>
      <c r="B400" s="41" t="s">
        <v>69</v>
      </c>
      <c r="C400" s="42" t="s">
        <v>30</v>
      </c>
      <c r="D400" s="127">
        <v>45</v>
      </c>
      <c r="E400" s="128">
        <f>Boletim_de_Medição_03!G400</f>
        <v>28</v>
      </c>
      <c r="F400" s="105">
        <v>6.6</v>
      </c>
      <c r="G400" s="17">
        <f t="shared" si="63"/>
        <v>34.6</v>
      </c>
      <c r="H400" s="17">
        <f t="shared" si="64"/>
        <v>10.4</v>
      </c>
      <c r="I400" s="129">
        <v>7.66</v>
      </c>
      <c r="J400" s="17">
        <f t="shared" si="66"/>
        <v>344.7</v>
      </c>
      <c r="K400" s="17">
        <f t="shared" si="67"/>
        <v>214.48</v>
      </c>
      <c r="L400" s="17">
        <f t="shared" si="68"/>
        <v>50.56</v>
      </c>
      <c r="M400" s="17">
        <f t="shared" si="69"/>
        <v>265.04000000000002</v>
      </c>
      <c r="N400" s="17">
        <f t="shared" si="70"/>
        <v>79.66</v>
      </c>
      <c r="O400" s="54">
        <f t="shared" si="65"/>
        <v>76.89</v>
      </c>
    </row>
    <row r="401" spans="1:15" ht="28.5" x14ac:dyDescent="0.2">
      <c r="A401" s="53" t="s">
        <v>740</v>
      </c>
      <c r="B401" s="41" t="s">
        <v>741</v>
      </c>
      <c r="C401" s="42" t="s">
        <v>7</v>
      </c>
      <c r="D401" s="127">
        <v>10</v>
      </c>
      <c r="E401" s="128">
        <f>Boletim_de_Medição_03!G401</f>
        <v>0</v>
      </c>
      <c r="F401" s="105"/>
      <c r="G401" s="17">
        <f t="shared" si="63"/>
        <v>0</v>
      </c>
      <c r="H401" s="17">
        <f t="shared" si="64"/>
        <v>10</v>
      </c>
      <c r="I401" s="129">
        <v>96.26</v>
      </c>
      <c r="J401" s="17">
        <f t="shared" si="66"/>
        <v>962.6</v>
      </c>
      <c r="K401" s="17">
        <f t="shared" si="67"/>
        <v>0</v>
      </c>
      <c r="L401" s="17">
        <f t="shared" si="68"/>
        <v>0</v>
      </c>
      <c r="M401" s="17">
        <f t="shared" si="69"/>
        <v>0</v>
      </c>
      <c r="N401" s="17">
        <f t="shared" si="70"/>
        <v>962.6</v>
      </c>
      <c r="O401" s="54">
        <f t="shared" si="65"/>
        <v>0</v>
      </c>
    </row>
    <row r="402" spans="1:15" ht="28.5" x14ac:dyDescent="0.2">
      <c r="A402" s="53" t="s">
        <v>742</v>
      </c>
      <c r="B402" s="41" t="s">
        <v>502</v>
      </c>
      <c r="C402" s="42" t="s">
        <v>7</v>
      </c>
      <c r="D402" s="127">
        <v>3</v>
      </c>
      <c r="E402" s="128">
        <f>Boletim_de_Medição_03!G402</f>
        <v>0</v>
      </c>
      <c r="F402" s="105"/>
      <c r="G402" s="17">
        <f t="shared" si="63"/>
        <v>0</v>
      </c>
      <c r="H402" s="17">
        <f t="shared" si="64"/>
        <v>3</v>
      </c>
      <c r="I402" s="129">
        <v>12.97</v>
      </c>
      <c r="J402" s="17">
        <f t="shared" si="66"/>
        <v>38.909999999999997</v>
      </c>
      <c r="K402" s="17">
        <f t="shared" si="67"/>
        <v>0</v>
      </c>
      <c r="L402" s="17">
        <f t="shared" si="68"/>
        <v>0</v>
      </c>
      <c r="M402" s="17">
        <f t="shared" si="69"/>
        <v>0</v>
      </c>
      <c r="N402" s="17">
        <f t="shared" si="70"/>
        <v>38.909999999999997</v>
      </c>
      <c r="O402" s="54">
        <f t="shared" si="65"/>
        <v>0</v>
      </c>
    </row>
    <row r="403" spans="1:15" ht="28.5" x14ac:dyDescent="0.2">
      <c r="A403" s="53" t="s">
        <v>743</v>
      </c>
      <c r="B403" s="41" t="s">
        <v>133</v>
      </c>
      <c r="C403" s="42" t="s">
        <v>7</v>
      </c>
      <c r="D403" s="127">
        <v>1</v>
      </c>
      <c r="E403" s="128">
        <f>Boletim_de_Medição_03!G403</f>
        <v>0</v>
      </c>
      <c r="F403" s="105"/>
      <c r="G403" s="17">
        <f t="shared" si="63"/>
        <v>0</v>
      </c>
      <c r="H403" s="17">
        <f t="shared" si="64"/>
        <v>1</v>
      </c>
      <c r="I403" s="129">
        <v>32.33</v>
      </c>
      <c r="J403" s="17">
        <f t="shared" si="66"/>
        <v>32.33</v>
      </c>
      <c r="K403" s="17">
        <f t="shared" si="67"/>
        <v>0</v>
      </c>
      <c r="L403" s="17">
        <f t="shared" si="68"/>
        <v>0</v>
      </c>
      <c r="M403" s="17">
        <f t="shared" si="69"/>
        <v>0</v>
      </c>
      <c r="N403" s="17">
        <f t="shared" si="70"/>
        <v>32.33</v>
      </c>
      <c r="O403" s="54">
        <f t="shared" si="65"/>
        <v>0</v>
      </c>
    </row>
    <row r="404" spans="1:15" ht="28.5" x14ac:dyDescent="0.2">
      <c r="A404" s="53" t="s">
        <v>744</v>
      </c>
      <c r="B404" s="41" t="s">
        <v>745</v>
      </c>
      <c r="C404" s="42" t="s">
        <v>71</v>
      </c>
      <c r="D404" s="127">
        <v>2</v>
      </c>
      <c r="E404" s="128">
        <f>Boletim_de_Medição_03!G404</f>
        <v>0</v>
      </c>
      <c r="F404" s="105"/>
      <c r="G404" s="17">
        <f t="shared" si="63"/>
        <v>0</v>
      </c>
      <c r="H404" s="17">
        <f t="shared" si="64"/>
        <v>2</v>
      </c>
      <c r="I404" s="129">
        <v>12913.04</v>
      </c>
      <c r="J404" s="17">
        <f t="shared" si="66"/>
        <v>25826.080000000002</v>
      </c>
      <c r="K404" s="17">
        <f t="shared" si="67"/>
        <v>0</v>
      </c>
      <c r="L404" s="17">
        <f t="shared" si="68"/>
        <v>0</v>
      </c>
      <c r="M404" s="17">
        <f t="shared" si="69"/>
        <v>0</v>
      </c>
      <c r="N404" s="17">
        <f t="shared" si="70"/>
        <v>25826.080000000002</v>
      </c>
      <c r="O404" s="54">
        <f t="shared" si="65"/>
        <v>0</v>
      </c>
    </row>
    <row r="405" spans="1:15" ht="15" x14ac:dyDescent="0.2">
      <c r="A405" s="137" t="s">
        <v>121</v>
      </c>
      <c r="B405" s="138" t="s">
        <v>746</v>
      </c>
      <c r="C405" s="139"/>
      <c r="D405" s="140"/>
      <c r="E405" s="128">
        <f>Boletim_de_Medição_03!G405</f>
        <v>0</v>
      </c>
      <c r="F405" s="105"/>
      <c r="G405" s="17"/>
      <c r="H405" s="17"/>
      <c r="I405" s="129"/>
      <c r="J405" s="125"/>
      <c r="K405" s="125"/>
      <c r="L405" s="125"/>
      <c r="M405" s="125"/>
      <c r="N405" s="17">
        <f t="shared" si="70"/>
        <v>0</v>
      </c>
      <c r="O405" s="54"/>
    </row>
    <row r="406" spans="1:15" ht="15" x14ac:dyDescent="0.2">
      <c r="A406" s="137" t="s">
        <v>122</v>
      </c>
      <c r="B406" s="138" t="s">
        <v>8</v>
      </c>
      <c r="C406" s="139"/>
      <c r="D406" s="140"/>
      <c r="E406" s="128">
        <f>Boletim_de_Medição_03!G406</f>
        <v>0</v>
      </c>
      <c r="F406" s="105"/>
      <c r="G406" s="17"/>
      <c r="H406" s="17"/>
      <c r="I406" s="129"/>
      <c r="J406" s="125"/>
      <c r="K406" s="125"/>
      <c r="L406" s="125"/>
      <c r="M406" s="125"/>
      <c r="N406" s="17">
        <f t="shared" si="70"/>
        <v>0</v>
      </c>
      <c r="O406" s="54"/>
    </row>
    <row r="407" spans="1:15" ht="42.75" x14ac:dyDescent="0.2">
      <c r="A407" s="53" t="s">
        <v>747</v>
      </c>
      <c r="B407" s="41" t="s">
        <v>209</v>
      </c>
      <c r="C407" s="42" t="s">
        <v>74</v>
      </c>
      <c r="D407" s="127">
        <v>20.54</v>
      </c>
      <c r="E407" s="128">
        <f>Boletim_de_Medição_03!G407</f>
        <v>0</v>
      </c>
      <c r="F407" s="105"/>
      <c r="G407" s="17">
        <f t="shared" si="63"/>
        <v>0</v>
      </c>
      <c r="H407" s="17">
        <f t="shared" si="64"/>
        <v>20.54</v>
      </c>
      <c r="I407" s="129">
        <v>18.850000000000001</v>
      </c>
      <c r="J407" s="17">
        <f t="shared" si="66"/>
        <v>387.18</v>
      </c>
      <c r="K407" s="17">
        <f t="shared" si="67"/>
        <v>0</v>
      </c>
      <c r="L407" s="17">
        <f t="shared" si="68"/>
        <v>0</v>
      </c>
      <c r="M407" s="17">
        <f t="shared" si="69"/>
        <v>0</v>
      </c>
      <c r="N407" s="17">
        <f t="shared" si="70"/>
        <v>387.18</v>
      </c>
      <c r="O407" s="54">
        <f t="shared" si="65"/>
        <v>0</v>
      </c>
    </row>
    <row r="408" spans="1:15" ht="42.75" x14ac:dyDescent="0.2">
      <c r="A408" s="53" t="s">
        <v>748</v>
      </c>
      <c r="B408" s="41" t="s">
        <v>243</v>
      </c>
      <c r="C408" s="42" t="s">
        <v>74</v>
      </c>
      <c r="D408" s="127">
        <v>16.399999999999999</v>
      </c>
      <c r="E408" s="128">
        <f>Boletim_de_Medição_03!G408</f>
        <v>0</v>
      </c>
      <c r="F408" s="105"/>
      <c r="G408" s="17">
        <f t="shared" si="63"/>
        <v>0</v>
      </c>
      <c r="H408" s="17">
        <f t="shared" si="64"/>
        <v>16.399999999999999</v>
      </c>
      <c r="I408" s="129">
        <v>22.62</v>
      </c>
      <c r="J408" s="17">
        <f t="shared" si="66"/>
        <v>370.97</v>
      </c>
      <c r="K408" s="17">
        <f t="shared" si="67"/>
        <v>0</v>
      </c>
      <c r="L408" s="17">
        <f t="shared" si="68"/>
        <v>0</v>
      </c>
      <c r="M408" s="17">
        <f t="shared" si="69"/>
        <v>0</v>
      </c>
      <c r="N408" s="17">
        <f t="shared" si="70"/>
        <v>370.97</v>
      </c>
      <c r="O408" s="54">
        <f t="shared" si="65"/>
        <v>0</v>
      </c>
    </row>
    <row r="409" spans="1:15" ht="28.5" x14ac:dyDescent="0.2">
      <c r="A409" s="53" t="s">
        <v>749</v>
      </c>
      <c r="B409" s="41" t="s">
        <v>600</v>
      </c>
      <c r="C409" s="42" t="s">
        <v>30</v>
      </c>
      <c r="D409" s="127">
        <v>39.119999999999997</v>
      </c>
      <c r="E409" s="128">
        <f>Boletim_de_Medição_03!G409</f>
        <v>0</v>
      </c>
      <c r="F409" s="105"/>
      <c r="G409" s="17">
        <f t="shared" si="63"/>
        <v>0</v>
      </c>
      <c r="H409" s="17">
        <f t="shared" si="64"/>
        <v>39.119999999999997</v>
      </c>
      <c r="I409" s="129">
        <v>2.63</v>
      </c>
      <c r="J409" s="17">
        <f t="shared" si="66"/>
        <v>102.89</v>
      </c>
      <c r="K409" s="17">
        <f t="shared" si="67"/>
        <v>0</v>
      </c>
      <c r="L409" s="17">
        <f t="shared" si="68"/>
        <v>0</v>
      </c>
      <c r="M409" s="17">
        <f t="shared" si="69"/>
        <v>0</v>
      </c>
      <c r="N409" s="17">
        <f t="shared" si="70"/>
        <v>102.89</v>
      </c>
      <c r="O409" s="54">
        <f t="shared" si="65"/>
        <v>0</v>
      </c>
    </row>
    <row r="410" spans="1:15" ht="15" x14ac:dyDescent="0.2">
      <c r="A410" s="53" t="s">
        <v>750</v>
      </c>
      <c r="B410" s="41" t="s">
        <v>602</v>
      </c>
      <c r="C410" s="42" t="s">
        <v>28</v>
      </c>
      <c r="D410" s="127">
        <v>4.1399999999999997</v>
      </c>
      <c r="E410" s="128">
        <f>Boletim_de_Medição_03!G410</f>
        <v>0</v>
      </c>
      <c r="F410" s="105"/>
      <c r="G410" s="17">
        <f t="shared" si="63"/>
        <v>0</v>
      </c>
      <c r="H410" s="17">
        <f t="shared" si="64"/>
        <v>4.1399999999999997</v>
      </c>
      <c r="I410" s="129">
        <v>7.54</v>
      </c>
      <c r="J410" s="17">
        <f t="shared" si="66"/>
        <v>31.22</v>
      </c>
      <c r="K410" s="17">
        <f t="shared" si="67"/>
        <v>0</v>
      </c>
      <c r="L410" s="17">
        <f t="shared" si="68"/>
        <v>0</v>
      </c>
      <c r="M410" s="17">
        <f t="shared" si="69"/>
        <v>0</v>
      </c>
      <c r="N410" s="17">
        <f t="shared" si="70"/>
        <v>31.22</v>
      </c>
      <c r="O410" s="54">
        <f t="shared" si="65"/>
        <v>0</v>
      </c>
    </row>
    <row r="411" spans="1:15" ht="42.75" x14ac:dyDescent="0.2">
      <c r="A411" s="53" t="s">
        <v>751</v>
      </c>
      <c r="B411" s="41" t="s">
        <v>195</v>
      </c>
      <c r="C411" s="42" t="s">
        <v>196</v>
      </c>
      <c r="D411" s="127">
        <v>41.4</v>
      </c>
      <c r="E411" s="128">
        <f>Boletim_de_Medição_03!G411</f>
        <v>0</v>
      </c>
      <c r="F411" s="105"/>
      <c r="G411" s="17">
        <f t="shared" si="63"/>
        <v>0</v>
      </c>
      <c r="H411" s="17">
        <f t="shared" si="64"/>
        <v>41.4</v>
      </c>
      <c r="I411" s="129">
        <v>0.64</v>
      </c>
      <c r="J411" s="17">
        <f t="shared" si="66"/>
        <v>26.5</v>
      </c>
      <c r="K411" s="17">
        <f t="shared" si="67"/>
        <v>0</v>
      </c>
      <c r="L411" s="17">
        <f t="shared" si="68"/>
        <v>0</v>
      </c>
      <c r="M411" s="17">
        <f t="shared" si="69"/>
        <v>0</v>
      </c>
      <c r="N411" s="17">
        <f t="shared" si="70"/>
        <v>26.5</v>
      </c>
      <c r="O411" s="54">
        <f t="shared" si="65"/>
        <v>0</v>
      </c>
    </row>
    <row r="412" spans="1:15" ht="15" x14ac:dyDescent="0.2">
      <c r="A412" s="137" t="s">
        <v>123</v>
      </c>
      <c r="B412" s="138" t="s">
        <v>752</v>
      </c>
      <c r="C412" s="139"/>
      <c r="D412" s="140"/>
      <c r="E412" s="128">
        <f>Boletim_de_Medição_03!G412</f>
        <v>0</v>
      </c>
      <c r="F412" s="105"/>
      <c r="G412" s="17"/>
      <c r="H412" s="17"/>
      <c r="I412" s="129"/>
      <c r="J412" s="125"/>
      <c r="K412" s="125"/>
      <c r="L412" s="125"/>
      <c r="M412" s="125"/>
      <c r="N412" s="17">
        <f t="shared" si="70"/>
        <v>0</v>
      </c>
      <c r="O412" s="54"/>
    </row>
    <row r="413" spans="1:15" ht="28.5" x14ac:dyDescent="0.2">
      <c r="A413" s="53" t="s">
        <v>753</v>
      </c>
      <c r="B413" s="41" t="s">
        <v>754</v>
      </c>
      <c r="C413" s="42" t="s">
        <v>7</v>
      </c>
      <c r="D413" s="127">
        <v>3</v>
      </c>
      <c r="E413" s="128">
        <f>Boletim_de_Medição_03!G413</f>
        <v>0</v>
      </c>
      <c r="F413" s="105"/>
      <c r="G413" s="17">
        <f t="shared" si="63"/>
        <v>0</v>
      </c>
      <c r="H413" s="17">
        <f t="shared" si="64"/>
        <v>3</v>
      </c>
      <c r="I413" s="129">
        <v>4.18</v>
      </c>
      <c r="J413" s="17">
        <f t="shared" si="66"/>
        <v>12.54</v>
      </c>
      <c r="K413" s="17">
        <f t="shared" si="67"/>
        <v>0</v>
      </c>
      <c r="L413" s="17">
        <f t="shared" si="68"/>
        <v>0</v>
      </c>
      <c r="M413" s="17">
        <f t="shared" si="69"/>
        <v>0</v>
      </c>
      <c r="N413" s="17">
        <f t="shared" si="70"/>
        <v>12.54</v>
      </c>
      <c r="O413" s="54">
        <f t="shared" si="65"/>
        <v>0</v>
      </c>
    </row>
    <row r="414" spans="1:15" ht="28.5" x14ac:dyDescent="0.2">
      <c r="A414" s="53" t="s">
        <v>755</v>
      </c>
      <c r="B414" s="41" t="s">
        <v>756</v>
      </c>
      <c r="C414" s="42" t="s">
        <v>7</v>
      </c>
      <c r="D414" s="127">
        <v>18</v>
      </c>
      <c r="E414" s="128">
        <f>Boletim_de_Medição_03!G414</f>
        <v>0</v>
      </c>
      <c r="F414" s="105"/>
      <c r="G414" s="17">
        <f t="shared" si="63"/>
        <v>0</v>
      </c>
      <c r="H414" s="17">
        <f t="shared" si="64"/>
        <v>18</v>
      </c>
      <c r="I414" s="129">
        <v>4.3600000000000003</v>
      </c>
      <c r="J414" s="17">
        <f t="shared" si="66"/>
        <v>78.48</v>
      </c>
      <c r="K414" s="17">
        <f t="shared" si="67"/>
        <v>0</v>
      </c>
      <c r="L414" s="17">
        <f t="shared" si="68"/>
        <v>0</v>
      </c>
      <c r="M414" s="17">
        <f t="shared" si="69"/>
        <v>0</v>
      </c>
      <c r="N414" s="17">
        <f t="shared" si="70"/>
        <v>78.48</v>
      </c>
      <c r="O414" s="54">
        <f t="shared" si="65"/>
        <v>0</v>
      </c>
    </row>
    <row r="415" spans="1:15" ht="28.5" x14ac:dyDescent="0.2">
      <c r="A415" s="53" t="s">
        <v>757</v>
      </c>
      <c r="B415" s="41" t="s">
        <v>758</v>
      </c>
      <c r="C415" s="42" t="s">
        <v>7</v>
      </c>
      <c r="D415" s="127">
        <v>2</v>
      </c>
      <c r="E415" s="128">
        <f>Boletim_de_Medição_03!G415</f>
        <v>0</v>
      </c>
      <c r="F415" s="105"/>
      <c r="G415" s="17">
        <f t="shared" si="63"/>
        <v>0</v>
      </c>
      <c r="H415" s="17">
        <f t="shared" si="64"/>
        <v>2</v>
      </c>
      <c r="I415" s="129">
        <v>5.2</v>
      </c>
      <c r="J415" s="17">
        <f t="shared" si="66"/>
        <v>10.4</v>
      </c>
      <c r="K415" s="17">
        <f t="shared" si="67"/>
        <v>0</v>
      </c>
      <c r="L415" s="17">
        <f t="shared" si="68"/>
        <v>0</v>
      </c>
      <c r="M415" s="17">
        <f t="shared" si="69"/>
        <v>0</v>
      </c>
      <c r="N415" s="17">
        <f t="shared" si="70"/>
        <v>10.4</v>
      </c>
      <c r="O415" s="54">
        <f t="shared" si="65"/>
        <v>0</v>
      </c>
    </row>
    <row r="416" spans="1:15" ht="28.5" x14ac:dyDescent="0.2">
      <c r="A416" s="53" t="s">
        <v>759</v>
      </c>
      <c r="B416" s="41" t="s">
        <v>760</v>
      </c>
      <c r="C416" s="42" t="s">
        <v>7</v>
      </c>
      <c r="D416" s="127">
        <v>14</v>
      </c>
      <c r="E416" s="128">
        <f>Boletim_de_Medição_03!G416</f>
        <v>0</v>
      </c>
      <c r="F416" s="105"/>
      <c r="G416" s="17">
        <f t="shared" si="63"/>
        <v>0</v>
      </c>
      <c r="H416" s="17">
        <f t="shared" si="64"/>
        <v>14</v>
      </c>
      <c r="I416" s="129">
        <v>8.84</v>
      </c>
      <c r="J416" s="17">
        <f t="shared" si="66"/>
        <v>123.76</v>
      </c>
      <c r="K416" s="17">
        <f t="shared" si="67"/>
        <v>0</v>
      </c>
      <c r="L416" s="17">
        <f t="shared" si="68"/>
        <v>0</v>
      </c>
      <c r="M416" s="17">
        <f t="shared" si="69"/>
        <v>0</v>
      </c>
      <c r="N416" s="17">
        <f t="shared" si="70"/>
        <v>123.76</v>
      </c>
      <c r="O416" s="54">
        <f t="shared" si="65"/>
        <v>0</v>
      </c>
    </row>
    <row r="417" spans="1:15" ht="28.5" x14ac:dyDescent="0.2">
      <c r="A417" s="53" t="s">
        <v>761</v>
      </c>
      <c r="B417" s="41" t="s">
        <v>762</v>
      </c>
      <c r="C417" s="42" t="s">
        <v>7</v>
      </c>
      <c r="D417" s="127">
        <v>2</v>
      </c>
      <c r="E417" s="128">
        <f>Boletim_de_Medição_03!G417</f>
        <v>0</v>
      </c>
      <c r="F417" s="105"/>
      <c r="G417" s="17">
        <f t="shared" si="63"/>
        <v>0</v>
      </c>
      <c r="H417" s="17">
        <f t="shared" si="64"/>
        <v>2</v>
      </c>
      <c r="I417" s="129">
        <v>16.059999999999999</v>
      </c>
      <c r="J417" s="17">
        <f t="shared" si="66"/>
        <v>32.119999999999997</v>
      </c>
      <c r="K417" s="17">
        <f t="shared" si="67"/>
        <v>0</v>
      </c>
      <c r="L417" s="17">
        <f t="shared" si="68"/>
        <v>0</v>
      </c>
      <c r="M417" s="17">
        <f t="shared" si="69"/>
        <v>0</v>
      </c>
      <c r="N417" s="17">
        <f t="shared" si="70"/>
        <v>32.119999999999997</v>
      </c>
      <c r="O417" s="54">
        <f t="shared" si="65"/>
        <v>0</v>
      </c>
    </row>
    <row r="418" spans="1:15" ht="42.75" x14ac:dyDescent="0.2">
      <c r="A418" s="53" t="s">
        <v>763</v>
      </c>
      <c r="B418" s="41" t="s">
        <v>764</v>
      </c>
      <c r="C418" s="42" t="s">
        <v>71</v>
      </c>
      <c r="D418" s="127">
        <v>1</v>
      </c>
      <c r="E418" s="128">
        <f>Boletim_de_Medição_03!G418</f>
        <v>0</v>
      </c>
      <c r="F418" s="105"/>
      <c r="G418" s="17">
        <f t="shared" si="63"/>
        <v>0</v>
      </c>
      <c r="H418" s="17">
        <f t="shared" si="64"/>
        <v>1</v>
      </c>
      <c r="I418" s="129">
        <v>9.65</v>
      </c>
      <c r="J418" s="17">
        <f t="shared" si="66"/>
        <v>9.65</v>
      </c>
      <c r="K418" s="17">
        <f t="shared" si="67"/>
        <v>0</v>
      </c>
      <c r="L418" s="17">
        <f t="shared" si="68"/>
        <v>0</v>
      </c>
      <c r="M418" s="17">
        <f t="shared" si="69"/>
        <v>0</v>
      </c>
      <c r="N418" s="17">
        <f t="shared" si="70"/>
        <v>9.65</v>
      </c>
      <c r="O418" s="54">
        <f t="shared" si="65"/>
        <v>0</v>
      </c>
    </row>
    <row r="419" spans="1:15" ht="28.5" x14ac:dyDescent="0.2">
      <c r="A419" s="53" t="s">
        <v>765</v>
      </c>
      <c r="B419" s="41" t="s">
        <v>766</v>
      </c>
      <c r="C419" s="42" t="s">
        <v>71</v>
      </c>
      <c r="D419" s="127">
        <v>2</v>
      </c>
      <c r="E419" s="128">
        <f>Boletim_de_Medição_03!G419</f>
        <v>0</v>
      </c>
      <c r="F419" s="105"/>
      <c r="G419" s="17">
        <f t="shared" si="63"/>
        <v>0</v>
      </c>
      <c r="H419" s="17">
        <f t="shared" si="64"/>
        <v>2</v>
      </c>
      <c r="I419" s="129">
        <v>12.96</v>
      </c>
      <c r="J419" s="17">
        <f t="shared" si="66"/>
        <v>25.92</v>
      </c>
      <c r="K419" s="17">
        <f t="shared" si="67"/>
        <v>0</v>
      </c>
      <c r="L419" s="17">
        <f t="shared" si="68"/>
        <v>0</v>
      </c>
      <c r="M419" s="17">
        <f t="shared" si="69"/>
        <v>0</v>
      </c>
      <c r="N419" s="17">
        <f t="shared" si="70"/>
        <v>25.92</v>
      </c>
      <c r="O419" s="54">
        <f t="shared" si="65"/>
        <v>0</v>
      </c>
    </row>
    <row r="420" spans="1:15" ht="28.5" x14ac:dyDescent="0.2">
      <c r="A420" s="53" t="s">
        <v>767</v>
      </c>
      <c r="B420" s="41" t="s">
        <v>768</v>
      </c>
      <c r="C420" s="42" t="s">
        <v>71</v>
      </c>
      <c r="D420" s="127">
        <v>1</v>
      </c>
      <c r="E420" s="128">
        <f>Boletim_de_Medição_03!G420</f>
        <v>0</v>
      </c>
      <c r="F420" s="105"/>
      <c r="G420" s="17">
        <f t="shared" si="63"/>
        <v>0</v>
      </c>
      <c r="H420" s="17">
        <f t="shared" si="64"/>
        <v>1</v>
      </c>
      <c r="I420" s="129">
        <v>49.62</v>
      </c>
      <c r="J420" s="17">
        <f t="shared" si="66"/>
        <v>49.62</v>
      </c>
      <c r="K420" s="17">
        <f t="shared" si="67"/>
        <v>0</v>
      </c>
      <c r="L420" s="17">
        <f t="shared" si="68"/>
        <v>0</v>
      </c>
      <c r="M420" s="17">
        <f t="shared" si="69"/>
        <v>0</v>
      </c>
      <c r="N420" s="17">
        <f t="shared" si="70"/>
        <v>49.62</v>
      </c>
      <c r="O420" s="54">
        <f t="shared" si="65"/>
        <v>0</v>
      </c>
    </row>
    <row r="421" spans="1:15" ht="28.5" x14ac:dyDescent="0.2">
      <c r="A421" s="53" t="s">
        <v>769</v>
      </c>
      <c r="B421" s="41" t="s">
        <v>770</v>
      </c>
      <c r="C421" s="42" t="s">
        <v>7</v>
      </c>
      <c r="D421" s="127">
        <v>4</v>
      </c>
      <c r="E421" s="128">
        <f>Boletim_de_Medição_03!G421</f>
        <v>0</v>
      </c>
      <c r="F421" s="105"/>
      <c r="G421" s="17">
        <f t="shared" si="63"/>
        <v>0</v>
      </c>
      <c r="H421" s="17">
        <f t="shared" si="64"/>
        <v>4</v>
      </c>
      <c r="I421" s="129">
        <v>2.4700000000000002</v>
      </c>
      <c r="J421" s="17">
        <f t="shared" si="66"/>
        <v>9.8800000000000008</v>
      </c>
      <c r="K421" s="17">
        <f t="shared" si="67"/>
        <v>0</v>
      </c>
      <c r="L421" s="17">
        <f t="shared" si="68"/>
        <v>0</v>
      </c>
      <c r="M421" s="17">
        <f t="shared" si="69"/>
        <v>0</v>
      </c>
      <c r="N421" s="17">
        <f t="shared" si="70"/>
        <v>9.8800000000000008</v>
      </c>
      <c r="O421" s="54">
        <f t="shared" si="65"/>
        <v>0</v>
      </c>
    </row>
    <row r="422" spans="1:15" ht="28.5" x14ac:dyDescent="0.2">
      <c r="A422" s="53" t="s">
        <v>771</v>
      </c>
      <c r="B422" s="41" t="s">
        <v>772</v>
      </c>
      <c r="C422" s="42" t="s">
        <v>7</v>
      </c>
      <c r="D422" s="127">
        <v>1</v>
      </c>
      <c r="E422" s="128">
        <f>Boletim_de_Medição_03!G422</f>
        <v>0</v>
      </c>
      <c r="F422" s="105"/>
      <c r="G422" s="17">
        <f t="shared" si="63"/>
        <v>0</v>
      </c>
      <c r="H422" s="17">
        <f t="shared" si="64"/>
        <v>1</v>
      </c>
      <c r="I422" s="129">
        <v>2.8</v>
      </c>
      <c r="J422" s="17">
        <f t="shared" si="66"/>
        <v>2.8</v>
      </c>
      <c r="K422" s="17">
        <f t="shared" si="67"/>
        <v>0</v>
      </c>
      <c r="L422" s="17">
        <f t="shared" si="68"/>
        <v>0</v>
      </c>
      <c r="M422" s="17">
        <f t="shared" si="69"/>
        <v>0</v>
      </c>
      <c r="N422" s="17">
        <f t="shared" si="70"/>
        <v>2.8</v>
      </c>
      <c r="O422" s="54">
        <f t="shared" si="65"/>
        <v>0</v>
      </c>
    </row>
    <row r="423" spans="1:15" ht="28.5" x14ac:dyDescent="0.2">
      <c r="A423" s="53" t="s">
        <v>773</v>
      </c>
      <c r="B423" s="41" t="s">
        <v>774</v>
      </c>
      <c r="C423" s="42" t="s">
        <v>7</v>
      </c>
      <c r="D423" s="127">
        <v>3</v>
      </c>
      <c r="E423" s="128">
        <f>Boletim_de_Medição_03!G423</f>
        <v>0</v>
      </c>
      <c r="F423" s="105"/>
      <c r="G423" s="17">
        <f t="shared" si="63"/>
        <v>0</v>
      </c>
      <c r="H423" s="17">
        <f t="shared" si="64"/>
        <v>3</v>
      </c>
      <c r="I423" s="129">
        <v>5.9</v>
      </c>
      <c r="J423" s="17">
        <f t="shared" si="66"/>
        <v>17.7</v>
      </c>
      <c r="K423" s="17">
        <f t="shared" si="67"/>
        <v>0</v>
      </c>
      <c r="L423" s="17">
        <f t="shared" si="68"/>
        <v>0</v>
      </c>
      <c r="M423" s="17">
        <f t="shared" si="69"/>
        <v>0</v>
      </c>
      <c r="N423" s="17">
        <f t="shared" si="70"/>
        <v>17.7</v>
      </c>
      <c r="O423" s="54">
        <f t="shared" si="65"/>
        <v>0</v>
      </c>
    </row>
    <row r="424" spans="1:15" ht="28.5" x14ac:dyDescent="0.2">
      <c r="A424" s="53" t="s">
        <v>775</v>
      </c>
      <c r="B424" s="41" t="s">
        <v>776</v>
      </c>
      <c r="C424" s="42" t="s">
        <v>71</v>
      </c>
      <c r="D424" s="127">
        <v>2</v>
      </c>
      <c r="E424" s="128">
        <f>Boletim_de_Medição_03!G424</f>
        <v>0</v>
      </c>
      <c r="F424" s="105"/>
      <c r="G424" s="17">
        <f t="shared" si="63"/>
        <v>0</v>
      </c>
      <c r="H424" s="17">
        <f t="shared" si="64"/>
        <v>2</v>
      </c>
      <c r="I424" s="129">
        <v>5.55</v>
      </c>
      <c r="J424" s="17">
        <f t="shared" si="66"/>
        <v>11.1</v>
      </c>
      <c r="K424" s="17">
        <f t="shared" si="67"/>
        <v>0</v>
      </c>
      <c r="L424" s="17">
        <f t="shared" si="68"/>
        <v>0</v>
      </c>
      <c r="M424" s="17">
        <f t="shared" si="69"/>
        <v>0</v>
      </c>
      <c r="N424" s="17">
        <f t="shared" si="70"/>
        <v>11.1</v>
      </c>
      <c r="O424" s="54">
        <f t="shared" si="65"/>
        <v>0</v>
      </c>
    </row>
    <row r="425" spans="1:15" ht="28.5" x14ac:dyDescent="0.2">
      <c r="A425" s="53" t="s">
        <v>777</v>
      </c>
      <c r="B425" s="41" t="s">
        <v>778</v>
      </c>
      <c r="C425" s="42" t="s">
        <v>71</v>
      </c>
      <c r="D425" s="127">
        <v>5</v>
      </c>
      <c r="E425" s="128">
        <f>Boletim_de_Medição_03!G425</f>
        <v>0</v>
      </c>
      <c r="F425" s="105"/>
      <c r="G425" s="17">
        <f t="shared" si="63"/>
        <v>0</v>
      </c>
      <c r="H425" s="17">
        <f t="shared" si="64"/>
        <v>5</v>
      </c>
      <c r="I425" s="129">
        <v>11.08</v>
      </c>
      <c r="J425" s="17">
        <f t="shared" si="66"/>
        <v>55.4</v>
      </c>
      <c r="K425" s="17">
        <f t="shared" si="67"/>
        <v>0</v>
      </c>
      <c r="L425" s="17">
        <f t="shared" si="68"/>
        <v>0</v>
      </c>
      <c r="M425" s="17">
        <f t="shared" si="69"/>
        <v>0</v>
      </c>
      <c r="N425" s="17">
        <f t="shared" si="70"/>
        <v>55.4</v>
      </c>
      <c r="O425" s="54">
        <f t="shared" si="65"/>
        <v>0</v>
      </c>
    </row>
    <row r="426" spans="1:15" ht="28.5" x14ac:dyDescent="0.2">
      <c r="A426" s="53" t="s">
        <v>779</v>
      </c>
      <c r="B426" s="41" t="s">
        <v>780</v>
      </c>
      <c r="C426" s="42" t="s">
        <v>7</v>
      </c>
      <c r="D426" s="127">
        <v>7</v>
      </c>
      <c r="E426" s="128">
        <f>Boletim_de_Medição_03!G426</f>
        <v>0</v>
      </c>
      <c r="F426" s="105"/>
      <c r="G426" s="17">
        <f t="shared" si="63"/>
        <v>0</v>
      </c>
      <c r="H426" s="17">
        <f t="shared" si="64"/>
        <v>7</v>
      </c>
      <c r="I426" s="129">
        <v>8.1300000000000008</v>
      </c>
      <c r="J426" s="17">
        <f t="shared" si="66"/>
        <v>56.91</v>
      </c>
      <c r="K426" s="17">
        <f t="shared" si="67"/>
        <v>0</v>
      </c>
      <c r="L426" s="17">
        <f t="shared" si="68"/>
        <v>0</v>
      </c>
      <c r="M426" s="17">
        <f t="shared" si="69"/>
        <v>0</v>
      </c>
      <c r="N426" s="17">
        <f t="shared" si="70"/>
        <v>56.91</v>
      </c>
      <c r="O426" s="54">
        <f t="shared" si="65"/>
        <v>0</v>
      </c>
    </row>
    <row r="427" spans="1:15" ht="28.5" x14ac:dyDescent="0.2">
      <c r="A427" s="53" t="s">
        <v>781</v>
      </c>
      <c r="B427" s="41" t="s">
        <v>782</v>
      </c>
      <c r="C427" s="42" t="s">
        <v>71</v>
      </c>
      <c r="D427" s="127">
        <v>1</v>
      </c>
      <c r="E427" s="128">
        <f>Boletim_de_Medição_03!G427</f>
        <v>0</v>
      </c>
      <c r="F427" s="105"/>
      <c r="G427" s="17">
        <f t="shared" si="63"/>
        <v>0</v>
      </c>
      <c r="H427" s="17">
        <f t="shared" si="64"/>
        <v>1</v>
      </c>
      <c r="I427" s="129">
        <v>12.23</v>
      </c>
      <c r="J427" s="17">
        <f t="shared" si="66"/>
        <v>12.23</v>
      </c>
      <c r="K427" s="17">
        <f t="shared" si="67"/>
        <v>0</v>
      </c>
      <c r="L427" s="17">
        <f t="shared" si="68"/>
        <v>0</v>
      </c>
      <c r="M427" s="17">
        <f t="shared" si="69"/>
        <v>0</v>
      </c>
      <c r="N427" s="17">
        <f t="shared" si="70"/>
        <v>12.23</v>
      </c>
      <c r="O427" s="54">
        <f t="shared" si="65"/>
        <v>0</v>
      </c>
    </row>
    <row r="428" spans="1:15" ht="28.5" x14ac:dyDescent="0.2">
      <c r="A428" s="53" t="s">
        <v>783</v>
      </c>
      <c r="B428" s="41" t="s">
        <v>784</v>
      </c>
      <c r="C428" s="42" t="s">
        <v>71</v>
      </c>
      <c r="D428" s="127">
        <v>9</v>
      </c>
      <c r="E428" s="128">
        <f>Boletim_de_Medição_03!G428</f>
        <v>0</v>
      </c>
      <c r="F428" s="105"/>
      <c r="G428" s="17">
        <f t="shared" si="63"/>
        <v>0</v>
      </c>
      <c r="H428" s="17">
        <f t="shared" si="64"/>
        <v>9</v>
      </c>
      <c r="I428" s="129">
        <v>6.22</v>
      </c>
      <c r="J428" s="17">
        <f t="shared" si="66"/>
        <v>55.98</v>
      </c>
      <c r="K428" s="17">
        <f t="shared" si="67"/>
        <v>0</v>
      </c>
      <c r="L428" s="17">
        <f t="shared" si="68"/>
        <v>0</v>
      </c>
      <c r="M428" s="17">
        <f t="shared" si="69"/>
        <v>0</v>
      </c>
      <c r="N428" s="17">
        <f t="shared" si="70"/>
        <v>55.98</v>
      </c>
      <c r="O428" s="54">
        <f t="shared" si="65"/>
        <v>0</v>
      </c>
    </row>
    <row r="429" spans="1:15" ht="28.5" x14ac:dyDescent="0.2">
      <c r="A429" s="53" t="s">
        <v>785</v>
      </c>
      <c r="B429" s="41" t="s">
        <v>786</v>
      </c>
      <c r="C429" s="42" t="s">
        <v>7</v>
      </c>
      <c r="D429" s="127">
        <v>2</v>
      </c>
      <c r="E429" s="128">
        <f>Boletim_de_Medição_03!G429</f>
        <v>0</v>
      </c>
      <c r="F429" s="105"/>
      <c r="G429" s="17">
        <f t="shared" si="63"/>
        <v>0</v>
      </c>
      <c r="H429" s="17">
        <f t="shared" si="64"/>
        <v>2</v>
      </c>
      <c r="I429" s="129">
        <v>9.85</v>
      </c>
      <c r="J429" s="17">
        <f t="shared" si="66"/>
        <v>19.7</v>
      </c>
      <c r="K429" s="17">
        <f t="shared" si="67"/>
        <v>0</v>
      </c>
      <c r="L429" s="17">
        <f t="shared" si="68"/>
        <v>0</v>
      </c>
      <c r="M429" s="17">
        <f t="shared" si="69"/>
        <v>0</v>
      </c>
      <c r="N429" s="17">
        <f t="shared" si="70"/>
        <v>19.7</v>
      </c>
      <c r="O429" s="54">
        <f t="shared" si="65"/>
        <v>0</v>
      </c>
    </row>
    <row r="430" spans="1:15" ht="28.5" x14ac:dyDescent="0.2">
      <c r="A430" s="53" t="s">
        <v>787</v>
      </c>
      <c r="B430" s="41" t="s">
        <v>788</v>
      </c>
      <c r="C430" s="42" t="s">
        <v>71</v>
      </c>
      <c r="D430" s="127">
        <v>3</v>
      </c>
      <c r="E430" s="128">
        <f>Boletim_de_Medição_03!G430</f>
        <v>0</v>
      </c>
      <c r="F430" s="105"/>
      <c r="G430" s="17">
        <f t="shared" ref="G430:G493" si="71">E430+F430</f>
        <v>0</v>
      </c>
      <c r="H430" s="17">
        <f t="shared" ref="H430:H493" si="72">D430-G430</f>
        <v>3</v>
      </c>
      <c r="I430" s="129">
        <v>38.39</v>
      </c>
      <c r="J430" s="17">
        <f t="shared" si="66"/>
        <v>115.17</v>
      </c>
      <c r="K430" s="17">
        <f t="shared" si="67"/>
        <v>0</v>
      </c>
      <c r="L430" s="17">
        <f t="shared" si="68"/>
        <v>0</v>
      </c>
      <c r="M430" s="17">
        <f t="shared" si="69"/>
        <v>0</v>
      </c>
      <c r="N430" s="17">
        <f t="shared" si="70"/>
        <v>115.17</v>
      </c>
      <c r="O430" s="54">
        <f t="shared" ref="O430:O493" si="73">G430/D430*100</f>
        <v>0</v>
      </c>
    </row>
    <row r="431" spans="1:15" ht="28.5" x14ac:dyDescent="0.2">
      <c r="A431" s="53" t="s">
        <v>789</v>
      </c>
      <c r="B431" s="41" t="s">
        <v>790</v>
      </c>
      <c r="C431" s="42" t="s">
        <v>71</v>
      </c>
      <c r="D431" s="127">
        <v>2</v>
      </c>
      <c r="E431" s="128">
        <f>Boletim_de_Medição_03!G431</f>
        <v>0</v>
      </c>
      <c r="F431" s="105"/>
      <c r="G431" s="17">
        <f t="shared" si="71"/>
        <v>0</v>
      </c>
      <c r="H431" s="17">
        <f t="shared" si="72"/>
        <v>2</v>
      </c>
      <c r="I431" s="129">
        <v>4.49</v>
      </c>
      <c r="J431" s="17">
        <f t="shared" si="66"/>
        <v>8.98</v>
      </c>
      <c r="K431" s="17">
        <f t="shared" si="67"/>
        <v>0</v>
      </c>
      <c r="L431" s="17">
        <f t="shared" si="68"/>
        <v>0</v>
      </c>
      <c r="M431" s="17">
        <f t="shared" si="69"/>
        <v>0</v>
      </c>
      <c r="N431" s="17">
        <f t="shared" si="70"/>
        <v>8.98</v>
      </c>
      <c r="O431" s="54">
        <f t="shared" si="73"/>
        <v>0</v>
      </c>
    </row>
    <row r="432" spans="1:15" ht="28.5" x14ac:dyDescent="0.2">
      <c r="A432" s="53" t="s">
        <v>791</v>
      </c>
      <c r="B432" s="41" t="s">
        <v>792</v>
      </c>
      <c r="C432" s="42" t="s">
        <v>71</v>
      </c>
      <c r="D432" s="127">
        <v>1</v>
      </c>
      <c r="E432" s="128">
        <f>Boletim_de_Medição_03!G432</f>
        <v>0</v>
      </c>
      <c r="F432" s="105"/>
      <c r="G432" s="17">
        <f t="shared" si="71"/>
        <v>0</v>
      </c>
      <c r="H432" s="17">
        <f t="shared" si="72"/>
        <v>1</v>
      </c>
      <c r="I432" s="129">
        <v>22.7</v>
      </c>
      <c r="J432" s="17">
        <f t="shared" si="66"/>
        <v>22.7</v>
      </c>
      <c r="K432" s="17">
        <f t="shared" si="67"/>
        <v>0</v>
      </c>
      <c r="L432" s="17">
        <f t="shared" si="68"/>
        <v>0</v>
      </c>
      <c r="M432" s="17">
        <f t="shared" si="69"/>
        <v>0</v>
      </c>
      <c r="N432" s="17">
        <f t="shared" si="70"/>
        <v>22.7</v>
      </c>
      <c r="O432" s="54">
        <f t="shared" si="73"/>
        <v>0</v>
      </c>
    </row>
    <row r="433" spans="1:15" ht="28.5" x14ac:dyDescent="0.2">
      <c r="A433" s="53" t="s">
        <v>793</v>
      </c>
      <c r="B433" s="41" t="s">
        <v>794</v>
      </c>
      <c r="C433" s="42" t="s">
        <v>71</v>
      </c>
      <c r="D433" s="127">
        <v>1</v>
      </c>
      <c r="E433" s="128">
        <f>Boletim_de_Medição_03!G433</f>
        <v>0</v>
      </c>
      <c r="F433" s="105"/>
      <c r="G433" s="17">
        <f t="shared" si="71"/>
        <v>0</v>
      </c>
      <c r="H433" s="17">
        <f t="shared" si="72"/>
        <v>1</v>
      </c>
      <c r="I433" s="129">
        <v>7.41</v>
      </c>
      <c r="J433" s="17">
        <f t="shared" si="66"/>
        <v>7.41</v>
      </c>
      <c r="K433" s="17">
        <f t="shared" si="67"/>
        <v>0</v>
      </c>
      <c r="L433" s="17">
        <f t="shared" si="68"/>
        <v>0</v>
      </c>
      <c r="M433" s="17">
        <f t="shared" si="69"/>
        <v>0</v>
      </c>
      <c r="N433" s="17">
        <f t="shared" si="70"/>
        <v>7.41</v>
      </c>
      <c r="O433" s="54">
        <f t="shared" si="73"/>
        <v>0</v>
      </c>
    </row>
    <row r="434" spans="1:15" ht="28.5" x14ac:dyDescent="0.2">
      <c r="A434" s="53" t="s">
        <v>795</v>
      </c>
      <c r="B434" s="41" t="s">
        <v>796</v>
      </c>
      <c r="C434" s="42" t="s">
        <v>71</v>
      </c>
      <c r="D434" s="127">
        <v>1</v>
      </c>
      <c r="E434" s="128">
        <f>Boletim_de_Medição_03!G434</f>
        <v>0</v>
      </c>
      <c r="F434" s="105"/>
      <c r="G434" s="17">
        <f t="shared" si="71"/>
        <v>0</v>
      </c>
      <c r="H434" s="17">
        <f t="shared" si="72"/>
        <v>1</v>
      </c>
      <c r="I434" s="129">
        <v>17.7</v>
      </c>
      <c r="J434" s="17">
        <f t="shared" si="66"/>
        <v>17.7</v>
      </c>
      <c r="K434" s="17">
        <f t="shared" si="67"/>
        <v>0</v>
      </c>
      <c r="L434" s="17">
        <f t="shared" si="68"/>
        <v>0</v>
      </c>
      <c r="M434" s="17">
        <f t="shared" si="69"/>
        <v>0</v>
      </c>
      <c r="N434" s="17">
        <f t="shared" si="70"/>
        <v>17.7</v>
      </c>
      <c r="O434" s="54">
        <f t="shared" si="73"/>
        <v>0</v>
      </c>
    </row>
    <row r="435" spans="1:15" ht="28.5" x14ac:dyDescent="0.2">
      <c r="A435" s="53" t="s">
        <v>797</v>
      </c>
      <c r="B435" s="41" t="s">
        <v>798</v>
      </c>
      <c r="C435" s="42" t="s">
        <v>71</v>
      </c>
      <c r="D435" s="127">
        <v>28</v>
      </c>
      <c r="E435" s="128">
        <f>Boletim_de_Medição_03!G435</f>
        <v>0</v>
      </c>
      <c r="F435" s="105"/>
      <c r="G435" s="17">
        <f t="shared" si="71"/>
        <v>0</v>
      </c>
      <c r="H435" s="17">
        <f t="shared" si="72"/>
        <v>28</v>
      </c>
      <c r="I435" s="129">
        <v>3.68</v>
      </c>
      <c r="J435" s="17">
        <f t="shared" si="66"/>
        <v>103.04</v>
      </c>
      <c r="K435" s="17">
        <f t="shared" si="67"/>
        <v>0</v>
      </c>
      <c r="L435" s="17">
        <f t="shared" si="68"/>
        <v>0</v>
      </c>
      <c r="M435" s="17">
        <f t="shared" si="69"/>
        <v>0</v>
      </c>
      <c r="N435" s="17">
        <f t="shared" si="70"/>
        <v>103.04</v>
      </c>
      <c r="O435" s="54">
        <f t="shared" si="73"/>
        <v>0</v>
      </c>
    </row>
    <row r="436" spans="1:15" ht="28.5" x14ac:dyDescent="0.2">
      <c r="A436" s="53" t="s">
        <v>799</v>
      </c>
      <c r="B436" s="41" t="s">
        <v>800</v>
      </c>
      <c r="C436" s="42" t="s">
        <v>71</v>
      </c>
      <c r="D436" s="127">
        <v>18</v>
      </c>
      <c r="E436" s="128">
        <f>Boletim_de_Medição_03!G436</f>
        <v>0</v>
      </c>
      <c r="F436" s="105"/>
      <c r="G436" s="17">
        <f t="shared" si="71"/>
        <v>0</v>
      </c>
      <c r="H436" s="17">
        <f t="shared" si="72"/>
        <v>18</v>
      </c>
      <c r="I436" s="129">
        <v>4.01</v>
      </c>
      <c r="J436" s="17">
        <f t="shared" si="66"/>
        <v>72.180000000000007</v>
      </c>
      <c r="K436" s="17">
        <f t="shared" si="67"/>
        <v>0</v>
      </c>
      <c r="L436" s="17">
        <f t="shared" si="68"/>
        <v>0</v>
      </c>
      <c r="M436" s="17">
        <f t="shared" si="69"/>
        <v>0</v>
      </c>
      <c r="N436" s="17">
        <f t="shared" si="70"/>
        <v>72.180000000000007</v>
      </c>
      <c r="O436" s="54">
        <f t="shared" si="73"/>
        <v>0</v>
      </c>
    </row>
    <row r="437" spans="1:15" ht="28.5" x14ac:dyDescent="0.2">
      <c r="A437" s="53" t="s">
        <v>801</v>
      </c>
      <c r="B437" s="41" t="s">
        <v>802</v>
      </c>
      <c r="C437" s="42" t="s">
        <v>71</v>
      </c>
      <c r="D437" s="127">
        <v>2</v>
      </c>
      <c r="E437" s="128">
        <f>Boletim_de_Medição_03!G437</f>
        <v>0</v>
      </c>
      <c r="F437" s="105"/>
      <c r="G437" s="17">
        <f t="shared" si="71"/>
        <v>0</v>
      </c>
      <c r="H437" s="17">
        <f t="shared" si="72"/>
        <v>2</v>
      </c>
      <c r="I437" s="129">
        <v>4.6500000000000004</v>
      </c>
      <c r="J437" s="17">
        <f t="shared" si="66"/>
        <v>9.3000000000000007</v>
      </c>
      <c r="K437" s="17">
        <f t="shared" si="67"/>
        <v>0</v>
      </c>
      <c r="L437" s="17">
        <f t="shared" si="68"/>
        <v>0</v>
      </c>
      <c r="M437" s="17">
        <f t="shared" si="69"/>
        <v>0</v>
      </c>
      <c r="N437" s="17">
        <f t="shared" si="70"/>
        <v>9.3000000000000007</v>
      </c>
      <c r="O437" s="54">
        <f t="shared" si="73"/>
        <v>0</v>
      </c>
    </row>
    <row r="438" spans="1:15" ht="28.5" x14ac:dyDescent="0.2">
      <c r="A438" s="53" t="s">
        <v>803</v>
      </c>
      <c r="B438" s="41" t="s">
        <v>804</v>
      </c>
      <c r="C438" s="42" t="s">
        <v>71</v>
      </c>
      <c r="D438" s="127">
        <v>12</v>
      </c>
      <c r="E438" s="128">
        <f>Boletim_de_Medição_03!G438</f>
        <v>0</v>
      </c>
      <c r="F438" s="105"/>
      <c r="G438" s="17">
        <f t="shared" si="71"/>
        <v>0</v>
      </c>
      <c r="H438" s="17">
        <f t="shared" si="72"/>
        <v>12</v>
      </c>
      <c r="I438" s="129">
        <v>6.98</v>
      </c>
      <c r="J438" s="17">
        <f t="shared" si="66"/>
        <v>83.76</v>
      </c>
      <c r="K438" s="17">
        <f t="shared" si="67"/>
        <v>0</v>
      </c>
      <c r="L438" s="17">
        <f t="shared" si="68"/>
        <v>0</v>
      </c>
      <c r="M438" s="17">
        <f t="shared" si="69"/>
        <v>0</v>
      </c>
      <c r="N438" s="17">
        <f t="shared" si="70"/>
        <v>83.76</v>
      </c>
      <c r="O438" s="54">
        <f t="shared" si="73"/>
        <v>0</v>
      </c>
    </row>
    <row r="439" spans="1:15" ht="28.5" x14ac:dyDescent="0.2">
      <c r="A439" s="53" t="s">
        <v>805</v>
      </c>
      <c r="B439" s="41" t="s">
        <v>796</v>
      </c>
      <c r="C439" s="42" t="s">
        <v>71</v>
      </c>
      <c r="D439" s="127">
        <v>1</v>
      </c>
      <c r="E439" s="128">
        <f>Boletim_de_Medição_03!G439</f>
        <v>0</v>
      </c>
      <c r="F439" s="105"/>
      <c r="G439" s="17">
        <f t="shared" si="71"/>
        <v>0</v>
      </c>
      <c r="H439" s="17">
        <f t="shared" si="72"/>
        <v>1</v>
      </c>
      <c r="I439" s="129">
        <v>17.7</v>
      </c>
      <c r="J439" s="17">
        <f t="shared" si="66"/>
        <v>17.7</v>
      </c>
      <c r="K439" s="17">
        <f t="shared" si="67"/>
        <v>0</v>
      </c>
      <c r="L439" s="17">
        <f t="shared" si="68"/>
        <v>0</v>
      </c>
      <c r="M439" s="17">
        <f t="shared" si="69"/>
        <v>0</v>
      </c>
      <c r="N439" s="17">
        <f t="shared" si="70"/>
        <v>17.7</v>
      </c>
      <c r="O439" s="54">
        <f t="shared" si="73"/>
        <v>0</v>
      </c>
    </row>
    <row r="440" spans="1:15" ht="28.5" x14ac:dyDescent="0.2">
      <c r="A440" s="53" t="s">
        <v>806</v>
      </c>
      <c r="B440" s="41" t="s">
        <v>807</v>
      </c>
      <c r="C440" s="42" t="s">
        <v>71</v>
      </c>
      <c r="D440" s="127">
        <v>23</v>
      </c>
      <c r="E440" s="128">
        <f>Boletim_de_Medição_03!G440</f>
        <v>0</v>
      </c>
      <c r="F440" s="105"/>
      <c r="G440" s="17">
        <f t="shared" si="71"/>
        <v>0</v>
      </c>
      <c r="H440" s="17">
        <f t="shared" si="72"/>
        <v>23</v>
      </c>
      <c r="I440" s="129">
        <v>5.93</v>
      </c>
      <c r="J440" s="17">
        <f t="shared" si="66"/>
        <v>136.38999999999999</v>
      </c>
      <c r="K440" s="17">
        <f t="shared" si="67"/>
        <v>0</v>
      </c>
      <c r="L440" s="17">
        <f t="shared" si="68"/>
        <v>0</v>
      </c>
      <c r="M440" s="17">
        <f t="shared" si="69"/>
        <v>0</v>
      </c>
      <c r="N440" s="17">
        <f t="shared" si="70"/>
        <v>136.38999999999999</v>
      </c>
      <c r="O440" s="54">
        <f t="shared" si="73"/>
        <v>0</v>
      </c>
    </row>
    <row r="441" spans="1:15" ht="28.5" x14ac:dyDescent="0.2">
      <c r="A441" s="53" t="s">
        <v>808</v>
      </c>
      <c r="B441" s="41" t="s">
        <v>809</v>
      </c>
      <c r="C441" s="42" t="s">
        <v>71</v>
      </c>
      <c r="D441" s="127">
        <v>1</v>
      </c>
      <c r="E441" s="128">
        <f>Boletim_de_Medição_03!G441</f>
        <v>0</v>
      </c>
      <c r="F441" s="105"/>
      <c r="G441" s="17">
        <f t="shared" si="71"/>
        <v>0</v>
      </c>
      <c r="H441" s="17">
        <f t="shared" si="72"/>
        <v>1</v>
      </c>
      <c r="I441" s="129">
        <v>6.7</v>
      </c>
      <c r="J441" s="17">
        <f t="shared" si="66"/>
        <v>6.7</v>
      </c>
      <c r="K441" s="17">
        <f t="shared" si="67"/>
        <v>0</v>
      </c>
      <c r="L441" s="17">
        <f t="shared" si="68"/>
        <v>0</v>
      </c>
      <c r="M441" s="17">
        <f t="shared" si="69"/>
        <v>0</v>
      </c>
      <c r="N441" s="17">
        <f t="shared" si="70"/>
        <v>6.7</v>
      </c>
      <c r="O441" s="54">
        <f t="shared" si="73"/>
        <v>0</v>
      </c>
    </row>
    <row r="442" spans="1:15" ht="28.5" x14ac:dyDescent="0.2">
      <c r="A442" s="53" t="s">
        <v>810</v>
      </c>
      <c r="B442" s="41" t="s">
        <v>811</v>
      </c>
      <c r="C442" s="42" t="s">
        <v>71</v>
      </c>
      <c r="D442" s="127">
        <v>4</v>
      </c>
      <c r="E442" s="128">
        <f>Boletim_de_Medição_03!G442</f>
        <v>0</v>
      </c>
      <c r="F442" s="105"/>
      <c r="G442" s="17">
        <f t="shared" si="71"/>
        <v>0</v>
      </c>
      <c r="H442" s="17">
        <f t="shared" si="72"/>
        <v>4</v>
      </c>
      <c r="I442" s="129">
        <v>5.99</v>
      </c>
      <c r="J442" s="17">
        <f t="shared" si="66"/>
        <v>23.96</v>
      </c>
      <c r="K442" s="17">
        <f t="shared" si="67"/>
        <v>0</v>
      </c>
      <c r="L442" s="17">
        <f t="shared" si="68"/>
        <v>0</v>
      </c>
      <c r="M442" s="17">
        <f t="shared" si="69"/>
        <v>0</v>
      </c>
      <c r="N442" s="17">
        <f t="shared" si="70"/>
        <v>23.96</v>
      </c>
      <c r="O442" s="54">
        <f t="shared" si="73"/>
        <v>0</v>
      </c>
    </row>
    <row r="443" spans="1:15" ht="28.5" x14ac:dyDescent="0.2">
      <c r="A443" s="53" t="s">
        <v>812</v>
      </c>
      <c r="B443" s="41" t="s">
        <v>813</v>
      </c>
      <c r="C443" s="42" t="s">
        <v>71</v>
      </c>
      <c r="D443" s="127">
        <v>1</v>
      </c>
      <c r="E443" s="128">
        <f>Boletim_de_Medição_03!G443</f>
        <v>0</v>
      </c>
      <c r="F443" s="105"/>
      <c r="G443" s="17">
        <f t="shared" si="71"/>
        <v>0</v>
      </c>
      <c r="H443" s="17">
        <f t="shared" si="72"/>
        <v>1</v>
      </c>
      <c r="I443" s="129">
        <v>2.66</v>
      </c>
      <c r="J443" s="17">
        <f t="shared" si="66"/>
        <v>2.66</v>
      </c>
      <c r="K443" s="17">
        <f t="shared" si="67"/>
        <v>0</v>
      </c>
      <c r="L443" s="17">
        <f t="shared" si="68"/>
        <v>0</v>
      </c>
      <c r="M443" s="17">
        <f t="shared" si="69"/>
        <v>0</v>
      </c>
      <c r="N443" s="17">
        <f t="shared" si="70"/>
        <v>2.66</v>
      </c>
      <c r="O443" s="54">
        <f t="shared" si="73"/>
        <v>0</v>
      </c>
    </row>
    <row r="444" spans="1:15" ht="28.5" x14ac:dyDescent="0.2">
      <c r="A444" s="53" t="s">
        <v>814</v>
      </c>
      <c r="B444" s="41" t="s">
        <v>815</v>
      </c>
      <c r="C444" s="42" t="s">
        <v>7</v>
      </c>
      <c r="D444" s="127">
        <v>1</v>
      </c>
      <c r="E444" s="128">
        <f>Boletim_de_Medição_03!G444</f>
        <v>0</v>
      </c>
      <c r="F444" s="105"/>
      <c r="G444" s="17">
        <f t="shared" si="71"/>
        <v>0</v>
      </c>
      <c r="H444" s="17">
        <f t="shared" si="72"/>
        <v>1</v>
      </c>
      <c r="I444" s="129">
        <v>5.99</v>
      </c>
      <c r="J444" s="17">
        <f t="shared" si="66"/>
        <v>5.99</v>
      </c>
      <c r="K444" s="17">
        <f t="shared" si="67"/>
        <v>0</v>
      </c>
      <c r="L444" s="17">
        <f t="shared" si="68"/>
        <v>0</v>
      </c>
      <c r="M444" s="17">
        <f t="shared" si="69"/>
        <v>0</v>
      </c>
      <c r="N444" s="17">
        <f t="shared" si="70"/>
        <v>5.99</v>
      </c>
      <c r="O444" s="54">
        <f t="shared" si="73"/>
        <v>0</v>
      </c>
    </row>
    <row r="445" spans="1:15" ht="28.5" x14ac:dyDescent="0.2">
      <c r="A445" s="53" t="s">
        <v>816</v>
      </c>
      <c r="B445" s="41" t="s">
        <v>817</v>
      </c>
      <c r="C445" s="42" t="s">
        <v>7</v>
      </c>
      <c r="D445" s="127">
        <v>4</v>
      </c>
      <c r="E445" s="128">
        <f>Boletim_de_Medição_03!G445</f>
        <v>0</v>
      </c>
      <c r="F445" s="105"/>
      <c r="G445" s="17">
        <f t="shared" si="71"/>
        <v>0</v>
      </c>
      <c r="H445" s="17">
        <f t="shared" si="72"/>
        <v>4</v>
      </c>
      <c r="I445" s="129">
        <v>7.26</v>
      </c>
      <c r="J445" s="17">
        <f t="shared" si="66"/>
        <v>29.04</v>
      </c>
      <c r="K445" s="17">
        <f t="shared" si="67"/>
        <v>0</v>
      </c>
      <c r="L445" s="17">
        <f t="shared" si="68"/>
        <v>0</v>
      </c>
      <c r="M445" s="17">
        <f t="shared" si="69"/>
        <v>0</v>
      </c>
      <c r="N445" s="17">
        <f t="shared" si="70"/>
        <v>29.04</v>
      </c>
      <c r="O445" s="54">
        <f t="shared" si="73"/>
        <v>0</v>
      </c>
    </row>
    <row r="446" spans="1:15" ht="28.5" x14ac:dyDescent="0.2">
      <c r="A446" s="53" t="s">
        <v>818</v>
      </c>
      <c r="B446" s="41" t="s">
        <v>819</v>
      </c>
      <c r="C446" s="42" t="s">
        <v>71</v>
      </c>
      <c r="D446" s="127">
        <v>3</v>
      </c>
      <c r="E446" s="128">
        <f>Boletim_de_Medição_03!G446</f>
        <v>0</v>
      </c>
      <c r="F446" s="105"/>
      <c r="G446" s="17">
        <f t="shared" si="71"/>
        <v>0</v>
      </c>
      <c r="H446" s="17">
        <f t="shared" si="72"/>
        <v>3</v>
      </c>
      <c r="I446" s="129">
        <v>27.89</v>
      </c>
      <c r="J446" s="17">
        <f t="shared" si="66"/>
        <v>83.67</v>
      </c>
      <c r="K446" s="17">
        <f t="shared" si="67"/>
        <v>0</v>
      </c>
      <c r="L446" s="17">
        <f t="shared" si="68"/>
        <v>0</v>
      </c>
      <c r="M446" s="17">
        <f t="shared" si="69"/>
        <v>0</v>
      </c>
      <c r="N446" s="17">
        <f t="shared" si="70"/>
        <v>83.67</v>
      </c>
      <c r="O446" s="54">
        <f t="shared" si="73"/>
        <v>0</v>
      </c>
    </row>
    <row r="447" spans="1:15" ht="42.75" x14ac:dyDescent="0.2">
      <c r="A447" s="53" t="s">
        <v>820</v>
      </c>
      <c r="B447" s="41" t="s">
        <v>821</v>
      </c>
      <c r="C447" s="42" t="s">
        <v>71</v>
      </c>
      <c r="D447" s="127">
        <v>8</v>
      </c>
      <c r="E447" s="128">
        <f>Boletim_de_Medição_03!G447</f>
        <v>0</v>
      </c>
      <c r="F447" s="105"/>
      <c r="G447" s="17">
        <f t="shared" si="71"/>
        <v>0</v>
      </c>
      <c r="H447" s="17">
        <f t="shared" si="72"/>
        <v>8</v>
      </c>
      <c r="I447" s="129">
        <v>79.36</v>
      </c>
      <c r="J447" s="17">
        <f t="shared" si="66"/>
        <v>634.88</v>
      </c>
      <c r="K447" s="17">
        <f t="shared" si="67"/>
        <v>0</v>
      </c>
      <c r="L447" s="17">
        <f t="shared" si="68"/>
        <v>0</v>
      </c>
      <c r="M447" s="17">
        <f t="shared" si="69"/>
        <v>0</v>
      </c>
      <c r="N447" s="17">
        <f t="shared" si="70"/>
        <v>634.88</v>
      </c>
      <c r="O447" s="54">
        <f t="shared" si="73"/>
        <v>0</v>
      </c>
    </row>
    <row r="448" spans="1:15" ht="28.5" x14ac:dyDescent="0.2">
      <c r="A448" s="53" t="s">
        <v>822</v>
      </c>
      <c r="B448" s="41" t="s">
        <v>823</v>
      </c>
      <c r="C448" s="42" t="s">
        <v>71</v>
      </c>
      <c r="D448" s="127">
        <v>1</v>
      </c>
      <c r="E448" s="128">
        <f>Boletim_de_Medição_03!G448</f>
        <v>0</v>
      </c>
      <c r="F448" s="105"/>
      <c r="G448" s="17">
        <f t="shared" si="71"/>
        <v>0</v>
      </c>
      <c r="H448" s="17">
        <f t="shared" si="72"/>
        <v>1</v>
      </c>
      <c r="I448" s="129">
        <v>92.69</v>
      </c>
      <c r="J448" s="17">
        <f t="shared" si="66"/>
        <v>92.69</v>
      </c>
      <c r="K448" s="17">
        <f t="shared" si="67"/>
        <v>0</v>
      </c>
      <c r="L448" s="17">
        <f t="shared" si="68"/>
        <v>0</v>
      </c>
      <c r="M448" s="17">
        <f t="shared" si="69"/>
        <v>0</v>
      </c>
      <c r="N448" s="17">
        <f t="shared" si="70"/>
        <v>92.69</v>
      </c>
      <c r="O448" s="54">
        <f t="shared" si="73"/>
        <v>0</v>
      </c>
    </row>
    <row r="449" spans="1:15" ht="28.5" x14ac:dyDescent="0.2">
      <c r="A449" s="53" t="s">
        <v>824</v>
      </c>
      <c r="B449" s="41" t="s">
        <v>825</v>
      </c>
      <c r="C449" s="42" t="s">
        <v>7</v>
      </c>
      <c r="D449" s="127">
        <v>2</v>
      </c>
      <c r="E449" s="128">
        <f>Boletim_de_Medição_03!G449</f>
        <v>0</v>
      </c>
      <c r="F449" s="105"/>
      <c r="G449" s="17">
        <f t="shared" si="71"/>
        <v>0</v>
      </c>
      <c r="H449" s="17">
        <f t="shared" si="72"/>
        <v>2</v>
      </c>
      <c r="I449" s="129">
        <v>50.35</v>
      </c>
      <c r="J449" s="17">
        <f t="shared" si="66"/>
        <v>100.7</v>
      </c>
      <c r="K449" s="17">
        <f t="shared" si="67"/>
        <v>0</v>
      </c>
      <c r="L449" s="17">
        <f t="shared" si="68"/>
        <v>0</v>
      </c>
      <c r="M449" s="17">
        <f t="shared" si="69"/>
        <v>0</v>
      </c>
      <c r="N449" s="17">
        <f t="shared" si="70"/>
        <v>100.7</v>
      </c>
      <c r="O449" s="54">
        <f t="shared" si="73"/>
        <v>0</v>
      </c>
    </row>
    <row r="450" spans="1:15" ht="28.5" x14ac:dyDescent="0.2">
      <c r="A450" s="53" t="s">
        <v>826</v>
      </c>
      <c r="B450" s="41" t="s">
        <v>827</v>
      </c>
      <c r="C450" s="42" t="s">
        <v>71</v>
      </c>
      <c r="D450" s="127">
        <v>1</v>
      </c>
      <c r="E450" s="128">
        <f>Boletim_de_Medição_03!G450</f>
        <v>0</v>
      </c>
      <c r="F450" s="105"/>
      <c r="G450" s="17">
        <f t="shared" si="71"/>
        <v>0</v>
      </c>
      <c r="H450" s="17">
        <f t="shared" si="72"/>
        <v>1</v>
      </c>
      <c r="I450" s="129">
        <v>112.09</v>
      </c>
      <c r="J450" s="17">
        <f t="shared" si="66"/>
        <v>112.09</v>
      </c>
      <c r="K450" s="17">
        <f t="shared" si="67"/>
        <v>0</v>
      </c>
      <c r="L450" s="17">
        <f t="shared" si="68"/>
        <v>0</v>
      </c>
      <c r="M450" s="17">
        <f t="shared" si="69"/>
        <v>0</v>
      </c>
      <c r="N450" s="17">
        <f t="shared" si="70"/>
        <v>112.09</v>
      </c>
      <c r="O450" s="54">
        <f t="shared" si="73"/>
        <v>0</v>
      </c>
    </row>
    <row r="451" spans="1:15" ht="42.75" x14ac:dyDescent="0.2">
      <c r="A451" s="53" t="s">
        <v>828</v>
      </c>
      <c r="B451" s="41" t="s">
        <v>829</v>
      </c>
      <c r="C451" s="42" t="s">
        <v>71</v>
      </c>
      <c r="D451" s="127">
        <v>1</v>
      </c>
      <c r="E451" s="128">
        <f>Boletim_de_Medição_03!G451</f>
        <v>0</v>
      </c>
      <c r="F451" s="105"/>
      <c r="G451" s="17">
        <f t="shared" si="71"/>
        <v>0</v>
      </c>
      <c r="H451" s="17">
        <f t="shared" si="72"/>
        <v>1</v>
      </c>
      <c r="I451" s="129">
        <v>71.44</v>
      </c>
      <c r="J451" s="17">
        <f t="shared" si="66"/>
        <v>71.44</v>
      </c>
      <c r="K451" s="17">
        <f t="shared" si="67"/>
        <v>0</v>
      </c>
      <c r="L451" s="17">
        <f t="shared" si="68"/>
        <v>0</v>
      </c>
      <c r="M451" s="17">
        <f t="shared" si="69"/>
        <v>0</v>
      </c>
      <c r="N451" s="17">
        <f t="shared" si="70"/>
        <v>71.44</v>
      </c>
      <c r="O451" s="54">
        <f t="shared" si="73"/>
        <v>0</v>
      </c>
    </row>
    <row r="452" spans="1:15" ht="42.75" x14ac:dyDescent="0.2">
      <c r="A452" s="53" t="s">
        <v>830</v>
      </c>
      <c r="B452" s="41" t="s">
        <v>831</v>
      </c>
      <c r="C452" s="42" t="s">
        <v>71</v>
      </c>
      <c r="D452" s="127">
        <v>4</v>
      </c>
      <c r="E452" s="128">
        <f>Boletim_de_Medição_03!G452</f>
        <v>0</v>
      </c>
      <c r="F452" s="105"/>
      <c r="G452" s="17">
        <f t="shared" si="71"/>
        <v>0</v>
      </c>
      <c r="H452" s="17">
        <f t="shared" si="72"/>
        <v>4</v>
      </c>
      <c r="I452" s="129">
        <v>78.55</v>
      </c>
      <c r="J452" s="17">
        <f t="shared" si="66"/>
        <v>314.2</v>
      </c>
      <c r="K452" s="17">
        <f t="shared" si="67"/>
        <v>0</v>
      </c>
      <c r="L452" s="17">
        <f t="shared" si="68"/>
        <v>0</v>
      </c>
      <c r="M452" s="17">
        <f t="shared" si="69"/>
        <v>0</v>
      </c>
      <c r="N452" s="17">
        <f t="shared" si="70"/>
        <v>314.2</v>
      </c>
      <c r="O452" s="54">
        <f t="shared" si="73"/>
        <v>0</v>
      </c>
    </row>
    <row r="453" spans="1:15" ht="15" x14ac:dyDescent="0.2">
      <c r="A453" s="53" t="s">
        <v>832</v>
      </c>
      <c r="B453" s="41" t="s">
        <v>833</v>
      </c>
      <c r="C453" s="42" t="s">
        <v>7</v>
      </c>
      <c r="D453" s="127">
        <v>1</v>
      </c>
      <c r="E453" s="128">
        <f>Boletim_de_Medição_03!G453</f>
        <v>0</v>
      </c>
      <c r="F453" s="105"/>
      <c r="G453" s="17">
        <f t="shared" si="71"/>
        <v>0</v>
      </c>
      <c r="H453" s="17">
        <f t="shared" si="72"/>
        <v>1</v>
      </c>
      <c r="I453" s="129">
        <v>22.65</v>
      </c>
      <c r="J453" s="17">
        <f t="shared" si="66"/>
        <v>22.65</v>
      </c>
      <c r="K453" s="17">
        <f t="shared" si="67"/>
        <v>0</v>
      </c>
      <c r="L453" s="17">
        <f t="shared" si="68"/>
        <v>0</v>
      </c>
      <c r="M453" s="17">
        <f t="shared" si="69"/>
        <v>0</v>
      </c>
      <c r="N453" s="17">
        <f t="shared" si="70"/>
        <v>22.65</v>
      </c>
      <c r="O453" s="54">
        <f t="shared" si="73"/>
        <v>0</v>
      </c>
    </row>
    <row r="454" spans="1:15" ht="28.5" x14ac:dyDescent="0.2">
      <c r="A454" s="53" t="s">
        <v>834</v>
      </c>
      <c r="B454" s="41" t="s">
        <v>835</v>
      </c>
      <c r="C454" s="42" t="s">
        <v>71</v>
      </c>
      <c r="D454" s="127">
        <v>8</v>
      </c>
      <c r="E454" s="128">
        <f>Boletim_de_Medição_03!G454</f>
        <v>0</v>
      </c>
      <c r="F454" s="105"/>
      <c r="G454" s="17">
        <f t="shared" si="71"/>
        <v>0</v>
      </c>
      <c r="H454" s="17">
        <f t="shared" si="72"/>
        <v>8</v>
      </c>
      <c r="I454" s="129">
        <v>4.33</v>
      </c>
      <c r="J454" s="17">
        <f t="shared" si="66"/>
        <v>34.64</v>
      </c>
      <c r="K454" s="17">
        <f t="shared" si="67"/>
        <v>0</v>
      </c>
      <c r="L454" s="17">
        <f t="shared" si="68"/>
        <v>0</v>
      </c>
      <c r="M454" s="17">
        <f t="shared" si="69"/>
        <v>0</v>
      </c>
      <c r="N454" s="17">
        <f t="shared" si="70"/>
        <v>34.64</v>
      </c>
      <c r="O454" s="54">
        <f t="shared" si="73"/>
        <v>0</v>
      </c>
    </row>
    <row r="455" spans="1:15" ht="28.5" x14ac:dyDescent="0.2">
      <c r="A455" s="53" t="s">
        <v>836</v>
      </c>
      <c r="B455" s="41" t="s">
        <v>837</v>
      </c>
      <c r="C455" s="42" t="s">
        <v>71</v>
      </c>
      <c r="D455" s="127">
        <v>3</v>
      </c>
      <c r="E455" s="128">
        <f>Boletim_de_Medição_03!G455</f>
        <v>0</v>
      </c>
      <c r="F455" s="105"/>
      <c r="G455" s="17">
        <f t="shared" si="71"/>
        <v>0</v>
      </c>
      <c r="H455" s="17">
        <f t="shared" si="72"/>
        <v>3</v>
      </c>
      <c r="I455" s="129">
        <v>4.8600000000000003</v>
      </c>
      <c r="J455" s="17">
        <f t="shared" si="66"/>
        <v>14.58</v>
      </c>
      <c r="K455" s="17">
        <f t="shared" si="67"/>
        <v>0</v>
      </c>
      <c r="L455" s="17">
        <f t="shared" si="68"/>
        <v>0</v>
      </c>
      <c r="M455" s="17">
        <f t="shared" si="69"/>
        <v>0</v>
      </c>
      <c r="N455" s="17">
        <f t="shared" si="70"/>
        <v>14.58</v>
      </c>
      <c r="O455" s="54">
        <f t="shared" si="73"/>
        <v>0</v>
      </c>
    </row>
    <row r="456" spans="1:15" ht="28.5" x14ac:dyDescent="0.2">
      <c r="A456" s="53" t="s">
        <v>838</v>
      </c>
      <c r="B456" s="41" t="s">
        <v>839</v>
      </c>
      <c r="C456" s="42" t="s">
        <v>71</v>
      </c>
      <c r="D456" s="127">
        <v>2</v>
      </c>
      <c r="E456" s="128">
        <f>Boletim_de_Medição_03!G456</f>
        <v>0</v>
      </c>
      <c r="F456" s="105"/>
      <c r="G456" s="17">
        <f t="shared" si="71"/>
        <v>0</v>
      </c>
      <c r="H456" s="17">
        <f t="shared" si="72"/>
        <v>2</v>
      </c>
      <c r="I456" s="129">
        <v>10.06</v>
      </c>
      <c r="J456" s="17">
        <f t="shared" si="66"/>
        <v>20.12</v>
      </c>
      <c r="K456" s="17">
        <f t="shared" si="67"/>
        <v>0</v>
      </c>
      <c r="L456" s="17">
        <f t="shared" si="68"/>
        <v>0</v>
      </c>
      <c r="M456" s="17">
        <f t="shared" si="69"/>
        <v>0</v>
      </c>
      <c r="N456" s="17">
        <f t="shared" si="70"/>
        <v>20.12</v>
      </c>
      <c r="O456" s="54">
        <f t="shared" si="73"/>
        <v>0</v>
      </c>
    </row>
    <row r="457" spans="1:15" ht="28.5" x14ac:dyDescent="0.2">
      <c r="A457" s="53" t="s">
        <v>840</v>
      </c>
      <c r="B457" s="41" t="s">
        <v>788</v>
      </c>
      <c r="C457" s="42" t="s">
        <v>71</v>
      </c>
      <c r="D457" s="127">
        <v>7</v>
      </c>
      <c r="E457" s="128">
        <f>Boletim_de_Medição_03!G457</f>
        <v>0</v>
      </c>
      <c r="F457" s="105"/>
      <c r="G457" s="17">
        <f t="shared" si="71"/>
        <v>0</v>
      </c>
      <c r="H457" s="17">
        <f t="shared" si="72"/>
        <v>7</v>
      </c>
      <c r="I457" s="129">
        <v>38.39</v>
      </c>
      <c r="J457" s="17">
        <f t="shared" si="66"/>
        <v>268.73</v>
      </c>
      <c r="K457" s="17">
        <f t="shared" si="67"/>
        <v>0</v>
      </c>
      <c r="L457" s="17">
        <f t="shared" si="68"/>
        <v>0</v>
      </c>
      <c r="M457" s="17">
        <f t="shared" si="69"/>
        <v>0</v>
      </c>
      <c r="N457" s="17">
        <f t="shared" si="70"/>
        <v>268.73</v>
      </c>
      <c r="O457" s="54">
        <f t="shared" si="73"/>
        <v>0</v>
      </c>
    </row>
    <row r="458" spans="1:15" ht="28.5" x14ac:dyDescent="0.2">
      <c r="A458" s="53" t="s">
        <v>841</v>
      </c>
      <c r="B458" s="41" t="s">
        <v>842</v>
      </c>
      <c r="C458" s="42" t="s">
        <v>71</v>
      </c>
      <c r="D458" s="127">
        <v>7</v>
      </c>
      <c r="E458" s="128">
        <f>Boletim_de_Medição_03!G458</f>
        <v>0</v>
      </c>
      <c r="F458" s="105"/>
      <c r="G458" s="17">
        <f t="shared" si="71"/>
        <v>0</v>
      </c>
      <c r="H458" s="17">
        <f t="shared" si="72"/>
        <v>7</v>
      </c>
      <c r="I458" s="129">
        <v>11.85</v>
      </c>
      <c r="J458" s="17">
        <f t="shared" ref="J458:J521" si="74">D458*I458</f>
        <v>82.95</v>
      </c>
      <c r="K458" s="17">
        <f t="shared" ref="K458:K521" si="75">E458*I458</f>
        <v>0</v>
      </c>
      <c r="L458" s="17">
        <f t="shared" ref="L458:L521" si="76">F458*I458</f>
        <v>0</v>
      </c>
      <c r="M458" s="17">
        <f t="shared" ref="M458:M521" si="77">G458*I458</f>
        <v>0</v>
      </c>
      <c r="N458" s="17">
        <f t="shared" si="70"/>
        <v>82.95</v>
      </c>
      <c r="O458" s="54">
        <f t="shared" si="73"/>
        <v>0</v>
      </c>
    </row>
    <row r="459" spans="1:15" ht="28.5" x14ac:dyDescent="0.2">
      <c r="A459" s="53" t="s">
        <v>843</v>
      </c>
      <c r="B459" s="41" t="s">
        <v>844</v>
      </c>
      <c r="C459" s="42" t="s">
        <v>75</v>
      </c>
      <c r="D459" s="127">
        <v>113.6</v>
      </c>
      <c r="E459" s="128">
        <f>Boletim_de_Medição_03!G459</f>
        <v>0</v>
      </c>
      <c r="F459" s="105"/>
      <c r="G459" s="17">
        <f t="shared" si="71"/>
        <v>0</v>
      </c>
      <c r="H459" s="17">
        <f t="shared" si="72"/>
        <v>113.6</v>
      </c>
      <c r="I459" s="129">
        <v>3.86</v>
      </c>
      <c r="J459" s="17">
        <f t="shared" si="74"/>
        <v>438.5</v>
      </c>
      <c r="K459" s="17">
        <f t="shared" si="75"/>
        <v>0</v>
      </c>
      <c r="L459" s="17">
        <f t="shared" si="76"/>
        <v>0</v>
      </c>
      <c r="M459" s="17">
        <f t="shared" si="77"/>
        <v>0</v>
      </c>
      <c r="N459" s="17">
        <f t="shared" ref="N459:N522" si="78">J459-M459</f>
        <v>438.5</v>
      </c>
      <c r="O459" s="54">
        <f t="shared" si="73"/>
        <v>0</v>
      </c>
    </row>
    <row r="460" spans="1:15" ht="28.5" x14ac:dyDescent="0.2">
      <c r="A460" s="53" t="s">
        <v>845</v>
      </c>
      <c r="B460" s="41" t="s">
        <v>396</v>
      </c>
      <c r="C460" s="42" t="s">
        <v>75</v>
      </c>
      <c r="D460" s="127">
        <v>67</v>
      </c>
      <c r="E460" s="128">
        <f>Boletim_de_Medição_03!G460</f>
        <v>0</v>
      </c>
      <c r="F460" s="105"/>
      <c r="G460" s="17">
        <f t="shared" si="71"/>
        <v>0</v>
      </c>
      <c r="H460" s="17">
        <f t="shared" si="72"/>
        <v>67</v>
      </c>
      <c r="I460" s="129">
        <v>5.0599999999999996</v>
      </c>
      <c r="J460" s="17">
        <f t="shared" si="74"/>
        <v>339.02</v>
      </c>
      <c r="K460" s="17">
        <f t="shared" si="75"/>
        <v>0</v>
      </c>
      <c r="L460" s="17">
        <f t="shared" si="76"/>
        <v>0</v>
      </c>
      <c r="M460" s="17">
        <f t="shared" si="77"/>
        <v>0</v>
      </c>
      <c r="N460" s="17">
        <f t="shared" si="78"/>
        <v>339.02</v>
      </c>
      <c r="O460" s="54">
        <f t="shared" si="73"/>
        <v>0</v>
      </c>
    </row>
    <row r="461" spans="1:15" ht="28.5" x14ac:dyDescent="0.2">
      <c r="A461" s="53" t="s">
        <v>846</v>
      </c>
      <c r="B461" s="41" t="s">
        <v>847</v>
      </c>
      <c r="C461" s="42" t="s">
        <v>75</v>
      </c>
      <c r="D461" s="127">
        <v>6</v>
      </c>
      <c r="E461" s="128">
        <f>Boletim_de_Medição_03!G461</f>
        <v>0</v>
      </c>
      <c r="F461" s="105"/>
      <c r="G461" s="17">
        <f t="shared" si="71"/>
        <v>0</v>
      </c>
      <c r="H461" s="17">
        <f t="shared" si="72"/>
        <v>6</v>
      </c>
      <c r="I461" s="129">
        <v>8.59</v>
      </c>
      <c r="J461" s="17">
        <f t="shared" si="74"/>
        <v>51.54</v>
      </c>
      <c r="K461" s="17">
        <f t="shared" si="75"/>
        <v>0</v>
      </c>
      <c r="L461" s="17">
        <f t="shared" si="76"/>
        <v>0</v>
      </c>
      <c r="M461" s="17">
        <f t="shared" si="77"/>
        <v>0</v>
      </c>
      <c r="N461" s="17">
        <f t="shared" si="78"/>
        <v>51.54</v>
      </c>
      <c r="O461" s="54">
        <f t="shared" si="73"/>
        <v>0</v>
      </c>
    </row>
    <row r="462" spans="1:15" ht="28.5" x14ac:dyDescent="0.2">
      <c r="A462" s="53" t="s">
        <v>848</v>
      </c>
      <c r="B462" s="41" t="s">
        <v>849</v>
      </c>
      <c r="C462" s="42" t="s">
        <v>75</v>
      </c>
      <c r="D462" s="127">
        <v>40</v>
      </c>
      <c r="E462" s="128">
        <f>Boletim_de_Medição_03!G462</f>
        <v>0</v>
      </c>
      <c r="F462" s="105"/>
      <c r="G462" s="17">
        <f t="shared" si="71"/>
        <v>0</v>
      </c>
      <c r="H462" s="17">
        <f t="shared" si="72"/>
        <v>40</v>
      </c>
      <c r="I462" s="129">
        <v>12.6</v>
      </c>
      <c r="J462" s="17">
        <f t="shared" si="74"/>
        <v>504</v>
      </c>
      <c r="K462" s="17">
        <f t="shared" si="75"/>
        <v>0</v>
      </c>
      <c r="L462" s="17">
        <f t="shared" si="76"/>
        <v>0</v>
      </c>
      <c r="M462" s="17">
        <f t="shared" si="77"/>
        <v>0</v>
      </c>
      <c r="N462" s="17">
        <f t="shared" si="78"/>
        <v>504</v>
      </c>
      <c r="O462" s="54">
        <f t="shared" si="73"/>
        <v>0</v>
      </c>
    </row>
    <row r="463" spans="1:15" ht="28.5" x14ac:dyDescent="0.2">
      <c r="A463" s="53" t="s">
        <v>850</v>
      </c>
      <c r="B463" s="41" t="s">
        <v>851</v>
      </c>
      <c r="C463" s="42" t="s">
        <v>75</v>
      </c>
      <c r="D463" s="127">
        <v>6</v>
      </c>
      <c r="E463" s="128">
        <f>Boletim_de_Medição_03!G463</f>
        <v>0</v>
      </c>
      <c r="F463" s="105">
        <v>4</v>
      </c>
      <c r="G463" s="17">
        <f t="shared" si="71"/>
        <v>4</v>
      </c>
      <c r="H463" s="17">
        <f t="shared" si="72"/>
        <v>2</v>
      </c>
      <c r="I463" s="129">
        <v>14.94</v>
      </c>
      <c r="J463" s="17">
        <f t="shared" si="74"/>
        <v>89.64</v>
      </c>
      <c r="K463" s="17">
        <f t="shared" si="75"/>
        <v>0</v>
      </c>
      <c r="L463" s="17">
        <f t="shared" si="76"/>
        <v>59.76</v>
      </c>
      <c r="M463" s="17">
        <f t="shared" si="77"/>
        <v>59.76</v>
      </c>
      <c r="N463" s="17">
        <f t="shared" si="78"/>
        <v>29.88</v>
      </c>
      <c r="O463" s="54">
        <f t="shared" si="73"/>
        <v>66.67</v>
      </c>
    </row>
    <row r="464" spans="1:15" ht="28.5" x14ac:dyDescent="0.2">
      <c r="A464" s="53" t="s">
        <v>852</v>
      </c>
      <c r="B464" s="41" t="s">
        <v>853</v>
      </c>
      <c r="C464" s="42" t="s">
        <v>75</v>
      </c>
      <c r="D464" s="127">
        <v>30</v>
      </c>
      <c r="E464" s="128">
        <f>Boletim_de_Medição_03!G464</f>
        <v>0</v>
      </c>
      <c r="F464" s="105"/>
      <c r="G464" s="17">
        <f t="shared" si="71"/>
        <v>0</v>
      </c>
      <c r="H464" s="17">
        <f t="shared" si="72"/>
        <v>30</v>
      </c>
      <c r="I464" s="129">
        <v>25.16</v>
      </c>
      <c r="J464" s="17">
        <f t="shared" si="74"/>
        <v>754.8</v>
      </c>
      <c r="K464" s="17">
        <f t="shared" si="75"/>
        <v>0</v>
      </c>
      <c r="L464" s="17">
        <f t="shared" si="76"/>
        <v>0</v>
      </c>
      <c r="M464" s="17">
        <f t="shared" si="77"/>
        <v>0</v>
      </c>
      <c r="N464" s="17">
        <f t="shared" si="78"/>
        <v>754.8</v>
      </c>
      <c r="O464" s="54">
        <f t="shared" si="73"/>
        <v>0</v>
      </c>
    </row>
    <row r="465" spans="1:15" ht="28.5" x14ac:dyDescent="0.2">
      <c r="A465" s="53" t="s">
        <v>854</v>
      </c>
      <c r="B465" s="41" t="s">
        <v>855</v>
      </c>
      <c r="C465" s="42" t="s">
        <v>71</v>
      </c>
      <c r="D465" s="127">
        <v>10</v>
      </c>
      <c r="E465" s="128">
        <f>Boletim_de_Medição_03!G465</f>
        <v>0</v>
      </c>
      <c r="F465" s="105"/>
      <c r="G465" s="17">
        <f t="shared" si="71"/>
        <v>0</v>
      </c>
      <c r="H465" s="17">
        <f t="shared" si="72"/>
        <v>10</v>
      </c>
      <c r="I465" s="129">
        <v>2.95</v>
      </c>
      <c r="J465" s="17">
        <f t="shared" si="74"/>
        <v>29.5</v>
      </c>
      <c r="K465" s="17">
        <f t="shared" si="75"/>
        <v>0</v>
      </c>
      <c r="L465" s="17">
        <f t="shared" si="76"/>
        <v>0</v>
      </c>
      <c r="M465" s="17">
        <f t="shared" si="77"/>
        <v>0</v>
      </c>
      <c r="N465" s="17">
        <f t="shared" si="78"/>
        <v>29.5</v>
      </c>
      <c r="O465" s="54">
        <f t="shared" si="73"/>
        <v>0</v>
      </c>
    </row>
    <row r="466" spans="1:15" ht="28.5" x14ac:dyDescent="0.2">
      <c r="A466" s="53" t="s">
        <v>856</v>
      </c>
      <c r="B466" s="41" t="s">
        <v>857</v>
      </c>
      <c r="C466" s="42" t="s">
        <v>7</v>
      </c>
      <c r="D466" s="127">
        <v>10</v>
      </c>
      <c r="E466" s="128">
        <f>Boletim_de_Medição_03!G466</f>
        <v>0</v>
      </c>
      <c r="F466" s="105"/>
      <c r="G466" s="17">
        <f t="shared" si="71"/>
        <v>0</v>
      </c>
      <c r="H466" s="17">
        <f t="shared" si="72"/>
        <v>10</v>
      </c>
      <c r="I466" s="129">
        <v>30.76</v>
      </c>
      <c r="J466" s="17">
        <f t="shared" si="74"/>
        <v>307.60000000000002</v>
      </c>
      <c r="K466" s="17">
        <f t="shared" si="75"/>
        <v>0</v>
      </c>
      <c r="L466" s="17">
        <f t="shared" si="76"/>
        <v>0</v>
      </c>
      <c r="M466" s="17">
        <f t="shared" si="77"/>
        <v>0</v>
      </c>
      <c r="N466" s="17">
        <f t="shared" si="78"/>
        <v>307.60000000000002</v>
      </c>
      <c r="O466" s="54">
        <f t="shared" si="73"/>
        <v>0</v>
      </c>
    </row>
    <row r="467" spans="1:15" ht="28.5" x14ac:dyDescent="0.2">
      <c r="A467" s="53" t="s">
        <v>858</v>
      </c>
      <c r="B467" s="41" t="s">
        <v>859</v>
      </c>
      <c r="C467" s="42" t="s">
        <v>7</v>
      </c>
      <c r="D467" s="127">
        <v>1</v>
      </c>
      <c r="E467" s="128">
        <f>Boletim_de_Medição_03!G467</f>
        <v>0</v>
      </c>
      <c r="F467" s="105"/>
      <c r="G467" s="17">
        <f t="shared" si="71"/>
        <v>0</v>
      </c>
      <c r="H467" s="17">
        <f t="shared" si="72"/>
        <v>1</v>
      </c>
      <c r="I467" s="129">
        <v>1041.8399999999999</v>
      </c>
      <c r="J467" s="17">
        <f t="shared" si="74"/>
        <v>1041.8399999999999</v>
      </c>
      <c r="K467" s="17">
        <f t="shared" si="75"/>
        <v>0</v>
      </c>
      <c r="L467" s="17">
        <f t="shared" si="76"/>
        <v>0</v>
      </c>
      <c r="M467" s="17">
        <f t="shared" si="77"/>
        <v>0</v>
      </c>
      <c r="N467" s="17">
        <f t="shared" si="78"/>
        <v>1041.8399999999999</v>
      </c>
      <c r="O467" s="54">
        <f t="shared" si="73"/>
        <v>0</v>
      </c>
    </row>
    <row r="468" spans="1:15" ht="42.75" x14ac:dyDescent="0.2">
      <c r="A468" s="53" t="s">
        <v>860</v>
      </c>
      <c r="B468" s="41" t="s">
        <v>861</v>
      </c>
      <c r="C468" s="42" t="s">
        <v>7</v>
      </c>
      <c r="D468" s="127">
        <v>2</v>
      </c>
      <c r="E468" s="128">
        <f>Boletim_de_Medição_03!G468</f>
        <v>0</v>
      </c>
      <c r="F468" s="105">
        <v>1</v>
      </c>
      <c r="G468" s="17">
        <f t="shared" si="71"/>
        <v>1</v>
      </c>
      <c r="H468" s="17">
        <f t="shared" si="72"/>
        <v>1</v>
      </c>
      <c r="I468" s="129">
        <v>259.33999999999997</v>
      </c>
      <c r="J468" s="17">
        <f t="shared" si="74"/>
        <v>518.67999999999995</v>
      </c>
      <c r="K468" s="17">
        <f t="shared" si="75"/>
        <v>0</v>
      </c>
      <c r="L468" s="17">
        <f t="shared" si="76"/>
        <v>259.33999999999997</v>
      </c>
      <c r="M468" s="17">
        <f t="shared" si="77"/>
        <v>259.33999999999997</v>
      </c>
      <c r="N468" s="17">
        <f t="shared" si="78"/>
        <v>259.33999999999997</v>
      </c>
      <c r="O468" s="54">
        <f t="shared" si="73"/>
        <v>50</v>
      </c>
    </row>
    <row r="469" spans="1:15" ht="28.5" x14ac:dyDescent="0.2">
      <c r="A469" s="53" t="s">
        <v>862</v>
      </c>
      <c r="B469" s="41" t="s">
        <v>863</v>
      </c>
      <c r="C469" s="42" t="s">
        <v>71</v>
      </c>
      <c r="D469" s="127">
        <v>2</v>
      </c>
      <c r="E469" s="128">
        <f>Boletim_de_Medição_03!G469</f>
        <v>0</v>
      </c>
      <c r="F469" s="105"/>
      <c r="G469" s="17">
        <f t="shared" si="71"/>
        <v>0</v>
      </c>
      <c r="H469" s="17">
        <f t="shared" si="72"/>
        <v>2</v>
      </c>
      <c r="I469" s="129">
        <v>192.7</v>
      </c>
      <c r="J469" s="17">
        <f t="shared" si="74"/>
        <v>385.4</v>
      </c>
      <c r="K469" s="17">
        <f t="shared" si="75"/>
        <v>0</v>
      </c>
      <c r="L469" s="17">
        <f t="shared" si="76"/>
        <v>0</v>
      </c>
      <c r="M469" s="17">
        <f t="shared" si="77"/>
        <v>0</v>
      </c>
      <c r="N469" s="17">
        <f t="shared" si="78"/>
        <v>385.4</v>
      </c>
      <c r="O469" s="54">
        <f t="shared" si="73"/>
        <v>0</v>
      </c>
    </row>
    <row r="470" spans="1:15" ht="28.5" x14ac:dyDescent="0.2">
      <c r="A470" s="53" t="s">
        <v>864</v>
      </c>
      <c r="B470" s="41" t="s">
        <v>865</v>
      </c>
      <c r="C470" s="42" t="s">
        <v>71</v>
      </c>
      <c r="D470" s="127">
        <v>5</v>
      </c>
      <c r="E470" s="128">
        <f>Boletim_de_Medição_03!G470</f>
        <v>0</v>
      </c>
      <c r="F470" s="105"/>
      <c r="G470" s="17">
        <f t="shared" si="71"/>
        <v>0</v>
      </c>
      <c r="H470" s="17">
        <f t="shared" si="72"/>
        <v>5</v>
      </c>
      <c r="I470" s="129">
        <v>4.01</v>
      </c>
      <c r="J470" s="17">
        <f t="shared" si="74"/>
        <v>20.05</v>
      </c>
      <c r="K470" s="17">
        <f t="shared" si="75"/>
        <v>0</v>
      </c>
      <c r="L470" s="17">
        <f t="shared" si="76"/>
        <v>0</v>
      </c>
      <c r="M470" s="17">
        <f t="shared" si="77"/>
        <v>0</v>
      </c>
      <c r="N470" s="17">
        <f t="shared" si="78"/>
        <v>20.05</v>
      </c>
      <c r="O470" s="54">
        <f t="shared" si="73"/>
        <v>0</v>
      </c>
    </row>
    <row r="471" spans="1:15" ht="15" x14ac:dyDescent="0.2">
      <c r="A471" s="53" t="s">
        <v>866</v>
      </c>
      <c r="B471" s="41" t="s">
        <v>867</v>
      </c>
      <c r="C471" s="42" t="s">
        <v>71</v>
      </c>
      <c r="D471" s="127">
        <v>2</v>
      </c>
      <c r="E471" s="128">
        <f>Boletim_de_Medição_03!G471</f>
        <v>0</v>
      </c>
      <c r="F471" s="105"/>
      <c r="G471" s="17">
        <f t="shared" si="71"/>
        <v>0</v>
      </c>
      <c r="H471" s="17">
        <f t="shared" si="72"/>
        <v>2</v>
      </c>
      <c r="I471" s="129">
        <v>38.39</v>
      </c>
      <c r="J471" s="17">
        <f t="shared" si="74"/>
        <v>76.78</v>
      </c>
      <c r="K471" s="17">
        <f t="shared" si="75"/>
        <v>0</v>
      </c>
      <c r="L471" s="17">
        <f t="shared" si="76"/>
        <v>0</v>
      </c>
      <c r="M471" s="17">
        <f t="shared" si="77"/>
        <v>0</v>
      </c>
      <c r="N471" s="17">
        <f t="shared" si="78"/>
        <v>76.78</v>
      </c>
      <c r="O471" s="54">
        <f t="shared" si="73"/>
        <v>0</v>
      </c>
    </row>
    <row r="472" spans="1:15" ht="28.5" x14ac:dyDescent="0.2">
      <c r="A472" s="53" t="s">
        <v>868</v>
      </c>
      <c r="B472" s="41" t="s">
        <v>869</v>
      </c>
      <c r="C472" s="42" t="s">
        <v>71</v>
      </c>
      <c r="D472" s="127">
        <v>2</v>
      </c>
      <c r="E472" s="128">
        <f>Boletim_de_Medição_03!G472</f>
        <v>0</v>
      </c>
      <c r="F472" s="105"/>
      <c r="G472" s="17">
        <f t="shared" si="71"/>
        <v>0</v>
      </c>
      <c r="H472" s="17">
        <f t="shared" si="72"/>
        <v>2</v>
      </c>
      <c r="I472" s="129">
        <v>11.08</v>
      </c>
      <c r="J472" s="17">
        <f t="shared" si="74"/>
        <v>22.16</v>
      </c>
      <c r="K472" s="17">
        <f t="shared" si="75"/>
        <v>0</v>
      </c>
      <c r="L472" s="17">
        <f t="shared" si="76"/>
        <v>0</v>
      </c>
      <c r="M472" s="17">
        <f t="shared" si="77"/>
        <v>0</v>
      </c>
      <c r="N472" s="17">
        <f t="shared" si="78"/>
        <v>22.16</v>
      </c>
      <c r="O472" s="54">
        <f t="shared" si="73"/>
        <v>0</v>
      </c>
    </row>
    <row r="473" spans="1:15" ht="15" x14ac:dyDescent="0.2">
      <c r="A473" s="137" t="s">
        <v>124</v>
      </c>
      <c r="B473" s="138" t="s">
        <v>40</v>
      </c>
      <c r="C473" s="139"/>
      <c r="D473" s="140"/>
      <c r="E473" s="128">
        <f>Boletim_de_Medição_03!G473</f>
        <v>0</v>
      </c>
      <c r="F473" s="105"/>
      <c r="G473" s="17"/>
      <c r="H473" s="17"/>
      <c r="I473" s="129"/>
      <c r="J473" s="125"/>
      <c r="K473" s="125"/>
      <c r="L473" s="125"/>
      <c r="M473" s="125"/>
      <c r="N473" s="17">
        <f t="shared" si="78"/>
        <v>0</v>
      </c>
      <c r="O473" s="54"/>
    </row>
    <row r="474" spans="1:15" ht="28.5" x14ac:dyDescent="0.2">
      <c r="A474" s="53" t="s">
        <v>870</v>
      </c>
      <c r="B474" s="41" t="s">
        <v>686</v>
      </c>
      <c r="C474" s="42" t="s">
        <v>75</v>
      </c>
      <c r="D474" s="127">
        <v>57.12</v>
      </c>
      <c r="E474" s="128">
        <f>Boletim_de_Medição_03!G474</f>
        <v>0</v>
      </c>
      <c r="F474" s="105"/>
      <c r="G474" s="17">
        <f t="shared" si="71"/>
        <v>0</v>
      </c>
      <c r="H474" s="17">
        <f t="shared" si="72"/>
        <v>57.12</v>
      </c>
      <c r="I474" s="129">
        <v>2.4900000000000002</v>
      </c>
      <c r="J474" s="17">
        <f t="shared" si="74"/>
        <v>142.22999999999999</v>
      </c>
      <c r="K474" s="17">
        <f t="shared" si="75"/>
        <v>0</v>
      </c>
      <c r="L474" s="17">
        <f t="shared" si="76"/>
        <v>0</v>
      </c>
      <c r="M474" s="17">
        <f t="shared" si="77"/>
        <v>0</v>
      </c>
      <c r="N474" s="17">
        <f t="shared" si="78"/>
        <v>142.22999999999999</v>
      </c>
      <c r="O474" s="54">
        <f t="shared" si="73"/>
        <v>0</v>
      </c>
    </row>
    <row r="475" spans="1:15" ht="15" x14ac:dyDescent="0.2">
      <c r="A475" s="137" t="s">
        <v>125</v>
      </c>
      <c r="B475" s="138" t="s">
        <v>871</v>
      </c>
      <c r="C475" s="139"/>
      <c r="D475" s="140"/>
      <c r="E475" s="128">
        <f>Boletim_de_Medição_03!G475</f>
        <v>0</v>
      </c>
      <c r="F475" s="105"/>
      <c r="G475" s="17"/>
      <c r="H475" s="17"/>
      <c r="I475" s="129"/>
      <c r="J475" s="125"/>
      <c r="K475" s="125"/>
      <c r="L475" s="125"/>
      <c r="M475" s="125"/>
      <c r="N475" s="17">
        <f t="shared" si="78"/>
        <v>0</v>
      </c>
      <c r="O475" s="54"/>
    </row>
    <row r="476" spans="1:15" ht="15" x14ac:dyDescent="0.2">
      <c r="A476" s="137" t="s">
        <v>126</v>
      </c>
      <c r="B476" s="138" t="s">
        <v>8</v>
      </c>
      <c r="C476" s="139"/>
      <c r="D476" s="140"/>
      <c r="E476" s="128">
        <f>Boletim_de_Medição_03!G476</f>
        <v>0</v>
      </c>
      <c r="F476" s="105"/>
      <c r="G476" s="17"/>
      <c r="H476" s="17"/>
      <c r="I476" s="129"/>
      <c r="J476" s="125"/>
      <c r="K476" s="125"/>
      <c r="L476" s="125"/>
      <c r="M476" s="125"/>
      <c r="N476" s="17">
        <f t="shared" si="78"/>
        <v>0</v>
      </c>
      <c r="O476" s="54"/>
    </row>
    <row r="477" spans="1:15" ht="42.75" x14ac:dyDescent="0.2">
      <c r="A477" s="53" t="s">
        <v>872</v>
      </c>
      <c r="B477" s="41" t="s">
        <v>209</v>
      </c>
      <c r="C477" s="42" t="s">
        <v>74</v>
      </c>
      <c r="D477" s="127">
        <v>29.16</v>
      </c>
      <c r="E477" s="128">
        <f>Boletim_de_Medição_03!G477</f>
        <v>4</v>
      </c>
      <c r="F477" s="105"/>
      <c r="G477" s="17">
        <f t="shared" si="71"/>
        <v>4</v>
      </c>
      <c r="H477" s="17">
        <f t="shared" si="72"/>
        <v>25.16</v>
      </c>
      <c r="I477" s="129">
        <v>18.850000000000001</v>
      </c>
      <c r="J477" s="17">
        <f t="shared" si="74"/>
        <v>549.66999999999996</v>
      </c>
      <c r="K477" s="17">
        <f t="shared" si="75"/>
        <v>75.400000000000006</v>
      </c>
      <c r="L477" s="17">
        <f t="shared" si="76"/>
        <v>0</v>
      </c>
      <c r="M477" s="17">
        <f t="shared" si="77"/>
        <v>75.400000000000006</v>
      </c>
      <c r="N477" s="17">
        <f t="shared" si="78"/>
        <v>474.27</v>
      </c>
      <c r="O477" s="54">
        <f t="shared" si="73"/>
        <v>13.72</v>
      </c>
    </row>
    <row r="478" spans="1:15" ht="42.75" x14ac:dyDescent="0.2">
      <c r="A478" s="53" t="s">
        <v>873</v>
      </c>
      <c r="B478" s="41" t="s">
        <v>243</v>
      </c>
      <c r="C478" s="42" t="s">
        <v>74</v>
      </c>
      <c r="D478" s="127">
        <v>17.8</v>
      </c>
      <c r="E478" s="128">
        <f>Boletim_de_Medição_03!G478</f>
        <v>3.22</v>
      </c>
      <c r="F478" s="105"/>
      <c r="G478" s="17">
        <f t="shared" si="71"/>
        <v>3.22</v>
      </c>
      <c r="H478" s="17">
        <f t="shared" si="72"/>
        <v>14.58</v>
      </c>
      <c r="I478" s="129">
        <v>22.62</v>
      </c>
      <c r="J478" s="17">
        <f t="shared" si="74"/>
        <v>402.64</v>
      </c>
      <c r="K478" s="17">
        <f t="shared" si="75"/>
        <v>72.84</v>
      </c>
      <c r="L478" s="17">
        <f t="shared" si="76"/>
        <v>0</v>
      </c>
      <c r="M478" s="17">
        <f t="shared" si="77"/>
        <v>72.84</v>
      </c>
      <c r="N478" s="17">
        <f t="shared" si="78"/>
        <v>329.8</v>
      </c>
      <c r="O478" s="54">
        <f t="shared" si="73"/>
        <v>18.09</v>
      </c>
    </row>
    <row r="479" spans="1:15" ht="15" x14ac:dyDescent="0.2">
      <c r="A479" s="53" t="s">
        <v>874</v>
      </c>
      <c r="B479" s="41" t="s">
        <v>602</v>
      </c>
      <c r="C479" s="42" t="s">
        <v>28</v>
      </c>
      <c r="D479" s="127">
        <v>17.8</v>
      </c>
      <c r="E479" s="128">
        <f>Boletim_de_Medição_03!G479</f>
        <v>0</v>
      </c>
      <c r="F479" s="105"/>
      <c r="G479" s="17">
        <f t="shared" si="71"/>
        <v>0</v>
      </c>
      <c r="H479" s="17">
        <f t="shared" si="72"/>
        <v>17.8</v>
      </c>
      <c r="I479" s="129">
        <v>7.54</v>
      </c>
      <c r="J479" s="17">
        <f t="shared" si="74"/>
        <v>134.21</v>
      </c>
      <c r="K479" s="17">
        <f t="shared" si="75"/>
        <v>0</v>
      </c>
      <c r="L479" s="17">
        <f t="shared" si="76"/>
        <v>0</v>
      </c>
      <c r="M479" s="17">
        <f t="shared" si="77"/>
        <v>0</v>
      </c>
      <c r="N479" s="17">
        <f t="shared" si="78"/>
        <v>134.21</v>
      </c>
      <c r="O479" s="54">
        <f t="shared" si="73"/>
        <v>0</v>
      </c>
    </row>
    <row r="480" spans="1:15" ht="42.75" x14ac:dyDescent="0.2">
      <c r="A480" s="53" t="s">
        <v>875</v>
      </c>
      <c r="B480" s="41" t="s">
        <v>195</v>
      </c>
      <c r="C480" s="42" t="s">
        <v>196</v>
      </c>
      <c r="D480" s="127">
        <v>178</v>
      </c>
      <c r="E480" s="128">
        <f>Boletim_de_Medição_03!G480</f>
        <v>0</v>
      </c>
      <c r="F480" s="105"/>
      <c r="G480" s="17">
        <f t="shared" si="71"/>
        <v>0</v>
      </c>
      <c r="H480" s="17">
        <f t="shared" si="72"/>
        <v>178</v>
      </c>
      <c r="I480" s="129">
        <v>0.64</v>
      </c>
      <c r="J480" s="17">
        <f t="shared" si="74"/>
        <v>113.92</v>
      </c>
      <c r="K480" s="17">
        <f t="shared" si="75"/>
        <v>0</v>
      </c>
      <c r="L480" s="17">
        <f t="shared" si="76"/>
        <v>0</v>
      </c>
      <c r="M480" s="17">
        <f t="shared" si="77"/>
        <v>0</v>
      </c>
      <c r="N480" s="17">
        <f t="shared" si="78"/>
        <v>113.92</v>
      </c>
      <c r="O480" s="54">
        <f t="shared" si="73"/>
        <v>0</v>
      </c>
    </row>
    <row r="481" spans="1:15" ht="15" x14ac:dyDescent="0.2">
      <c r="A481" s="137" t="s">
        <v>127</v>
      </c>
      <c r="B481" s="138" t="s">
        <v>871</v>
      </c>
      <c r="C481" s="139"/>
      <c r="D481" s="140"/>
      <c r="E481" s="128">
        <f>Boletim_de_Medição_03!G481</f>
        <v>0</v>
      </c>
      <c r="F481" s="105"/>
      <c r="G481" s="17"/>
      <c r="H481" s="17"/>
      <c r="I481" s="129"/>
      <c r="J481" s="125"/>
      <c r="K481" s="125"/>
      <c r="L481" s="125"/>
      <c r="M481" s="125"/>
      <c r="N481" s="17">
        <f t="shared" si="78"/>
        <v>0</v>
      </c>
      <c r="O481" s="54"/>
    </row>
    <row r="482" spans="1:15" ht="28.5" x14ac:dyDescent="0.2">
      <c r="A482" s="53" t="s">
        <v>876</v>
      </c>
      <c r="B482" s="41" t="s">
        <v>877</v>
      </c>
      <c r="C482" s="42" t="s">
        <v>30</v>
      </c>
      <c r="D482" s="127">
        <v>17.7</v>
      </c>
      <c r="E482" s="128">
        <f>Boletim_de_Medição_03!G482</f>
        <v>0</v>
      </c>
      <c r="F482" s="105">
        <v>7.37</v>
      </c>
      <c r="G482" s="17">
        <f t="shared" si="71"/>
        <v>7.37</v>
      </c>
      <c r="H482" s="17">
        <f t="shared" si="72"/>
        <v>10.33</v>
      </c>
      <c r="I482" s="129">
        <v>8.0500000000000007</v>
      </c>
      <c r="J482" s="17">
        <f t="shared" si="74"/>
        <v>142.49</v>
      </c>
      <c r="K482" s="17">
        <f t="shared" si="75"/>
        <v>0</v>
      </c>
      <c r="L482" s="17">
        <f t="shared" si="76"/>
        <v>59.33</v>
      </c>
      <c r="M482" s="17">
        <f t="shared" si="77"/>
        <v>59.33</v>
      </c>
      <c r="N482" s="17">
        <f t="shared" si="78"/>
        <v>83.16</v>
      </c>
      <c r="O482" s="54">
        <f t="shared" si="73"/>
        <v>41.64</v>
      </c>
    </row>
    <row r="483" spans="1:15" ht="28.5" x14ac:dyDescent="0.2">
      <c r="A483" s="53" t="s">
        <v>878</v>
      </c>
      <c r="B483" s="41" t="s">
        <v>879</v>
      </c>
      <c r="C483" s="42" t="s">
        <v>30</v>
      </c>
      <c r="D483" s="127">
        <v>43.4</v>
      </c>
      <c r="E483" s="128">
        <f>Boletim_de_Medição_03!G483</f>
        <v>0</v>
      </c>
      <c r="F483" s="105">
        <v>11</v>
      </c>
      <c r="G483" s="17">
        <f t="shared" si="71"/>
        <v>11</v>
      </c>
      <c r="H483" s="17">
        <f t="shared" si="72"/>
        <v>32.4</v>
      </c>
      <c r="I483" s="129">
        <v>12.18</v>
      </c>
      <c r="J483" s="17">
        <f t="shared" si="74"/>
        <v>528.61</v>
      </c>
      <c r="K483" s="17">
        <f t="shared" si="75"/>
        <v>0</v>
      </c>
      <c r="L483" s="17">
        <f t="shared" si="76"/>
        <v>133.97999999999999</v>
      </c>
      <c r="M483" s="17">
        <f t="shared" si="77"/>
        <v>133.97999999999999</v>
      </c>
      <c r="N483" s="17">
        <f t="shared" si="78"/>
        <v>394.63</v>
      </c>
      <c r="O483" s="54">
        <f t="shared" si="73"/>
        <v>25.35</v>
      </c>
    </row>
    <row r="484" spans="1:15" ht="28.5" x14ac:dyDescent="0.2">
      <c r="A484" s="53" t="s">
        <v>880</v>
      </c>
      <c r="B484" s="41" t="s">
        <v>881</v>
      </c>
      <c r="C484" s="42" t="s">
        <v>30</v>
      </c>
      <c r="D484" s="127">
        <v>6</v>
      </c>
      <c r="E484" s="128">
        <f>Boletim_de_Medição_03!G484</f>
        <v>0</v>
      </c>
      <c r="F484" s="105">
        <v>4.96</v>
      </c>
      <c r="G484" s="17">
        <f t="shared" si="71"/>
        <v>4.96</v>
      </c>
      <c r="H484" s="17">
        <f t="shared" si="72"/>
        <v>1.04</v>
      </c>
      <c r="I484" s="129">
        <v>17.89</v>
      </c>
      <c r="J484" s="17">
        <f t="shared" si="74"/>
        <v>107.34</v>
      </c>
      <c r="K484" s="17">
        <f t="shared" si="75"/>
        <v>0</v>
      </c>
      <c r="L484" s="17">
        <f t="shared" si="76"/>
        <v>88.73</v>
      </c>
      <c r="M484" s="17">
        <f t="shared" si="77"/>
        <v>88.73</v>
      </c>
      <c r="N484" s="17">
        <f t="shared" si="78"/>
        <v>18.61</v>
      </c>
      <c r="O484" s="54">
        <f t="shared" si="73"/>
        <v>82.67</v>
      </c>
    </row>
    <row r="485" spans="1:15" ht="28.5" x14ac:dyDescent="0.2">
      <c r="A485" s="53" t="s">
        <v>882</v>
      </c>
      <c r="B485" s="41" t="s">
        <v>883</v>
      </c>
      <c r="C485" s="42" t="s">
        <v>30</v>
      </c>
      <c r="D485" s="127">
        <v>46</v>
      </c>
      <c r="E485" s="128">
        <f>Boletim_de_Medição_03!G485</f>
        <v>25</v>
      </c>
      <c r="F485" s="105"/>
      <c r="G485" s="17">
        <f t="shared" si="71"/>
        <v>25</v>
      </c>
      <c r="H485" s="17">
        <f t="shared" si="72"/>
        <v>21</v>
      </c>
      <c r="I485" s="129">
        <v>20.93</v>
      </c>
      <c r="J485" s="17">
        <f t="shared" si="74"/>
        <v>962.78</v>
      </c>
      <c r="K485" s="17">
        <f t="shared" si="75"/>
        <v>523.25</v>
      </c>
      <c r="L485" s="17">
        <f t="shared" si="76"/>
        <v>0</v>
      </c>
      <c r="M485" s="17">
        <f t="shared" si="77"/>
        <v>523.25</v>
      </c>
      <c r="N485" s="17">
        <f t="shared" si="78"/>
        <v>439.53</v>
      </c>
      <c r="O485" s="54">
        <f t="shared" si="73"/>
        <v>54.35</v>
      </c>
    </row>
    <row r="486" spans="1:15" ht="28.5" x14ac:dyDescent="0.2">
      <c r="A486" s="53" t="s">
        <v>884</v>
      </c>
      <c r="B486" s="41" t="s">
        <v>885</v>
      </c>
      <c r="C486" s="42" t="s">
        <v>71</v>
      </c>
      <c r="D486" s="127">
        <v>20</v>
      </c>
      <c r="E486" s="128">
        <f>Boletim_de_Medição_03!G486</f>
        <v>0</v>
      </c>
      <c r="F486" s="105">
        <v>7</v>
      </c>
      <c r="G486" s="17">
        <f t="shared" si="71"/>
        <v>7</v>
      </c>
      <c r="H486" s="17">
        <f t="shared" si="72"/>
        <v>13</v>
      </c>
      <c r="I486" s="129">
        <v>4.3099999999999996</v>
      </c>
      <c r="J486" s="17">
        <f t="shared" si="74"/>
        <v>86.2</v>
      </c>
      <c r="K486" s="17">
        <f t="shared" si="75"/>
        <v>0</v>
      </c>
      <c r="L486" s="17">
        <f t="shared" si="76"/>
        <v>30.17</v>
      </c>
      <c r="M486" s="17">
        <f t="shared" si="77"/>
        <v>30.17</v>
      </c>
      <c r="N486" s="17">
        <f t="shared" si="78"/>
        <v>56.03</v>
      </c>
      <c r="O486" s="54">
        <f t="shared" si="73"/>
        <v>35</v>
      </c>
    </row>
    <row r="487" spans="1:15" ht="28.5" x14ac:dyDescent="0.2">
      <c r="A487" s="53" t="s">
        <v>886</v>
      </c>
      <c r="B487" s="41" t="s">
        <v>887</v>
      </c>
      <c r="C487" s="42" t="s">
        <v>71</v>
      </c>
      <c r="D487" s="127">
        <v>13</v>
      </c>
      <c r="E487" s="128">
        <f>Boletim_de_Medição_03!G487</f>
        <v>0</v>
      </c>
      <c r="F487" s="105">
        <v>13</v>
      </c>
      <c r="G487" s="17">
        <f t="shared" si="71"/>
        <v>13</v>
      </c>
      <c r="H487" s="17">
        <f t="shared" si="72"/>
        <v>0</v>
      </c>
      <c r="I487" s="129">
        <v>5.04</v>
      </c>
      <c r="J487" s="17">
        <f t="shared" si="74"/>
        <v>65.52</v>
      </c>
      <c r="K487" s="17">
        <f t="shared" si="75"/>
        <v>0</v>
      </c>
      <c r="L487" s="17">
        <f t="shared" si="76"/>
        <v>65.52</v>
      </c>
      <c r="M487" s="17">
        <f t="shared" si="77"/>
        <v>65.52</v>
      </c>
      <c r="N487" s="17">
        <f t="shared" si="78"/>
        <v>0</v>
      </c>
      <c r="O487" s="54">
        <f t="shared" si="73"/>
        <v>100</v>
      </c>
    </row>
    <row r="488" spans="1:15" ht="15" x14ac:dyDescent="0.2">
      <c r="A488" s="53" t="s">
        <v>888</v>
      </c>
      <c r="B488" s="41" t="s">
        <v>889</v>
      </c>
      <c r="C488" s="42" t="s">
        <v>7</v>
      </c>
      <c r="D488" s="127">
        <v>13</v>
      </c>
      <c r="E488" s="128">
        <f>Boletim_de_Medição_03!G488</f>
        <v>0</v>
      </c>
      <c r="F488" s="105">
        <v>13</v>
      </c>
      <c r="G488" s="17">
        <f t="shared" si="71"/>
        <v>13</v>
      </c>
      <c r="H488" s="17">
        <f t="shared" si="72"/>
        <v>0</v>
      </c>
      <c r="I488" s="129">
        <v>2.0699999999999998</v>
      </c>
      <c r="J488" s="17">
        <f t="shared" si="74"/>
        <v>26.91</v>
      </c>
      <c r="K488" s="17">
        <f t="shared" si="75"/>
        <v>0</v>
      </c>
      <c r="L488" s="17">
        <f t="shared" si="76"/>
        <v>26.91</v>
      </c>
      <c r="M488" s="17">
        <f t="shared" si="77"/>
        <v>26.91</v>
      </c>
      <c r="N488" s="17">
        <f t="shared" si="78"/>
        <v>0</v>
      </c>
      <c r="O488" s="54">
        <f t="shared" si="73"/>
        <v>100</v>
      </c>
    </row>
    <row r="489" spans="1:15" ht="28.5" x14ac:dyDescent="0.2">
      <c r="A489" s="53" t="s">
        <v>890</v>
      </c>
      <c r="B489" s="41" t="s">
        <v>891</v>
      </c>
      <c r="C489" s="42" t="s">
        <v>71</v>
      </c>
      <c r="D489" s="127">
        <v>2</v>
      </c>
      <c r="E489" s="128">
        <f>Boletim_de_Medição_03!G489</f>
        <v>0</v>
      </c>
      <c r="F489" s="105">
        <v>1</v>
      </c>
      <c r="G489" s="17">
        <f t="shared" si="71"/>
        <v>1</v>
      </c>
      <c r="H489" s="17">
        <f t="shared" si="72"/>
        <v>1</v>
      </c>
      <c r="I489" s="129">
        <v>10.93</v>
      </c>
      <c r="J489" s="17">
        <f t="shared" si="74"/>
        <v>21.86</v>
      </c>
      <c r="K489" s="17">
        <f t="shared" si="75"/>
        <v>0</v>
      </c>
      <c r="L489" s="17">
        <f t="shared" si="76"/>
        <v>10.93</v>
      </c>
      <c r="M489" s="17">
        <f t="shared" si="77"/>
        <v>10.93</v>
      </c>
      <c r="N489" s="17">
        <f t="shared" si="78"/>
        <v>10.93</v>
      </c>
      <c r="O489" s="54">
        <f t="shared" si="73"/>
        <v>50</v>
      </c>
    </row>
    <row r="490" spans="1:15" ht="28.5" x14ac:dyDescent="0.2">
      <c r="A490" s="53" t="s">
        <v>892</v>
      </c>
      <c r="B490" s="41" t="s">
        <v>893</v>
      </c>
      <c r="C490" s="42" t="s">
        <v>71</v>
      </c>
      <c r="D490" s="127">
        <v>9</v>
      </c>
      <c r="E490" s="128">
        <f>Boletim_de_Medição_03!G490</f>
        <v>3</v>
      </c>
      <c r="F490" s="105">
        <v>5</v>
      </c>
      <c r="G490" s="17">
        <f t="shared" si="71"/>
        <v>8</v>
      </c>
      <c r="H490" s="17">
        <f t="shared" si="72"/>
        <v>1</v>
      </c>
      <c r="I490" s="129">
        <v>12.47</v>
      </c>
      <c r="J490" s="17">
        <f t="shared" si="74"/>
        <v>112.23</v>
      </c>
      <c r="K490" s="17">
        <f t="shared" si="75"/>
        <v>37.409999999999997</v>
      </c>
      <c r="L490" s="17">
        <f t="shared" si="76"/>
        <v>62.35</v>
      </c>
      <c r="M490" s="17">
        <f t="shared" si="77"/>
        <v>99.76</v>
      </c>
      <c r="N490" s="17">
        <f t="shared" si="78"/>
        <v>12.47</v>
      </c>
      <c r="O490" s="54">
        <f t="shared" si="73"/>
        <v>88.89</v>
      </c>
    </row>
    <row r="491" spans="1:15" ht="28.5" x14ac:dyDescent="0.2">
      <c r="A491" s="53" t="s">
        <v>894</v>
      </c>
      <c r="B491" s="41" t="s">
        <v>895</v>
      </c>
      <c r="C491" s="42" t="s">
        <v>71</v>
      </c>
      <c r="D491" s="127">
        <v>4</v>
      </c>
      <c r="E491" s="128">
        <f>Boletim_de_Medição_03!G491</f>
        <v>1</v>
      </c>
      <c r="F491" s="105">
        <v>1</v>
      </c>
      <c r="G491" s="17">
        <f t="shared" si="71"/>
        <v>2</v>
      </c>
      <c r="H491" s="17">
        <f t="shared" si="72"/>
        <v>2</v>
      </c>
      <c r="I491" s="129">
        <v>12.18</v>
      </c>
      <c r="J491" s="17">
        <f t="shared" si="74"/>
        <v>48.72</v>
      </c>
      <c r="K491" s="17">
        <f t="shared" si="75"/>
        <v>12.18</v>
      </c>
      <c r="L491" s="17">
        <f t="shared" si="76"/>
        <v>12.18</v>
      </c>
      <c r="M491" s="17">
        <f t="shared" si="77"/>
        <v>24.36</v>
      </c>
      <c r="N491" s="17">
        <f t="shared" si="78"/>
        <v>24.36</v>
      </c>
      <c r="O491" s="54">
        <f t="shared" si="73"/>
        <v>50</v>
      </c>
    </row>
    <row r="492" spans="1:15" ht="28.5" x14ac:dyDescent="0.2">
      <c r="A492" s="53" t="s">
        <v>896</v>
      </c>
      <c r="B492" s="41" t="s">
        <v>897</v>
      </c>
      <c r="C492" s="42" t="s">
        <v>7</v>
      </c>
      <c r="D492" s="127">
        <v>10</v>
      </c>
      <c r="E492" s="128">
        <f>Boletim_de_Medição_03!G492</f>
        <v>0</v>
      </c>
      <c r="F492" s="105">
        <v>10</v>
      </c>
      <c r="G492" s="17">
        <f t="shared" si="71"/>
        <v>10</v>
      </c>
      <c r="H492" s="17">
        <f t="shared" si="72"/>
        <v>0</v>
      </c>
      <c r="I492" s="129">
        <v>7.72</v>
      </c>
      <c r="J492" s="17">
        <f t="shared" si="74"/>
        <v>77.2</v>
      </c>
      <c r="K492" s="17">
        <f t="shared" si="75"/>
        <v>0</v>
      </c>
      <c r="L492" s="17">
        <f t="shared" si="76"/>
        <v>77.2</v>
      </c>
      <c r="M492" s="17">
        <f t="shared" si="77"/>
        <v>77.2</v>
      </c>
      <c r="N492" s="17">
        <f t="shared" si="78"/>
        <v>0</v>
      </c>
      <c r="O492" s="54">
        <f t="shared" si="73"/>
        <v>100</v>
      </c>
    </row>
    <row r="493" spans="1:15" ht="15" x14ac:dyDescent="0.2">
      <c r="A493" s="53" t="s">
        <v>898</v>
      </c>
      <c r="B493" s="41" t="s">
        <v>899</v>
      </c>
      <c r="C493" s="42" t="s">
        <v>7</v>
      </c>
      <c r="D493" s="127">
        <v>3</v>
      </c>
      <c r="E493" s="128">
        <f>Boletim_de_Medição_03!G493</f>
        <v>0</v>
      </c>
      <c r="F493" s="105">
        <v>2</v>
      </c>
      <c r="G493" s="17">
        <f t="shared" si="71"/>
        <v>2</v>
      </c>
      <c r="H493" s="17">
        <f t="shared" si="72"/>
        <v>1</v>
      </c>
      <c r="I493" s="129">
        <v>5.74</v>
      </c>
      <c r="J493" s="17">
        <f t="shared" si="74"/>
        <v>17.22</v>
      </c>
      <c r="K493" s="17">
        <f t="shared" si="75"/>
        <v>0</v>
      </c>
      <c r="L493" s="17">
        <f t="shared" si="76"/>
        <v>11.48</v>
      </c>
      <c r="M493" s="17">
        <f t="shared" si="77"/>
        <v>11.48</v>
      </c>
      <c r="N493" s="17">
        <f t="shared" si="78"/>
        <v>5.74</v>
      </c>
      <c r="O493" s="54">
        <f t="shared" si="73"/>
        <v>66.67</v>
      </c>
    </row>
    <row r="494" spans="1:15" ht="28.5" x14ac:dyDescent="0.2">
      <c r="A494" s="53" t="s">
        <v>900</v>
      </c>
      <c r="B494" s="41" t="s">
        <v>901</v>
      </c>
      <c r="C494" s="42" t="s">
        <v>71</v>
      </c>
      <c r="D494" s="127">
        <v>1</v>
      </c>
      <c r="E494" s="128">
        <f>Boletim_de_Medição_03!G494</f>
        <v>0</v>
      </c>
      <c r="F494" s="105">
        <v>1</v>
      </c>
      <c r="G494" s="17">
        <f t="shared" ref="G494:G557" si="79">E494+F494</f>
        <v>1</v>
      </c>
      <c r="H494" s="17">
        <f t="shared" ref="H494:H557" si="80">D494-G494</f>
        <v>0</v>
      </c>
      <c r="I494" s="129">
        <v>16.09</v>
      </c>
      <c r="J494" s="17">
        <f t="shared" si="74"/>
        <v>16.09</v>
      </c>
      <c r="K494" s="17">
        <f t="shared" si="75"/>
        <v>0</v>
      </c>
      <c r="L494" s="17">
        <f t="shared" si="76"/>
        <v>16.09</v>
      </c>
      <c r="M494" s="17">
        <f t="shared" si="77"/>
        <v>16.09</v>
      </c>
      <c r="N494" s="17">
        <f t="shared" si="78"/>
        <v>0</v>
      </c>
      <c r="O494" s="54">
        <f t="shared" ref="O494:O557" si="81">G494/D494*100</f>
        <v>100</v>
      </c>
    </row>
    <row r="495" spans="1:15" ht="28.5" x14ac:dyDescent="0.2">
      <c r="A495" s="53" t="s">
        <v>902</v>
      </c>
      <c r="B495" s="41" t="s">
        <v>903</v>
      </c>
      <c r="C495" s="42" t="s">
        <v>7</v>
      </c>
      <c r="D495" s="127">
        <v>2</v>
      </c>
      <c r="E495" s="128">
        <f>Boletim_de_Medição_03!G495</f>
        <v>0</v>
      </c>
      <c r="F495" s="105"/>
      <c r="G495" s="17">
        <f t="shared" si="79"/>
        <v>0</v>
      </c>
      <c r="H495" s="17">
        <f t="shared" si="80"/>
        <v>2</v>
      </c>
      <c r="I495" s="129">
        <v>4.54</v>
      </c>
      <c r="J495" s="17">
        <f t="shared" si="74"/>
        <v>9.08</v>
      </c>
      <c r="K495" s="17">
        <f t="shared" si="75"/>
        <v>0</v>
      </c>
      <c r="L495" s="17">
        <f t="shared" si="76"/>
        <v>0</v>
      </c>
      <c r="M495" s="17">
        <f t="shared" si="77"/>
        <v>0</v>
      </c>
      <c r="N495" s="17">
        <f t="shared" si="78"/>
        <v>9.08</v>
      </c>
      <c r="O495" s="54">
        <f t="shared" si="81"/>
        <v>0</v>
      </c>
    </row>
    <row r="496" spans="1:15" ht="28.5" x14ac:dyDescent="0.2">
      <c r="A496" s="53" t="s">
        <v>904</v>
      </c>
      <c r="B496" s="41" t="s">
        <v>905</v>
      </c>
      <c r="C496" s="42" t="s">
        <v>71</v>
      </c>
      <c r="D496" s="127">
        <v>6</v>
      </c>
      <c r="E496" s="128">
        <f>Boletim_de_Medição_03!G496</f>
        <v>0</v>
      </c>
      <c r="F496" s="105">
        <v>6</v>
      </c>
      <c r="G496" s="17">
        <f t="shared" si="79"/>
        <v>6</v>
      </c>
      <c r="H496" s="17">
        <f t="shared" si="80"/>
        <v>0</v>
      </c>
      <c r="I496" s="129">
        <v>20.55</v>
      </c>
      <c r="J496" s="17">
        <f t="shared" si="74"/>
        <v>123.3</v>
      </c>
      <c r="K496" s="17">
        <f t="shared" si="75"/>
        <v>0</v>
      </c>
      <c r="L496" s="17">
        <f t="shared" si="76"/>
        <v>123.3</v>
      </c>
      <c r="M496" s="17">
        <f t="shared" si="77"/>
        <v>123.3</v>
      </c>
      <c r="N496" s="17">
        <f t="shared" si="78"/>
        <v>0</v>
      </c>
      <c r="O496" s="54">
        <f t="shared" si="81"/>
        <v>100</v>
      </c>
    </row>
    <row r="497" spans="1:15" ht="28.5" x14ac:dyDescent="0.2">
      <c r="A497" s="53" t="s">
        <v>906</v>
      </c>
      <c r="B497" s="41" t="s">
        <v>907</v>
      </c>
      <c r="C497" s="42" t="s">
        <v>71</v>
      </c>
      <c r="D497" s="127">
        <v>3</v>
      </c>
      <c r="E497" s="128">
        <f>Boletim_de_Medição_03!G497</f>
        <v>0</v>
      </c>
      <c r="F497" s="105">
        <v>3</v>
      </c>
      <c r="G497" s="17">
        <f t="shared" si="79"/>
        <v>3</v>
      </c>
      <c r="H497" s="17">
        <f t="shared" si="80"/>
        <v>0</v>
      </c>
      <c r="I497" s="129">
        <v>12.64</v>
      </c>
      <c r="J497" s="17">
        <f t="shared" si="74"/>
        <v>37.92</v>
      </c>
      <c r="K497" s="17">
        <f t="shared" si="75"/>
        <v>0</v>
      </c>
      <c r="L497" s="17">
        <f t="shared" si="76"/>
        <v>37.92</v>
      </c>
      <c r="M497" s="17">
        <f t="shared" si="77"/>
        <v>37.92</v>
      </c>
      <c r="N497" s="17">
        <f t="shared" si="78"/>
        <v>0</v>
      </c>
      <c r="O497" s="54">
        <f t="shared" si="81"/>
        <v>100</v>
      </c>
    </row>
    <row r="498" spans="1:15" ht="42.75" x14ac:dyDescent="0.2">
      <c r="A498" s="53" t="s">
        <v>908</v>
      </c>
      <c r="B498" s="41" t="s">
        <v>909</v>
      </c>
      <c r="C498" s="42" t="s">
        <v>7</v>
      </c>
      <c r="D498" s="127">
        <v>5</v>
      </c>
      <c r="E498" s="128">
        <f>Boletim_de_Medição_03!G498</f>
        <v>0</v>
      </c>
      <c r="F498" s="105">
        <v>4</v>
      </c>
      <c r="G498" s="17">
        <f t="shared" si="79"/>
        <v>4</v>
      </c>
      <c r="H498" s="17">
        <f t="shared" si="80"/>
        <v>1</v>
      </c>
      <c r="I498" s="129">
        <v>22.83</v>
      </c>
      <c r="J498" s="17">
        <f t="shared" si="74"/>
        <v>114.15</v>
      </c>
      <c r="K498" s="17">
        <f t="shared" si="75"/>
        <v>0</v>
      </c>
      <c r="L498" s="17">
        <f t="shared" si="76"/>
        <v>91.32</v>
      </c>
      <c r="M498" s="17">
        <f t="shared" si="77"/>
        <v>91.32</v>
      </c>
      <c r="N498" s="17">
        <f t="shared" si="78"/>
        <v>22.83</v>
      </c>
      <c r="O498" s="54">
        <f t="shared" si="81"/>
        <v>80</v>
      </c>
    </row>
    <row r="499" spans="1:15" ht="28.5" x14ac:dyDescent="0.2">
      <c r="A499" s="53" t="s">
        <v>910</v>
      </c>
      <c r="B499" s="41" t="s">
        <v>911</v>
      </c>
      <c r="C499" s="42" t="s">
        <v>71</v>
      </c>
      <c r="D499" s="127">
        <v>2</v>
      </c>
      <c r="E499" s="128">
        <f>Boletim_de_Medição_03!G499</f>
        <v>0</v>
      </c>
      <c r="F499" s="105"/>
      <c r="G499" s="17">
        <f t="shared" si="79"/>
        <v>0</v>
      </c>
      <c r="H499" s="17">
        <f t="shared" si="80"/>
        <v>2</v>
      </c>
      <c r="I499" s="129">
        <v>99.89</v>
      </c>
      <c r="J499" s="17">
        <f t="shared" si="74"/>
        <v>199.78</v>
      </c>
      <c r="K499" s="17">
        <f t="shared" si="75"/>
        <v>0</v>
      </c>
      <c r="L499" s="17">
        <f t="shared" si="76"/>
        <v>0</v>
      </c>
      <c r="M499" s="17">
        <f t="shared" si="77"/>
        <v>0</v>
      </c>
      <c r="N499" s="17">
        <f t="shared" si="78"/>
        <v>199.78</v>
      </c>
      <c r="O499" s="54">
        <f t="shared" si="81"/>
        <v>0</v>
      </c>
    </row>
    <row r="500" spans="1:15" ht="28.5" x14ac:dyDescent="0.2">
      <c r="A500" s="53" t="s">
        <v>912</v>
      </c>
      <c r="B500" s="41" t="s">
        <v>913</v>
      </c>
      <c r="C500" s="42" t="s">
        <v>7</v>
      </c>
      <c r="D500" s="127">
        <v>9</v>
      </c>
      <c r="E500" s="128">
        <f>Boletim_de_Medição_03!G500</f>
        <v>0</v>
      </c>
      <c r="F500" s="105">
        <v>9</v>
      </c>
      <c r="G500" s="17">
        <f t="shared" si="79"/>
        <v>9</v>
      </c>
      <c r="H500" s="17">
        <f t="shared" si="80"/>
        <v>0</v>
      </c>
      <c r="I500" s="129">
        <v>19.5</v>
      </c>
      <c r="J500" s="17">
        <f t="shared" si="74"/>
        <v>175.5</v>
      </c>
      <c r="K500" s="17">
        <f t="shared" si="75"/>
        <v>0</v>
      </c>
      <c r="L500" s="17">
        <f t="shared" si="76"/>
        <v>175.5</v>
      </c>
      <c r="M500" s="17">
        <f t="shared" si="77"/>
        <v>175.5</v>
      </c>
      <c r="N500" s="17">
        <f t="shared" si="78"/>
        <v>0</v>
      </c>
      <c r="O500" s="54">
        <f t="shared" si="81"/>
        <v>100</v>
      </c>
    </row>
    <row r="501" spans="1:15" ht="28.5" x14ac:dyDescent="0.2">
      <c r="A501" s="53" t="s">
        <v>914</v>
      </c>
      <c r="B501" s="41" t="s">
        <v>915</v>
      </c>
      <c r="C501" s="42" t="s">
        <v>7</v>
      </c>
      <c r="D501" s="127">
        <v>6</v>
      </c>
      <c r="E501" s="128">
        <f>Boletim_de_Medição_03!G501</f>
        <v>0</v>
      </c>
      <c r="F501" s="105"/>
      <c r="G501" s="17">
        <f t="shared" si="79"/>
        <v>0</v>
      </c>
      <c r="H501" s="17">
        <f t="shared" si="80"/>
        <v>6</v>
      </c>
      <c r="I501" s="129">
        <v>3.08</v>
      </c>
      <c r="J501" s="17">
        <f t="shared" si="74"/>
        <v>18.48</v>
      </c>
      <c r="K501" s="17">
        <f t="shared" si="75"/>
        <v>0</v>
      </c>
      <c r="L501" s="17">
        <f t="shared" si="76"/>
        <v>0</v>
      </c>
      <c r="M501" s="17">
        <f t="shared" si="77"/>
        <v>0</v>
      </c>
      <c r="N501" s="17">
        <f t="shared" si="78"/>
        <v>18.48</v>
      </c>
      <c r="O501" s="54">
        <f t="shared" si="81"/>
        <v>0</v>
      </c>
    </row>
    <row r="502" spans="1:15" ht="42.75" x14ac:dyDescent="0.2">
      <c r="A502" s="53" t="s">
        <v>916</v>
      </c>
      <c r="B502" s="41" t="s">
        <v>917</v>
      </c>
      <c r="C502" s="42" t="s">
        <v>71</v>
      </c>
      <c r="D502" s="127">
        <v>1</v>
      </c>
      <c r="E502" s="128">
        <f>Boletim_de_Medição_03!G502</f>
        <v>0</v>
      </c>
      <c r="F502" s="105"/>
      <c r="G502" s="17">
        <f t="shared" si="79"/>
        <v>0</v>
      </c>
      <c r="H502" s="17">
        <f t="shared" si="80"/>
        <v>1</v>
      </c>
      <c r="I502" s="129">
        <v>8.2799999999999994</v>
      </c>
      <c r="J502" s="17">
        <f t="shared" si="74"/>
        <v>8.2799999999999994</v>
      </c>
      <c r="K502" s="17">
        <f t="shared" si="75"/>
        <v>0</v>
      </c>
      <c r="L502" s="17">
        <f t="shared" si="76"/>
        <v>0</v>
      </c>
      <c r="M502" s="17">
        <f t="shared" si="77"/>
        <v>0</v>
      </c>
      <c r="N502" s="17">
        <f t="shared" si="78"/>
        <v>8.2799999999999994</v>
      </c>
      <c r="O502" s="54">
        <f t="shared" si="81"/>
        <v>0</v>
      </c>
    </row>
    <row r="503" spans="1:15" ht="28.5" x14ac:dyDescent="0.2">
      <c r="A503" s="53" t="s">
        <v>918</v>
      </c>
      <c r="B503" s="41" t="s">
        <v>919</v>
      </c>
      <c r="C503" s="42" t="s">
        <v>71</v>
      </c>
      <c r="D503" s="127">
        <v>2</v>
      </c>
      <c r="E503" s="128">
        <f>Boletim_de_Medição_03!G503</f>
        <v>0</v>
      </c>
      <c r="F503" s="105">
        <v>2</v>
      </c>
      <c r="G503" s="17">
        <f t="shared" si="79"/>
        <v>2</v>
      </c>
      <c r="H503" s="17">
        <f t="shared" si="80"/>
        <v>0</v>
      </c>
      <c r="I503" s="129">
        <v>10.33</v>
      </c>
      <c r="J503" s="17">
        <f t="shared" si="74"/>
        <v>20.66</v>
      </c>
      <c r="K503" s="17">
        <f t="shared" si="75"/>
        <v>0</v>
      </c>
      <c r="L503" s="17">
        <f t="shared" si="76"/>
        <v>20.66</v>
      </c>
      <c r="M503" s="17">
        <f t="shared" si="77"/>
        <v>20.66</v>
      </c>
      <c r="N503" s="17">
        <f t="shared" si="78"/>
        <v>0</v>
      </c>
      <c r="O503" s="54">
        <f t="shared" si="81"/>
        <v>100</v>
      </c>
    </row>
    <row r="504" spans="1:15" ht="28.5" x14ac:dyDescent="0.2">
      <c r="A504" s="53" t="s">
        <v>920</v>
      </c>
      <c r="B504" s="41" t="s">
        <v>921</v>
      </c>
      <c r="C504" s="42" t="s">
        <v>7</v>
      </c>
      <c r="D504" s="127">
        <v>1</v>
      </c>
      <c r="E504" s="128">
        <f>Boletim_de_Medição_03!G504</f>
        <v>0</v>
      </c>
      <c r="F504" s="105"/>
      <c r="G504" s="17">
        <f t="shared" si="79"/>
        <v>0</v>
      </c>
      <c r="H504" s="17">
        <f t="shared" si="80"/>
        <v>1</v>
      </c>
      <c r="I504" s="129">
        <v>10.36</v>
      </c>
      <c r="J504" s="17">
        <f t="shared" si="74"/>
        <v>10.36</v>
      </c>
      <c r="K504" s="17">
        <f t="shared" si="75"/>
        <v>0</v>
      </c>
      <c r="L504" s="17">
        <f t="shared" si="76"/>
        <v>0</v>
      </c>
      <c r="M504" s="17">
        <f t="shared" si="77"/>
        <v>0</v>
      </c>
      <c r="N504" s="17">
        <f t="shared" si="78"/>
        <v>10.36</v>
      </c>
      <c r="O504" s="54">
        <f t="shared" si="81"/>
        <v>0</v>
      </c>
    </row>
    <row r="505" spans="1:15" ht="28.5" x14ac:dyDescent="0.2">
      <c r="A505" s="53" t="s">
        <v>922</v>
      </c>
      <c r="B505" s="41" t="s">
        <v>923</v>
      </c>
      <c r="C505" s="42" t="s">
        <v>7</v>
      </c>
      <c r="D505" s="127">
        <v>6</v>
      </c>
      <c r="E505" s="128">
        <f>Boletim_de_Medição_03!G505</f>
        <v>0</v>
      </c>
      <c r="F505" s="105"/>
      <c r="G505" s="17">
        <f t="shared" si="79"/>
        <v>0</v>
      </c>
      <c r="H505" s="17">
        <f t="shared" si="80"/>
        <v>6</v>
      </c>
      <c r="I505" s="129">
        <v>11.05</v>
      </c>
      <c r="J505" s="17">
        <f t="shared" si="74"/>
        <v>66.3</v>
      </c>
      <c r="K505" s="17">
        <f t="shared" si="75"/>
        <v>0</v>
      </c>
      <c r="L505" s="17">
        <f t="shared" si="76"/>
        <v>0</v>
      </c>
      <c r="M505" s="17">
        <f t="shared" si="77"/>
        <v>0</v>
      </c>
      <c r="N505" s="17">
        <f t="shared" si="78"/>
        <v>66.3</v>
      </c>
      <c r="O505" s="54">
        <f t="shared" si="81"/>
        <v>0</v>
      </c>
    </row>
    <row r="506" spans="1:15" ht="15" x14ac:dyDescent="0.2">
      <c r="A506" s="53" t="s">
        <v>924</v>
      </c>
      <c r="B506" s="41" t="s">
        <v>925</v>
      </c>
      <c r="C506" s="42" t="s">
        <v>7</v>
      </c>
      <c r="D506" s="127">
        <v>30</v>
      </c>
      <c r="E506" s="128">
        <f>Boletim_de_Medição_03!G506</f>
        <v>0</v>
      </c>
      <c r="F506" s="105"/>
      <c r="G506" s="17">
        <f t="shared" si="79"/>
        <v>0</v>
      </c>
      <c r="H506" s="17">
        <f t="shared" si="80"/>
        <v>30</v>
      </c>
      <c r="I506" s="129">
        <v>2.85</v>
      </c>
      <c r="J506" s="17">
        <f t="shared" si="74"/>
        <v>85.5</v>
      </c>
      <c r="K506" s="17">
        <f t="shared" si="75"/>
        <v>0</v>
      </c>
      <c r="L506" s="17">
        <f t="shared" si="76"/>
        <v>0</v>
      </c>
      <c r="M506" s="17">
        <f t="shared" si="77"/>
        <v>0</v>
      </c>
      <c r="N506" s="17">
        <f t="shared" si="78"/>
        <v>85.5</v>
      </c>
      <c r="O506" s="54">
        <f t="shared" si="81"/>
        <v>0</v>
      </c>
    </row>
    <row r="507" spans="1:15" ht="28.5" x14ac:dyDescent="0.2">
      <c r="A507" s="53" t="s">
        <v>926</v>
      </c>
      <c r="B507" s="41" t="s">
        <v>927</v>
      </c>
      <c r="C507" s="42" t="s">
        <v>7</v>
      </c>
      <c r="D507" s="127">
        <v>1</v>
      </c>
      <c r="E507" s="128">
        <f>Boletim_de_Medição_03!G507</f>
        <v>0</v>
      </c>
      <c r="F507" s="105"/>
      <c r="G507" s="17">
        <f t="shared" si="79"/>
        <v>0</v>
      </c>
      <c r="H507" s="17">
        <f t="shared" si="80"/>
        <v>1</v>
      </c>
      <c r="I507" s="129">
        <v>10.88</v>
      </c>
      <c r="J507" s="17">
        <f t="shared" si="74"/>
        <v>10.88</v>
      </c>
      <c r="K507" s="17">
        <f t="shared" si="75"/>
        <v>0</v>
      </c>
      <c r="L507" s="17">
        <f t="shared" si="76"/>
        <v>0</v>
      </c>
      <c r="M507" s="17">
        <f t="shared" si="77"/>
        <v>0</v>
      </c>
      <c r="N507" s="17">
        <f t="shared" si="78"/>
        <v>10.88</v>
      </c>
      <c r="O507" s="54">
        <f t="shared" si="81"/>
        <v>0</v>
      </c>
    </row>
    <row r="508" spans="1:15" ht="15" x14ac:dyDescent="0.2">
      <c r="A508" s="137" t="s">
        <v>135</v>
      </c>
      <c r="B508" s="138" t="s">
        <v>928</v>
      </c>
      <c r="C508" s="139"/>
      <c r="D508" s="140"/>
      <c r="E508" s="128">
        <f>Boletim_de_Medição_03!G508</f>
        <v>0</v>
      </c>
      <c r="F508" s="105"/>
      <c r="G508" s="17"/>
      <c r="H508" s="17"/>
      <c r="I508" s="129"/>
      <c r="J508" s="125"/>
      <c r="K508" s="125"/>
      <c r="L508" s="125"/>
      <c r="M508" s="125"/>
      <c r="N508" s="17">
        <f t="shared" si="78"/>
        <v>0</v>
      </c>
      <c r="O508" s="54"/>
    </row>
    <row r="509" spans="1:15" ht="15" x14ac:dyDescent="0.2">
      <c r="A509" s="137" t="s">
        <v>137</v>
      </c>
      <c r="B509" s="138" t="s">
        <v>929</v>
      </c>
      <c r="C509" s="139"/>
      <c r="D509" s="140"/>
      <c r="E509" s="128">
        <f>Boletim_de_Medição_03!G509</f>
        <v>0</v>
      </c>
      <c r="F509" s="105"/>
      <c r="G509" s="17"/>
      <c r="H509" s="17"/>
      <c r="I509" s="129"/>
      <c r="J509" s="125"/>
      <c r="K509" s="125"/>
      <c r="L509" s="125"/>
      <c r="M509" s="125"/>
      <c r="N509" s="17">
        <f t="shared" si="78"/>
        <v>0</v>
      </c>
      <c r="O509" s="54"/>
    </row>
    <row r="510" spans="1:15" ht="42.75" x14ac:dyDescent="0.2">
      <c r="A510" s="53" t="s">
        <v>930</v>
      </c>
      <c r="B510" s="41" t="s">
        <v>931</v>
      </c>
      <c r="C510" s="42" t="s">
        <v>71</v>
      </c>
      <c r="D510" s="127">
        <v>1</v>
      </c>
      <c r="E510" s="128">
        <f>Boletim_de_Medição_03!G510</f>
        <v>0</v>
      </c>
      <c r="F510" s="105"/>
      <c r="G510" s="17">
        <f t="shared" si="79"/>
        <v>0</v>
      </c>
      <c r="H510" s="17">
        <f t="shared" si="80"/>
        <v>1</v>
      </c>
      <c r="I510" s="129">
        <v>145.35</v>
      </c>
      <c r="J510" s="17">
        <f t="shared" si="74"/>
        <v>145.35</v>
      </c>
      <c r="K510" s="17">
        <f t="shared" si="75"/>
        <v>0</v>
      </c>
      <c r="L510" s="17">
        <f t="shared" si="76"/>
        <v>0</v>
      </c>
      <c r="M510" s="17">
        <f t="shared" si="77"/>
        <v>0</v>
      </c>
      <c r="N510" s="17">
        <f t="shared" si="78"/>
        <v>145.35</v>
      </c>
      <c r="O510" s="54">
        <f t="shared" si="81"/>
        <v>0</v>
      </c>
    </row>
    <row r="511" spans="1:15" ht="42.75" x14ac:dyDescent="0.2">
      <c r="A511" s="53" t="s">
        <v>932</v>
      </c>
      <c r="B511" s="41" t="s">
        <v>933</v>
      </c>
      <c r="C511" s="42" t="s">
        <v>71</v>
      </c>
      <c r="D511" s="127">
        <v>3</v>
      </c>
      <c r="E511" s="128">
        <f>Boletim_de_Medição_03!G511</f>
        <v>0</v>
      </c>
      <c r="F511" s="105"/>
      <c r="G511" s="17">
        <f t="shared" si="79"/>
        <v>0</v>
      </c>
      <c r="H511" s="17">
        <f t="shared" si="80"/>
        <v>3</v>
      </c>
      <c r="I511" s="129">
        <v>147.12</v>
      </c>
      <c r="J511" s="17">
        <f t="shared" si="74"/>
        <v>441.36</v>
      </c>
      <c r="K511" s="17">
        <f t="shared" si="75"/>
        <v>0</v>
      </c>
      <c r="L511" s="17">
        <f t="shared" si="76"/>
        <v>0</v>
      </c>
      <c r="M511" s="17">
        <f t="shared" si="77"/>
        <v>0</v>
      </c>
      <c r="N511" s="17">
        <f t="shared" si="78"/>
        <v>441.36</v>
      </c>
      <c r="O511" s="54">
        <f t="shared" si="81"/>
        <v>0</v>
      </c>
    </row>
    <row r="512" spans="1:15" ht="42.75" x14ac:dyDescent="0.2">
      <c r="A512" s="53" t="s">
        <v>934</v>
      </c>
      <c r="B512" s="41" t="s">
        <v>935</v>
      </c>
      <c r="C512" s="42" t="s">
        <v>71</v>
      </c>
      <c r="D512" s="127">
        <v>1</v>
      </c>
      <c r="E512" s="128">
        <f>Boletim_de_Medição_03!G512</f>
        <v>0</v>
      </c>
      <c r="F512" s="105"/>
      <c r="G512" s="17">
        <f t="shared" si="79"/>
        <v>0</v>
      </c>
      <c r="H512" s="17">
        <f t="shared" si="80"/>
        <v>1</v>
      </c>
      <c r="I512" s="129">
        <v>481.42</v>
      </c>
      <c r="J512" s="17">
        <f t="shared" si="74"/>
        <v>481.42</v>
      </c>
      <c r="K512" s="17">
        <f t="shared" si="75"/>
        <v>0</v>
      </c>
      <c r="L512" s="17">
        <f t="shared" si="76"/>
        <v>0</v>
      </c>
      <c r="M512" s="17">
        <f t="shared" si="77"/>
        <v>0</v>
      </c>
      <c r="N512" s="17">
        <f t="shared" si="78"/>
        <v>481.42</v>
      </c>
      <c r="O512" s="54">
        <f t="shared" si="81"/>
        <v>0</v>
      </c>
    </row>
    <row r="513" spans="1:15" ht="15" x14ac:dyDescent="0.2">
      <c r="A513" s="53" t="s">
        <v>936</v>
      </c>
      <c r="B513" s="41" t="s">
        <v>937</v>
      </c>
      <c r="C513" s="42" t="s">
        <v>7</v>
      </c>
      <c r="D513" s="127">
        <v>5</v>
      </c>
      <c r="E513" s="128">
        <f>Boletim_de_Medição_03!G513</f>
        <v>0</v>
      </c>
      <c r="F513" s="105"/>
      <c r="G513" s="17">
        <f t="shared" si="79"/>
        <v>0</v>
      </c>
      <c r="H513" s="17">
        <f t="shared" si="80"/>
        <v>5</v>
      </c>
      <c r="I513" s="129">
        <v>59.31</v>
      </c>
      <c r="J513" s="17">
        <f t="shared" si="74"/>
        <v>296.55</v>
      </c>
      <c r="K513" s="17">
        <f t="shared" si="75"/>
        <v>0</v>
      </c>
      <c r="L513" s="17">
        <f t="shared" si="76"/>
        <v>0</v>
      </c>
      <c r="M513" s="17">
        <f t="shared" si="77"/>
        <v>0</v>
      </c>
      <c r="N513" s="17">
        <f t="shared" si="78"/>
        <v>296.55</v>
      </c>
      <c r="O513" s="54">
        <f t="shared" si="81"/>
        <v>0</v>
      </c>
    </row>
    <row r="514" spans="1:15" ht="71.25" x14ac:dyDescent="0.2">
      <c r="A514" s="53" t="s">
        <v>938</v>
      </c>
      <c r="B514" s="41" t="s">
        <v>939</v>
      </c>
      <c r="C514" s="42" t="s">
        <v>7</v>
      </c>
      <c r="D514" s="127">
        <v>4</v>
      </c>
      <c r="E514" s="128">
        <f>Boletim_de_Medição_03!G514</f>
        <v>0</v>
      </c>
      <c r="F514" s="105"/>
      <c r="G514" s="17">
        <f t="shared" si="79"/>
        <v>0</v>
      </c>
      <c r="H514" s="17">
        <f t="shared" si="80"/>
        <v>4</v>
      </c>
      <c r="I514" s="129">
        <v>159.75</v>
      </c>
      <c r="J514" s="17">
        <f t="shared" si="74"/>
        <v>639</v>
      </c>
      <c r="K514" s="17">
        <f t="shared" si="75"/>
        <v>0</v>
      </c>
      <c r="L514" s="17">
        <f t="shared" si="76"/>
        <v>0</v>
      </c>
      <c r="M514" s="17">
        <f t="shared" si="77"/>
        <v>0</v>
      </c>
      <c r="N514" s="17">
        <f t="shared" si="78"/>
        <v>639</v>
      </c>
      <c r="O514" s="54">
        <f t="shared" si="81"/>
        <v>0</v>
      </c>
    </row>
    <row r="515" spans="1:15" ht="15" x14ac:dyDescent="0.2">
      <c r="A515" s="137" t="s">
        <v>138</v>
      </c>
      <c r="B515" s="138" t="s">
        <v>940</v>
      </c>
      <c r="C515" s="139"/>
      <c r="D515" s="140"/>
      <c r="E515" s="128">
        <f>Boletim_de_Medição_03!G515</f>
        <v>0</v>
      </c>
      <c r="F515" s="105"/>
      <c r="G515" s="17"/>
      <c r="H515" s="17"/>
      <c r="I515" s="129"/>
      <c r="J515" s="125"/>
      <c r="K515" s="125"/>
      <c r="L515" s="125"/>
      <c r="M515" s="125"/>
      <c r="N515" s="17">
        <f t="shared" si="78"/>
        <v>0</v>
      </c>
      <c r="O515" s="54"/>
    </row>
    <row r="516" spans="1:15" ht="28.5" x14ac:dyDescent="0.2">
      <c r="A516" s="53" t="s">
        <v>941</v>
      </c>
      <c r="B516" s="41" t="s">
        <v>942</v>
      </c>
      <c r="C516" s="42" t="s">
        <v>75</v>
      </c>
      <c r="D516" s="127">
        <v>9</v>
      </c>
      <c r="E516" s="128">
        <f>Boletim_de_Medição_03!G516</f>
        <v>0</v>
      </c>
      <c r="F516" s="105"/>
      <c r="G516" s="17">
        <f t="shared" si="79"/>
        <v>0</v>
      </c>
      <c r="H516" s="17">
        <f t="shared" si="80"/>
        <v>9</v>
      </c>
      <c r="I516" s="129">
        <v>19.75</v>
      </c>
      <c r="J516" s="17">
        <f t="shared" si="74"/>
        <v>177.75</v>
      </c>
      <c r="K516" s="17">
        <f t="shared" si="75"/>
        <v>0</v>
      </c>
      <c r="L516" s="17">
        <f t="shared" si="76"/>
        <v>0</v>
      </c>
      <c r="M516" s="17">
        <f t="shared" si="77"/>
        <v>0</v>
      </c>
      <c r="N516" s="17">
        <f t="shared" si="78"/>
        <v>177.75</v>
      </c>
      <c r="O516" s="54">
        <f t="shared" si="81"/>
        <v>0</v>
      </c>
    </row>
    <row r="517" spans="1:15" ht="28.5" x14ac:dyDescent="0.2">
      <c r="A517" s="53" t="s">
        <v>943</v>
      </c>
      <c r="B517" s="41" t="s">
        <v>944</v>
      </c>
      <c r="C517" s="42" t="s">
        <v>71</v>
      </c>
      <c r="D517" s="127">
        <v>1</v>
      </c>
      <c r="E517" s="128">
        <f>Boletim_de_Medição_03!G517</f>
        <v>0</v>
      </c>
      <c r="F517" s="105"/>
      <c r="G517" s="17">
        <f t="shared" si="79"/>
        <v>0</v>
      </c>
      <c r="H517" s="17">
        <f t="shared" si="80"/>
        <v>1</v>
      </c>
      <c r="I517" s="129">
        <v>10.17</v>
      </c>
      <c r="J517" s="17">
        <f t="shared" si="74"/>
        <v>10.17</v>
      </c>
      <c r="K517" s="17">
        <f t="shared" si="75"/>
        <v>0</v>
      </c>
      <c r="L517" s="17">
        <f t="shared" si="76"/>
        <v>0</v>
      </c>
      <c r="M517" s="17">
        <f t="shared" si="77"/>
        <v>0</v>
      </c>
      <c r="N517" s="17">
        <f t="shared" si="78"/>
        <v>10.17</v>
      </c>
      <c r="O517" s="54">
        <f t="shared" si="81"/>
        <v>0</v>
      </c>
    </row>
    <row r="518" spans="1:15" ht="28.5" x14ac:dyDescent="0.2">
      <c r="A518" s="53" t="s">
        <v>945</v>
      </c>
      <c r="B518" s="41" t="s">
        <v>946</v>
      </c>
      <c r="C518" s="42" t="s">
        <v>7</v>
      </c>
      <c r="D518" s="127">
        <v>8</v>
      </c>
      <c r="E518" s="128">
        <f>Boletim_de_Medição_03!G518</f>
        <v>0</v>
      </c>
      <c r="F518" s="105"/>
      <c r="G518" s="17">
        <f t="shared" si="79"/>
        <v>0</v>
      </c>
      <c r="H518" s="17">
        <f t="shared" si="80"/>
        <v>8</v>
      </c>
      <c r="I518" s="129">
        <v>10.050000000000001</v>
      </c>
      <c r="J518" s="17">
        <f t="shared" si="74"/>
        <v>80.400000000000006</v>
      </c>
      <c r="K518" s="17">
        <f t="shared" si="75"/>
        <v>0</v>
      </c>
      <c r="L518" s="17">
        <f t="shared" si="76"/>
        <v>0</v>
      </c>
      <c r="M518" s="17">
        <f t="shared" si="77"/>
        <v>0</v>
      </c>
      <c r="N518" s="17">
        <f t="shared" si="78"/>
        <v>80.400000000000006</v>
      </c>
      <c r="O518" s="54">
        <f t="shared" si="81"/>
        <v>0</v>
      </c>
    </row>
    <row r="519" spans="1:15" ht="28.5" x14ac:dyDescent="0.2">
      <c r="A519" s="53" t="s">
        <v>947</v>
      </c>
      <c r="B519" s="41" t="s">
        <v>948</v>
      </c>
      <c r="C519" s="42" t="s">
        <v>71</v>
      </c>
      <c r="D519" s="127">
        <v>6</v>
      </c>
      <c r="E519" s="128">
        <f>Boletim_de_Medição_03!G519</f>
        <v>0</v>
      </c>
      <c r="F519" s="105"/>
      <c r="G519" s="17">
        <f t="shared" si="79"/>
        <v>0</v>
      </c>
      <c r="H519" s="17">
        <f t="shared" si="80"/>
        <v>6</v>
      </c>
      <c r="I519" s="129">
        <v>20.41</v>
      </c>
      <c r="J519" s="17">
        <f t="shared" si="74"/>
        <v>122.46</v>
      </c>
      <c r="K519" s="17">
        <f t="shared" si="75"/>
        <v>0</v>
      </c>
      <c r="L519" s="17">
        <f t="shared" si="76"/>
        <v>0</v>
      </c>
      <c r="M519" s="17">
        <f t="shared" si="77"/>
        <v>0</v>
      </c>
      <c r="N519" s="17">
        <f t="shared" si="78"/>
        <v>122.46</v>
      </c>
      <c r="O519" s="54">
        <f t="shared" si="81"/>
        <v>0</v>
      </c>
    </row>
    <row r="520" spans="1:15" ht="28.5" x14ac:dyDescent="0.2">
      <c r="A520" s="53" t="s">
        <v>949</v>
      </c>
      <c r="B520" s="41" t="s">
        <v>950</v>
      </c>
      <c r="C520" s="42" t="s">
        <v>735</v>
      </c>
      <c r="D520" s="127">
        <v>1</v>
      </c>
      <c r="E520" s="128">
        <f>Boletim_de_Medição_03!G520</f>
        <v>0</v>
      </c>
      <c r="F520" s="105"/>
      <c r="G520" s="17">
        <f t="shared" si="79"/>
        <v>0</v>
      </c>
      <c r="H520" s="17">
        <f t="shared" si="80"/>
        <v>1</v>
      </c>
      <c r="I520" s="129">
        <v>48.16</v>
      </c>
      <c r="J520" s="17">
        <f t="shared" si="74"/>
        <v>48.16</v>
      </c>
      <c r="K520" s="17">
        <f t="shared" si="75"/>
        <v>0</v>
      </c>
      <c r="L520" s="17">
        <f t="shared" si="76"/>
        <v>0</v>
      </c>
      <c r="M520" s="17">
        <f t="shared" si="77"/>
        <v>0</v>
      </c>
      <c r="N520" s="17">
        <f t="shared" si="78"/>
        <v>48.16</v>
      </c>
      <c r="O520" s="54">
        <f t="shared" si="81"/>
        <v>0</v>
      </c>
    </row>
    <row r="521" spans="1:15" ht="28.5" x14ac:dyDescent="0.2">
      <c r="A521" s="53" t="s">
        <v>951</v>
      </c>
      <c r="B521" s="41" t="s">
        <v>952</v>
      </c>
      <c r="C521" s="42" t="s">
        <v>7</v>
      </c>
      <c r="D521" s="127">
        <v>1</v>
      </c>
      <c r="E521" s="128">
        <f>Boletim_de_Medição_03!G521</f>
        <v>0</v>
      </c>
      <c r="F521" s="105"/>
      <c r="G521" s="17">
        <f t="shared" si="79"/>
        <v>0</v>
      </c>
      <c r="H521" s="17">
        <f t="shared" si="80"/>
        <v>1</v>
      </c>
      <c r="I521" s="129">
        <v>7.76</v>
      </c>
      <c r="J521" s="17">
        <f t="shared" si="74"/>
        <v>7.76</v>
      </c>
      <c r="K521" s="17">
        <f t="shared" si="75"/>
        <v>0</v>
      </c>
      <c r="L521" s="17">
        <f t="shared" si="76"/>
        <v>0</v>
      </c>
      <c r="M521" s="17">
        <f t="shared" si="77"/>
        <v>0</v>
      </c>
      <c r="N521" s="17">
        <f t="shared" si="78"/>
        <v>7.76</v>
      </c>
      <c r="O521" s="54">
        <f t="shared" si="81"/>
        <v>0</v>
      </c>
    </row>
    <row r="522" spans="1:15" ht="15" x14ac:dyDescent="0.2">
      <c r="A522" s="53" t="s">
        <v>953</v>
      </c>
      <c r="B522" s="41" t="s">
        <v>954</v>
      </c>
      <c r="C522" s="42" t="s">
        <v>7</v>
      </c>
      <c r="D522" s="127">
        <v>1</v>
      </c>
      <c r="E522" s="128">
        <f>Boletim_de_Medição_03!G522</f>
        <v>0</v>
      </c>
      <c r="F522" s="105"/>
      <c r="G522" s="17">
        <f t="shared" si="79"/>
        <v>0</v>
      </c>
      <c r="H522" s="17">
        <f t="shared" si="80"/>
        <v>1</v>
      </c>
      <c r="I522" s="129">
        <v>24.81</v>
      </c>
      <c r="J522" s="17">
        <f t="shared" ref="J522:J585" si="82">D522*I522</f>
        <v>24.81</v>
      </c>
      <c r="K522" s="17">
        <f t="shared" ref="K522:K585" si="83">E522*I522</f>
        <v>0</v>
      </c>
      <c r="L522" s="17">
        <f t="shared" ref="L522:L585" si="84">F522*I522</f>
        <v>0</v>
      </c>
      <c r="M522" s="17">
        <f t="shared" ref="M522:M585" si="85">G522*I522</f>
        <v>0</v>
      </c>
      <c r="N522" s="17">
        <f t="shared" si="78"/>
        <v>24.81</v>
      </c>
      <c r="O522" s="54">
        <f t="shared" si="81"/>
        <v>0</v>
      </c>
    </row>
    <row r="523" spans="1:15" ht="28.5" x14ac:dyDescent="0.2">
      <c r="A523" s="53" t="s">
        <v>955</v>
      </c>
      <c r="B523" s="41" t="s">
        <v>956</v>
      </c>
      <c r="C523" s="42" t="s">
        <v>7</v>
      </c>
      <c r="D523" s="127">
        <v>2</v>
      </c>
      <c r="E523" s="128">
        <f>Boletim_de_Medição_03!G523</f>
        <v>0</v>
      </c>
      <c r="F523" s="105"/>
      <c r="G523" s="17">
        <f t="shared" si="79"/>
        <v>0</v>
      </c>
      <c r="H523" s="17">
        <f t="shared" si="80"/>
        <v>2</v>
      </c>
      <c r="I523" s="129">
        <v>440.91</v>
      </c>
      <c r="J523" s="17">
        <f t="shared" si="82"/>
        <v>881.82</v>
      </c>
      <c r="K523" s="17">
        <f t="shared" si="83"/>
        <v>0</v>
      </c>
      <c r="L523" s="17">
        <f t="shared" si="84"/>
        <v>0</v>
      </c>
      <c r="M523" s="17">
        <f t="shared" si="85"/>
        <v>0</v>
      </c>
      <c r="N523" s="17">
        <f t="shared" ref="N523:N586" si="86">J523-M523</f>
        <v>881.82</v>
      </c>
      <c r="O523" s="54">
        <f t="shared" si="81"/>
        <v>0</v>
      </c>
    </row>
    <row r="524" spans="1:15" ht="28.5" x14ac:dyDescent="0.2">
      <c r="A524" s="53" t="s">
        <v>957</v>
      </c>
      <c r="B524" s="41" t="s">
        <v>958</v>
      </c>
      <c r="C524" s="42" t="s">
        <v>7</v>
      </c>
      <c r="D524" s="127">
        <v>1</v>
      </c>
      <c r="E524" s="128">
        <f>Boletim_de_Medição_03!G524</f>
        <v>0</v>
      </c>
      <c r="F524" s="105"/>
      <c r="G524" s="17">
        <f t="shared" si="79"/>
        <v>0</v>
      </c>
      <c r="H524" s="17">
        <f t="shared" si="80"/>
        <v>1</v>
      </c>
      <c r="I524" s="129">
        <v>123.91</v>
      </c>
      <c r="J524" s="17">
        <f t="shared" si="82"/>
        <v>123.91</v>
      </c>
      <c r="K524" s="17">
        <f t="shared" si="83"/>
        <v>0</v>
      </c>
      <c r="L524" s="17">
        <f t="shared" si="84"/>
        <v>0</v>
      </c>
      <c r="M524" s="17">
        <f t="shared" si="85"/>
        <v>0</v>
      </c>
      <c r="N524" s="17">
        <f t="shared" si="86"/>
        <v>123.91</v>
      </c>
      <c r="O524" s="54">
        <f t="shared" si="81"/>
        <v>0</v>
      </c>
    </row>
    <row r="525" spans="1:15" ht="15" x14ac:dyDescent="0.2">
      <c r="A525" s="53" t="s">
        <v>959</v>
      </c>
      <c r="B525" s="41" t="s">
        <v>960</v>
      </c>
      <c r="C525" s="42" t="s">
        <v>7</v>
      </c>
      <c r="D525" s="127">
        <v>1</v>
      </c>
      <c r="E525" s="128">
        <f>Boletim_de_Medição_03!G525</f>
        <v>0</v>
      </c>
      <c r="F525" s="105"/>
      <c r="G525" s="17">
        <f t="shared" si="79"/>
        <v>0</v>
      </c>
      <c r="H525" s="17">
        <f t="shared" si="80"/>
        <v>1</v>
      </c>
      <c r="I525" s="129">
        <v>278.20999999999998</v>
      </c>
      <c r="J525" s="17">
        <f t="shared" si="82"/>
        <v>278.20999999999998</v>
      </c>
      <c r="K525" s="17">
        <f t="shared" si="83"/>
        <v>0</v>
      </c>
      <c r="L525" s="17">
        <f t="shared" si="84"/>
        <v>0</v>
      </c>
      <c r="M525" s="17">
        <f t="shared" si="85"/>
        <v>0</v>
      </c>
      <c r="N525" s="17">
        <f t="shared" si="86"/>
        <v>278.20999999999998</v>
      </c>
      <c r="O525" s="54">
        <f t="shared" si="81"/>
        <v>0</v>
      </c>
    </row>
    <row r="526" spans="1:15" ht="15" x14ac:dyDescent="0.2">
      <c r="A526" s="137" t="s">
        <v>140</v>
      </c>
      <c r="B526" s="138" t="s">
        <v>961</v>
      </c>
      <c r="C526" s="139"/>
      <c r="D526" s="140"/>
      <c r="E526" s="128">
        <f>Boletim_de_Medição_03!G526</f>
        <v>0</v>
      </c>
      <c r="F526" s="105"/>
      <c r="G526" s="17"/>
      <c r="H526" s="17"/>
      <c r="I526" s="129"/>
      <c r="J526" s="125"/>
      <c r="K526" s="125"/>
      <c r="L526" s="125"/>
      <c r="M526" s="125"/>
      <c r="N526" s="17">
        <f t="shared" si="86"/>
        <v>0</v>
      </c>
      <c r="O526" s="54"/>
    </row>
    <row r="527" spans="1:15" ht="28.5" x14ac:dyDescent="0.2">
      <c r="A527" s="53" t="s">
        <v>142</v>
      </c>
      <c r="B527" s="41" t="s">
        <v>962</v>
      </c>
      <c r="C527" s="42" t="s">
        <v>7</v>
      </c>
      <c r="D527" s="127">
        <v>1</v>
      </c>
      <c r="E527" s="128">
        <f>Boletim_de_Medição_03!G527</f>
        <v>0</v>
      </c>
      <c r="F527" s="105"/>
      <c r="G527" s="17">
        <f t="shared" si="79"/>
        <v>0</v>
      </c>
      <c r="H527" s="17">
        <f t="shared" si="80"/>
        <v>1</v>
      </c>
      <c r="I527" s="129">
        <v>372.32</v>
      </c>
      <c r="J527" s="17">
        <f t="shared" si="82"/>
        <v>372.32</v>
      </c>
      <c r="K527" s="17">
        <f t="shared" si="83"/>
        <v>0</v>
      </c>
      <c r="L527" s="17">
        <f t="shared" si="84"/>
        <v>0</v>
      </c>
      <c r="M527" s="17">
        <f t="shared" si="85"/>
        <v>0</v>
      </c>
      <c r="N527" s="17">
        <f t="shared" si="86"/>
        <v>372.32</v>
      </c>
      <c r="O527" s="54">
        <f t="shared" si="81"/>
        <v>0</v>
      </c>
    </row>
    <row r="528" spans="1:15" ht="28.5" x14ac:dyDescent="0.2">
      <c r="A528" s="53" t="s">
        <v>143</v>
      </c>
      <c r="B528" s="41" t="s">
        <v>963</v>
      </c>
      <c r="C528" s="42" t="s">
        <v>7</v>
      </c>
      <c r="D528" s="127">
        <v>2</v>
      </c>
      <c r="E528" s="128">
        <f>Boletim_de_Medição_03!G528</f>
        <v>0</v>
      </c>
      <c r="F528" s="105"/>
      <c r="G528" s="17">
        <f t="shared" si="79"/>
        <v>0</v>
      </c>
      <c r="H528" s="17">
        <f t="shared" si="80"/>
        <v>2</v>
      </c>
      <c r="I528" s="129">
        <v>361.33</v>
      </c>
      <c r="J528" s="17">
        <f t="shared" si="82"/>
        <v>722.66</v>
      </c>
      <c r="K528" s="17">
        <f t="shared" si="83"/>
        <v>0</v>
      </c>
      <c r="L528" s="17">
        <f t="shared" si="84"/>
        <v>0</v>
      </c>
      <c r="M528" s="17">
        <f t="shared" si="85"/>
        <v>0</v>
      </c>
      <c r="N528" s="17">
        <f t="shared" si="86"/>
        <v>722.66</v>
      </c>
      <c r="O528" s="54">
        <f t="shared" si="81"/>
        <v>0</v>
      </c>
    </row>
    <row r="529" spans="1:15" ht="42.75" x14ac:dyDescent="0.2">
      <c r="A529" s="53" t="s">
        <v>144</v>
      </c>
      <c r="B529" s="41" t="s">
        <v>964</v>
      </c>
      <c r="C529" s="42" t="s">
        <v>71</v>
      </c>
      <c r="D529" s="127">
        <v>15</v>
      </c>
      <c r="E529" s="128">
        <f>Boletim_de_Medição_03!G529</f>
        <v>0</v>
      </c>
      <c r="F529" s="105"/>
      <c r="G529" s="17">
        <f t="shared" si="79"/>
        <v>0</v>
      </c>
      <c r="H529" s="17">
        <f t="shared" si="80"/>
        <v>15</v>
      </c>
      <c r="I529" s="129">
        <v>289.25</v>
      </c>
      <c r="J529" s="17">
        <f t="shared" si="82"/>
        <v>4338.75</v>
      </c>
      <c r="K529" s="17">
        <f t="shared" si="83"/>
        <v>0</v>
      </c>
      <c r="L529" s="17">
        <f t="shared" si="84"/>
        <v>0</v>
      </c>
      <c r="M529" s="17">
        <f t="shared" si="85"/>
        <v>0</v>
      </c>
      <c r="N529" s="17">
        <f t="shared" si="86"/>
        <v>4338.75</v>
      </c>
      <c r="O529" s="54">
        <f t="shared" si="81"/>
        <v>0</v>
      </c>
    </row>
    <row r="530" spans="1:15" ht="42.75" x14ac:dyDescent="0.2">
      <c r="A530" s="53" t="s">
        <v>146</v>
      </c>
      <c r="B530" s="41" t="s">
        <v>965</v>
      </c>
      <c r="C530" s="42" t="s">
        <v>71</v>
      </c>
      <c r="D530" s="127">
        <v>4</v>
      </c>
      <c r="E530" s="128">
        <f>Boletim_de_Medição_03!G530</f>
        <v>0</v>
      </c>
      <c r="F530" s="105"/>
      <c r="G530" s="17">
        <f t="shared" si="79"/>
        <v>0</v>
      </c>
      <c r="H530" s="17">
        <f t="shared" si="80"/>
        <v>4</v>
      </c>
      <c r="I530" s="129">
        <v>287.97000000000003</v>
      </c>
      <c r="J530" s="17">
        <f t="shared" si="82"/>
        <v>1151.8800000000001</v>
      </c>
      <c r="K530" s="17">
        <f t="shared" si="83"/>
        <v>0</v>
      </c>
      <c r="L530" s="17">
        <f t="shared" si="84"/>
        <v>0</v>
      </c>
      <c r="M530" s="17">
        <f t="shared" si="85"/>
        <v>0</v>
      </c>
      <c r="N530" s="17">
        <f t="shared" si="86"/>
        <v>1151.8800000000001</v>
      </c>
      <c r="O530" s="54">
        <f t="shared" si="81"/>
        <v>0</v>
      </c>
    </row>
    <row r="531" spans="1:15" ht="28.5" x14ac:dyDescent="0.2">
      <c r="A531" s="53" t="s">
        <v>147</v>
      </c>
      <c r="B531" s="41" t="s">
        <v>966</v>
      </c>
      <c r="C531" s="42" t="s">
        <v>6</v>
      </c>
      <c r="D531" s="127">
        <v>11.87</v>
      </c>
      <c r="E531" s="128">
        <f>Boletim_de_Medição_03!G531</f>
        <v>0</v>
      </c>
      <c r="F531" s="105"/>
      <c r="G531" s="17">
        <f t="shared" si="79"/>
        <v>0</v>
      </c>
      <c r="H531" s="17">
        <f t="shared" si="80"/>
        <v>11.87</v>
      </c>
      <c r="I531" s="129">
        <v>248.15</v>
      </c>
      <c r="J531" s="17">
        <f t="shared" si="82"/>
        <v>2945.54</v>
      </c>
      <c r="K531" s="17">
        <f t="shared" si="83"/>
        <v>0</v>
      </c>
      <c r="L531" s="17">
        <f t="shared" si="84"/>
        <v>0</v>
      </c>
      <c r="M531" s="17">
        <f t="shared" si="85"/>
        <v>0</v>
      </c>
      <c r="N531" s="17">
        <f t="shared" si="86"/>
        <v>2945.54</v>
      </c>
      <c r="O531" s="54">
        <f t="shared" si="81"/>
        <v>0</v>
      </c>
    </row>
    <row r="532" spans="1:15" ht="42.75" x14ac:dyDescent="0.2">
      <c r="A532" s="53" t="s">
        <v>148</v>
      </c>
      <c r="B532" s="41" t="s">
        <v>967</v>
      </c>
      <c r="C532" s="42" t="s">
        <v>72</v>
      </c>
      <c r="D532" s="127">
        <v>33.58</v>
      </c>
      <c r="E532" s="128">
        <f>Boletim_de_Medição_03!G532</f>
        <v>0</v>
      </c>
      <c r="F532" s="105"/>
      <c r="G532" s="17">
        <f t="shared" si="79"/>
        <v>0</v>
      </c>
      <c r="H532" s="17">
        <f t="shared" si="80"/>
        <v>33.58</v>
      </c>
      <c r="I532" s="129">
        <v>229.07</v>
      </c>
      <c r="J532" s="17">
        <f t="shared" si="82"/>
        <v>7692.17</v>
      </c>
      <c r="K532" s="17">
        <f t="shared" si="83"/>
        <v>0</v>
      </c>
      <c r="L532" s="17">
        <f t="shared" si="84"/>
        <v>0</v>
      </c>
      <c r="M532" s="17">
        <f t="shared" si="85"/>
        <v>0</v>
      </c>
      <c r="N532" s="17">
        <f t="shared" si="86"/>
        <v>7692.17</v>
      </c>
      <c r="O532" s="54">
        <f t="shared" si="81"/>
        <v>0</v>
      </c>
    </row>
    <row r="533" spans="1:15" ht="28.5" x14ac:dyDescent="0.2">
      <c r="A533" s="53" t="s">
        <v>968</v>
      </c>
      <c r="B533" s="41" t="s">
        <v>969</v>
      </c>
      <c r="C533" s="42" t="s">
        <v>72</v>
      </c>
      <c r="D533" s="127">
        <v>10.8</v>
      </c>
      <c r="E533" s="128">
        <f>Boletim_de_Medição_03!G533</f>
        <v>0</v>
      </c>
      <c r="F533" s="105"/>
      <c r="G533" s="17">
        <f t="shared" si="79"/>
        <v>0</v>
      </c>
      <c r="H533" s="17">
        <f t="shared" si="80"/>
        <v>10.8</v>
      </c>
      <c r="I533" s="129">
        <v>127.8</v>
      </c>
      <c r="J533" s="17">
        <f t="shared" si="82"/>
        <v>1380.24</v>
      </c>
      <c r="K533" s="17">
        <f t="shared" si="83"/>
        <v>0</v>
      </c>
      <c r="L533" s="17">
        <f t="shared" si="84"/>
        <v>0</v>
      </c>
      <c r="M533" s="17">
        <f t="shared" si="85"/>
        <v>0</v>
      </c>
      <c r="N533" s="17">
        <f t="shared" si="86"/>
        <v>1380.24</v>
      </c>
      <c r="O533" s="54">
        <f t="shared" si="81"/>
        <v>0</v>
      </c>
    </row>
    <row r="534" spans="1:15" ht="85.5" x14ac:dyDescent="0.2">
      <c r="A534" s="53" t="s">
        <v>970</v>
      </c>
      <c r="B534" s="41" t="s">
        <v>971</v>
      </c>
      <c r="C534" s="42" t="s">
        <v>71</v>
      </c>
      <c r="D534" s="127">
        <v>2</v>
      </c>
      <c r="E534" s="128">
        <f>Boletim_de_Medição_03!G534</f>
        <v>0</v>
      </c>
      <c r="F534" s="105"/>
      <c r="G534" s="17">
        <f t="shared" si="79"/>
        <v>0</v>
      </c>
      <c r="H534" s="17">
        <f t="shared" si="80"/>
        <v>2</v>
      </c>
      <c r="I534" s="129">
        <v>1175.2</v>
      </c>
      <c r="J534" s="17">
        <f t="shared" si="82"/>
        <v>2350.4</v>
      </c>
      <c r="K534" s="17">
        <f t="shared" si="83"/>
        <v>0</v>
      </c>
      <c r="L534" s="17">
        <f t="shared" si="84"/>
        <v>0</v>
      </c>
      <c r="M534" s="17">
        <f t="shared" si="85"/>
        <v>0</v>
      </c>
      <c r="N534" s="17">
        <f t="shared" si="86"/>
        <v>2350.4</v>
      </c>
      <c r="O534" s="54">
        <f t="shared" si="81"/>
        <v>0</v>
      </c>
    </row>
    <row r="535" spans="1:15" ht="57" x14ac:dyDescent="0.2">
      <c r="A535" s="53" t="s">
        <v>972</v>
      </c>
      <c r="B535" s="41" t="s">
        <v>973</v>
      </c>
      <c r="C535" s="42" t="s">
        <v>6</v>
      </c>
      <c r="D535" s="127">
        <v>6.09</v>
      </c>
      <c r="E535" s="128">
        <f>Boletim_de_Medição_03!G535</f>
        <v>0</v>
      </c>
      <c r="F535" s="105"/>
      <c r="G535" s="17">
        <f t="shared" si="79"/>
        <v>0</v>
      </c>
      <c r="H535" s="17">
        <f t="shared" si="80"/>
        <v>6.09</v>
      </c>
      <c r="I535" s="129">
        <v>744.35</v>
      </c>
      <c r="J535" s="17">
        <f t="shared" si="82"/>
        <v>4533.09</v>
      </c>
      <c r="K535" s="17">
        <f t="shared" si="83"/>
        <v>0</v>
      </c>
      <c r="L535" s="17">
        <f t="shared" si="84"/>
        <v>0</v>
      </c>
      <c r="M535" s="17">
        <f t="shared" si="85"/>
        <v>0</v>
      </c>
      <c r="N535" s="17">
        <f t="shared" si="86"/>
        <v>4533.09</v>
      </c>
      <c r="O535" s="54">
        <f t="shared" si="81"/>
        <v>0</v>
      </c>
    </row>
    <row r="536" spans="1:15" ht="15" x14ac:dyDescent="0.2">
      <c r="A536" s="53" t="s">
        <v>974</v>
      </c>
      <c r="B536" s="41" t="s">
        <v>975</v>
      </c>
      <c r="C536" s="42" t="s">
        <v>6</v>
      </c>
      <c r="D536" s="127">
        <v>33.200000000000003</v>
      </c>
      <c r="E536" s="128">
        <f>Boletim_de_Medição_03!G536</f>
        <v>0</v>
      </c>
      <c r="F536" s="105"/>
      <c r="G536" s="17">
        <f t="shared" si="79"/>
        <v>0</v>
      </c>
      <c r="H536" s="17">
        <f t="shared" si="80"/>
        <v>33.200000000000003</v>
      </c>
      <c r="I536" s="129">
        <v>124.63</v>
      </c>
      <c r="J536" s="17">
        <f t="shared" si="82"/>
        <v>4137.72</v>
      </c>
      <c r="K536" s="17">
        <f t="shared" si="83"/>
        <v>0</v>
      </c>
      <c r="L536" s="17">
        <f t="shared" si="84"/>
        <v>0</v>
      </c>
      <c r="M536" s="17">
        <f t="shared" si="85"/>
        <v>0</v>
      </c>
      <c r="N536" s="17">
        <f t="shared" si="86"/>
        <v>4137.72</v>
      </c>
      <c r="O536" s="54">
        <f t="shared" si="81"/>
        <v>0</v>
      </c>
    </row>
    <row r="537" spans="1:15" ht="28.5" x14ac:dyDescent="0.2">
      <c r="A537" s="53" t="s">
        <v>976</v>
      </c>
      <c r="B537" s="41" t="s">
        <v>977</v>
      </c>
      <c r="C537" s="42" t="s">
        <v>6</v>
      </c>
      <c r="D537" s="127">
        <v>6</v>
      </c>
      <c r="E537" s="128">
        <f>Boletim_de_Medição_03!G537</f>
        <v>0</v>
      </c>
      <c r="F537" s="105"/>
      <c r="G537" s="17">
        <f t="shared" si="79"/>
        <v>0</v>
      </c>
      <c r="H537" s="17">
        <f t="shared" si="80"/>
        <v>6</v>
      </c>
      <c r="I537" s="129">
        <v>175.39</v>
      </c>
      <c r="J537" s="17">
        <f t="shared" si="82"/>
        <v>1052.3399999999999</v>
      </c>
      <c r="K537" s="17">
        <f t="shared" si="83"/>
        <v>0</v>
      </c>
      <c r="L537" s="17">
        <f t="shared" si="84"/>
        <v>0</v>
      </c>
      <c r="M537" s="17">
        <f t="shared" si="85"/>
        <v>0</v>
      </c>
      <c r="N537" s="17">
        <f t="shared" si="86"/>
        <v>1052.3399999999999</v>
      </c>
      <c r="O537" s="54">
        <f t="shared" si="81"/>
        <v>0</v>
      </c>
    </row>
    <row r="538" spans="1:15" ht="15" x14ac:dyDescent="0.2">
      <c r="A538" s="53" t="s">
        <v>978</v>
      </c>
      <c r="B538" s="41" t="s">
        <v>979</v>
      </c>
      <c r="C538" s="42" t="s">
        <v>72</v>
      </c>
      <c r="D538" s="127">
        <v>33.549999999999997</v>
      </c>
      <c r="E538" s="128">
        <f>Boletim_de_Medição_03!G538</f>
        <v>0</v>
      </c>
      <c r="F538" s="105"/>
      <c r="G538" s="17">
        <f t="shared" si="79"/>
        <v>0</v>
      </c>
      <c r="H538" s="17">
        <f t="shared" si="80"/>
        <v>33.549999999999997</v>
      </c>
      <c r="I538" s="129">
        <v>96.5</v>
      </c>
      <c r="J538" s="17">
        <f t="shared" si="82"/>
        <v>3237.58</v>
      </c>
      <c r="K538" s="17">
        <f t="shared" si="83"/>
        <v>0</v>
      </c>
      <c r="L538" s="17">
        <f t="shared" si="84"/>
        <v>0</v>
      </c>
      <c r="M538" s="17">
        <f t="shared" si="85"/>
        <v>0</v>
      </c>
      <c r="N538" s="17">
        <f t="shared" si="86"/>
        <v>3237.58</v>
      </c>
      <c r="O538" s="54">
        <f t="shared" si="81"/>
        <v>0</v>
      </c>
    </row>
    <row r="539" spans="1:15" ht="15" x14ac:dyDescent="0.2">
      <c r="A539" s="53" t="s">
        <v>980</v>
      </c>
      <c r="B539" s="41" t="s">
        <v>981</v>
      </c>
      <c r="C539" s="42" t="s">
        <v>72</v>
      </c>
      <c r="D539" s="127">
        <v>3.6</v>
      </c>
      <c r="E539" s="128">
        <f>Boletim_de_Medição_03!G539</f>
        <v>0</v>
      </c>
      <c r="F539" s="105"/>
      <c r="G539" s="17">
        <f t="shared" si="79"/>
        <v>0</v>
      </c>
      <c r="H539" s="17">
        <f t="shared" si="80"/>
        <v>3.6</v>
      </c>
      <c r="I539" s="129">
        <v>78.72</v>
      </c>
      <c r="J539" s="17">
        <f t="shared" si="82"/>
        <v>283.39</v>
      </c>
      <c r="K539" s="17">
        <f t="shared" si="83"/>
        <v>0</v>
      </c>
      <c r="L539" s="17">
        <f t="shared" si="84"/>
        <v>0</v>
      </c>
      <c r="M539" s="17">
        <f t="shared" si="85"/>
        <v>0</v>
      </c>
      <c r="N539" s="17">
        <f t="shared" si="86"/>
        <v>283.39</v>
      </c>
      <c r="O539" s="54">
        <f t="shared" si="81"/>
        <v>0</v>
      </c>
    </row>
    <row r="540" spans="1:15" ht="15" x14ac:dyDescent="0.2">
      <c r="A540" s="53" t="s">
        <v>982</v>
      </c>
      <c r="B540" s="41" t="s">
        <v>983</v>
      </c>
      <c r="C540" s="42" t="s">
        <v>7</v>
      </c>
      <c r="D540" s="127">
        <v>6</v>
      </c>
      <c r="E540" s="128">
        <f>Boletim_de_Medição_03!G540</f>
        <v>0</v>
      </c>
      <c r="F540" s="105"/>
      <c r="G540" s="17">
        <f t="shared" si="79"/>
        <v>0</v>
      </c>
      <c r="H540" s="17">
        <f t="shared" si="80"/>
        <v>6</v>
      </c>
      <c r="I540" s="129">
        <v>99.05</v>
      </c>
      <c r="J540" s="17">
        <f t="shared" si="82"/>
        <v>594.29999999999995</v>
      </c>
      <c r="K540" s="17">
        <f t="shared" si="83"/>
        <v>0</v>
      </c>
      <c r="L540" s="17">
        <f t="shared" si="84"/>
        <v>0</v>
      </c>
      <c r="M540" s="17">
        <f t="shared" si="85"/>
        <v>0</v>
      </c>
      <c r="N540" s="17">
        <f t="shared" si="86"/>
        <v>594.29999999999995</v>
      </c>
      <c r="O540" s="54">
        <f t="shared" si="81"/>
        <v>0</v>
      </c>
    </row>
    <row r="541" spans="1:15" ht="15" x14ac:dyDescent="0.2">
      <c r="A541" s="53" t="s">
        <v>984</v>
      </c>
      <c r="B541" s="41" t="s">
        <v>985</v>
      </c>
      <c r="C541" s="42" t="s">
        <v>72</v>
      </c>
      <c r="D541" s="127">
        <v>1.5</v>
      </c>
      <c r="E541" s="128">
        <f>Boletim_de_Medição_03!G541</f>
        <v>0</v>
      </c>
      <c r="F541" s="105"/>
      <c r="G541" s="17">
        <f t="shared" si="79"/>
        <v>0</v>
      </c>
      <c r="H541" s="17">
        <f t="shared" si="80"/>
        <v>1.5</v>
      </c>
      <c r="I541" s="129">
        <v>61.93</v>
      </c>
      <c r="J541" s="17">
        <f t="shared" si="82"/>
        <v>92.9</v>
      </c>
      <c r="K541" s="17">
        <f t="shared" si="83"/>
        <v>0</v>
      </c>
      <c r="L541" s="17">
        <f t="shared" si="84"/>
        <v>0</v>
      </c>
      <c r="M541" s="17">
        <f t="shared" si="85"/>
        <v>0</v>
      </c>
      <c r="N541" s="17">
        <f t="shared" si="86"/>
        <v>92.9</v>
      </c>
      <c r="O541" s="54">
        <f t="shared" si="81"/>
        <v>0</v>
      </c>
    </row>
    <row r="542" spans="1:15" ht="28.5" x14ac:dyDescent="0.2">
      <c r="A542" s="53" t="s">
        <v>986</v>
      </c>
      <c r="B542" s="41" t="s">
        <v>987</v>
      </c>
      <c r="C542" s="42" t="s">
        <v>72</v>
      </c>
      <c r="D542" s="127">
        <v>1.68</v>
      </c>
      <c r="E542" s="128">
        <f>Boletim_de_Medição_03!G542</f>
        <v>0</v>
      </c>
      <c r="F542" s="105"/>
      <c r="G542" s="17">
        <f t="shared" si="79"/>
        <v>0</v>
      </c>
      <c r="H542" s="17">
        <f t="shared" si="80"/>
        <v>1.68</v>
      </c>
      <c r="I542" s="129">
        <v>345.3</v>
      </c>
      <c r="J542" s="17">
        <f t="shared" si="82"/>
        <v>580.1</v>
      </c>
      <c r="K542" s="17">
        <f t="shared" si="83"/>
        <v>0</v>
      </c>
      <c r="L542" s="17">
        <f t="shared" si="84"/>
        <v>0</v>
      </c>
      <c r="M542" s="17">
        <f t="shared" si="85"/>
        <v>0</v>
      </c>
      <c r="N542" s="17">
        <f t="shared" si="86"/>
        <v>580.1</v>
      </c>
      <c r="O542" s="54">
        <f t="shared" si="81"/>
        <v>0</v>
      </c>
    </row>
    <row r="543" spans="1:15" ht="71.25" x14ac:dyDescent="0.2">
      <c r="A543" s="53" t="s">
        <v>988</v>
      </c>
      <c r="B543" s="41" t="s">
        <v>989</v>
      </c>
      <c r="C543" s="42" t="s">
        <v>72</v>
      </c>
      <c r="D543" s="127">
        <v>4.2</v>
      </c>
      <c r="E543" s="128">
        <f>Boletim_de_Medição_03!G543</f>
        <v>0</v>
      </c>
      <c r="F543" s="105"/>
      <c r="G543" s="17">
        <f t="shared" si="79"/>
        <v>0</v>
      </c>
      <c r="H543" s="17">
        <f t="shared" si="80"/>
        <v>4.2</v>
      </c>
      <c r="I543" s="129">
        <v>434.16</v>
      </c>
      <c r="J543" s="17">
        <f t="shared" si="82"/>
        <v>1823.47</v>
      </c>
      <c r="K543" s="17">
        <f t="shared" si="83"/>
        <v>0</v>
      </c>
      <c r="L543" s="17">
        <f t="shared" si="84"/>
        <v>0</v>
      </c>
      <c r="M543" s="17">
        <f t="shared" si="85"/>
        <v>0</v>
      </c>
      <c r="N543" s="17">
        <f t="shared" si="86"/>
        <v>1823.47</v>
      </c>
      <c r="O543" s="54">
        <f t="shared" si="81"/>
        <v>0</v>
      </c>
    </row>
    <row r="544" spans="1:15" ht="28.5" x14ac:dyDescent="0.2">
      <c r="A544" s="53" t="s">
        <v>990</v>
      </c>
      <c r="B544" s="41" t="s">
        <v>991</v>
      </c>
      <c r="C544" s="42" t="s">
        <v>72</v>
      </c>
      <c r="D544" s="127">
        <v>12.6</v>
      </c>
      <c r="E544" s="128">
        <f>Boletim_de_Medição_03!G544</f>
        <v>0</v>
      </c>
      <c r="F544" s="105"/>
      <c r="G544" s="17">
        <f t="shared" si="79"/>
        <v>0</v>
      </c>
      <c r="H544" s="17">
        <f t="shared" si="80"/>
        <v>12.6</v>
      </c>
      <c r="I544" s="129">
        <v>457.73</v>
      </c>
      <c r="J544" s="17">
        <f t="shared" si="82"/>
        <v>5767.4</v>
      </c>
      <c r="K544" s="17">
        <f t="shared" si="83"/>
        <v>0</v>
      </c>
      <c r="L544" s="17">
        <f t="shared" si="84"/>
        <v>0</v>
      </c>
      <c r="M544" s="17">
        <f t="shared" si="85"/>
        <v>0</v>
      </c>
      <c r="N544" s="17">
        <f t="shared" si="86"/>
        <v>5767.4</v>
      </c>
      <c r="O544" s="54">
        <f t="shared" si="81"/>
        <v>0</v>
      </c>
    </row>
    <row r="545" spans="1:15" ht="15" x14ac:dyDescent="0.2">
      <c r="A545" s="137" t="s">
        <v>149</v>
      </c>
      <c r="B545" s="138" t="s">
        <v>992</v>
      </c>
      <c r="C545" s="139"/>
      <c r="D545" s="140"/>
      <c r="E545" s="128">
        <f>Boletim_de_Medição_03!G545</f>
        <v>0</v>
      </c>
      <c r="F545" s="105"/>
      <c r="G545" s="17"/>
      <c r="H545" s="17"/>
      <c r="I545" s="129"/>
      <c r="J545" s="125"/>
      <c r="K545" s="125"/>
      <c r="L545" s="125"/>
      <c r="M545" s="125"/>
      <c r="N545" s="17">
        <f t="shared" si="86"/>
        <v>0</v>
      </c>
      <c r="O545" s="54"/>
    </row>
    <row r="546" spans="1:15" ht="28.5" x14ac:dyDescent="0.2">
      <c r="A546" s="53" t="s">
        <v>150</v>
      </c>
      <c r="B546" s="41" t="s">
        <v>993</v>
      </c>
      <c r="C546" s="42" t="s">
        <v>72</v>
      </c>
      <c r="D546" s="127">
        <v>356.87</v>
      </c>
      <c r="E546" s="128">
        <f>Boletim_de_Medição_03!G546</f>
        <v>0</v>
      </c>
      <c r="F546" s="105"/>
      <c r="G546" s="17">
        <f t="shared" si="79"/>
        <v>0</v>
      </c>
      <c r="H546" s="17">
        <f t="shared" si="80"/>
        <v>356.87</v>
      </c>
      <c r="I546" s="129">
        <v>4.1500000000000004</v>
      </c>
      <c r="J546" s="17">
        <f t="shared" si="82"/>
        <v>1481.01</v>
      </c>
      <c r="K546" s="17">
        <f t="shared" si="83"/>
        <v>0</v>
      </c>
      <c r="L546" s="17">
        <f t="shared" si="84"/>
        <v>0</v>
      </c>
      <c r="M546" s="17">
        <f t="shared" si="85"/>
        <v>0</v>
      </c>
      <c r="N546" s="17">
        <f t="shared" si="86"/>
        <v>1481.01</v>
      </c>
      <c r="O546" s="54">
        <f t="shared" si="81"/>
        <v>0</v>
      </c>
    </row>
    <row r="547" spans="1:15" ht="28.5" x14ac:dyDescent="0.2">
      <c r="A547" s="53" t="s">
        <v>151</v>
      </c>
      <c r="B547" s="41" t="s">
        <v>322</v>
      </c>
      <c r="C547" s="42" t="s">
        <v>72</v>
      </c>
      <c r="D547" s="127">
        <v>1261.8499999999999</v>
      </c>
      <c r="E547" s="128">
        <f>Boletim_de_Medição_03!G547</f>
        <v>0</v>
      </c>
      <c r="F547" s="105">
        <v>688.4</v>
      </c>
      <c r="G547" s="17">
        <f t="shared" si="79"/>
        <v>688.4</v>
      </c>
      <c r="H547" s="17">
        <f t="shared" si="80"/>
        <v>573.45000000000005</v>
      </c>
      <c r="I547" s="129">
        <v>3.02</v>
      </c>
      <c r="J547" s="17">
        <f t="shared" si="82"/>
        <v>3810.79</v>
      </c>
      <c r="K547" s="17">
        <f t="shared" si="83"/>
        <v>0</v>
      </c>
      <c r="L547" s="17">
        <f t="shared" si="84"/>
        <v>2078.9699999999998</v>
      </c>
      <c r="M547" s="17">
        <f t="shared" si="85"/>
        <v>2078.9699999999998</v>
      </c>
      <c r="N547" s="17">
        <f t="shared" si="86"/>
        <v>1731.82</v>
      </c>
      <c r="O547" s="54">
        <f t="shared" si="81"/>
        <v>54.55</v>
      </c>
    </row>
    <row r="548" spans="1:15" ht="42.75" x14ac:dyDescent="0.2">
      <c r="A548" s="53" t="s">
        <v>152</v>
      </c>
      <c r="B548" s="41" t="s">
        <v>994</v>
      </c>
      <c r="C548" s="42" t="s">
        <v>72</v>
      </c>
      <c r="D548" s="127">
        <v>356.87</v>
      </c>
      <c r="E548" s="128">
        <f>Boletim_de_Medição_03!G548</f>
        <v>0</v>
      </c>
      <c r="F548" s="105"/>
      <c r="G548" s="17">
        <f t="shared" si="79"/>
        <v>0</v>
      </c>
      <c r="H548" s="17">
        <f t="shared" si="80"/>
        <v>356.87</v>
      </c>
      <c r="I548" s="129">
        <v>13.94</v>
      </c>
      <c r="J548" s="17">
        <f t="shared" si="82"/>
        <v>4974.7700000000004</v>
      </c>
      <c r="K548" s="17">
        <f t="shared" si="83"/>
        <v>0</v>
      </c>
      <c r="L548" s="17">
        <f t="shared" si="84"/>
        <v>0</v>
      </c>
      <c r="M548" s="17">
        <f t="shared" si="85"/>
        <v>0</v>
      </c>
      <c r="N548" s="17">
        <f t="shared" si="86"/>
        <v>4974.7700000000004</v>
      </c>
      <c r="O548" s="54">
        <f t="shared" si="81"/>
        <v>0</v>
      </c>
    </row>
    <row r="549" spans="1:15" ht="42.75" x14ac:dyDescent="0.2">
      <c r="A549" s="53" t="s">
        <v>153</v>
      </c>
      <c r="B549" s="41" t="s">
        <v>995</v>
      </c>
      <c r="C549" s="42" t="s">
        <v>72</v>
      </c>
      <c r="D549" s="127">
        <v>1261.8499999999999</v>
      </c>
      <c r="E549" s="128">
        <f>Boletim_de_Medição_03!G549</f>
        <v>0</v>
      </c>
      <c r="F549" s="105"/>
      <c r="G549" s="17">
        <f t="shared" si="79"/>
        <v>0</v>
      </c>
      <c r="H549" s="17">
        <f t="shared" si="80"/>
        <v>1261.8499999999999</v>
      </c>
      <c r="I549" s="129">
        <v>11.12</v>
      </c>
      <c r="J549" s="17">
        <f t="shared" si="82"/>
        <v>14031.77</v>
      </c>
      <c r="K549" s="17">
        <f t="shared" si="83"/>
        <v>0</v>
      </c>
      <c r="L549" s="17">
        <f t="shared" si="84"/>
        <v>0</v>
      </c>
      <c r="M549" s="17">
        <f t="shared" si="85"/>
        <v>0</v>
      </c>
      <c r="N549" s="17">
        <f t="shared" si="86"/>
        <v>14031.77</v>
      </c>
      <c r="O549" s="54">
        <f t="shared" si="81"/>
        <v>0</v>
      </c>
    </row>
    <row r="550" spans="1:15" ht="42.75" x14ac:dyDescent="0.2">
      <c r="A550" s="53" t="s">
        <v>154</v>
      </c>
      <c r="B550" s="41" t="s">
        <v>586</v>
      </c>
      <c r="C550" s="42" t="s">
        <v>72</v>
      </c>
      <c r="D550" s="127">
        <v>420.89</v>
      </c>
      <c r="E550" s="128">
        <f>Boletim_de_Medição_03!G550</f>
        <v>0</v>
      </c>
      <c r="F550" s="105"/>
      <c r="G550" s="17">
        <f t="shared" si="79"/>
        <v>0</v>
      </c>
      <c r="H550" s="17">
        <f t="shared" si="80"/>
        <v>420.89</v>
      </c>
      <c r="I550" s="129">
        <v>18.649999999999999</v>
      </c>
      <c r="J550" s="17">
        <f t="shared" si="82"/>
        <v>7849.6</v>
      </c>
      <c r="K550" s="17">
        <f t="shared" si="83"/>
        <v>0</v>
      </c>
      <c r="L550" s="17">
        <f t="shared" si="84"/>
        <v>0</v>
      </c>
      <c r="M550" s="17">
        <f t="shared" si="85"/>
        <v>0</v>
      </c>
      <c r="N550" s="17">
        <f t="shared" si="86"/>
        <v>7849.6</v>
      </c>
      <c r="O550" s="54">
        <f t="shared" si="81"/>
        <v>0</v>
      </c>
    </row>
    <row r="551" spans="1:15" ht="71.25" x14ac:dyDescent="0.2">
      <c r="A551" s="53" t="s">
        <v>155</v>
      </c>
      <c r="B551" s="41" t="s">
        <v>996</v>
      </c>
      <c r="C551" s="42" t="s">
        <v>72</v>
      </c>
      <c r="D551" s="127">
        <v>183.9</v>
      </c>
      <c r="E551" s="128">
        <f>Boletim_de_Medição_03!G551</f>
        <v>0</v>
      </c>
      <c r="F551" s="105"/>
      <c r="G551" s="17">
        <f t="shared" si="79"/>
        <v>0</v>
      </c>
      <c r="H551" s="17">
        <f t="shared" si="80"/>
        <v>183.9</v>
      </c>
      <c r="I551" s="129">
        <v>39.799999999999997</v>
      </c>
      <c r="J551" s="17">
        <f t="shared" si="82"/>
        <v>7319.22</v>
      </c>
      <c r="K551" s="17">
        <f t="shared" si="83"/>
        <v>0</v>
      </c>
      <c r="L551" s="17">
        <f t="shared" si="84"/>
        <v>0</v>
      </c>
      <c r="M551" s="17">
        <f t="shared" si="85"/>
        <v>0</v>
      </c>
      <c r="N551" s="17">
        <f t="shared" si="86"/>
        <v>7319.22</v>
      </c>
      <c r="O551" s="54">
        <f t="shared" si="81"/>
        <v>0</v>
      </c>
    </row>
    <row r="552" spans="1:15" ht="57" x14ac:dyDescent="0.2">
      <c r="A552" s="53" t="s">
        <v>156</v>
      </c>
      <c r="B552" s="41" t="s">
        <v>997</v>
      </c>
      <c r="C552" s="42" t="s">
        <v>6</v>
      </c>
      <c r="D552" s="127">
        <v>32.880000000000003</v>
      </c>
      <c r="E552" s="128">
        <f>Boletim_de_Medição_03!G552</f>
        <v>0</v>
      </c>
      <c r="F552" s="105"/>
      <c r="G552" s="17">
        <f t="shared" si="79"/>
        <v>0</v>
      </c>
      <c r="H552" s="17">
        <f t="shared" si="80"/>
        <v>32.880000000000003</v>
      </c>
      <c r="I552" s="129">
        <v>140.54</v>
      </c>
      <c r="J552" s="17">
        <f t="shared" si="82"/>
        <v>4620.96</v>
      </c>
      <c r="K552" s="17">
        <f t="shared" si="83"/>
        <v>0</v>
      </c>
      <c r="L552" s="17">
        <f t="shared" si="84"/>
        <v>0</v>
      </c>
      <c r="M552" s="17">
        <f t="shared" si="85"/>
        <v>0</v>
      </c>
      <c r="N552" s="17">
        <f t="shared" si="86"/>
        <v>4620.96</v>
      </c>
      <c r="O552" s="54">
        <f t="shared" si="81"/>
        <v>0</v>
      </c>
    </row>
    <row r="553" spans="1:15" ht="28.5" x14ac:dyDescent="0.2">
      <c r="A553" s="53" t="s">
        <v>157</v>
      </c>
      <c r="B553" s="41" t="s">
        <v>998</v>
      </c>
      <c r="C553" s="42" t="s">
        <v>30</v>
      </c>
      <c r="D553" s="127">
        <v>46.95</v>
      </c>
      <c r="E553" s="128">
        <f>Boletim_de_Medição_03!G553</f>
        <v>0</v>
      </c>
      <c r="F553" s="105"/>
      <c r="G553" s="17">
        <f t="shared" si="79"/>
        <v>0</v>
      </c>
      <c r="H553" s="17">
        <f t="shared" si="80"/>
        <v>46.95</v>
      </c>
      <c r="I553" s="129">
        <v>45.59</v>
      </c>
      <c r="J553" s="17">
        <f t="shared" si="82"/>
        <v>2140.4499999999998</v>
      </c>
      <c r="K553" s="17">
        <f t="shared" si="83"/>
        <v>0</v>
      </c>
      <c r="L553" s="17">
        <f t="shared" si="84"/>
        <v>0</v>
      </c>
      <c r="M553" s="17">
        <f t="shared" si="85"/>
        <v>0</v>
      </c>
      <c r="N553" s="17">
        <f t="shared" si="86"/>
        <v>2140.4499999999998</v>
      </c>
      <c r="O553" s="54">
        <f t="shared" si="81"/>
        <v>0</v>
      </c>
    </row>
    <row r="554" spans="1:15" ht="57" x14ac:dyDescent="0.2">
      <c r="A554" s="53" t="s">
        <v>999</v>
      </c>
      <c r="B554" s="41" t="s">
        <v>1000</v>
      </c>
      <c r="C554" s="42" t="s">
        <v>72</v>
      </c>
      <c r="D554" s="127">
        <v>57.57</v>
      </c>
      <c r="E554" s="128">
        <f>Boletim_de_Medição_03!G554</f>
        <v>0</v>
      </c>
      <c r="F554" s="105"/>
      <c r="G554" s="17">
        <f t="shared" si="79"/>
        <v>0</v>
      </c>
      <c r="H554" s="17">
        <f t="shared" si="80"/>
        <v>57.57</v>
      </c>
      <c r="I554" s="129">
        <v>50.2</v>
      </c>
      <c r="J554" s="17">
        <f t="shared" si="82"/>
        <v>2890.01</v>
      </c>
      <c r="K554" s="17">
        <f t="shared" si="83"/>
        <v>0</v>
      </c>
      <c r="L554" s="17">
        <f t="shared" si="84"/>
        <v>0</v>
      </c>
      <c r="M554" s="17">
        <f t="shared" si="85"/>
        <v>0</v>
      </c>
      <c r="N554" s="17">
        <f t="shared" si="86"/>
        <v>2890.01</v>
      </c>
      <c r="O554" s="54">
        <f t="shared" si="81"/>
        <v>0</v>
      </c>
    </row>
    <row r="555" spans="1:15" ht="15" x14ac:dyDescent="0.2">
      <c r="A555" s="137" t="s">
        <v>1001</v>
      </c>
      <c r="B555" s="138" t="s">
        <v>117</v>
      </c>
      <c r="C555" s="139"/>
      <c r="D555" s="140"/>
      <c r="E555" s="128">
        <f>Boletim_de_Medição_03!G555</f>
        <v>0</v>
      </c>
      <c r="F555" s="105"/>
      <c r="G555" s="17"/>
      <c r="H555" s="17"/>
      <c r="I555" s="129"/>
      <c r="J555" s="125"/>
      <c r="K555" s="125"/>
      <c r="L555" s="125"/>
      <c r="M555" s="125"/>
      <c r="N555" s="17">
        <f t="shared" si="86"/>
        <v>0</v>
      </c>
      <c r="O555" s="54"/>
    </row>
    <row r="556" spans="1:15" ht="28.5" x14ac:dyDescent="0.2">
      <c r="A556" s="53" t="s">
        <v>1002</v>
      </c>
      <c r="B556" s="41" t="s">
        <v>1003</v>
      </c>
      <c r="C556" s="42" t="s">
        <v>6</v>
      </c>
      <c r="D556" s="127">
        <v>41.62</v>
      </c>
      <c r="E556" s="128">
        <f>Boletim_de_Medição_03!G556</f>
        <v>0</v>
      </c>
      <c r="F556" s="105"/>
      <c r="G556" s="17">
        <f t="shared" si="79"/>
        <v>0</v>
      </c>
      <c r="H556" s="17">
        <f t="shared" si="80"/>
        <v>41.62</v>
      </c>
      <c r="I556" s="129">
        <v>2.04</v>
      </c>
      <c r="J556" s="17">
        <f t="shared" si="82"/>
        <v>84.9</v>
      </c>
      <c r="K556" s="17">
        <f t="shared" si="83"/>
        <v>0</v>
      </c>
      <c r="L556" s="17">
        <f t="shared" si="84"/>
        <v>0</v>
      </c>
      <c r="M556" s="17">
        <f t="shared" si="85"/>
        <v>0</v>
      </c>
      <c r="N556" s="17">
        <f t="shared" si="86"/>
        <v>84.9</v>
      </c>
      <c r="O556" s="54">
        <f t="shared" si="81"/>
        <v>0</v>
      </c>
    </row>
    <row r="557" spans="1:15" ht="57" x14ac:dyDescent="0.2">
      <c r="A557" s="53" t="s">
        <v>1004</v>
      </c>
      <c r="B557" s="41" t="s">
        <v>120</v>
      </c>
      <c r="C557" s="42" t="s">
        <v>72</v>
      </c>
      <c r="D557" s="127">
        <v>270.8</v>
      </c>
      <c r="E557" s="128">
        <f>Boletim_de_Medição_03!G557</f>
        <v>0</v>
      </c>
      <c r="F557" s="105"/>
      <c r="G557" s="17">
        <f t="shared" si="79"/>
        <v>0</v>
      </c>
      <c r="H557" s="17">
        <f t="shared" si="80"/>
        <v>270.8</v>
      </c>
      <c r="I557" s="129">
        <v>70.11</v>
      </c>
      <c r="J557" s="17">
        <f t="shared" si="82"/>
        <v>18985.79</v>
      </c>
      <c r="K557" s="17">
        <f t="shared" si="83"/>
        <v>0</v>
      </c>
      <c r="L557" s="17">
        <f t="shared" si="84"/>
        <v>0</v>
      </c>
      <c r="M557" s="17">
        <f t="shared" si="85"/>
        <v>0</v>
      </c>
      <c r="N557" s="17">
        <f t="shared" si="86"/>
        <v>18985.79</v>
      </c>
      <c r="O557" s="54">
        <f t="shared" si="81"/>
        <v>0</v>
      </c>
    </row>
    <row r="558" spans="1:15" ht="28.5" x14ac:dyDescent="0.2">
      <c r="A558" s="53" t="s">
        <v>1005</v>
      </c>
      <c r="B558" s="41" t="s">
        <v>1006</v>
      </c>
      <c r="C558" s="42" t="s">
        <v>72</v>
      </c>
      <c r="D558" s="127">
        <v>40.35</v>
      </c>
      <c r="E558" s="128">
        <f>Boletim_de_Medição_03!G558</f>
        <v>0</v>
      </c>
      <c r="F558" s="105"/>
      <c r="G558" s="17">
        <f t="shared" ref="G558:G621" si="87">E558+F558</f>
        <v>0</v>
      </c>
      <c r="H558" s="17">
        <f t="shared" ref="H558:H621" si="88">D558-G558</f>
        <v>40.35</v>
      </c>
      <c r="I558" s="129">
        <v>14.06</v>
      </c>
      <c r="J558" s="17">
        <f t="shared" si="82"/>
        <v>567.32000000000005</v>
      </c>
      <c r="K558" s="17">
        <f t="shared" si="83"/>
        <v>0</v>
      </c>
      <c r="L558" s="17">
        <f t="shared" si="84"/>
        <v>0</v>
      </c>
      <c r="M558" s="17">
        <f t="shared" si="85"/>
        <v>0</v>
      </c>
      <c r="N558" s="17">
        <f t="shared" si="86"/>
        <v>567.32000000000005</v>
      </c>
      <c r="O558" s="54">
        <f t="shared" ref="O558:O621" si="89">G558/D558*100</f>
        <v>0</v>
      </c>
    </row>
    <row r="559" spans="1:15" ht="71.25" x14ac:dyDescent="0.2">
      <c r="A559" s="53" t="s">
        <v>1007</v>
      </c>
      <c r="B559" s="41" t="s">
        <v>1008</v>
      </c>
      <c r="C559" s="42" t="s">
        <v>72</v>
      </c>
      <c r="D559" s="127">
        <v>20.05</v>
      </c>
      <c r="E559" s="128">
        <f>Boletim_de_Medição_03!G559</f>
        <v>0</v>
      </c>
      <c r="F559" s="105"/>
      <c r="G559" s="17">
        <f t="shared" si="87"/>
        <v>0</v>
      </c>
      <c r="H559" s="17">
        <f t="shared" si="88"/>
        <v>20.05</v>
      </c>
      <c r="I559" s="129">
        <v>38.6</v>
      </c>
      <c r="J559" s="17">
        <f t="shared" si="82"/>
        <v>773.93</v>
      </c>
      <c r="K559" s="17">
        <f t="shared" si="83"/>
        <v>0</v>
      </c>
      <c r="L559" s="17">
        <f t="shared" si="84"/>
        <v>0</v>
      </c>
      <c r="M559" s="17">
        <f t="shared" si="85"/>
        <v>0</v>
      </c>
      <c r="N559" s="17">
        <f t="shared" si="86"/>
        <v>773.93</v>
      </c>
      <c r="O559" s="54">
        <f t="shared" si="89"/>
        <v>0</v>
      </c>
    </row>
    <row r="560" spans="1:15" ht="71.25" x14ac:dyDescent="0.2">
      <c r="A560" s="53" t="s">
        <v>1009</v>
      </c>
      <c r="B560" s="41" t="s">
        <v>1010</v>
      </c>
      <c r="C560" s="42" t="s">
        <v>72</v>
      </c>
      <c r="D560" s="127">
        <v>20.3</v>
      </c>
      <c r="E560" s="128">
        <f>Boletim_de_Medição_03!G560</f>
        <v>0</v>
      </c>
      <c r="F560" s="105"/>
      <c r="G560" s="17">
        <f t="shared" si="87"/>
        <v>0</v>
      </c>
      <c r="H560" s="17">
        <f t="shared" si="88"/>
        <v>20.3</v>
      </c>
      <c r="I560" s="129">
        <v>49.8</v>
      </c>
      <c r="J560" s="17">
        <f t="shared" si="82"/>
        <v>1010.94</v>
      </c>
      <c r="K560" s="17">
        <f t="shared" si="83"/>
        <v>0</v>
      </c>
      <c r="L560" s="17">
        <f t="shared" si="84"/>
        <v>0</v>
      </c>
      <c r="M560" s="17">
        <f t="shared" si="85"/>
        <v>0</v>
      </c>
      <c r="N560" s="17">
        <f t="shared" si="86"/>
        <v>1010.94</v>
      </c>
      <c r="O560" s="54">
        <f t="shared" si="89"/>
        <v>0</v>
      </c>
    </row>
    <row r="561" spans="1:15" ht="15" x14ac:dyDescent="0.2">
      <c r="A561" s="53" t="s">
        <v>1011</v>
      </c>
      <c r="B561" s="41" t="s">
        <v>1012</v>
      </c>
      <c r="C561" s="42" t="s">
        <v>30</v>
      </c>
      <c r="D561" s="127">
        <v>260.3</v>
      </c>
      <c r="E561" s="128">
        <f>Boletim_de_Medição_03!G561</f>
        <v>0</v>
      </c>
      <c r="F561" s="105"/>
      <c r="G561" s="17">
        <f t="shared" si="87"/>
        <v>0</v>
      </c>
      <c r="H561" s="17">
        <f t="shared" si="88"/>
        <v>260.3</v>
      </c>
      <c r="I561" s="129">
        <v>15.98</v>
      </c>
      <c r="J561" s="17">
        <f t="shared" si="82"/>
        <v>4159.59</v>
      </c>
      <c r="K561" s="17">
        <f t="shared" si="83"/>
        <v>0</v>
      </c>
      <c r="L561" s="17">
        <f t="shared" si="84"/>
        <v>0</v>
      </c>
      <c r="M561" s="17">
        <f t="shared" si="85"/>
        <v>0</v>
      </c>
      <c r="N561" s="17">
        <f t="shared" si="86"/>
        <v>4159.59</v>
      </c>
      <c r="O561" s="54">
        <f t="shared" si="89"/>
        <v>0</v>
      </c>
    </row>
    <row r="562" spans="1:15" ht="28.5" x14ac:dyDescent="0.2">
      <c r="A562" s="53" t="s">
        <v>1013</v>
      </c>
      <c r="B562" s="41" t="s">
        <v>1014</v>
      </c>
      <c r="C562" s="42" t="s">
        <v>30</v>
      </c>
      <c r="D562" s="127">
        <v>30.8</v>
      </c>
      <c r="E562" s="128">
        <f>Boletim_de_Medição_03!G562</f>
        <v>0</v>
      </c>
      <c r="F562" s="105"/>
      <c r="G562" s="17">
        <f t="shared" si="87"/>
        <v>0</v>
      </c>
      <c r="H562" s="17">
        <f t="shared" si="88"/>
        <v>30.8</v>
      </c>
      <c r="I562" s="129">
        <v>42.03</v>
      </c>
      <c r="J562" s="17">
        <f t="shared" si="82"/>
        <v>1294.52</v>
      </c>
      <c r="K562" s="17">
        <f t="shared" si="83"/>
        <v>0</v>
      </c>
      <c r="L562" s="17">
        <f t="shared" si="84"/>
        <v>0</v>
      </c>
      <c r="M562" s="17">
        <f t="shared" si="85"/>
        <v>0</v>
      </c>
      <c r="N562" s="17">
        <f t="shared" si="86"/>
        <v>1294.52</v>
      </c>
      <c r="O562" s="54">
        <f t="shared" si="89"/>
        <v>0</v>
      </c>
    </row>
    <row r="563" spans="1:15" ht="15" x14ac:dyDescent="0.2">
      <c r="A563" s="137" t="s">
        <v>1015</v>
      </c>
      <c r="B563" s="138" t="s">
        <v>141</v>
      </c>
      <c r="C563" s="139"/>
      <c r="D563" s="140"/>
      <c r="E563" s="128">
        <f>Boletim_de_Medição_03!G563</f>
        <v>0</v>
      </c>
      <c r="F563" s="105"/>
      <c r="G563" s="17"/>
      <c r="H563" s="17"/>
      <c r="I563" s="129"/>
      <c r="J563" s="125"/>
      <c r="K563" s="125"/>
      <c r="L563" s="125"/>
      <c r="M563" s="125"/>
      <c r="N563" s="17">
        <f t="shared" si="86"/>
        <v>0</v>
      </c>
      <c r="O563" s="54"/>
    </row>
    <row r="564" spans="1:15" ht="57" x14ac:dyDescent="0.2">
      <c r="A564" s="53" t="s">
        <v>1016</v>
      </c>
      <c r="B564" s="41" t="s">
        <v>145</v>
      </c>
      <c r="C564" s="42" t="s">
        <v>6</v>
      </c>
      <c r="D564" s="127">
        <v>311.14999999999998</v>
      </c>
      <c r="E564" s="128">
        <f>Boletim_de_Medição_03!G564</f>
        <v>0</v>
      </c>
      <c r="F564" s="105"/>
      <c r="G564" s="17">
        <f t="shared" si="87"/>
        <v>0</v>
      </c>
      <c r="H564" s="17">
        <f t="shared" si="88"/>
        <v>311.14999999999998</v>
      </c>
      <c r="I564" s="129">
        <v>13.01</v>
      </c>
      <c r="J564" s="17">
        <f t="shared" si="82"/>
        <v>4048.06</v>
      </c>
      <c r="K564" s="17">
        <f t="shared" si="83"/>
        <v>0</v>
      </c>
      <c r="L564" s="17">
        <f t="shared" si="84"/>
        <v>0</v>
      </c>
      <c r="M564" s="17">
        <f t="shared" si="85"/>
        <v>0</v>
      </c>
      <c r="N564" s="17">
        <f t="shared" si="86"/>
        <v>4048.06</v>
      </c>
      <c r="O564" s="54">
        <f t="shared" si="89"/>
        <v>0</v>
      </c>
    </row>
    <row r="565" spans="1:15" ht="57" x14ac:dyDescent="0.2">
      <c r="A565" s="53" t="s">
        <v>1017</v>
      </c>
      <c r="B565" s="41" t="s">
        <v>145</v>
      </c>
      <c r="C565" s="42" t="s">
        <v>6</v>
      </c>
      <c r="D565" s="127">
        <v>1074.9100000000001</v>
      </c>
      <c r="E565" s="128">
        <f>Boletim_de_Medição_03!G565</f>
        <v>0</v>
      </c>
      <c r="F565" s="105"/>
      <c r="G565" s="17">
        <f t="shared" si="87"/>
        <v>0</v>
      </c>
      <c r="H565" s="17">
        <f t="shared" si="88"/>
        <v>1074.9100000000001</v>
      </c>
      <c r="I565" s="129">
        <v>13.01</v>
      </c>
      <c r="J565" s="17">
        <f t="shared" si="82"/>
        <v>13984.58</v>
      </c>
      <c r="K565" s="17">
        <f t="shared" si="83"/>
        <v>0</v>
      </c>
      <c r="L565" s="17">
        <f t="shared" si="84"/>
        <v>0</v>
      </c>
      <c r="M565" s="17">
        <f t="shared" si="85"/>
        <v>0</v>
      </c>
      <c r="N565" s="17">
        <f t="shared" si="86"/>
        <v>13984.58</v>
      </c>
      <c r="O565" s="54">
        <f t="shared" si="89"/>
        <v>0</v>
      </c>
    </row>
    <row r="566" spans="1:15" ht="42.75" x14ac:dyDescent="0.2">
      <c r="A566" s="53" t="s">
        <v>1018</v>
      </c>
      <c r="B566" s="41" t="s">
        <v>1019</v>
      </c>
      <c r="C566" s="42" t="s">
        <v>72</v>
      </c>
      <c r="D566" s="127">
        <v>45.72</v>
      </c>
      <c r="E566" s="128">
        <f>Boletim_de_Medição_03!G566</f>
        <v>0</v>
      </c>
      <c r="F566" s="105"/>
      <c r="G566" s="17">
        <f t="shared" si="87"/>
        <v>0</v>
      </c>
      <c r="H566" s="17">
        <f t="shared" si="88"/>
        <v>45.72</v>
      </c>
      <c r="I566" s="129">
        <v>5.47</v>
      </c>
      <c r="J566" s="17">
        <f t="shared" si="82"/>
        <v>250.09</v>
      </c>
      <c r="K566" s="17">
        <f t="shared" si="83"/>
        <v>0</v>
      </c>
      <c r="L566" s="17">
        <f t="shared" si="84"/>
        <v>0</v>
      </c>
      <c r="M566" s="17">
        <f t="shared" si="85"/>
        <v>0</v>
      </c>
      <c r="N566" s="17">
        <f t="shared" si="86"/>
        <v>250.09</v>
      </c>
      <c r="O566" s="54">
        <f t="shared" si="89"/>
        <v>0</v>
      </c>
    </row>
    <row r="567" spans="1:15" ht="28.5" x14ac:dyDescent="0.2">
      <c r="A567" s="53" t="s">
        <v>1020</v>
      </c>
      <c r="B567" s="41" t="s">
        <v>1021</v>
      </c>
      <c r="C567" s="42" t="s">
        <v>6</v>
      </c>
      <c r="D567" s="127">
        <v>45.72</v>
      </c>
      <c r="E567" s="128">
        <f>Boletim_de_Medição_03!G567</f>
        <v>0</v>
      </c>
      <c r="F567" s="105"/>
      <c r="G567" s="17">
        <f t="shared" si="87"/>
        <v>0</v>
      </c>
      <c r="H567" s="17">
        <f t="shared" si="88"/>
        <v>45.72</v>
      </c>
      <c r="I567" s="129">
        <v>29.24</v>
      </c>
      <c r="J567" s="17">
        <f t="shared" si="82"/>
        <v>1336.85</v>
      </c>
      <c r="K567" s="17">
        <f t="shared" si="83"/>
        <v>0</v>
      </c>
      <c r="L567" s="17">
        <f t="shared" si="84"/>
        <v>0</v>
      </c>
      <c r="M567" s="17">
        <f t="shared" si="85"/>
        <v>0</v>
      </c>
      <c r="N567" s="17">
        <f t="shared" si="86"/>
        <v>1336.85</v>
      </c>
      <c r="O567" s="54">
        <f t="shared" si="89"/>
        <v>0</v>
      </c>
    </row>
    <row r="568" spans="1:15" ht="57" x14ac:dyDescent="0.2">
      <c r="A568" s="53" t="s">
        <v>1022</v>
      </c>
      <c r="B568" s="41" t="s">
        <v>1023</v>
      </c>
      <c r="C568" s="42" t="s">
        <v>6</v>
      </c>
      <c r="D568" s="127">
        <v>54.42</v>
      </c>
      <c r="E568" s="128">
        <f>Boletim_de_Medição_03!G568</f>
        <v>0</v>
      </c>
      <c r="F568" s="105"/>
      <c r="G568" s="17">
        <f t="shared" si="87"/>
        <v>0</v>
      </c>
      <c r="H568" s="17">
        <f t="shared" si="88"/>
        <v>54.42</v>
      </c>
      <c r="I568" s="129">
        <v>19.399999999999999</v>
      </c>
      <c r="J568" s="17">
        <f t="shared" si="82"/>
        <v>1055.75</v>
      </c>
      <c r="K568" s="17">
        <f t="shared" si="83"/>
        <v>0</v>
      </c>
      <c r="L568" s="17">
        <f t="shared" si="84"/>
        <v>0</v>
      </c>
      <c r="M568" s="17">
        <f t="shared" si="85"/>
        <v>0</v>
      </c>
      <c r="N568" s="17">
        <f t="shared" si="86"/>
        <v>1055.75</v>
      </c>
      <c r="O568" s="54">
        <f t="shared" si="89"/>
        <v>0</v>
      </c>
    </row>
    <row r="569" spans="1:15" ht="57" x14ac:dyDescent="0.2">
      <c r="A569" s="53" t="s">
        <v>1024</v>
      </c>
      <c r="B569" s="41" t="s">
        <v>1023</v>
      </c>
      <c r="C569" s="42" t="s">
        <v>6</v>
      </c>
      <c r="D569" s="127">
        <v>230.16</v>
      </c>
      <c r="E569" s="128">
        <f>Boletim_de_Medição_03!G569</f>
        <v>0</v>
      </c>
      <c r="F569" s="105"/>
      <c r="G569" s="17">
        <f t="shared" si="87"/>
        <v>0</v>
      </c>
      <c r="H569" s="17">
        <f t="shared" si="88"/>
        <v>230.16</v>
      </c>
      <c r="I569" s="129">
        <v>19.399999999999999</v>
      </c>
      <c r="J569" s="17">
        <f t="shared" si="82"/>
        <v>4465.1000000000004</v>
      </c>
      <c r="K569" s="17">
        <f t="shared" si="83"/>
        <v>0</v>
      </c>
      <c r="L569" s="17">
        <f t="shared" si="84"/>
        <v>0</v>
      </c>
      <c r="M569" s="17">
        <f t="shared" si="85"/>
        <v>0</v>
      </c>
      <c r="N569" s="17">
        <f t="shared" si="86"/>
        <v>4465.1000000000004</v>
      </c>
      <c r="O569" s="54">
        <f t="shared" si="89"/>
        <v>0</v>
      </c>
    </row>
    <row r="570" spans="1:15" ht="28.5" x14ac:dyDescent="0.2">
      <c r="A570" s="53" t="s">
        <v>1025</v>
      </c>
      <c r="B570" s="41" t="s">
        <v>1026</v>
      </c>
      <c r="C570" s="42" t="s">
        <v>72</v>
      </c>
      <c r="D570" s="127">
        <v>160.41</v>
      </c>
      <c r="E570" s="128">
        <f>Boletim_de_Medição_03!G570</f>
        <v>0</v>
      </c>
      <c r="F570" s="105"/>
      <c r="G570" s="17">
        <f t="shared" si="87"/>
        <v>0</v>
      </c>
      <c r="H570" s="17">
        <f t="shared" si="88"/>
        <v>160.41</v>
      </c>
      <c r="I570" s="129">
        <v>13</v>
      </c>
      <c r="J570" s="17">
        <f t="shared" si="82"/>
        <v>2085.33</v>
      </c>
      <c r="K570" s="17">
        <f t="shared" si="83"/>
        <v>0</v>
      </c>
      <c r="L570" s="17">
        <f t="shared" si="84"/>
        <v>0</v>
      </c>
      <c r="M570" s="17">
        <f t="shared" si="85"/>
        <v>0</v>
      </c>
      <c r="N570" s="17">
        <f t="shared" si="86"/>
        <v>2085.33</v>
      </c>
      <c r="O570" s="54">
        <f t="shared" si="89"/>
        <v>0</v>
      </c>
    </row>
    <row r="571" spans="1:15" ht="57" x14ac:dyDescent="0.2">
      <c r="A571" s="53" t="s">
        <v>1027</v>
      </c>
      <c r="B571" s="41" t="s">
        <v>1028</v>
      </c>
      <c r="C571" s="42" t="s">
        <v>72</v>
      </c>
      <c r="D571" s="127">
        <v>104.73</v>
      </c>
      <c r="E571" s="128">
        <f>Boletim_de_Medição_03!G571</f>
        <v>0</v>
      </c>
      <c r="F571" s="105"/>
      <c r="G571" s="17">
        <f t="shared" si="87"/>
        <v>0</v>
      </c>
      <c r="H571" s="17">
        <f t="shared" si="88"/>
        <v>104.73</v>
      </c>
      <c r="I571" s="129">
        <v>14.2</v>
      </c>
      <c r="J571" s="17">
        <f t="shared" si="82"/>
        <v>1487.17</v>
      </c>
      <c r="K571" s="17">
        <f t="shared" si="83"/>
        <v>0</v>
      </c>
      <c r="L571" s="17">
        <f t="shared" si="84"/>
        <v>0</v>
      </c>
      <c r="M571" s="17">
        <f t="shared" si="85"/>
        <v>0</v>
      </c>
      <c r="N571" s="17">
        <f t="shared" si="86"/>
        <v>1487.17</v>
      </c>
      <c r="O571" s="54">
        <f t="shared" si="89"/>
        <v>0</v>
      </c>
    </row>
    <row r="572" spans="1:15" ht="42.75" x14ac:dyDescent="0.2">
      <c r="A572" s="53" t="s">
        <v>1029</v>
      </c>
      <c r="B572" s="41" t="s">
        <v>425</v>
      </c>
      <c r="C572" s="42" t="s">
        <v>72</v>
      </c>
      <c r="D572" s="127">
        <v>29.16</v>
      </c>
      <c r="E572" s="128">
        <f>Boletim_de_Medição_03!G572</f>
        <v>0</v>
      </c>
      <c r="F572" s="105"/>
      <c r="G572" s="17">
        <f t="shared" si="87"/>
        <v>0</v>
      </c>
      <c r="H572" s="17">
        <f t="shared" si="88"/>
        <v>29.16</v>
      </c>
      <c r="I572" s="129">
        <v>20.81</v>
      </c>
      <c r="J572" s="17">
        <f t="shared" si="82"/>
        <v>606.82000000000005</v>
      </c>
      <c r="K572" s="17">
        <f t="shared" si="83"/>
        <v>0</v>
      </c>
      <c r="L572" s="17">
        <f t="shared" si="84"/>
        <v>0</v>
      </c>
      <c r="M572" s="17">
        <f t="shared" si="85"/>
        <v>0</v>
      </c>
      <c r="N572" s="17">
        <f t="shared" si="86"/>
        <v>606.82000000000005</v>
      </c>
      <c r="O572" s="54">
        <f t="shared" si="89"/>
        <v>0</v>
      </c>
    </row>
    <row r="573" spans="1:15" ht="15" x14ac:dyDescent="0.2">
      <c r="A573" s="137" t="s">
        <v>1030</v>
      </c>
      <c r="B573" s="138" t="s">
        <v>1031</v>
      </c>
      <c r="C573" s="139"/>
      <c r="D573" s="140"/>
      <c r="E573" s="128">
        <f>Boletim_de_Medição_03!G573</f>
        <v>0</v>
      </c>
      <c r="F573" s="105"/>
      <c r="G573" s="17"/>
      <c r="H573" s="17"/>
      <c r="I573" s="129"/>
      <c r="J573" s="125"/>
      <c r="K573" s="125"/>
      <c r="L573" s="125"/>
      <c r="M573" s="125"/>
      <c r="N573" s="17">
        <f t="shared" si="86"/>
        <v>0</v>
      </c>
      <c r="O573" s="54"/>
    </row>
    <row r="574" spans="1:15" ht="42.75" x14ac:dyDescent="0.2">
      <c r="A574" s="53" t="s">
        <v>1032</v>
      </c>
      <c r="B574" s="41" t="s">
        <v>1033</v>
      </c>
      <c r="C574" s="42" t="s">
        <v>71</v>
      </c>
      <c r="D574" s="127">
        <v>6</v>
      </c>
      <c r="E574" s="128">
        <f>Boletim_de_Medição_03!G574</f>
        <v>0</v>
      </c>
      <c r="F574" s="105"/>
      <c r="G574" s="17">
        <f t="shared" si="87"/>
        <v>0</v>
      </c>
      <c r="H574" s="17">
        <f t="shared" si="88"/>
        <v>6</v>
      </c>
      <c r="I574" s="129">
        <v>163.30000000000001</v>
      </c>
      <c r="J574" s="17">
        <f t="shared" si="82"/>
        <v>979.8</v>
      </c>
      <c r="K574" s="17">
        <f t="shared" si="83"/>
        <v>0</v>
      </c>
      <c r="L574" s="17">
        <f t="shared" si="84"/>
        <v>0</v>
      </c>
      <c r="M574" s="17">
        <f t="shared" si="85"/>
        <v>0</v>
      </c>
      <c r="N574" s="17">
        <f t="shared" si="86"/>
        <v>979.8</v>
      </c>
      <c r="O574" s="54">
        <f t="shared" si="89"/>
        <v>0</v>
      </c>
    </row>
    <row r="575" spans="1:15" ht="28.5" x14ac:dyDescent="0.2">
      <c r="A575" s="53" t="s">
        <v>1034</v>
      </c>
      <c r="B575" s="41" t="s">
        <v>1035</v>
      </c>
      <c r="C575" s="42" t="s">
        <v>7</v>
      </c>
      <c r="D575" s="127">
        <v>2</v>
      </c>
      <c r="E575" s="128">
        <f>Boletim_de_Medição_03!G575</f>
        <v>0</v>
      </c>
      <c r="F575" s="105"/>
      <c r="G575" s="17">
        <f t="shared" si="87"/>
        <v>0</v>
      </c>
      <c r="H575" s="17">
        <f t="shared" si="88"/>
        <v>2</v>
      </c>
      <c r="I575" s="129">
        <v>381.69</v>
      </c>
      <c r="J575" s="17">
        <f t="shared" si="82"/>
        <v>763.38</v>
      </c>
      <c r="K575" s="17">
        <f t="shared" si="83"/>
        <v>0</v>
      </c>
      <c r="L575" s="17">
        <f t="shared" si="84"/>
        <v>0</v>
      </c>
      <c r="M575" s="17">
        <f t="shared" si="85"/>
        <v>0</v>
      </c>
      <c r="N575" s="17">
        <f t="shared" si="86"/>
        <v>763.38</v>
      </c>
      <c r="O575" s="54">
        <f t="shared" si="89"/>
        <v>0</v>
      </c>
    </row>
    <row r="576" spans="1:15" ht="15" x14ac:dyDescent="0.2">
      <c r="A576" s="53" t="s">
        <v>1036</v>
      </c>
      <c r="B576" s="41" t="s">
        <v>1037</v>
      </c>
      <c r="C576" s="42" t="s">
        <v>7</v>
      </c>
      <c r="D576" s="127">
        <v>8</v>
      </c>
      <c r="E576" s="128">
        <f>Boletim_de_Medição_03!G576</f>
        <v>0</v>
      </c>
      <c r="F576" s="105"/>
      <c r="G576" s="17">
        <f t="shared" si="87"/>
        <v>0</v>
      </c>
      <c r="H576" s="17">
        <f t="shared" si="88"/>
        <v>8</v>
      </c>
      <c r="I576" s="129">
        <v>210.46</v>
      </c>
      <c r="J576" s="17">
        <f t="shared" si="82"/>
        <v>1683.68</v>
      </c>
      <c r="K576" s="17">
        <f t="shared" si="83"/>
        <v>0</v>
      </c>
      <c r="L576" s="17">
        <f t="shared" si="84"/>
        <v>0</v>
      </c>
      <c r="M576" s="17">
        <f t="shared" si="85"/>
        <v>0</v>
      </c>
      <c r="N576" s="17">
        <f t="shared" si="86"/>
        <v>1683.68</v>
      </c>
      <c r="O576" s="54">
        <f t="shared" si="89"/>
        <v>0</v>
      </c>
    </row>
    <row r="577" spans="1:15" ht="15" x14ac:dyDescent="0.2">
      <c r="A577" s="53" t="s">
        <v>1038</v>
      </c>
      <c r="B577" s="41" t="s">
        <v>1039</v>
      </c>
      <c r="C577" s="42" t="s">
        <v>71</v>
      </c>
      <c r="D577" s="127">
        <v>6</v>
      </c>
      <c r="E577" s="128">
        <f>Boletim_de_Medição_03!G577</f>
        <v>0</v>
      </c>
      <c r="F577" s="105"/>
      <c r="G577" s="17">
        <f t="shared" si="87"/>
        <v>0</v>
      </c>
      <c r="H577" s="17">
        <f t="shared" si="88"/>
        <v>6</v>
      </c>
      <c r="I577" s="129">
        <v>88.02</v>
      </c>
      <c r="J577" s="17">
        <f t="shared" si="82"/>
        <v>528.12</v>
      </c>
      <c r="K577" s="17">
        <f t="shared" si="83"/>
        <v>0</v>
      </c>
      <c r="L577" s="17">
        <f t="shared" si="84"/>
        <v>0</v>
      </c>
      <c r="M577" s="17">
        <f t="shared" si="85"/>
        <v>0</v>
      </c>
      <c r="N577" s="17">
        <f t="shared" si="86"/>
        <v>528.12</v>
      </c>
      <c r="O577" s="54">
        <f t="shared" si="89"/>
        <v>0</v>
      </c>
    </row>
    <row r="578" spans="1:15" ht="57" x14ac:dyDescent="0.2">
      <c r="A578" s="53" t="s">
        <v>1040</v>
      </c>
      <c r="B578" s="41" t="s">
        <v>1041</v>
      </c>
      <c r="C578" s="42" t="s">
        <v>71</v>
      </c>
      <c r="D578" s="127">
        <v>6</v>
      </c>
      <c r="E578" s="128">
        <f>Boletim_de_Medição_03!G578</f>
        <v>0</v>
      </c>
      <c r="F578" s="105"/>
      <c r="G578" s="17">
        <f t="shared" si="87"/>
        <v>0</v>
      </c>
      <c r="H578" s="17">
        <f t="shared" si="88"/>
        <v>6</v>
      </c>
      <c r="I578" s="129">
        <v>137.66999999999999</v>
      </c>
      <c r="J578" s="17">
        <f t="shared" si="82"/>
        <v>826.02</v>
      </c>
      <c r="K578" s="17">
        <f t="shared" si="83"/>
        <v>0</v>
      </c>
      <c r="L578" s="17">
        <f t="shared" si="84"/>
        <v>0</v>
      </c>
      <c r="M578" s="17">
        <f t="shared" si="85"/>
        <v>0</v>
      </c>
      <c r="N578" s="17">
        <f t="shared" si="86"/>
        <v>826.02</v>
      </c>
      <c r="O578" s="54">
        <f t="shared" si="89"/>
        <v>0</v>
      </c>
    </row>
    <row r="579" spans="1:15" ht="57" x14ac:dyDescent="0.2">
      <c r="A579" s="53" t="s">
        <v>1042</v>
      </c>
      <c r="B579" s="41" t="s">
        <v>1043</v>
      </c>
      <c r="C579" s="42" t="s">
        <v>7</v>
      </c>
      <c r="D579" s="127">
        <v>1</v>
      </c>
      <c r="E579" s="128">
        <f>Boletim_de_Medição_03!G579</f>
        <v>0</v>
      </c>
      <c r="F579" s="105"/>
      <c r="G579" s="17">
        <f t="shared" si="87"/>
        <v>0</v>
      </c>
      <c r="H579" s="17">
        <f t="shared" si="88"/>
        <v>1</v>
      </c>
      <c r="I579" s="129">
        <v>697.69</v>
      </c>
      <c r="J579" s="17">
        <f t="shared" si="82"/>
        <v>697.69</v>
      </c>
      <c r="K579" s="17">
        <f t="shared" si="83"/>
        <v>0</v>
      </c>
      <c r="L579" s="17">
        <f t="shared" si="84"/>
        <v>0</v>
      </c>
      <c r="M579" s="17">
        <f t="shared" si="85"/>
        <v>0</v>
      </c>
      <c r="N579" s="17">
        <f t="shared" si="86"/>
        <v>697.69</v>
      </c>
      <c r="O579" s="54">
        <f t="shared" si="89"/>
        <v>0</v>
      </c>
    </row>
    <row r="580" spans="1:15" ht="57" x14ac:dyDescent="0.2">
      <c r="A580" s="53" t="s">
        <v>1044</v>
      </c>
      <c r="B580" s="41" t="s">
        <v>1045</v>
      </c>
      <c r="C580" s="42" t="s">
        <v>71</v>
      </c>
      <c r="D580" s="127">
        <v>1</v>
      </c>
      <c r="E580" s="128">
        <f>Boletim_de_Medição_03!G580</f>
        <v>0</v>
      </c>
      <c r="F580" s="105"/>
      <c r="G580" s="17">
        <f t="shared" si="87"/>
        <v>0</v>
      </c>
      <c r="H580" s="17">
        <f t="shared" si="88"/>
        <v>1</v>
      </c>
      <c r="I580" s="129">
        <v>149.58000000000001</v>
      </c>
      <c r="J580" s="17">
        <f t="shared" si="82"/>
        <v>149.58000000000001</v>
      </c>
      <c r="K580" s="17">
        <f t="shared" si="83"/>
        <v>0</v>
      </c>
      <c r="L580" s="17">
        <f t="shared" si="84"/>
        <v>0</v>
      </c>
      <c r="M580" s="17">
        <f t="shared" si="85"/>
        <v>0</v>
      </c>
      <c r="N580" s="17">
        <f t="shared" si="86"/>
        <v>149.58000000000001</v>
      </c>
      <c r="O580" s="54">
        <f t="shared" si="89"/>
        <v>0</v>
      </c>
    </row>
    <row r="581" spans="1:15" ht="15" x14ac:dyDescent="0.2">
      <c r="A581" s="53" t="s">
        <v>1046</v>
      </c>
      <c r="B581" s="41" t="s">
        <v>1047</v>
      </c>
      <c r="C581" s="42" t="s">
        <v>6</v>
      </c>
      <c r="D581" s="127">
        <v>0.65</v>
      </c>
      <c r="E581" s="128">
        <f>Boletim_de_Medição_03!G581</f>
        <v>0</v>
      </c>
      <c r="F581" s="105"/>
      <c r="G581" s="17">
        <f t="shared" si="87"/>
        <v>0</v>
      </c>
      <c r="H581" s="17">
        <f t="shared" si="88"/>
        <v>0.65</v>
      </c>
      <c r="I581" s="129">
        <v>188.44</v>
      </c>
      <c r="J581" s="17">
        <f t="shared" si="82"/>
        <v>122.49</v>
      </c>
      <c r="K581" s="17">
        <f t="shared" si="83"/>
        <v>0</v>
      </c>
      <c r="L581" s="17">
        <f t="shared" si="84"/>
        <v>0</v>
      </c>
      <c r="M581" s="17">
        <f t="shared" si="85"/>
        <v>0</v>
      </c>
      <c r="N581" s="17">
        <f t="shared" si="86"/>
        <v>122.49</v>
      </c>
      <c r="O581" s="54">
        <f t="shared" si="89"/>
        <v>0</v>
      </c>
    </row>
    <row r="582" spans="1:15" ht="15" x14ac:dyDescent="0.2">
      <c r="A582" s="53" t="s">
        <v>1048</v>
      </c>
      <c r="B582" s="41" t="s">
        <v>1049</v>
      </c>
      <c r="C582" s="42" t="s">
        <v>71</v>
      </c>
      <c r="D582" s="127">
        <v>6</v>
      </c>
      <c r="E582" s="128">
        <f>Boletim_de_Medição_03!G582</f>
        <v>0</v>
      </c>
      <c r="F582" s="105"/>
      <c r="G582" s="17">
        <f t="shared" si="87"/>
        <v>0</v>
      </c>
      <c r="H582" s="17">
        <f t="shared" si="88"/>
        <v>6</v>
      </c>
      <c r="I582" s="129">
        <v>12.86</v>
      </c>
      <c r="J582" s="17">
        <f t="shared" si="82"/>
        <v>77.16</v>
      </c>
      <c r="K582" s="17">
        <f t="shared" si="83"/>
        <v>0</v>
      </c>
      <c r="L582" s="17">
        <f t="shared" si="84"/>
        <v>0</v>
      </c>
      <c r="M582" s="17">
        <f t="shared" si="85"/>
        <v>0</v>
      </c>
      <c r="N582" s="17">
        <f t="shared" si="86"/>
        <v>77.16</v>
      </c>
      <c r="O582" s="54">
        <f t="shared" si="89"/>
        <v>0</v>
      </c>
    </row>
    <row r="583" spans="1:15" ht="28.5" x14ac:dyDescent="0.2">
      <c r="A583" s="53" t="s">
        <v>1050</v>
      </c>
      <c r="B583" s="41" t="s">
        <v>1051</v>
      </c>
      <c r="C583" s="42" t="s">
        <v>7</v>
      </c>
      <c r="D583" s="127">
        <v>6</v>
      </c>
      <c r="E583" s="128">
        <f>Boletim_de_Medição_03!G583</f>
        <v>0</v>
      </c>
      <c r="F583" s="105"/>
      <c r="G583" s="17">
        <f t="shared" si="87"/>
        <v>0</v>
      </c>
      <c r="H583" s="17">
        <f t="shared" si="88"/>
        <v>6</v>
      </c>
      <c r="I583" s="129">
        <v>249.53</v>
      </c>
      <c r="J583" s="17">
        <f t="shared" si="82"/>
        <v>1497.18</v>
      </c>
      <c r="K583" s="17">
        <f t="shared" si="83"/>
        <v>0</v>
      </c>
      <c r="L583" s="17">
        <f t="shared" si="84"/>
        <v>0</v>
      </c>
      <c r="M583" s="17">
        <f t="shared" si="85"/>
        <v>0</v>
      </c>
      <c r="N583" s="17">
        <f t="shared" si="86"/>
        <v>1497.18</v>
      </c>
      <c r="O583" s="54">
        <f t="shared" si="89"/>
        <v>0</v>
      </c>
    </row>
    <row r="584" spans="1:15" ht="28.5" x14ac:dyDescent="0.2">
      <c r="A584" s="53" t="s">
        <v>1052</v>
      </c>
      <c r="B584" s="41" t="s">
        <v>842</v>
      </c>
      <c r="C584" s="42" t="s">
        <v>71</v>
      </c>
      <c r="D584" s="127">
        <v>4</v>
      </c>
      <c r="E584" s="128">
        <f>Boletim_de_Medição_03!G584</f>
        <v>0</v>
      </c>
      <c r="F584" s="105"/>
      <c r="G584" s="17">
        <f t="shared" si="87"/>
        <v>0</v>
      </c>
      <c r="H584" s="17">
        <f t="shared" si="88"/>
        <v>4</v>
      </c>
      <c r="I584" s="129">
        <v>11.85</v>
      </c>
      <c r="J584" s="17">
        <f t="shared" si="82"/>
        <v>47.4</v>
      </c>
      <c r="K584" s="17">
        <f t="shared" si="83"/>
        <v>0</v>
      </c>
      <c r="L584" s="17">
        <f t="shared" si="84"/>
        <v>0</v>
      </c>
      <c r="M584" s="17">
        <f t="shared" si="85"/>
        <v>0</v>
      </c>
      <c r="N584" s="17">
        <f t="shared" si="86"/>
        <v>47.4</v>
      </c>
      <c r="O584" s="54">
        <f t="shared" si="89"/>
        <v>0</v>
      </c>
    </row>
    <row r="585" spans="1:15" ht="28.5" x14ac:dyDescent="0.2">
      <c r="A585" s="53" t="s">
        <v>1053</v>
      </c>
      <c r="B585" s="41" t="s">
        <v>1054</v>
      </c>
      <c r="C585" s="42" t="s">
        <v>71</v>
      </c>
      <c r="D585" s="127">
        <v>6</v>
      </c>
      <c r="E585" s="128">
        <f>Boletim_de_Medição_03!G585</f>
        <v>0</v>
      </c>
      <c r="F585" s="105"/>
      <c r="G585" s="17">
        <f t="shared" si="87"/>
        <v>0</v>
      </c>
      <c r="H585" s="17">
        <f t="shared" si="88"/>
        <v>6</v>
      </c>
      <c r="I585" s="129">
        <v>28.87</v>
      </c>
      <c r="J585" s="17">
        <f t="shared" si="82"/>
        <v>173.22</v>
      </c>
      <c r="K585" s="17">
        <f t="shared" si="83"/>
        <v>0</v>
      </c>
      <c r="L585" s="17">
        <f t="shared" si="84"/>
        <v>0</v>
      </c>
      <c r="M585" s="17">
        <f t="shared" si="85"/>
        <v>0</v>
      </c>
      <c r="N585" s="17">
        <f t="shared" si="86"/>
        <v>173.22</v>
      </c>
      <c r="O585" s="54">
        <f t="shared" si="89"/>
        <v>0</v>
      </c>
    </row>
    <row r="586" spans="1:15" ht="28.5" x14ac:dyDescent="0.2">
      <c r="A586" s="53" t="s">
        <v>1055</v>
      </c>
      <c r="B586" s="41" t="s">
        <v>1056</v>
      </c>
      <c r="C586" s="42" t="s">
        <v>71</v>
      </c>
      <c r="D586" s="127">
        <v>6</v>
      </c>
      <c r="E586" s="128">
        <f>Boletim_de_Medição_03!G586</f>
        <v>0</v>
      </c>
      <c r="F586" s="105"/>
      <c r="G586" s="17">
        <f t="shared" si="87"/>
        <v>0</v>
      </c>
      <c r="H586" s="17">
        <f t="shared" si="88"/>
        <v>6</v>
      </c>
      <c r="I586" s="129">
        <v>36.78</v>
      </c>
      <c r="J586" s="17">
        <f t="shared" ref="J586:J641" si="90">D586*I586</f>
        <v>220.68</v>
      </c>
      <c r="K586" s="17">
        <f t="shared" ref="K586:K641" si="91">E586*I586</f>
        <v>0</v>
      </c>
      <c r="L586" s="17">
        <f t="shared" ref="L586:L641" si="92">F586*I586</f>
        <v>0</v>
      </c>
      <c r="M586" s="17">
        <f t="shared" ref="M586:M641" si="93">G586*I586</f>
        <v>0</v>
      </c>
      <c r="N586" s="17">
        <f t="shared" si="86"/>
        <v>220.68</v>
      </c>
      <c r="O586" s="54">
        <f t="shared" si="89"/>
        <v>0</v>
      </c>
    </row>
    <row r="587" spans="1:15" ht="28.5" x14ac:dyDescent="0.2">
      <c r="A587" s="53" t="s">
        <v>1057</v>
      </c>
      <c r="B587" s="41" t="s">
        <v>1058</v>
      </c>
      <c r="C587" s="42" t="s">
        <v>71</v>
      </c>
      <c r="D587" s="127">
        <v>5</v>
      </c>
      <c r="E587" s="128">
        <f>Boletim_de_Medição_03!G587</f>
        <v>0</v>
      </c>
      <c r="F587" s="105"/>
      <c r="G587" s="17">
        <f t="shared" si="87"/>
        <v>0</v>
      </c>
      <c r="H587" s="17">
        <f t="shared" si="88"/>
        <v>5</v>
      </c>
      <c r="I587" s="129">
        <v>27.49</v>
      </c>
      <c r="J587" s="17">
        <f t="shared" si="90"/>
        <v>137.44999999999999</v>
      </c>
      <c r="K587" s="17">
        <f t="shared" si="91"/>
        <v>0</v>
      </c>
      <c r="L587" s="17">
        <f t="shared" si="92"/>
        <v>0</v>
      </c>
      <c r="M587" s="17">
        <f t="shared" si="93"/>
        <v>0</v>
      </c>
      <c r="N587" s="17">
        <f t="shared" ref="N587:N641" si="94">J587-M587</f>
        <v>137.44999999999999</v>
      </c>
      <c r="O587" s="54">
        <f t="shared" si="89"/>
        <v>0</v>
      </c>
    </row>
    <row r="588" spans="1:15" ht="15" x14ac:dyDescent="0.2">
      <c r="A588" s="53" t="s">
        <v>1059</v>
      </c>
      <c r="B588" s="41" t="s">
        <v>1060</v>
      </c>
      <c r="C588" s="42" t="s">
        <v>71</v>
      </c>
      <c r="D588" s="127">
        <v>6</v>
      </c>
      <c r="E588" s="128">
        <f>Boletim_de_Medição_03!G588</f>
        <v>0</v>
      </c>
      <c r="F588" s="105"/>
      <c r="G588" s="17">
        <f t="shared" si="87"/>
        <v>0</v>
      </c>
      <c r="H588" s="17">
        <f t="shared" si="88"/>
        <v>6</v>
      </c>
      <c r="I588" s="129">
        <v>26.56</v>
      </c>
      <c r="J588" s="17">
        <f t="shared" si="90"/>
        <v>159.36000000000001</v>
      </c>
      <c r="K588" s="17">
        <f t="shared" si="91"/>
        <v>0</v>
      </c>
      <c r="L588" s="17">
        <f t="shared" si="92"/>
        <v>0</v>
      </c>
      <c r="M588" s="17">
        <f t="shared" si="93"/>
        <v>0</v>
      </c>
      <c r="N588" s="17">
        <f t="shared" si="94"/>
        <v>159.36000000000001</v>
      </c>
      <c r="O588" s="54">
        <f t="shared" si="89"/>
        <v>0</v>
      </c>
    </row>
    <row r="589" spans="1:15" ht="15" x14ac:dyDescent="0.2">
      <c r="A589" s="53" t="s">
        <v>1061</v>
      </c>
      <c r="B589" s="41" t="s">
        <v>1062</v>
      </c>
      <c r="C589" s="42" t="s">
        <v>7</v>
      </c>
      <c r="D589" s="127">
        <v>6</v>
      </c>
      <c r="E589" s="128">
        <f>Boletim_de_Medição_03!G589</f>
        <v>0</v>
      </c>
      <c r="F589" s="105"/>
      <c r="G589" s="17">
        <f t="shared" si="87"/>
        <v>0</v>
      </c>
      <c r="H589" s="17">
        <f t="shared" si="88"/>
        <v>6</v>
      </c>
      <c r="I589" s="129">
        <v>101.36</v>
      </c>
      <c r="J589" s="17">
        <f t="shared" si="90"/>
        <v>608.16</v>
      </c>
      <c r="K589" s="17">
        <f t="shared" si="91"/>
        <v>0</v>
      </c>
      <c r="L589" s="17">
        <f t="shared" si="92"/>
        <v>0</v>
      </c>
      <c r="M589" s="17">
        <f t="shared" si="93"/>
        <v>0</v>
      </c>
      <c r="N589" s="17">
        <f t="shared" si="94"/>
        <v>608.16</v>
      </c>
      <c r="O589" s="54">
        <f t="shared" si="89"/>
        <v>0</v>
      </c>
    </row>
    <row r="590" spans="1:15" ht="42.75" x14ac:dyDescent="0.2">
      <c r="A590" s="53" t="s">
        <v>1063</v>
      </c>
      <c r="B590" s="41" t="s">
        <v>1064</v>
      </c>
      <c r="C590" s="42" t="s">
        <v>7</v>
      </c>
      <c r="D590" s="127">
        <v>4</v>
      </c>
      <c r="E590" s="128">
        <f>Boletim_de_Medição_03!G590</f>
        <v>0</v>
      </c>
      <c r="F590" s="105"/>
      <c r="G590" s="17">
        <f t="shared" si="87"/>
        <v>0</v>
      </c>
      <c r="H590" s="17">
        <f t="shared" si="88"/>
        <v>4</v>
      </c>
      <c r="I590" s="129">
        <v>43.44</v>
      </c>
      <c r="J590" s="17">
        <f t="shared" si="90"/>
        <v>173.76</v>
      </c>
      <c r="K590" s="17">
        <f t="shared" si="91"/>
        <v>0</v>
      </c>
      <c r="L590" s="17">
        <f t="shared" si="92"/>
        <v>0</v>
      </c>
      <c r="M590" s="17">
        <f t="shared" si="93"/>
        <v>0</v>
      </c>
      <c r="N590" s="17">
        <f t="shared" si="94"/>
        <v>173.76</v>
      </c>
      <c r="O590" s="54">
        <f t="shared" si="89"/>
        <v>0</v>
      </c>
    </row>
    <row r="591" spans="1:15" ht="15" x14ac:dyDescent="0.2">
      <c r="A591" s="137" t="s">
        <v>1065</v>
      </c>
      <c r="B591" s="138" t="s">
        <v>1066</v>
      </c>
      <c r="C591" s="139"/>
      <c r="D591" s="140"/>
      <c r="E591" s="128">
        <f>Boletim_de_Medição_03!G591</f>
        <v>0</v>
      </c>
      <c r="F591" s="105"/>
      <c r="G591" s="17"/>
      <c r="H591" s="17"/>
      <c r="I591" s="129"/>
      <c r="J591" s="125"/>
      <c r="K591" s="125"/>
      <c r="L591" s="125"/>
      <c r="M591" s="125"/>
      <c r="N591" s="17">
        <f t="shared" si="94"/>
        <v>0</v>
      </c>
      <c r="O591" s="54"/>
    </row>
    <row r="592" spans="1:15" ht="15" x14ac:dyDescent="0.2">
      <c r="A592" s="137" t="s">
        <v>1067</v>
      </c>
      <c r="B592" s="138" t="s">
        <v>8</v>
      </c>
      <c r="C592" s="139"/>
      <c r="D592" s="140"/>
      <c r="E592" s="128">
        <f>Boletim_de_Medição_03!G592</f>
        <v>0</v>
      </c>
      <c r="F592" s="105"/>
      <c r="G592" s="17"/>
      <c r="H592" s="17"/>
      <c r="I592" s="129"/>
      <c r="J592" s="125"/>
      <c r="K592" s="125"/>
      <c r="L592" s="125"/>
      <c r="M592" s="125"/>
      <c r="N592" s="17">
        <f t="shared" si="94"/>
        <v>0</v>
      </c>
      <c r="O592" s="54"/>
    </row>
    <row r="593" spans="1:15" ht="42.75" x14ac:dyDescent="0.2">
      <c r="A593" s="53" t="s">
        <v>1068</v>
      </c>
      <c r="B593" s="41" t="s">
        <v>209</v>
      </c>
      <c r="C593" s="42" t="s">
        <v>74</v>
      </c>
      <c r="D593" s="127">
        <v>16.28</v>
      </c>
      <c r="E593" s="128">
        <f>Boletim_de_Medição_03!G593</f>
        <v>0</v>
      </c>
      <c r="F593" s="105"/>
      <c r="G593" s="17">
        <f t="shared" si="87"/>
        <v>0</v>
      </c>
      <c r="H593" s="17">
        <f t="shared" si="88"/>
        <v>16.28</v>
      </c>
      <c r="I593" s="129">
        <v>18.850000000000001</v>
      </c>
      <c r="J593" s="17">
        <f t="shared" si="90"/>
        <v>306.88</v>
      </c>
      <c r="K593" s="17">
        <f t="shared" si="91"/>
        <v>0</v>
      </c>
      <c r="L593" s="17">
        <f t="shared" si="92"/>
        <v>0</v>
      </c>
      <c r="M593" s="17">
        <f t="shared" si="93"/>
        <v>0</v>
      </c>
      <c r="N593" s="17">
        <f t="shared" si="94"/>
        <v>306.88</v>
      </c>
      <c r="O593" s="54">
        <f t="shared" si="89"/>
        <v>0</v>
      </c>
    </row>
    <row r="594" spans="1:15" ht="42.75" x14ac:dyDescent="0.2">
      <c r="A594" s="53" t="s">
        <v>1069</v>
      </c>
      <c r="B594" s="41" t="s">
        <v>243</v>
      </c>
      <c r="C594" s="42" t="s">
        <v>74</v>
      </c>
      <c r="D594" s="127">
        <v>15.06</v>
      </c>
      <c r="E594" s="128">
        <f>Boletim_de_Medição_03!G594</f>
        <v>0</v>
      </c>
      <c r="F594" s="105"/>
      <c r="G594" s="17">
        <f t="shared" si="87"/>
        <v>0</v>
      </c>
      <c r="H594" s="17">
        <f t="shared" si="88"/>
        <v>15.06</v>
      </c>
      <c r="I594" s="129">
        <v>22.62</v>
      </c>
      <c r="J594" s="17">
        <f t="shared" si="90"/>
        <v>340.66</v>
      </c>
      <c r="K594" s="17">
        <f t="shared" si="91"/>
        <v>0</v>
      </c>
      <c r="L594" s="17">
        <f t="shared" si="92"/>
        <v>0</v>
      </c>
      <c r="M594" s="17">
        <f t="shared" si="93"/>
        <v>0</v>
      </c>
      <c r="N594" s="17">
        <f t="shared" si="94"/>
        <v>340.66</v>
      </c>
      <c r="O594" s="54">
        <f t="shared" si="89"/>
        <v>0</v>
      </c>
    </row>
    <row r="595" spans="1:15" ht="28.5" x14ac:dyDescent="0.2">
      <c r="A595" s="53" t="s">
        <v>1070</v>
      </c>
      <c r="B595" s="41" t="s">
        <v>1071</v>
      </c>
      <c r="C595" s="42" t="s">
        <v>30</v>
      </c>
      <c r="D595" s="127">
        <v>20</v>
      </c>
      <c r="E595" s="128">
        <f>Boletim_de_Medição_03!G595</f>
        <v>0</v>
      </c>
      <c r="F595" s="105"/>
      <c r="G595" s="17">
        <f t="shared" si="87"/>
        <v>0</v>
      </c>
      <c r="H595" s="17">
        <f t="shared" si="88"/>
        <v>20</v>
      </c>
      <c r="I595" s="129">
        <v>14.1</v>
      </c>
      <c r="J595" s="17">
        <f t="shared" si="90"/>
        <v>282</v>
      </c>
      <c r="K595" s="17">
        <f t="shared" si="91"/>
        <v>0</v>
      </c>
      <c r="L595" s="17">
        <f t="shared" si="92"/>
        <v>0</v>
      </c>
      <c r="M595" s="17">
        <f t="shared" si="93"/>
        <v>0</v>
      </c>
      <c r="N595" s="17">
        <f t="shared" si="94"/>
        <v>282</v>
      </c>
      <c r="O595" s="54">
        <f t="shared" si="89"/>
        <v>0</v>
      </c>
    </row>
    <row r="596" spans="1:15" ht="28.5" x14ac:dyDescent="0.2">
      <c r="A596" s="53" t="s">
        <v>1072</v>
      </c>
      <c r="B596" s="41" t="s">
        <v>1073</v>
      </c>
      <c r="C596" s="42" t="s">
        <v>30</v>
      </c>
      <c r="D596" s="127">
        <v>20</v>
      </c>
      <c r="E596" s="128">
        <f>Boletim_de_Medição_03!G596</f>
        <v>0</v>
      </c>
      <c r="F596" s="105"/>
      <c r="G596" s="17">
        <f t="shared" si="87"/>
        <v>0</v>
      </c>
      <c r="H596" s="17">
        <f t="shared" si="88"/>
        <v>20</v>
      </c>
      <c r="I596" s="129">
        <v>10.7</v>
      </c>
      <c r="J596" s="17">
        <f t="shared" si="90"/>
        <v>214</v>
      </c>
      <c r="K596" s="17">
        <f t="shared" si="91"/>
        <v>0</v>
      </c>
      <c r="L596" s="17">
        <f t="shared" si="92"/>
        <v>0</v>
      </c>
      <c r="M596" s="17">
        <f t="shared" si="93"/>
        <v>0</v>
      </c>
      <c r="N596" s="17">
        <f t="shared" si="94"/>
        <v>214</v>
      </c>
      <c r="O596" s="54">
        <f t="shared" si="89"/>
        <v>0</v>
      </c>
    </row>
    <row r="597" spans="1:15" ht="15" x14ac:dyDescent="0.2">
      <c r="A597" s="53" t="s">
        <v>1074</v>
      </c>
      <c r="B597" s="41" t="s">
        <v>602</v>
      </c>
      <c r="C597" s="42" t="s">
        <v>28</v>
      </c>
      <c r="D597" s="127">
        <v>1.46</v>
      </c>
      <c r="E597" s="128">
        <f>Boletim_de_Medição_03!G597</f>
        <v>0</v>
      </c>
      <c r="F597" s="105"/>
      <c r="G597" s="17">
        <f t="shared" si="87"/>
        <v>0</v>
      </c>
      <c r="H597" s="17">
        <f t="shared" si="88"/>
        <v>1.46</v>
      </c>
      <c r="I597" s="129">
        <v>7.54</v>
      </c>
      <c r="J597" s="17">
        <f t="shared" si="90"/>
        <v>11.01</v>
      </c>
      <c r="K597" s="17">
        <f t="shared" si="91"/>
        <v>0</v>
      </c>
      <c r="L597" s="17">
        <f t="shared" si="92"/>
        <v>0</v>
      </c>
      <c r="M597" s="17">
        <f t="shared" si="93"/>
        <v>0</v>
      </c>
      <c r="N597" s="17">
        <f t="shared" si="94"/>
        <v>11.01</v>
      </c>
      <c r="O597" s="54">
        <f t="shared" si="89"/>
        <v>0</v>
      </c>
    </row>
    <row r="598" spans="1:15" ht="42.75" x14ac:dyDescent="0.2">
      <c r="A598" s="53" t="s">
        <v>1075</v>
      </c>
      <c r="B598" s="41" t="s">
        <v>195</v>
      </c>
      <c r="C598" s="42" t="s">
        <v>196</v>
      </c>
      <c r="D598" s="127">
        <v>14.6</v>
      </c>
      <c r="E598" s="128">
        <f>Boletim_de_Medição_03!G598</f>
        <v>0</v>
      </c>
      <c r="F598" s="105"/>
      <c r="G598" s="17">
        <f t="shared" si="87"/>
        <v>0</v>
      </c>
      <c r="H598" s="17">
        <f t="shared" si="88"/>
        <v>14.6</v>
      </c>
      <c r="I598" s="129">
        <v>0.64</v>
      </c>
      <c r="J598" s="17">
        <f t="shared" si="90"/>
        <v>9.34</v>
      </c>
      <c r="K598" s="17">
        <f t="shared" si="91"/>
        <v>0</v>
      </c>
      <c r="L598" s="17">
        <f t="shared" si="92"/>
        <v>0</v>
      </c>
      <c r="M598" s="17">
        <f t="shared" si="93"/>
        <v>0</v>
      </c>
      <c r="N598" s="17">
        <f t="shared" si="94"/>
        <v>9.34</v>
      </c>
      <c r="O598" s="54">
        <f t="shared" si="89"/>
        <v>0</v>
      </c>
    </row>
    <row r="599" spans="1:15" ht="15" x14ac:dyDescent="0.2">
      <c r="A599" s="137" t="s">
        <v>1076</v>
      </c>
      <c r="B599" s="138" t="s">
        <v>1077</v>
      </c>
      <c r="C599" s="139"/>
      <c r="D599" s="140"/>
      <c r="E599" s="128">
        <f>Boletim_de_Medição_03!G599</f>
        <v>0</v>
      </c>
      <c r="F599" s="105"/>
      <c r="G599" s="17"/>
      <c r="H599" s="17"/>
      <c r="I599" s="129"/>
      <c r="J599" s="125"/>
      <c r="K599" s="125"/>
      <c r="L599" s="125"/>
      <c r="M599" s="125"/>
      <c r="N599" s="17">
        <f t="shared" si="94"/>
        <v>0</v>
      </c>
      <c r="O599" s="54"/>
    </row>
    <row r="600" spans="1:15" ht="42.75" x14ac:dyDescent="0.2">
      <c r="A600" s="53" t="s">
        <v>1078</v>
      </c>
      <c r="B600" s="41" t="s">
        <v>237</v>
      </c>
      <c r="C600" s="42" t="s">
        <v>7</v>
      </c>
      <c r="D600" s="127">
        <v>2</v>
      </c>
      <c r="E600" s="128">
        <f>Boletim_de_Medição_03!G600</f>
        <v>0</v>
      </c>
      <c r="F600" s="105"/>
      <c r="G600" s="17">
        <f t="shared" si="87"/>
        <v>0</v>
      </c>
      <c r="H600" s="17">
        <f t="shared" si="88"/>
        <v>2</v>
      </c>
      <c r="I600" s="129">
        <v>345.29</v>
      </c>
      <c r="J600" s="17">
        <f t="shared" si="90"/>
        <v>690.58</v>
      </c>
      <c r="K600" s="17">
        <f t="shared" si="91"/>
        <v>0</v>
      </c>
      <c r="L600" s="17">
        <f t="shared" si="92"/>
        <v>0</v>
      </c>
      <c r="M600" s="17">
        <f t="shared" si="93"/>
        <v>0</v>
      </c>
      <c r="N600" s="17">
        <f t="shared" si="94"/>
        <v>690.58</v>
      </c>
      <c r="O600" s="54">
        <f t="shared" si="89"/>
        <v>0</v>
      </c>
    </row>
    <row r="601" spans="1:15" ht="15" x14ac:dyDescent="0.2">
      <c r="A601" s="53" t="s">
        <v>1079</v>
      </c>
      <c r="B601" s="41" t="s">
        <v>266</v>
      </c>
      <c r="C601" s="42" t="s">
        <v>7</v>
      </c>
      <c r="D601" s="127">
        <v>1</v>
      </c>
      <c r="E601" s="128">
        <f>Boletim_de_Medição_03!G601</f>
        <v>0</v>
      </c>
      <c r="F601" s="105"/>
      <c r="G601" s="17">
        <f t="shared" si="87"/>
        <v>0</v>
      </c>
      <c r="H601" s="17">
        <f t="shared" si="88"/>
        <v>1</v>
      </c>
      <c r="I601" s="129">
        <v>170.68</v>
      </c>
      <c r="J601" s="17">
        <f t="shared" si="90"/>
        <v>170.68</v>
      </c>
      <c r="K601" s="17">
        <f t="shared" si="91"/>
        <v>0</v>
      </c>
      <c r="L601" s="17">
        <f t="shared" si="92"/>
        <v>0</v>
      </c>
      <c r="M601" s="17">
        <f t="shared" si="93"/>
        <v>0</v>
      </c>
      <c r="N601" s="17">
        <f t="shared" si="94"/>
        <v>170.68</v>
      </c>
      <c r="O601" s="54">
        <f t="shared" si="89"/>
        <v>0</v>
      </c>
    </row>
    <row r="602" spans="1:15" ht="28.5" x14ac:dyDescent="0.2">
      <c r="A602" s="53" t="s">
        <v>1080</v>
      </c>
      <c r="B602" s="41" t="s">
        <v>883</v>
      </c>
      <c r="C602" s="42" t="s">
        <v>30</v>
      </c>
      <c r="D602" s="127">
        <v>80</v>
      </c>
      <c r="E602" s="128">
        <f>Boletim_de_Medição_03!G602</f>
        <v>24</v>
      </c>
      <c r="F602" s="105"/>
      <c r="G602" s="17">
        <f t="shared" si="87"/>
        <v>24</v>
      </c>
      <c r="H602" s="17">
        <f t="shared" si="88"/>
        <v>56</v>
      </c>
      <c r="I602" s="129">
        <v>20.93</v>
      </c>
      <c r="J602" s="17">
        <f t="shared" si="90"/>
        <v>1674.4</v>
      </c>
      <c r="K602" s="17">
        <f t="shared" si="91"/>
        <v>502.32</v>
      </c>
      <c r="L602" s="17">
        <f t="shared" si="92"/>
        <v>0</v>
      </c>
      <c r="M602" s="17">
        <f t="shared" si="93"/>
        <v>502.32</v>
      </c>
      <c r="N602" s="17">
        <f t="shared" si="94"/>
        <v>1172.08</v>
      </c>
      <c r="O602" s="54">
        <f t="shared" si="89"/>
        <v>30</v>
      </c>
    </row>
    <row r="603" spans="1:15" ht="28.5" x14ac:dyDescent="0.2">
      <c r="A603" s="53" t="s">
        <v>1081</v>
      </c>
      <c r="B603" s="41" t="s">
        <v>879</v>
      </c>
      <c r="C603" s="42" t="s">
        <v>30</v>
      </c>
      <c r="D603" s="127">
        <v>15</v>
      </c>
      <c r="E603" s="128">
        <f>Boletim_de_Medição_03!G603</f>
        <v>3.3</v>
      </c>
      <c r="F603" s="105"/>
      <c r="G603" s="17">
        <f t="shared" si="87"/>
        <v>3.3</v>
      </c>
      <c r="H603" s="17">
        <f t="shared" si="88"/>
        <v>11.7</v>
      </c>
      <c r="I603" s="129">
        <v>12.18</v>
      </c>
      <c r="J603" s="17">
        <f t="shared" si="90"/>
        <v>182.7</v>
      </c>
      <c r="K603" s="17">
        <f t="shared" si="91"/>
        <v>40.19</v>
      </c>
      <c r="L603" s="17">
        <f t="shared" si="92"/>
        <v>0</v>
      </c>
      <c r="M603" s="17">
        <f t="shared" si="93"/>
        <v>40.19</v>
      </c>
      <c r="N603" s="17">
        <f t="shared" si="94"/>
        <v>142.51</v>
      </c>
      <c r="O603" s="54">
        <f t="shared" si="89"/>
        <v>22</v>
      </c>
    </row>
    <row r="604" spans="1:15" ht="28.5" x14ac:dyDescent="0.2">
      <c r="A604" s="53" t="s">
        <v>1082</v>
      </c>
      <c r="B604" s="41" t="s">
        <v>1083</v>
      </c>
      <c r="C604" s="42" t="s">
        <v>30</v>
      </c>
      <c r="D604" s="127">
        <v>12.3</v>
      </c>
      <c r="E604" s="128">
        <f>Boletim_de_Medição_03!G604</f>
        <v>0</v>
      </c>
      <c r="F604" s="105"/>
      <c r="G604" s="17">
        <f t="shared" si="87"/>
        <v>0</v>
      </c>
      <c r="H604" s="17">
        <f t="shared" si="88"/>
        <v>12.3</v>
      </c>
      <c r="I604" s="129">
        <v>17.89</v>
      </c>
      <c r="J604" s="17">
        <f t="shared" si="90"/>
        <v>220.05</v>
      </c>
      <c r="K604" s="17">
        <f t="shared" si="91"/>
        <v>0</v>
      </c>
      <c r="L604" s="17">
        <f t="shared" si="92"/>
        <v>0</v>
      </c>
      <c r="M604" s="17">
        <f t="shared" si="93"/>
        <v>0</v>
      </c>
      <c r="N604" s="17">
        <f t="shared" si="94"/>
        <v>220.05</v>
      </c>
      <c r="O604" s="54">
        <f t="shared" si="89"/>
        <v>0</v>
      </c>
    </row>
    <row r="605" spans="1:15" ht="28.5" x14ac:dyDescent="0.2">
      <c r="A605" s="53" t="s">
        <v>1084</v>
      </c>
      <c r="B605" s="41" t="s">
        <v>893</v>
      </c>
      <c r="C605" s="42" t="s">
        <v>71</v>
      </c>
      <c r="D605" s="127">
        <v>21</v>
      </c>
      <c r="E605" s="128">
        <f>Boletim_de_Medição_03!G605</f>
        <v>0</v>
      </c>
      <c r="F605" s="105">
        <v>4</v>
      </c>
      <c r="G605" s="17">
        <f t="shared" si="87"/>
        <v>4</v>
      </c>
      <c r="H605" s="17">
        <f t="shared" si="88"/>
        <v>17</v>
      </c>
      <c r="I605" s="129">
        <v>12.47</v>
      </c>
      <c r="J605" s="17">
        <f t="shared" si="90"/>
        <v>261.87</v>
      </c>
      <c r="K605" s="17">
        <f t="shared" si="91"/>
        <v>0</v>
      </c>
      <c r="L605" s="17">
        <f t="shared" si="92"/>
        <v>49.88</v>
      </c>
      <c r="M605" s="17">
        <f t="shared" si="93"/>
        <v>49.88</v>
      </c>
      <c r="N605" s="17">
        <f t="shared" si="94"/>
        <v>211.99</v>
      </c>
      <c r="O605" s="54">
        <f t="shared" si="89"/>
        <v>19.05</v>
      </c>
    </row>
    <row r="606" spans="1:15" ht="28.5" x14ac:dyDescent="0.2">
      <c r="A606" s="53" t="s">
        <v>1085</v>
      </c>
      <c r="B606" s="41" t="s">
        <v>1086</v>
      </c>
      <c r="C606" s="42" t="s">
        <v>71</v>
      </c>
      <c r="D606" s="127">
        <v>5</v>
      </c>
      <c r="E606" s="128">
        <f>Boletim_de_Medição_03!G606</f>
        <v>0</v>
      </c>
      <c r="F606" s="105"/>
      <c r="G606" s="17">
        <f t="shared" si="87"/>
        <v>0</v>
      </c>
      <c r="H606" s="17">
        <f t="shared" si="88"/>
        <v>5</v>
      </c>
      <c r="I606" s="129">
        <v>8.43</v>
      </c>
      <c r="J606" s="17">
        <f t="shared" si="90"/>
        <v>42.15</v>
      </c>
      <c r="K606" s="17">
        <f t="shared" si="91"/>
        <v>0</v>
      </c>
      <c r="L606" s="17">
        <f t="shared" si="92"/>
        <v>0</v>
      </c>
      <c r="M606" s="17">
        <f t="shared" si="93"/>
        <v>0</v>
      </c>
      <c r="N606" s="17">
        <f t="shared" si="94"/>
        <v>42.15</v>
      </c>
      <c r="O606" s="54">
        <f t="shared" si="89"/>
        <v>0</v>
      </c>
    </row>
    <row r="607" spans="1:15" ht="28.5" x14ac:dyDescent="0.2">
      <c r="A607" s="53" t="s">
        <v>1087</v>
      </c>
      <c r="B607" s="41" t="s">
        <v>887</v>
      </c>
      <c r="C607" s="42" t="s">
        <v>71</v>
      </c>
      <c r="D607" s="127">
        <v>1</v>
      </c>
      <c r="E607" s="128">
        <f>Boletim_de_Medição_03!G607</f>
        <v>0</v>
      </c>
      <c r="F607" s="105">
        <v>1</v>
      </c>
      <c r="G607" s="17">
        <f t="shared" si="87"/>
        <v>1</v>
      </c>
      <c r="H607" s="17">
        <f t="shared" si="88"/>
        <v>0</v>
      </c>
      <c r="I607" s="129">
        <v>5.04</v>
      </c>
      <c r="J607" s="17">
        <f t="shared" si="90"/>
        <v>5.04</v>
      </c>
      <c r="K607" s="17">
        <f t="shared" si="91"/>
        <v>0</v>
      </c>
      <c r="L607" s="17">
        <f t="shared" si="92"/>
        <v>5.04</v>
      </c>
      <c r="M607" s="17">
        <f t="shared" si="93"/>
        <v>5.04</v>
      </c>
      <c r="N607" s="17">
        <f t="shared" si="94"/>
        <v>0</v>
      </c>
      <c r="O607" s="54">
        <f t="shared" si="89"/>
        <v>100</v>
      </c>
    </row>
    <row r="608" spans="1:15" ht="28.5" x14ac:dyDescent="0.2">
      <c r="A608" s="53" t="s">
        <v>1088</v>
      </c>
      <c r="B608" s="41" t="s">
        <v>1089</v>
      </c>
      <c r="C608" s="42" t="s">
        <v>7</v>
      </c>
      <c r="D608" s="127">
        <v>1</v>
      </c>
      <c r="E608" s="128">
        <f>Boletim_de_Medição_03!G608</f>
        <v>0</v>
      </c>
      <c r="F608" s="105"/>
      <c r="G608" s="17">
        <f t="shared" si="87"/>
        <v>0</v>
      </c>
      <c r="H608" s="17">
        <f t="shared" si="88"/>
        <v>1</v>
      </c>
      <c r="I608" s="129">
        <v>9.4700000000000006</v>
      </c>
      <c r="J608" s="17">
        <f t="shared" si="90"/>
        <v>9.4700000000000006</v>
      </c>
      <c r="K608" s="17">
        <f t="shared" si="91"/>
        <v>0</v>
      </c>
      <c r="L608" s="17">
        <f t="shared" si="92"/>
        <v>0</v>
      </c>
      <c r="M608" s="17">
        <f t="shared" si="93"/>
        <v>0</v>
      </c>
      <c r="N608" s="17">
        <f t="shared" si="94"/>
        <v>9.4700000000000006</v>
      </c>
      <c r="O608" s="54">
        <f t="shared" si="89"/>
        <v>0</v>
      </c>
    </row>
    <row r="609" spans="1:15" ht="15" x14ac:dyDescent="0.2">
      <c r="A609" s="53" t="s">
        <v>1090</v>
      </c>
      <c r="B609" s="41" t="s">
        <v>1091</v>
      </c>
      <c r="C609" s="42" t="s">
        <v>7</v>
      </c>
      <c r="D609" s="127">
        <v>5</v>
      </c>
      <c r="E609" s="128">
        <f>Boletim_de_Medição_03!G609</f>
        <v>0</v>
      </c>
      <c r="F609" s="105"/>
      <c r="G609" s="17">
        <f t="shared" si="87"/>
        <v>0</v>
      </c>
      <c r="H609" s="17">
        <f t="shared" si="88"/>
        <v>5</v>
      </c>
      <c r="I609" s="129">
        <v>9.06</v>
      </c>
      <c r="J609" s="17">
        <f t="shared" si="90"/>
        <v>45.3</v>
      </c>
      <c r="K609" s="17">
        <f t="shared" si="91"/>
        <v>0</v>
      </c>
      <c r="L609" s="17">
        <f t="shared" si="92"/>
        <v>0</v>
      </c>
      <c r="M609" s="17">
        <f t="shared" si="93"/>
        <v>0</v>
      </c>
      <c r="N609" s="17">
        <f t="shared" si="94"/>
        <v>45.3</v>
      </c>
      <c r="O609" s="54">
        <f t="shared" si="89"/>
        <v>0</v>
      </c>
    </row>
    <row r="610" spans="1:15" ht="28.5" x14ac:dyDescent="0.2">
      <c r="A610" s="53" t="s">
        <v>1092</v>
      </c>
      <c r="B610" s="41" t="s">
        <v>895</v>
      </c>
      <c r="C610" s="42" t="s">
        <v>71</v>
      </c>
      <c r="D610" s="127">
        <v>3</v>
      </c>
      <c r="E610" s="128">
        <f>Boletim_de_Medição_03!G610</f>
        <v>0</v>
      </c>
      <c r="F610" s="105">
        <v>3</v>
      </c>
      <c r="G610" s="17">
        <f t="shared" si="87"/>
        <v>3</v>
      </c>
      <c r="H610" s="17">
        <f t="shared" si="88"/>
        <v>0</v>
      </c>
      <c r="I610" s="129">
        <v>12.18</v>
      </c>
      <c r="J610" s="17">
        <f t="shared" si="90"/>
        <v>36.54</v>
      </c>
      <c r="K610" s="17">
        <f t="shared" si="91"/>
        <v>0</v>
      </c>
      <c r="L610" s="17">
        <f t="shared" si="92"/>
        <v>36.54</v>
      </c>
      <c r="M610" s="17">
        <f t="shared" si="93"/>
        <v>36.54</v>
      </c>
      <c r="N610" s="17">
        <f t="shared" si="94"/>
        <v>0</v>
      </c>
      <c r="O610" s="54">
        <f t="shared" si="89"/>
        <v>100</v>
      </c>
    </row>
    <row r="611" spans="1:15" ht="28.5" x14ac:dyDescent="0.2">
      <c r="A611" s="53" t="s">
        <v>1093</v>
      </c>
      <c r="B611" s="41" t="s">
        <v>891</v>
      </c>
      <c r="C611" s="42" t="s">
        <v>71</v>
      </c>
      <c r="D611" s="127">
        <v>4</v>
      </c>
      <c r="E611" s="128">
        <f>Boletim_de_Medição_03!G611</f>
        <v>0</v>
      </c>
      <c r="F611" s="105"/>
      <c r="G611" s="17">
        <f t="shared" si="87"/>
        <v>0</v>
      </c>
      <c r="H611" s="17">
        <f t="shared" si="88"/>
        <v>4</v>
      </c>
      <c r="I611" s="129">
        <v>10.93</v>
      </c>
      <c r="J611" s="17">
        <f t="shared" si="90"/>
        <v>43.72</v>
      </c>
      <c r="K611" s="17">
        <f t="shared" si="91"/>
        <v>0</v>
      </c>
      <c r="L611" s="17">
        <f t="shared" si="92"/>
        <v>0</v>
      </c>
      <c r="M611" s="17">
        <f t="shared" si="93"/>
        <v>0</v>
      </c>
      <c r="N611" s="17">
        <f t="shared" si="94"/>
        <v>43.72</v>
      </c>
      <c r="O611" s="54">
        <f t="shared" si="89"/>
        <v>0</v>
      </c>
    </row>
    <row r="612" spans="1:15" ht="28.5" x14ac:dyDescent="0.2">
      <c r="A612" s="53" t="s">
        <v>1094</v>
      </c>
      <c r="B612" s="41" t="s">
        <v>1095</v>
      </c>
      <c r="C612" s="42" t="s">
        <v>71</v>
      </c>
      <c r="D612" s="127">
        <v>1</v>
      </c>
      <c r="E612" s="128">
        <f>Boletim_de_Medição_03!G612</f>
        <v>0</v>
      </c>
      <c r="F612" s="105">
        <v>1</v>
      </c>
      <c r="G612" s="17">
        <f t="shared" si="87"/>
        <v>1</v>
      </c>
      <c r="H612" s="17">
        <f t="shared" si="88"/>
        <v>0</v>
      </c>
      <c r="I612" s="129">
        <v>5.37</v>
      </c>
      <c r="J612" s="17">
        <f t="shared" si="90"/>
        <v>5.37</v>
      </c>
      <c r="K612" s="17">
        <f t="shared" si="91"/>
        <v>0</v>
      </c>
      <c r="L612" s="17">
        <f t="shared" si="92"/>
        <v>5.37</v>
      </c>
      <c r="M612" s="17">
        <f t="shared" si="93"/>
        <v>5.37</v>
      </c>
      <c r="N612" s="17">
        <f t="shared" si="94"/>
        <v>0</v>
      </c>
      <c r="O612" s="54">
        <f t="shared" si="89"/>
        <v>100</v>
      </c>
    </row>
    <row r="613" spans="1:15" ht="42.75" x14ac:dyDescent="0.2">
      <c r="A613" s="53" t="s">
        <v>1096</v>
      </c>
      <c r="B613" s="41" t="s">
        <v>1097</v>
      </c>
      <c r="C613" s="42" t="s">
        <v>71</v>
      </c>
      <c r="D613" s="127">
        <v>1</v>
      </c>
      <c r="E613" s="128">
        <f>Boletim_de_Medição_03!G613</f>
        <v>0</v>
      </c>
      <c r="F613" s="105"/>
      <c r="G613" s="17">
        <f t="shared" si="87"/>
        <v>0</v>
      </c>
      <c r="H613" s="17">
        <f t="shared" si="88"/>
        <v>1</v>
      </c>
      <c r="I613" s="129">
        <v>15.25</v>
      </c>
      <c r="J613" s="17">
        <f t="shared" si="90"/>
        <v>15.25</v>
      </c>
      <c r="K613" s="17">
        <f t="shared" si="91"/>
        <v>0</v>
      </c>
      <c r="L613" s="17">
        <f t="shared" si="92"/>
        <v>0</v>
      </c>
      <c r="M613" s="17">
        <f t="shared" si="93"/>
        <v>0</v>
      </c>
      <c r="N613" s="17">
        <f t="shared" si="94"/>
        <v>15.25</v>
      </c>
      <c r="O613" s="54">
        <f t="shared" si="89"/>
        <v>0</v>
      </c>
    </row>
    <row r="614" spans="1:15" ht="15" x14ac:dyDescent="0.2">
      <c r="A614" s="53" t="s">
        <v>1098</v>
      </c>
      <c r="B614" s="41" t="s">
        <v>1099</v>
      </c>
      <c r="C614" s="42" t="s">
        <v>6</v>
      </c>
      <c r="D614" s="127">
        <v>18.440000000000001</v>
      </c>
      <c r="E614" s="128">
        <f>Boletim_de_Medição_03!G614</f>
        <v>0</v>
      </c>
      <c r="F614" s="105"/>
      <c r="G614" s="17">
        <f t="shared" si="87"/>
        <v>0</v>
      </c>
      <c r="H614" s="17">
        <f t="shared" si="88"/>
        <v>18.440000000000001</v>
      </c>
      <c r="I614" s="129">
        <v>60.14</v>
      </c>
      <c r="J614" s="17">
        <f t="shared" si="90"/>
        <v>1108.98</v>
      </c>
      <c r="K614" s="17">
        <f t="shared" si="91"/>
        <v>0</v>
      </c>
      <c r="L614" s="17">
        <f t="shared" si="92"/>
        <v>0</v>
      </c>
      <c r="M614" s="17">
        <f t="shared" si="93"/>
        <v>0</v>
      </c>
      <c r="N614" s="17">
        <f t="shared" si="94"/>
        <v>1108.98</v>
      </c>
      <c r="O614" s="54">
        <f t="shared" si="89"/>
        <v>0</v>
      </c>
    </row>
    <row r="615" spans="1:15" ht="28.5" x14ac:dyDescent="0.2">
      <c r="A615" s="53" t="s">
        <v>1100</v>
      </c>
      <c r="B615" s="41" t="s">
        <v>1101</v>
      </c>
      <c r="C615" s="42" t="s">
        <v>7</v>
      </c>
      <c r="D615" s="127">
        <v>1</v>
      </c>
      <c r="E615" s="128">
        <f>Boletim_de_Medição_03!G615</f>
        <v>0</v>
      </c>
      <c r="F615" s="105">
        <v>1</v>
      </c>
      <c r="G615" s="17">
        <f t="shared" si="87"/>
        <v>1</v>
      </c>
      <c r="H615" s="17">
        <f t="shared" si="88"/>
        <v>0</v>
      </c>
      <c r="I615" s="129">
        <v>5.23</v>
      </c>
      <c r="J615" s="17">
        <f t="shared" si="90"/>
        <v>5.23</v>
      </c>
      <c r="K615" s="17">
        <f t="shared" si="91"/>
        <v>0</v>
      </c>
      <c r="L615" s="17">
        <f t="shared" si="92"/>
        <v>5.23</v>
      </c>
      <c r="M615" s="17">
        <f t="shared" si="93"/>
        <v>5.23</v>
      </c>
      <c r="N615" s="17">
        <f t="shared" si="94"/>
        <v>0</v>
      </c>
      <c r="O615" s="54">
        <f t="shared" si="89"/>
        <v>100</v>
      </c>
    </row>
    <row r="616" spans="1:15" ht="28.5" x14ac:dyDescent="0.2">
      <c r="A616" s="53" t="s">
        <v>1102</v>
      </c>
      <c r="B616" s="41" t="s">
        <v>919</v>
      </c>
      <c r="C616" s="42" t="s">
        <v>71</v>
      </c>
      <c r="D616" s="127">
        <v>7</v>
      </c>
      <c r="E616" s="128">
        <f>Boletim_de_Medição_03!G616</f>
        <v>0</v>
      </c>
      <c r="F616" s="105">
        <v>7</v>
      </c>
      <c r="G616" s="17">
        <f t="shared" si="87"/>
        <v>7</v>
      </c>
      <c r="H616" s="17">
        <f t="shared" si="88"/>
        <v>0</v>
      </c>
      <c r="I616" s="129">
        <v>10.33</v>
      </c>
      <c r="J616" s="17">
        <f t="shared" si="90"/>
        <v>72.31</v>
      </c>
      <c r="K616" s="17">
        <f t="shared" si="91"/>
        <v>0</v>
      </c>
      <c r="L616" s="17">
        <f t="shared" si="92"/>
        <v>72.31</v>
      </c>
      <c r="M616" s="17">
        <f t="shared" si="93"/>
        <v>72.31</v>
      </c>
      <c r="N616" s="17">
        <f t="shared" si="94"/>
        <v>0</v>
      </c>
      <c r="O616" s="54">
        <f t="shared" si="89"/>
        <v>100</v>
      </c>
    </row>
    <row r="617" spans="1:15" ht="15" x14ac:dyDescent="0.2">
      <c r="A617" s="137" t="s">
        <v>1103</v>
      </c>
      <c r="B617" s="138" t="s">
        <v>40</v>
      </c>
      <c r="C617" s="139"/>
      <c r="D617" s="140"/>
      <c r="E617" s="128">
        <f>Boletim_de_Medição_03!G617</f>
        <v>0</v>
      </c>
      <c r="F617" s="105"/>
      <c r="G617" s="17"/>
      <c r="H617" s="17"/>
      <c r="I617" s="129"/>
      <c r="J617" s="125"/>
      <c r="K617" s="125"/>
      <c r="L617" s="125"/>
      <c r="M617" s="125"/>
      <c r="N617" s="17">
        <f t="shared" si="94"/>
        <v>0</v>
      </c>
      <c r="O617" s="54"/>
    </row>
    <row r="618" spans="1:15" ht="15" x14ac:dyDescent="0.2">
      <c r="A618" s="53" t="s">
        <v>1104</v>
      </c>
      <c r="B618" s="41" t="s">
        <v>1105</v>
      </c>
      <c r="C618" s="42" t="s">
        <v>7</v>
      </c>
      <c r="D618" s="127">
        <v>21</v>
      </c>
      <c r="E618" s="128">
        <f>Boletim_de_Medição_03!G618</f>
        <v>0</v>
      </c>
      <c r="F618" s="105"/>
      <c r="G618" s="17">
        <f t="shared" si="87"/>
        <v>0</v>
      </c>
      <c r="H618" s="17">
        <f t="shared" si="88"/>
        <v>21</v>
      </c>
      <c r="I618" s="129">
        <v>60.09</v>
      </c>
      <c r="J618" s="17">
        <f t="shared" si="90"/>
        <v>1261.8900000000001</v>
      </c>
      <c r="K618" s="17">
        <f t="shared" si="91"/>
        <v>0</v>
      </c>
      <c r="L618" s="17">
        <f t="shared" si="92"/>
        <v>0</v>
      </c>
      <c r="M618" s="17">
        <f t="shared" si="93"/>
        <v>0</v>
      </c>
      <c r="N618" s="17">
        <f t="shared" si="94"/>
        <v>1261.8900000000001</v>
      </c>
      <c r="O618" s="54">
        <f t="shared" si="89"/>
        <v>0</v>
      </c>
    </row>
    <row r="619" spans="1:15" ht="15" x14ac:dyDescent="0.2">
      <c r="A619" s="53" t="s">
        <v>1106</v>
      </c>
      <c r="B619" s="41" t="s">
        <v>1107</v>
      </c>
      <c r="C619" s="42" t="s">
        <v>6</v>
      </c>
      <c r="D619" s="127">
        <v>3</v>
      </c>
      <c r="E619" s="128">
        <f>Boletim_de_Medição_03!G619</f>
        <v>0</v>
      </c>
      <c r="F619" s="105"/>
      <c r="G619" s="17">
        <f t="shared" si="87"/>
        <v>0</v>
      </c>
      <c r="H619" s="17">
        <f t="shared" si="88"/>
        <v>3</v>
      </c>
      <c r="I619" s="129">
        <v>216.28</v>
      </c>
      <c r="J619" s="17">
        <f t="shared" si="90"/>
        <v>648.84</v>
      </c>
      <c r="K619" s="17">
        <f t="shared" si="91"/>
        <v>0</v>
      </c>
      <c r="L619" s="17">
        <f t="shared" si="92"/>
        <v>0</v>
      </c>
      <c r="M619" s="17">
        <f t="shared" si="93"/>
        <v>0</v>
      </c>
      <c r="N619" s="17">
        <f t="shared" si="94"/>
        <v>648.84</v>
      </c>
      <c r="O619" s="54">
        <f t="shared" si="89"/>
        <v>0</v>
      </c>
    </row>
    <row r="620" spans="1:15" ht="15" x14ac:dyDescent="0.2">
      <c r="A620" s="53" t="s">
        <v>1108</v>
      </c>
      <c r="B620" s="41" t="s">
        <v>1047</v>
      </c>
      <c r="C620" s="42" t="s">
        <v>6</v>
      </c>
      <c r="D620" s="127">
        <v>3</v>
      </c>
      <c r="E620" s="128">
        <f>Boletim_de_Medição_03!G620</f>
        <v>0</v>
      </c>
      <c r="F620" s="105"/>
      <c r="G620" s="17">
        <f t="shared" si="87"/>
        <v>0</v>
      </c>
      <c r="H620" s="17">
        <f t="shared" si="88"/>
        <v>3</v>
      </c>
      <c r="I620" s="129">
        <v>188.44</v>
      </c>
      <c r="J620" s="17">
        <f t="shared" si="90"/>
        <v>565.32000000000005</v>
      </c>
      <c r="K620" s="17">
        <f t="shared" si="91"/>
        <v>0</v>
      </c>
      <c r="L620" s="17">
        <f t="shared" si="92"/>
        <v>0</v>
      </c>
      <c r="M620" s="17">
        <f t="shared" si="93"/>
        <v>0</v>
      </c>
      <c r="N620" s="17">
        <f t="shared" si="94"/>
        <v>565.32000000000005</v>
      </c>
      <c r="O620" s="54">
        <f t="shared" si="89"/>
        <v>0</v>
      </c>
    </row>
    <row r="621" spans="1:15" ht="28.5" x14ac:dyDescent="0.2">
      <c r="A621" s="53" t="s">
        <v>1109</v>
      </c>
      <c r="B621" s="41" t="s">
        <v>1110</v>
      </c>
      <c r="C621" s="42" t="s">
        <v>30</v>
      </c>
      <c r="D621" s="127">
        <v>6</v>
      </c>
      <c r="E621" s="128">
        <f>Boletim_de_Medição_03!G621</f>
        <v>0</v>
      </c>
      <c r="F621" s="105"/>
      <c r="G621" s="17">
        <f t="shared" si="87"/>
        <v>0</v>
      </c>
      <c r="H621" s="17">
        <f t="shared" si="88"/>
        <v>6</v>
      </c>
      <c r="I621" s="129">
        <v>46.66</v>
      </c>
      <c r="J621" s="17">
        <f t="shared" si="90"/>
        <v>279.95999999999998</v>
      </c>
      <c r="K621" s="17">
        <f t="shared" si="91"/>
        <v>0</v>
      </c>
      <c r="L621" s="17">
        <f t="shared" si="92"/>
        <v>0</v>
      </c>
      <c r="M621" s="17">
        <f t="shared" si="93"/>
        <v>0</v>
      </c>
      <c r="N621" s="17">
        <f t="shared" si="94"/>
        <v>279.95999999999998</v>
      </c>
      <c r="O621" s="54">
        <f t="shared" si="89"/>
        <v>0</v>
      </c>
    </row>
    <row r="622" spans="1:15" ht="15" x14ac:dyDescent="0.2">
      <c r="A622" s="53" t="s">
        <v>1111</v>
      </c>
      <c r="B622" s="41" t="s">
        <v>1112</v>
      </c>
      <c r="C622" s="42" t="s">
        <v>7</v>
      </c>
      <c r="D622" s="127">
        <v>1</v>
      </c>
      <c r="E622" s="128">
        <f>Boletim_de_Medição_03!G622</f>
        <v>0</v>
      </c>
      <c r="F622" s="105"/>
      <c r="G622" s="17">
        <f t="shared" ref="G622:G641" si="95">E622+F622</f>
        <v>0</v>
      </c>
      <c r="H622" s="17">
        <f t="shared" ref="H622:H641" si="96">D622-G622</f>
        <v>1</v>
      </c>
      <c r="I622" s="129">
        <v>382.49</v>
      </c>
      <c r="J622" s="17">
        <f t="shared" si="90"/>
        <v>382.49</v>
      </c>
      <c r="K622" s="17">
        <f t="shared" si="91"/>
        <v>0</v>
      </c>
      <c r="L622" s="17">
        <f t="shared" si="92"/>
        <v>0</v>
      </c>
      <c r="M622" s="17">
        <f t="shared" si="93"/>
        <v>0</v>
      </c>
      <c r="N622" s="17">
        <f t="shared" si="94"/>
        <v>382.49</v>
      </c>
      <c r="O622" s="54">
        <f t="shared" ref="O622:O641" si="97">G622/D622*100</f>
        <v>0</v>
      </c>
    </row>
    <row r="623" spans="1:15" ht="28.5" x14ac:dyDescent="0.2">
      <c r="A623" s="53" t="s">
        <v>1113</v>
      </c>
      <c r="B623" s="41" t="s">
        <v>1114</v>
      </c>
      <c r="C623" s="42" t="s">
        <v>7</v>
      </c>
      <c r="D623" s="127">
        <v>1</v>
      </c>
      <c r="E623" s="128">
        <f>Boletim_de_Medição_03!G623</f>
        <v>0</v>
      </c>
      <c r="F623" s="105"/>
      <c r="G623" s="17">
        <f t="shared" si="95"/>
        <v>0</v>
      </c>
      <c r="H623" s="17">
        <f t="shared" si="96"/>
        <v>1</v>
      </c>
      <c r="I623" s="129">
        <v>3991.19</v>
      </c>
      <c r="J623" s="17">
        <f t="shared" si="90"/>
        <v>3991.19</v>
      </c>
      <c r="K623" s="17">
        <f t="shared" si="91"/>
        <v>0</v>
      </c>
      <c r="L623" s="17">
        <f t="shared" si="92"/>
        <v>0</v>
      </c>
      <c r="M623" s="17">
        <f t="shared" si="93"/>
        <v>0</v>
      </c>
      <c r="N623" s="17">
        <f t="shared" si="94"/>
        <v>3991.19</v>
      </c>
      <c r="O623" s="54">
        <f t="shared" si="97"/>
        <v>0</v>
      </c>
    </row>
    <row r="624" spans="1:15" ht="28.5" x14ac:dyDescent="0.2">
      <c r="A624" s="53" t="s">
        <v>1115</v>
      </c>
      <c r="B624" s="41" t="s">
        <v>1116</v>
      </c>
      <c r="C624" s="42" t="s">
        <v>30</v>
      </c>
      <c r="D624" s="127">
        <v>7</v>
      </c>
      <c r="E624" s="128">
        <f>Boletim_de_Medição_03!G624</f>
        <v>0</v>
      </c>
      <c r="F624" s="105"/>
      <c r="G624" s="17">
        <f t="shared" si="95"/>
        <v>0</v>
      </c>
      <c r="H624" s="17">
        <f t="shared" si="96"/>
        <v>7</v>
      </c>
      <c r="I624" s="129">
        <v>58.26</v>
      </c>
      <c r="J624" s="17">
        <f t="shared" si="90"/>
        <v>407.82</v>
      </c>
      <c r="K624" s="17">
        <f t="shared" si="91"/>
        <v>0</v>
      </c>
      <c r="L624" s="17">
        <f t="shared" si="92"/>
        <v>0</v>
      </c>
      <c r="M624" s="17">
        <f t="shared" si="93"/>
        <v>0</v>
      </c>
      <c r="N624" s="17">
        <f t="shared" si="94"/>
        <v>407.82</v>
      </c>
      <c r="O624" s="54">
        <f t="shared" si="97"/>
        <v>0</v>
      </c>
    </row>
    <row r="625" spans="1:15" ht="28.5" x14ac:dyDescent="0.2">
      <c r="A625" s="53" t="s">
        <v>1117</v>
      </c>
      <c r="B625" s="41" t="s">
        <v>1118</v>
      </c>
      <c r="C625" s="42" t="s">
        <v>71</v>
      </c>
      <c r="D625" s="127">
        <v>1</v>
      </c>
      <c r="E625" s="128">
        <f>Boletim_de_Medição_03!G625</f>
        <v>0</v>
      </c>
      <c r="F625" s="105"/>
      <c r="G625" s="17">
        <f t="shared" si="95"/>
        <v>0</v>
      </c>
      <c r="H625" s="17">
        <f t="shared" si="96"/>
        <v>1</v>
      </c>
      <c r="I625" s="129">
        <v>145.35</v>
      </c>
      <c r="J625" s="17">
        <f t="shared" si="90"/>
        <v>145.35</v>
      </c>
      <c r="K625" s="17">
        <f t="shared" si="91"/>
        <v>0</v>
      </c>
      <c r="L625" s="17">
        <f t="shared" si="92"/>
        <v>0</v>
      </c>
      <c r="M625" s="17">
        <f t="shared" si="93"/>
        <v>0</v>
      </c>
      <c r="N625" s="17">
        <f t="shared" si="94"/>
        <v>145.35</v>
      </c>
      <c r="O625" s="54">
        <f t="shared" si="97"/>
        <v>0</v>
      </c>
    </row>
    <row r="626" spans="1:15" ht="42.75" x14ac:dyDescent="0.2">
      <c r="A626" s="53" t="s">
        <v>1119</v>
      </c>
      <c r="B626" s="41" t="s">
        <v>933</v>
      </c>
      <c r="C626" s="42" t="s">
        <v>71</v>
      </c>
      <c r="D626" s="127">
        <v>1</v>
      </c>
      <c r="E626" s="128">
        <f>Boletim_de_Medição_03!G626</f>
        <v>0</v>
      </c>
      <c r="F626" s="105"/>
      <c r="G626" s="17">
        <f t="shared" si="95"/>
        <v>0</v>
      </c>
      <c r="H626" s="17">
        <f t="shared" si="96"/>
        <v>1</v>
      </c>
      <c r="I626" s="129">
        <v>147.12</v>
      </c>
      <c r="J626" s="17">
        <f t="shared" si="90"/>
        <v>147.12</v>
      </c>
      <c r="K626" s="17">
        <f t="shared" si="91"/>
        <v>0</v>
      </c>
      <c r="L626" s="17">
        <f t="shared" si="92"/>
        <v>0</v>
      </c>
      <c r="M626" s="17">
        <f t="shared" si="93"/>
        <v>0</v>
      </c>
      <c r="N626" s="17">
        <f t="shared" si="94"/>
        <v>147.12</v>
      </c>
      <c r="O626" s="54">
        <f t="shared" si="97"/>
        <v>0</v>
      </c>
    </row>
    <row r="627" spans="1:15" ht="15" x14ac:dyDescent="0.2">
      <c r="A627" s="53" t="s">
        <v>1120</v>
      </c>
      <c r="B627" s="41" t="s">
        <v>1121</v>
      </c>
      <c r="C627" s="42" t="s">
        <v>7</v>
      </c>
      <c r="D627" s="127">
        <v>18</v>
      </c>
      <c r="E627" s="128">
        <f>Boletim_de_Medição_03!G627</f>
        <v>0</v>
      </c>
      <c r="F627" s="105"/>
      <c r="G627" s="17">
        <f t="shared" si="95"/>
        <v>0</v>
      </c>
      <c r="H627" s="17">
        <f t="shared" si="96"/>
        <v>18</v>
      </c>
      <c r="I627" s="129">
        <v>102.82</v>
      </c>
      <c r="J627" s="17">
        <f t="shared" si="90"/>
        <v>1850.76</v>
      </c>
      <c r="K627" s="17">
        <f t="shared" si="91"/>
        <v>0</v>
      </c>
      <c r="L627" s="17">
        <f t="shared" si="92"/>
        <v>0</v>
      </c>
      <c r="M627" s="17">
        <f t="shared" si="93"/>
        <v>0</v>
      </c>
      <c r="N627" s="17">
        <f t="shared" si="94"/>
        <v>1850.76</v>
      </c>
      <c r="O627" s="54">
        <f t="shared" si="97"/>
        <v>0</v>
      </c>
    </row>
    <row r="628" spans="1:15" ht="15" x14ac:dyDescent="0.2">
      <c r="A628" s="137" t="s">
        <v>1122</v>
      </c>
      <c r="B628" s="138" t="s">
        <v>1123</v>
      </c>
      <c r="C628" s="139"/>
      <c r="D628" s="140"/>
      <c r="E628" s="128">
        <f>Boletim_de_Medição_03!G628</f>
        <v>0</v>
      </c>
      <c r="F628" s="105"/>
      <c r="G628" s="17"/>
      <c r="H628" s="17"/>
      <c r="I628" s="129"/>
      <c r="J628" s="125"/>
      <c r="K628" s="125"/>
      <c r="L628" s="125"/>
      <c r="M628" s="125"/>
      <c r="N628" s="17">
        <f t="shared" si="94"/>
        <v>0</v>
      </c>
      <c r="O628" s="54"/>
    </row>
    <row r="629" spans="1:15" ht="42.75" x14ac:dyDescent="0.2">
      <c r="A629" s="53" t="s">
        <v>1124</v>
      </c>
      <c r="B629" s="41" t="s">
        <v>1125</v>
      </c>
      <c r="C629" s="42" t="s">
        <v>72</v>
      </c>
      <c r="D629" s="127">
        <v>10.18</v>
      </c>
      <c r="E629" s="128">
        <f>Boletim_de_Medição_03!G629</f>
        <v>0</v>
      </c>
      <c r="F629" s="105"/>
      <c r="G629" s="17">
        <f t="shared" si="95"/>
        <v>0</v>
      </c>
      <c r="H629" s="17">
        <f t="shared" si="96"/>
        <v>10.18</v>
      </c>
      <c r="I629" s="129">
        <v>79.73</v>
      </c>
      <c r="J629" s="17">
        <f t="shared" si="90"/>
        <v>811.65</v>
      </c>
      <c r="K629" s="17">
        <f t="shared" si="91"/>
        <v>0</v>
      </c>
      <c r="L629" s="17">
        <f t="shared" si="92"/>
        <v>0</v>
      </c>
      <c r="M629" s="17">
        <f t="shared" si="93"/>
        <v>0</v>
      </c>
      <c r="N629" s="17">
        <f t="shared" si="94"/>
        <v>811.65</v>
      </c>
      <c r="O629" s="54">
        <f t="shared" si="97"/>
        <v>0</v>
      </c>
    </row>
    <row r="630" spans="1:15" ht="28.5" x14ac:dyDescent="0.2">
      <c r="A630" s="53" t="s">
        <v>1126</v>
      </c>
      <c r="B630" s="41" t="s">
        <v>1127</v>
      </c>
      <c r="C630" s="42" t="s">
        <v>6</v>
      </c>
      <c r="D630" s="127">
        <v>24.46</v>
      </c>
      <c r="E630" s="128">
        <f>Boletim_de_Medição_03!G630</f>
        <v>0</v>
      </c>
      <c r="F630" s="105"/>
      <c r="G630" s="17">
        <f t="shared" si="95"/>
        <v>0</v>
      </c>
      <c r="H630" s="17">
        <f t="shared" si="96"/>
        <v>24.46</v>
      </c>
      <c r="I630" s="129">
        <v>51.55</v>
      </c>
      <c r="J630" s="17">
        <f t="shared" si="90"/>
        <v>1260.9100000000001</v>
      </c>
      <c r="K630" s="17">
        <f t="shared" si="91"/>
        <v>0</v>
      </c>
      <c r="L630" s="17">
        <f t="shared" si="92"/>
        <v>0</v>
      </c>
      <c r="M630" s="17">
        <f t="shared" si="93"/>
        <v>0</v>
      </c>
      <c r="N630" s="17">
        <f t="shared" si="94"/>
        <v>1260.9100000000001</v>
      </c>
      <c r="O630" s="54">
        <f t="shared" si="97"/>
        <v>0</v>
      </c>
    </row>
    <row r="631" spans="1:15" ht="28.5" x14ac:dyDescent="0.2">
      <c r="A631" s="53" t="s">
        <v>1128</v>
      </c>
      <c r="B631" s="41" t="s">
        <v>1129</v>
      </c>
      <c r="C631" s="42" t="s">
        <v>74</v>
      </c>
      <c r="D631" s="127">
        <v>6.34</v>
      </c>
      <c r="E631" s="128">
        <f>Boletim_de_Medição_03!G631</f>
        <v>0</v>
      </c>
      <c r="F631" s="105"/>
      <c r="G631" s="17">
        <f t="shared" si="95"/>
        <v>0</v>
      </c>
      <c r="H631" s="17">
        <f t="shared" si="96"/>
        <v>6.34</v>
      </c>
      <c r="I631" s="129">
        <v>77.38</v>
      </c>
      <c r="J631" s="17">
        <f t="shared" si="90"/>
        <v>490.59</v>
      </c>
      <c r="K631" s="17">
        <f t="shared" si="91"/>
        <v>0</v>
      </c>
      <c r="L631" s="17">
        <f t="shared" si="92"/>
        <v>0</v>
      </c>
      <c r="M631" s="17">
        <f t="shared" si="93"/>
        <v>0</v>
      </c>
      <c r="N631" s="17">
        <f t="shared" si="94"/>
        <v>490.59</v>
      </c>
      <c r="O631" s="54">
        <f t="shared" si="97"/>
        <v>0</v>
      </c>
    </row>
    <row r="632" spans="1:15" ht="28.5" x14ac:dyDescent="0.2">
      <c r="A632" s="53" t="s">
        <v>1130</v>
      </c>
      <c r="B632" s="41" t="s">
        <v>1131</v>
      </c>
      <c r="C632" s="42" t="s">
        <v>28</v>
      </c>
      <c r="D632" s="127">
        <v>1.83</v>
      </c>
      <c r="E632" s="128">
        <f>Boletim_de_Medição_03!G632</f>
        <v>0</v>
      </c>
      <c r="F632" s="105"/>
      <c r="G632" s="17">
        <f t="shared" si="95"/>
        <v>0</v>
      </c>
      <c r="H632" s="17">
        <f t="shared" si="96"/>
        <v>1.83</v>
      </c>
      <c r="I632" s="129">
        <v>66.09</v>
      </c>
      <c r="J632" s="17">
        <f t="shared" si="90"/>
        <v>120.94</v>
      </c>
      <c r="K632" s="17">
        <f t="shared" si="91"/>
        <v>0</v>
      </c>
      <c r="L632" s="17">
        <f t="shared" si="92"/>
        <v>0</v>
      </c>
      <c r="M632" s="17">
        <f t="shared" si="93"/>
        <v>0</v>
      </c>
      <c r="N632" s="17">
        <f t="shared" si="94"/>
        <v>120.94</v>
      </c>
      <c r="O632" s="54">
        <f t="shared" si="97"/>
        <v>0</v>
      </c>
    </row>
    <row r="633" spans="1:15" ht="15" x14ac:dyDescent="0.2">
      <c r="A633" s="137" t="s">
        <v>1132</v>
      </c>
      <c r="B633" s="138" t="s">
        <v>1133</v>
      </c>
      <c r="C633" s="139"/>
      <c r="D633" s="140"/>
      <c r="E633" s="128">
        <f>Boletim_de_Medição_03!G633</f>
        <v>0</v>
      </c>
      <c r="F633" s="105"/>
      <c r="G633" s="17"/>
      <c r="H633" s="17"/>
      <c r="I633" s="129"/>
      <c r="J633" s="125"/>
      <c r="K633" s="125"/>
      <c r="L633" s="125"/>
      <c r="M633" s="125"/>
      <c r="N633" s="17">
        <f t="shared" si="94"/>
        <v>0</v>
      </c>
      <c r="O633" s="54"/>
    </row>
    <row r="634" spans="1:15" ht="28.5" x14ac:dyDescent="0.2">
      <c r="A634" s="53" t="s">
        <v>1134</v>
      </c>
      <c r="B634" s="41" t="s">
        <v>322</v>
      </c>
      <c r="C634" s="42" t="s">
        <v>72</v>
      </c>
      <c r="D634" s="127">
        <v>2.54</v>
      </c>
      <c r="E634" s="128">
        <f>Boletim_de_Medição_03!G634</f>
        <v>0</v>
      </c>
      <c r="F634" s="105"/>
      <c r="G634" s="17">
        <f t="shared" si="95"/>
        <v>0</v>
      </c>
      <c r="H634" s="17">
        <f t="shared" si="96"/>
        <v>2.54</v>
      </c>
      <c r="I634" s="129">
        <v>3.02</v>
      </c>
      <c r="J634" s="17">
        <f t="shared" si="90"/>
        <v>7.67</v>
      </c>
      <c r="K634" s="17">
        <f t="shared" si="91"/>
        <v>0</v>
      </c>
      <c r="L634" s="17">
        <f t="shared" si="92"/>
        <v>0</v>
      </c>
      <c r="M634" s="17">
        <f t="shared" si="93"/>
        <v>0</v>
      </c>
      <c r="N634" s="17">
        <f t="shared" si="94"/>
        <v>7.67</v>
      </c>
      <c r="O634" s="54">
        <f t="shared" si="97"/>
        <v>0</v>
      </c>
    </row>
    <row r="635" spans="1:15" ht="42.75" x14ac:dyDescent="0.2">
      <c r="A635" s="53" t="s">
        <v>1135</v>
      </c>
      <c r="B635" s="41" t="s">
        <v>586</v>
      </c>
      <c r="C635" s="42" t="s">
        <v>72</v>
      </c>
      <c r="D635" s="127">
        <v>2.54</v>
      </c>
      <c r="E635" s="128">
        <f>Boletim_de_Medição_03!G635</f>
        <v>0</v>
      </c>
      <c r="F635" s="105"/>
      <c r="G635" s="17">
        <f t="shared" si="95"/>
        <v>0</v>
      </c>
      <c r="H635" s="17">
        <f t="shared" si="96"/>
        <v>2.54</v>
      </c>
      <c r="I635" s="129">
        <v>18.649999999999999</v>
      </c>
      <c r="J635" s="17">
        <f t="shared" si="90"/>
        <v>47.37</v>
      </c>
      <c r="K635" s="17">
        <f t="shared" si="91"/>
        <v>0</v>
      </c>
      <c r="L635" s="17">
        <f t="shared" si="92"/>
        <v>0</v>
      </c>
      <c r="M635" s="17">
        <f t="shared" si="93"/>
        <v>0</v>
      </c>
      <c r="N635" s="17">
        <f t="shared" si="94"/>
        <v>47.37</v>
      </c>
      <c r="O635" s="54">
        <f t="shared" si="97"/>
        <v>0</v>
      </c>
    </row>
    <row r="636" spans="1:15" ht="42.75" x14ac:dyDescent="0.2">
      <c r="A636" s="53" t="s">
        <v>1136</v>
      </c>
      <c r="B636" s="41" t="s">
        <v>1137</v>
      </c>
      <c r="C636" s="42" t="s">
        <v>28</v>
      </c>
      <c r="D636" s="127">
        <v>0.49</v>
      </c>
      <c r="E636" s="128">
        <f>Boletim_de_Medição_03!G636</f>
        <v>0</v>
      </c>
      <c r="F636" s="105"/>
      <c r="G636" s="17">
        <f t="shared" si="95"/>
        <v>0</v>
      </c>
      <c r="H636" s="17">
        <f t="shared" si="96"/>
        <v>0.49</v>
      </c>
      <c r="I636" s="129">
        <v>1172.6400000000001</v>
      </c>
      <c r="J636" s="17">
        <f t="shared" si="90"/>
        <v>574.59</v>
      </c>
      <c r="K636" s="17">
        <f t="shared" si="91"/>
        <v>0</v>
      </c>
      <c r="L636" s="17">
        <f t="shared" si="92"/>
        <v>0</v>
      </c>
      <c r="M636" s="17">
        <f t="shared" si="93"/>
        <v>0</v>
      </c>
      <c r="N636" s="17">
        <f t="shared" si="94"/>
        <v>574.59</v>
      </c>
      <c r="O636" s="54">
        <f t="shared" si="97"/>
        <v>0</v>
      </c>
    </row>
    <row r="637" spans="1:15" ht="28.5" x14ac:dyDescent="0.2">
      <c r="A637" s="53" t="s">
        <v>1138</v>
      </c>
      <c r="B637" s="41" t="s">
        <v>1139</v>
      </c>
      <c r="C637" s="42" t="s">
        <v>6</v>
      </c>
      <c r="D637" s="127">
        <v>2.21</v>
      </c>
      <c r="E637" s="128">
        <f>Boletim_de_Medição_03!G637</f>
        <v>0</v>
      </c>
      <c r="F637" s="105"/>
      <c r="G637" s="17">
        <f t="shared" si="95"/>
        <v>0</v>
      </c>
      <c r="H637" s="17">
        <f t="shared" si="96"/>
        <v>2.21</v>
      </c>
      <c r="I637" s="129">
        <v>317.52999999999997</v>
      </c>
      <c r="J637" s="17">
        <f t="shared" si="90"/>
        <v>701.74</v>
      </c>
      <c r="K637" s="17">
        <f t="shared" si="91"/>
        <v>0</v>
      </c>
      <c r="L637" s="17">
        <f t="shared" si="92"/>
        <v>0</v>
      </c>
      <c r="M637" s="17">
        <f t="shared" si="93"/>
        <v>0</v>
      </c>
      <c r="N637" s="17">
        <f t="shared" si="94"/>
        <v>701.74</v>
      </c>
      <c r="O637" s="54">
        <f t="shared" si="97"/>
        <v>0</v>
      </c>
    </row>
    <row r="638" spans="1:15" ht="42.75" x14ac:dyDescent="0.2">
      <c r="A638" s="53" t="s">
        <v>1140</v>
      </c>
      <c r="B638" s="41" t="s">
        <v>1141</v>
      </c>
      <c r="C638" s="42" t="s">
        <v>6</v>
      </c>
      <c r="D638" s="127">
        <v>5.34</v>
      </c>
      <c r="E638" s="128">
        <f>Boletim_de_Medição_03!G638</f>
        <v>0</v>
      </c>
      <c r="F638" s="105"/>
      <c r="G638" s="17">
        <f t="shared" si="95"/>
        <v>0</v>
      </c>
      <c r="H638" s="17">
        <f t="shared" si="96"/>
        <v>5.34</v>
      </c>
      <c r="I638" s="129">
        <v>8.43</v>
      </c>
      <c r="J638" s="17">
        <f t="shared" si="90"/>
        <v>45.02</v>
      </c>
      <c r="K638" s="17">
        <f t="shared" si="91"/>
        <v>0</v>
      </c>
      <c r="L638" s="17">
        <f t="shared" si="92"/>
        <v>0</v>
      </c>
      <c r="M638" s="17">
        <f t="shared" si="93"/>
        <v>0</v>
      </c>
      <c r="N638" s="17">
        <f t="shared" si="94"/>
        <v>45.02</v>
      </c>
      <c r="O638" s="54">
        <f t="shared" si="97"/>
        <v>0</v>
      </c>
    </row>
    <row r="639" spans="1:15" ht="15" x14ac:dyDescent="0.2">
      <c r="A639" s="137" t="s">
        <v>1142</v>
      </c>
      <c r="B639" s="138" t="s">
        <v>1143</v>
      </c>
      <c r="C639" s="139"/>
      <c r="D639" s="140"/>
      <c r="E639" s="128">
        <f>Boletim_de_Medição_03!G639</f>
        <v>0</v>
      </c>
      <c r="F639" s="105"/>
      <c r="G639" s="17"/>
      <c r="H639" s="17"/>
      <c r="I639" s="129"/>
      <c r="J639" s="125"/>
      <c r="K639" s="125"/>
      <c r="L639" s="125"/>
      <c r="M639" s="125"/>
      <c r="N639" s="17">
        <f t="shared" si="94"/>
        <v>0</v>
      </c>
      <c r="O639" s="54"/>
    </row>
    <row r="640" spans="1:15" ht="15" x14ac:dyDescent="0.2">
      <c r="A640" s="53" t="s">
        <v>1144</v>
      </c>
      <c r="B640" s="41" t="s">
        <v>1145</v>
      </c>
      <c r="C640" s="42" t="s">
        <v>7</v>
      </c>
      <c r="D640" s="127">
        <v>2</v>
      </c>
      <c r="E640" s="128">
        <f>Boletim_de_Medição_03!G640</f>
        <v>0</v>
      </c>
      <c r="F640" s="105"/>
      <c r="G640" s="17">
        <f t="shared" si="95"/>
        <v>0</v>
      </c>
      <c r="H640" s="17">
        <f t="shared" si="96"/>
        <v>2</v>
      </c>
      <c r="I640" s="129">
        <v>2496.9899999999998</v>
      </c>
      <c r="J640" s="17">
        <f t="shared" si="90"/>
        <v>4993.9799999999996</v>
      </c>
      <c r="K640" s="17">
        <f t="shared" si="91"/>
        <v>0</v>
      </c>
      <c r="L640" s="17">
        <f t="shared" si="92"/>
        <v>0</v>
      </c>
      <c r="M640" s="17">
        <f t="shared" si="93"/>
        <v>0</v>
      </c>
      <c r="N640" s="17">
        <f t="shared" si="94"/>
        <v>4993.9799999999996</v>
      </c>
      <c r="O640" s="54">
        <f t="shared" si="97"/>
        <v>0</v>
      </c>
    </row>
    <row r="641" spans="1:15" ht="15.75" thickBot="1" x14ac:dyDescent="0.25">
      <c r="A641" s="59" t="s">
        <v>1146</v>
      </c>
      <c r="B641" s="60" t="s">
        <v>1147</v>
      </c>
      <c r="C641" s="61" t="s">
        <v>72</v>
      </c>
      <c r="D641" s="141">
        <v>402</v>
      </c>
      <c r="E641" s="128">
        <f>Boletim_de_Medição_03!G641</f>
        <v>0</v>
      </c>
      <c r="F641" s="142"/>
      <c r="G641" s="65">
        <f t="shared" si="95"/>
        <v>0</v>
      </c>
      <c r="H641" s="65">
        <f t="shared" si="96"/>
        <v>402</v>
      </c>
      <c r="I641" s="143">
        <v>1.1000000000000001</v>
      </c>
      <c r="J641" s="65">
        <f t="shared" si="90"/>
        <v>442.2</v>
      </c>
      <c r="K641" s="65">
        <f t="shared" si="91"/>
        <v>0</v>
      </c>
      <c r="L641" s="65">
        <f t="shared" si="92"/>
        <v>0</v>
      </c>
      <c r="M641" s="65">
        <f t="shared" si="93"/>
        <v>0</v>
      </c>
      <c r="N641" s="17">
        <f t="shared" si="94"/>
        <v>442.2</v>
      </c>
      <c r="O641" s="67">
        <f t="shared" si="97"/>
        <v>0</v>
      </c>
    </row>
    <row r="642" spans="1:15" ht="15" x14ac:dyDescent="0.2">
      <c r="A642" s="144"/>
      <c r="B642" s="145" t="s">
        <v>0</v>
      </c>
      <c r="C642" s="145"/>
      <c r="D642" s="146"/>
      <c r="E642" s="146"/>
      <c r="F642" s="146"/>
      <c r="G642" s="147"/>
      <c r="H642" s="147"/>
      <c r="I642" s="146"/>
      <c r="J642" s="146">
        <f>SUM(J9:J641)</f>
        <v>666614.48</v>
      </c>
      <c r="K642" s="146">
        <f t="shared" ref="K642:M642" si="98">SUM(K9:K641)</f>
        <v>107662.23</v>
      </c>
      <c r="L642" s="146">
        <f t="shared" si="98"/>
        <v>94714.47</v>
      </c>
      <c r="M642" s="146">
        <f t="shared" si="98"/>
        <v>202376.72</v>
      </c>
      <c r="N642" s="146">
        <f>J642-M642</f>
        <v>464237.76</v>
      </c>
      <c r="O642" s="148">
        <f>L642/J642 *100</f>
        <v>14.21</v>
      </c>
    </row>
    <row r="643" spans="1:15" ht="15.75" thickBot="1" x14ac:dyDescent="0.25">
      <c r="A643" s="13"/>
      <c r="B643" s="29" t="s">
        <v>1</v>
      </c>
      <c r="C643" s="30"/>
      <c r="D643" s="31"/>
      <c r="E643" s="31"/>
      <c r="F643" s="32"/>
      <c r="G643" s="65"/>
      <c r="H643" s="65"/>
      <c r="I643" s="32"/>
      <c r="J643" s="33">
        <v>1</v>
      </c>
      <c r="K643" s="74">
        <f>K642/J642</f>
        <v>0.1615</v>
      </c>
      <c r="L643" s="74">
        <f>L642/J642</f>
        <v>0.1421</v>
      </c>
      <c r="M643" s="74">
        <f>M642/J642</f>
        <v>0.30359999999999998</v>
      </c>
      <c r="N643" s="74">
        <f>N642/J642</f>
        <v>0.69640000000000002</v>
      </c>
      <c r="O643" s="75"/>
    </row>
    <row r="644" spans="1:15" ht="14.25" customHeight="1" x14ac:dyDescent="0.2">
      <c r="A644" s="1"/>
      <c r="B644" s="3"/>
      <c r="C644" s="14"/>
      <c r="D644" s="1" t="s">
        <v>2</v>
      </c>
      <c r="E644" s="3"/>
      <c r="F644" s="109"/>
      <c r="G644" s="3"/>
      <c r="H644" s="3"/>
      <c r="I644" s="3"/>
      <c r="J644" s="14"/>
      <c r="K644" s="1" t="s">
        <v>3</v>
      </c>
      <c r="L644" s="3"/>
      <c r="M644" s="3"/>
      <c r="N644" s="4"/>
      <c r="O644" s="10"/>
    </row>
    <row r="645" spans="1:15" ht="14.25" customHeight="1" x14ac:dyDescent="0.2">
      <c r="A645" s="1"/>
      <c r="B645" s="2"/>
      <c r="C645" s="14"/>
      <c r="D645" s="1" t="s">
        <v>4</v>
      </c>
      <c r="E645" s="3"/>
      <c r="F645" s="109"/>
      <c r="G645" s="3"/>
      <c r="H645" s="3"/>
      <c r="I645" s="3"/>
      <c r="J645" s="14"/>
      <c r="K645" s="1" t="s">
        <v>5</v>
      </c>
      <c r="L645" s="3"/>
      <c r="M645" s="3"/>
      <c r="N645" s="4"/>
      <c r="O645" s="10"/>
    </row>
    <row r="646" spans="1:15" ht="14.25" customHeight="1" x14ac:dyDescent="0.2">
      <c r="A646" s="1"/>
      <c r="B646" s="3"/>
      <c r="C646" s="14"/>
      <c r="D646" s="1" t="s">
        <v>5</v>
      </c>
      <c r="E646" s="3"/>
      <c r="F646" s="109"/>
      <c r="G646" s="3"/>
      <c r="H646" s="3"/>
      <c r="I646" s="3"/>
      <c r="J646" s="5"/>
      <c r="K646" s="1"/>
      <c r="L646" s="3"/>
      <c r="M646" s="3"/>
      <c r="N646" s="4"/>
      <c r="O646" s="10"/>
    </row>
    <row r="647" spans="1:15" x14ac:dyDescent="0.2">
      <c r="A647" s="1"/>
      <c r="B647" s="3"/>
      <c r="C647" s="5"/>
      <c r="D647" s="1"/>
      <c r="E647" s="3"/>
      <c r="F647" s="109"/>
      <c r="G647" s="3"/>
      <c r="H647" s="3"/>
      <c r="I647" s="3"/>
      <c r="J647" s="5"/>
      <c r="K647" s="1"/>
      <c r="L647" s="3"/>
      <c r="M647" s="3"/>
      <c r="N647" s="4"/>
      <c r="O647" s="10"/>
    </row>
    <row r="648" spans="1:15" x14ac:dyDescent="0.2">
      <c r="A648" s="6"/>
      <c r="B648" s="7"/>
      <c r="C648" s="8"/>
      <c r="D648" s="1"/>
      <c r="E648" s="3"/>
      <c r="F648" s="109"/>
      <c r="G648" s="3"/>
      <c r="H648" s="3"/>
      <c r="I648" s="3"/>
      <c r="J648" s="14"/>
      <c r="K648" s="1"/>
      <c r="L648" s="3"/>
      <c r="M648" s="3"/>
      <c r="N648" s="4"/>
      <c r="O648" s="10"/>
    </row>
    <row r="649" spans="1:15" x14ac:dyDescent="0.2">
      <c r="A649" s="350" t="s">
        <v>82</v>
      </c>
      <c r="B649" s="351"/>
      <c r="C649" s="352"/>
      <c r="D649" s="1"/>
      <c r="E649" s="3"/>
      <c r="F649" s="3"/>
      <c r="G649" s="3"/>
      <c r="H649" s="3"/>
      <c r="I649" s="3"/>
      <c r="J649" s="14"/>
      <c r="K649" s="1"/>
      <c r="L649" s="3"/>
      <c r="M649" s="3"/>
      <c r="N649" s="4"/>
      <c r="O649" s="10"/>
    </row>
    <row r="650" spans="1:15" x14ac:dyDescent="0.2">
      <c r="A650" s="353" t="s">
        <v>87</v>
      </c>
      <c r="B650" s="354"/>
      <c r="C650" s="355"/>
      <c r="D650" s="6"/>
      <c r="E650" s="7"/>
      <c r="F650" s="7"/>
      <c r="G650" s="7"/>
      <c r="H650" s="7"/>
      <c r="I650" s="7"/>
      <c r="J650" s="15"/>
      <c r="K650" s="6"/>
      <c r="L650" s="7"/>
      <c r="M650" s="7"/>
      <c r="N650" s="11"/>
      <c r="O650" s="12"/>
    </row>
  </sheetData>
  <autoFilter ref="J6:N646" xr:uid="{00000000-0009-0000-0000-000006000000}"/>
  <mergeCells count="19">
    <mergeCell ref="A3:H3"/>
    <mergeCell ref="I3:L3"/>
    <mergeCell ref="B1:H1"/>
    <mergeCell ref="I1:L2"/>
    <mergeCell ref="M1:O1"/>
    <mergeCell ref="A2:H2"/>
    <mergeCell ref="M2:O2"/>
    <mergeCell ref="A649:C649"/>
    <mergeCell ref="A650:C650"/>
    <mergeCell ref="A4:H4"/>
    <mergeCell ref="I4:L4"/>
    <mergeCell ref="M4:O4"/>
    <mergeCell ref="A5:A6"/>
    <mergeCell ref="B5:B6"/>
    <mergeCell ref="C5:C6"/>
    <mergeCell ref="D5:H5"/>
    <mergeCell ref="I5:I6"/>
    <mergeCell ref="J5:N5"/>
    <mergeCell ref="O5:O6"/>
  </mergeCells>
  <conditionalFormatting sqref="H642">
    <cfRule type="cellIs" dxfId="257" priority="258" stopIfTrue="1" operator="lessThan">
      <formula>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2">
    <cfRule type="cellIs" dxfId="256" priority="257" stopIfTrue="1" operator="greaterThan">
      <formula>100</formula>
    </cfRule>
  </conditionalFormatting>
  <conditionalFormatting sqref="H9:H11 H33 H35:H37 H237 H241:H247 H249:H251 H253:H263 H266:H269 H271:H274 H276:H283 H285:H288 H290:H291 H39:H43 H45 H47:H51 H53:H56 H58:H63 H65:H67 H69 H71 H79:H80 H82:H84 H86:H88 H90:H91 H94 H96:H103 H105:H110 H112 H114:H117 H119:H120 H123 H125:H132 H134:H139 H141 H148:H152 H155 H157:H161 H163 H165 H167:H168 H170:H171 H173 H175:H176 H178:H179 H181:H182 H185:H188 H190:H200 H202:H203 H205:H209 H211 H213:H229 H231:H234 H73:H77 H143:H146 H293:H296 H298:H301 H303:H305 H308:H312 H314:H323 H325:H340 H342:H361 H363 H366:H369 H371:H396 H399:H404 H407:H411 H413:H472 H474 H477:H480 H510:H514 H482:H507 H516:H525 H527:H544 H546:H554 H556:H562 H564:H572 H574:H590 H593:H598 H600:H616 H618:H627 H629:H632 H634:H638 H640:H641">
    <cfRule type="cellIs" dxfId="255" priority="256" stopIfTrue="1" operator="lessThan">
      <formula>0</formula>
    </cfRule>
  </conditionalFormatting>
  <conditionalFormatting sqref="H9:H11 H33 H35:H37 H237 H241:H247 H249:H251 H253:H263 H266:H269 H271:H274 H276:H283 H285:H288 H290:H291 H39:H43 H45 H47:H51 H53:H56 H58:H63 H65:H67 H69 H71 H79:H80 H82:H84 H86:H88 H90:H91 H94 H96:H103 H105:H110 H112 H114:H117 H119:H120 H123 H125:H132 H134:H139 H141 H148:H152 H155 H157:H161 H163 H165 H167:H168 H170:H171 H173 H175:H176 H178:H179 H181:H182 H185:H188 H190:H200 H202:H203 H205:H209 H211 H213:H229 H231:H234 H73:H77 H143:H146 H293:H296 H298:H301 H303:H305 H308:H312 H314:H323 H325:H340 H342:H361 H363 H366:H369 H371:H396 H399:H404 H407:H411 H413:H472 H474 H477:H480 H510:H514 H482:H507 H516:H525 H527:H544 H546:H554 H556:H562 H564:H572 H574:H590 H593:H598 H600:H616 H618:H627 H629:H632 H634:H638 H640:H641">
    <cfRule type="cellIs" dxfId="254" priority="255" stopIfTrue="1" operator="lessThan">
      <formula>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1">
    <cfRule type="cellIs" dxfId="253" priority="254" stopIfTrue="1" operator="greaterThan">
      <formula>100</formula>
    </cfRule>
  </conditionalFormatting>
  <conditionalFormatting sqref="O9:O11 O33 O35:O37 O237 O241:O247 O249:O251 O253:O263 O266:O269 O271:O274 O276:O283 O285:O288 O290:O291 O39:O43 O45 O47:O51 O53:O56 O58:O63 O65:O67 O69 O71 O79:O80 O82:O84 O86:O88 O90:O91 O94 O96:O103 O105:O110 O112 O114:O117 O119:O120 O123 O125:O132 O134:O139 O141 O143:O146 O148:O152 O155 O157:O161 O163 O165 O167:O168 O170:O171 O173 O175:O176 O178:O179 O181:O182 O185:O188 O190:O200 O202:O203 O205:O209 O211 O213:O229 O231:O234 O73:O77 O293:O296 O298:O301 O303:O305 O308:O312 O314:O323 O325:O340 O342:O361 O363 O366:O369 O371:O396 O399:O404 O407:O411 O413:O472 O474 O477:O480 O510:O514 O482:O507 O516:O525 O527:O544 O546:O554 O556:O562 O564:O572 O574:O590 O593:O598 O600:O616 O618:O627 O629:O632 O634:O638 O640:O641">
    <cfRule type="cellIs" dxfId="252" priority="253" stopIfTrue="1" operator="greaterThan">
      <formula>100</formula>
    </cfRule>
  </conditionalFormatting>
  <conditionalFormatting sqref="H642:H643">
    <cfRule type="cellIs" dxfId="251" priority="252" stopIfTrue="1" operator="lessThan">
      <formula>0</formula>
    </cfRule>
  </conditionalFormatting>
  <conditionalFormatting sqref="O642">
    <cfRule type="cellIs" dxfId="250" priority="251" stopIfTrue="1" operator="greaterThan">
      <formula>100</formula>
    </cfRule>
  </conditionalFormatting>
  <conditionalFormatting sqref="O13">
    <cfRule type="cellIs" dxfId="249" priority="250" stopIfTrue="1" operator="greaterThan">
      <formula>100</formula>
    </cfRule>
  </conditionalFormatting>
  <conditionalFormatting sqref="H13">
    <cfRule type="cellIs" dxfId="248" priority="249" stopIfTrue="1" operator="lessThan">
      <formula>0</formula>
    </cfRule>
  </conditionalFormatting>
  <conditionalFormatting sqref="H13">
    <cfRule type="cellIs" dxfId="247" priority="248" stopIfTrue="1" operator="lessThan">
      <formula>0</formula>
    </cfRule>
  </conditionalFormatting>
  <conditionalFormatting sqref="O13">
    <cfRule type="cellIs" dxfId="246" priority="247" stopIfTrue="1" operator="greaterThan">
      <formula>100</formula>
    </cfRule>
  </conditionalFormatting>
  <conditionalFormatting sqref="O13">
    <cfRule type="cellIs" dxfId="245" priority="246" stopIfTrue="1" operator="greaterThan">
      <formula>100</formula>
    </cfRule>
  </conditionalFormatting>
  <conditionalFormatting sqref="O15">
    <cfRule type="cellIs" dxfId="244" priority="245" stopIfTrue="1" operator="greaterThan">
      <formula>100</formula>
    </cfRule>
  </conditionalFormatting>
  <conditionalFormatting sqref="H15">
    <cfRule type="cellIs" dxfId="243" priority="244" stopIfTrue="1" operator="lessThan">
      <formula>0</formula>
    </cfRule>
  </conditionalFormatting>
  <conditionalFormatting sqref="H15">
    <cfRule type="cellIs" dxfId="242" priority="243" stopIfTrue="1" operator="lessThan">
      <formula>0</formula>
    </cfRule>
  </conditionalFormatting>
  <conditionalFormatting sqref="O15">
    <cfRule type="cellIs" dxfId="241" priority="242" stopIfTrue="1" operator="greaterThan">
      <formula>100</formula>
    </cfRule>
  </conditionalFormatting>
  <conditionalFormatting sqref="O15">
    <cfRule type="cellIs" dxfId="240" priority="241" stopIfTrue="1" operator="greaterThan">
      <formula>100</formula>
    </cfRule>
  </conditionalFormatting>
  <conditionalFormatting sqref="O17 O19 O21 O23:O29 O31">
    <cfRule type="cellIs" dxfId="239" priority="240" stopIfTrue="1" operator="greaterThan">
      <formula>100</formula>
    </cfRule>
  </conditionalFormatting>
  <conditionalFormatting sqref="H17 H19 H21 H23:H29 H31">
    <cfRule type="cellIs" dxfId="238" priority="239" stopIfTrue="1" operator="lessThan">
      <formula>0</formula>
    </cfRule>
  </conditionalFormatting>
  <conditionalFormatting sqref="H17 H19 H21 H23:H29 H31">
    <cfRule type="cellIs" dxfId="237" priority="238" stopIfTrue="1" operator="lessThan">
      <formula>0</formula>
    </cfRule>
  </conditionalFormatting>
  <conditionalFormatting sqref="O17 O19 O21 O23:O29 O31">
    <cfRule type="cellIs" dxfId="236" priority="237" stopIfTrue="1" operator="greaterThan">
      <formula>100</formula>
    </cfRule>
  </conditionalFormatting>
  <conditionalFormatting sqref="O17 O19 O21 O23:O29 O31">
    <cfRule type="cellIs" dxfId="235" priority="236" stopIfTrue="1" operator="greaterThan">
      <formula>100</formula>
    </cfRule>
  </conditionalFormatting>
  <conditionalFormatting sqref="O236">
    <cfRule type="cellIs" dxfId="234" priority="235" stopIfTrue="1" operator="greaterThan">
      <formula>100</formula>
    </cfRule>
  </conditionalFormatting>
  <conditionalFormatting sqref="H236">
    <cfRule type="cellIs" dxfId="233" priority="234" stopIfTrue="1" operator="lessThan">
      <formula>0</formula>
    </cfRule>
  </conditionalFormatting>
  <conditionalFormatting sqref="H236">
    <cfRule type="cellIs" dxfId="232" priority="233" stopIfTrue="1" operator="lessThan">
      <formula>0</formula>
    </cfRule>
  </conditionalFormatting>
  <conditionalFormatting sqref="O236">
    <cfRule type="cellIs" dxfId="231" priority="232" stopIfTrue="1" operator="greaterThan">
      <formula>100</formula>
    </cfRule>
  </conditionalFormatting>
  <conditionalFormatting sqref="O236">
    <cfRule type="cellIs" dxfId="230" priority="231" stopIfTrue="1" operator="greaterThan">
      <formula>100</formula>
    </cfRule>
  </conditionalFormatting>
  <conditionalFormatting sqref="O238">
    <cfRule type="cellIs" dxfId="229" priority="230" stopIfTrue="1" operator="greaterThan">
      <formula>100</formula>
    </cfRule>
  </conditionalFormatting>
  <conditionalFormatting sqref="H238">
    <cfRule type="cellIs" dxfId="228" priority="229" stopIfTrue="1" operator="lessThan">
      <formula>0</formula>
    </cfRule>
  </conditionalFormatting>
  <conditionalFormatting sqref="H238">
    <cfRule type="cellIs" dxfId="227" priority="228" stopIfTrue="1" operator="lessThan">
      <formula>0</formula>
    </cfRule>
  </conditionalFormatting>
  <conditionalFormatting sqref="O238">
    <cfRule type="cellIs" dxfId="226" priority="227" stopIfTrue="1" operator="greaterThan">
      <formula>100</formula>
    </cfRule>
  </conditionalFormatting>
  <conditionalFormatting sqref="O238">
    <cfRule type="cellIs" dxfId="225" priority="226" stopIfTrue="1" operator="greaterThan">
      <formula>100</formula>
    </cfRule>
  </conditionalFormatting>
  <conditionalFormatting sqref="O239">
    <cfRule type="cellIs" dxfId="224" priority="225" stopIfTrue="1" operator="greaterThan">
      <formula>100</formula>
    </cfRule>
  </conditionalFormatting>
  <conditionalFormatting sqref="H239">
    <cfRule type="cellIs" dxfId="223" priority="224" stopIfTrue="1" operator="lessThan">
      <formula>0</formula>
    </cfRule>
  </conditionalFormatting>
  <conditionalFormatting sqref="H239">
    <cfRule type="cellIs" dxfId="222" priority="223" stopIfTrue="1" operator="lessThan">
      <formula>0</formula>
    </cfRule>
  </conditionalFormatting>
  <conditionalFormatting sqref="O239">
    <cfRule type="cellIs" dxfId="221" priority="222" stopIfTrue="1" operator="greaterThan">
      <formula>100</formula>
    </cfRule>
  </conditionalFormatting>
  <conditionalFormatting sqref="O239">
    <cfRule type="cellIs" dxfId="220" priority="221" stopIfTrue="1" operator="greaterThan">
      <formula>100</formula>
    </cfRule>
  </conditionalFormatting>
  <conditionalFormatting sqref="O240">
    <cfRule type="cellIs" dxfId="219" priority="220" stopIfTrue="1" operator="greaterThan">
      <formula>100</formula>
    </cfRule>
  </conditionalFormatting>
  <conditionalFormatting sqref="H240">
    <cfRule type="cellIs" dxfId="218" priority="219" stopIfTrue="1" operator="lessThan">
      <formula>0</formula>
    </cfRule>
  </conditionalFormatting>
  <conditionalFormatting sqref="H240">
    <cfRule type="cellIs" dxfId="217" priority="218" stopIfTrue="1" operator="lessThan">
      <formula>0</formula>
    </cfRule>
  </conditionalFormatting>
  <conditionalFormatting sqref="O240">
    <cfRule type="cellIs" dxfId="216" priority="217" stopIfTrue="1" operator="greaterThan">
      <formula>100</formula>
    </cfRule>
  </conditionalFormatting>
  <conditionalFormatting sqref="O240">
    <cfRule type="cellIs" dxfId="215" priority="216" stopIfTrue="1" operator="greaterThan">
      <formula>100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214" priority="215" stopIfTrue="1" operator="greaterThan">
      <formula>100</formula>
    </cfRule>
  </conditionalFormatting>
  <conditionalFormatting sqref="H248 U248 AJ248 AY248 BN248 CC248 CR248 DG248 DV248 EK248 EZ248 FO248 GD248 GS248 HH248 HW248 IL248 JA248 JP248 KE248 KT248 LI248 LX248 MM248 NB248 NQ248 OF248 OU248 PJ248 PY248 QN248 RC248 RR248 SG248 SV248 TK248 TZ248 UO248 VD248 VS248 WH248 WW248 XL248 YA248 YP248 ZE248 ZT248 AAI248 AAX248 ABM248 ACB248 ACQ248 ADF248 ADU248 AEJ248 AEY248 AFN248 AGC248 AGR248 AHG248 AHV248 AIK248 AIZ248 AJO248 AKD248 AKS248 ALH248 ALW248 AML248 ANA248 ANP248 AOE248 AOT248 API248 APX248 AQM248 ARB248 ARQ248 ASF248 ASU248 ATJ248 ATY248 AUN248 AVC248 AVR248 AWG248 AWV248 AXK248 AXZ248 AYO248 AZD248 AZS248 BAH248 BAW248 BBL248 BCA248 BCP248 BDE248 BDT248 BEI248 BEX248 BFM248 BGB248 BGQ248 BHF248 BHU248 BIJ248 BIY248 BJN248 BKC248 BKR248 BLG248 BLV248 BMK248 BMZ248 BNO248 BOD248 BOS248 BPH248 BPW248 BQL248 BRA248 BRP248 BSE248 BST248 BTI248 BTX248 BUM248 BVB248 BVQ248 BWF248 BWU248 BXJ248 BXY248 BYN248 BZC248 BZR248 CAG248 CAV248 CBK248 CBZ248 CCO248 CDD248 CDS248 CEH248 CEW248 CFL248 CGA248 CGP248 CHE248 CHT248 CII248 CIX248 CJM248 CKB248 CKQ248 CLF248 CLU248 CMJ248 CMY248 CNN248 COC248 COR248 CPG248 CPV248 CQK248 CQZ248 CRO248 CSD248 CSS248 CTH248 CTW248 CUL248 CVA248 CVP248 CWE248 CWT248 CXI248 CXX248 CYM248 CZB248 CZQ248 DAF248 DAU248 DBJ248 DBY248 DCN248 DDC248 DDR248 DEG248 DEV248 DFK248 DFZ248 DGO248 DHD248 DHS248 DIH248 DIW248 DJL248 DKA248 DKP248 DLE248 DLT248 DMI248 DMX248 DNM248 DOB248 DOQ248 DPF248 DPU248 DQJ248 DQY248 DRN248 DSC248 DSR248 DTG248 DTV248 DUK248 DUZ248 DVO248 DWD248 DWS248 DXH248 DXW248 DYL248 DZA248 DZP248 EAE248 EAT248 EBI248 EBX248 ECM248 EDB248 EDQ248 EEF248 EEU248 EFJ248 EFY248 EGN248 EHC248 EHR248 EIG248 EIV248 EJK248 EJZ248 EKO248 ELD248 ELS248 EMH248 EMW248 ENL248 EOA248 EOP248 EPE248 EPT248 EQI248 EQX248 ERM248 ESB248 ESQ248 ETF248 ETU248 EUJ248 EUY248 EVN248 EWC248 EWR248 EXG248 EXV248 EYK248 EYZ248 EZO248 FAD248 FAS248 FBH248 FBW248 FCL248 FDA248 FDP248 FEE248 FET248 FFI248 FFX248 FGM248 FHB248 FHQ248 FIF248 FIU248 FJJ248 FJY248 FKN248 FLC248 FLR248 FMG248 FMV248 FNK248 FNZ248 FOO248 FPD248 FPS248 FQH248 FQW248 FRL248 FSA248 FSP248 FTE248 FTT248 FUI248 FUX248 FVM248 FWB248 FWQ248 FXF248 FXU248 FYJ248 FYY248 FZN248 GAC248 GAR248 GBG248 GBV248 GCK248 GCZ248 GDO248 GED248 GES248 GFH248 GFW248 GGL248 GHA248 GHP248 GIE248 GIT248 GJI248 GJX248 GKM248 GLB248 GLQ248 GMF248 GMU248 GNJ248 GNY248 GON248 GPC248 GPR248 GQG248 GQV248 GRK248 GRZ248 GSO248 GTD248 GTS248 GUH248 GUW248 GVL248 GWA248 GWP248 GXE248 GXT248 GYI248 GYX248 GZM248 HAB248 HAQ248 HBF248 HBU248 HCJ248 HCY248 HDN248 HEC248 HER248 HFG248 HFV248 HGK248 HGZ248 HHO248 HID248 HIS248 HJH248 HJW248 HKL248 HLA248 HLP248 HME248 HMT248 HNI248 HNX248 HOM248 HPB248 HPQ248 HQF248 HQU248 HRJ248 HRY248 HSN248 HTC248 HTR248 HUG248 HUV248 HVK248 HVZ248 HWO248 HXD248 HXS248 HYH248 HYW248 HZL248 IAA248 IAP248 IBE248 IBT248 ICI248 ICX248 IDM248 IEB248 IEQ248 IFF248 IFU248 IGJ248 IGY248 IHN248 IIC248 IIR248 IJG248 IJV248 IKK248 IKZ248 ILO248 IMD248 IMS248 INH248 INW248 IOL248 IPA248 IPP248 IQE248 IQT248 IRI248 IRX248 ISM248 ITB248 ITQ248 IUF248 IUU248 IVJ248 IVY248 IWN248 IXC248 IXR248 IYG248 IYV248 IZK248 IZZ248 JAO248 JBD248 JBS248 JCH248 JCW248 JDL248 JEA248 JEP248 JFE248 JFT248 JGI248 JGX248 JHM248 JIB248 JIQ248 JJF248 JJU248 JKJ248 JKY248 JLN248 JMC248 JMR248 JNG248 JNV248 JOK248 JOZ248 JPO248 JQD248 JQS248 JRH248 JRW248 JSL248 JTA248 JTP248 JUE248 JUT248 JVI248 JVX248 JWM248 JXB248 JXQ248 JYF248 JYU248 JZJ248 JZY248 KAN248 KBC248 KBR248 KCG248 KCV248 KDK248 KDZ248 KEO248 KFD248 KFS248 KGH248 KGW248 KHL248 KIA248 KIP248 KJE248 KJT248 KKI248 KKX248 KLM248 KMB248 KMQ248 KNF248 KNU248 KOJ248 KOY248 KPN248 KQC248 KQR248 KRG248 KRV248 KSK248 KSZ248 KTO248 KUD248 KUS248 KVH248 KVW248 KWL248 KXA248 KXP248 KYE248 KYT248 KZI248 KZX248 LAM248 LBB248 LBQ248 LCF248 LCU248 LDJ248 LDY248 LEN248 LFC248 LFR248 LGG248 LGV248 LHK248 LHZ248 LIO248 LJD248 LJS248 LKH248 LKW248 LLL248 LMA248 LMP248 LNE248 LNT248 LOI248 LOX248 LPM248 LQB248 LQQ248 LRF248 LRU248 LSJ248 LSY248 LTN248 LUC248 LUR248 LVG248 LVV248 LWK248 LWZ248 LXO248 LYD248 LYS248 LZH248 LZW248 MAL248 MBA248 MBP248 MCE248 MCT248 MDI248 MDX248 MEM248 MFB248 MFQ248 MGF248 MGU248 MHJ248 MHY248 MIN248 MJC248 MJR248 MKG248 MKV248 MLK248 MLZ248 MMO248 MND248 MNS248 MOH248 MOW248 MPL248 MQA248 MQP248 MRE248 MRT248 MSI248 MSX248 MTM248 MUB248 MUQ248 MVF248 MVU248 MWJ248 MWY248 MXN248 MYC248 MYR248 MZG248 MZV248 NAK248 NAZ248 NBO248 NCD248 NCS248 NDH248 NDW248 NEL248 NFA248 NFP248 NGE248 NGT248 NHI248 NHX248 NIM248 NJB248 NJQ248 NKF248 NKU248 NLJ248 NLY248 NMN248 NNC248 NNR248 NOG248 NOV248 NPK248 NPZ248 NQO248 NRD248 NRS248 NSH248 NSW248 NTL248 NUA248 NUP248 NVE248 NVT248 NWI248 NWX248 NXM248 NYB248 NYQ248 NZF248 NZU248 OAJ248 OAY248 OBN248 OCC248 OCR248 ODG248 ODV248 OEK248 OEZ248 OFO248 OGD248 OGS248 OHH248 OHW248 OIL248 OJA248 OJP248 OKE248 OKT248 OLI248 OLX248 OMM248 ONB248 ONQ248 OOF248 OOU248 OPJ248 OPY248 OQN248 ORC248 ORR248 OSG248 OSV248 OTK248 OTZ248 OUO248 OVD248 OVS248 OWH248 OWW248 OXL248 OYA248 OYP248 OZE248 OZT248 PAI248 PAX248 PBM248 PCB248 PCQ248 PDF248 PDU248 PEJ248 PEY248 PFN248 PGC248 PGR248 PHG248 PHV248 PIK248 PIZ248 PJO248 PKD248 PKS248 PLH248 PLW248 PML248 PNA248 PNP248 POE248 POT248 PPI248 PPX248 PQM248 PRB248 PRQ248 PSF248 PSU248 PTJ248 PTY248 PUN248 PVC248 PVR248 PWG248 PWV248 PXK248 PXZ248 PYO248 PZD248 PZS248 QAH248 QAW248 QBL248 QCA248 QCP248 QDE248 QDT248 QEI248 QEX248 QFM248 QGB248 QGQ248 QHF248 QHU248 QIJ248 QIY248 QJN248 QKC248 QKR248 QLG248 QLV248 QMK248 QMZ248 QNO248 QOD248 QOS248 QPH248 QPW248 QQL248 QRA248 QRP248 QSE248 QST248 QTI248 QTX248 QUM248 QVB248 QVQ248 QWF248 QWU248 QXJ248 QXY248 QYN248 QZC248 QZR248 RAG248 RAV248 RBK248 RBZ248 RCO248 RDD248 RDS248 REH248 REW248 RFL248 RGA248 RGP248 RHE248 RHT248 RII248 RIX248 RJM248 RKB248 RKQ248 RLF248 RLU248 RMJ248 RMY248 RNN248 ROC248 ROR248 RPG248 RPV248 RQK248 RQZ248 RRO248 RSD248 RSS248 RTH248 RTW248 RUL248 RVA248 RVP248 RWE248 RWT248 RXI248 RXX248 RYM248 RZB248 RZQ248 SAF248 SAU248 SBJ248 SBY248 SCN248 SDC248 SDR248 SEG248 SEV248 SFK248 SFZ248 SGO248 SHD248 SHS248 SIH248 SIW248 SJL248 SKA248 SKP248 SLE248 SLT248 SMI248 SMX248 SNM248 SOB248 SOQ248 SPF248 SPU248 SQJ248 SQY248 SRN248 SSC248 SSR248 STG248 STV248 SUK248 SUZ248 SVO248 SWD248 SWS248 SXH248 SXW248 SYL248 SZA248 SZP248 TAE248 TAT248 TBI248 TBX248 TCM248 TDB248 TDQ248 TEF248 TEU248 TFJ248 TFY248 TGN248 THC248 THR248 TIG248 TIV248 TJK248 TJZ248 TKO248 TLD248 TLS248 TMH248 TMW248 TNL248 TOA248 TOP248 TPE248 TPT248 TQI248 TQX248 TRM248 TSB248 TSQ248 TTF248 TTU248 TUJ248 TUY248 TVN248 TWC248 TWR248 TXG248 TXV248 TYK248 TYZ248 TZO248 UAD248 UAS248 UBH248 UBW248 UCL248 UDA248 UDP248 UEE248 UET248 UFI248 UFX248 UGM248 UHB248 UHQ248 UIF248 UIU248 UJJ248 UJY248 UKN248 ULC248 ULR248 UMG248 UMV248 UNK248 UNZ248 UOO248 UPD248 UPS248 UQH248 UQW248 URL248 USA248 USP248 UTE248 UTT248 UUI248 UUX248 UVM248 UWB248 UWQ248 UXF248 UXU248 UYJ248 UYY248 UZN248 VAC248 VAR248 VBG248 VBV248 VCK248 VCZ248 VDO248 VED248 VES248 VFH248 VFW248 VGL248 VHA248 VHP248 VIE248 VIT248 VJI248 VJX248 VKM248 VLB248 VLQ248 VMF248 VMU248 VNJ248 VNY248 VON248 VPC248 VPR248 VQG248 VQV248 VRK248 VRZ248 VSO248 VTD248 VTS248 VUH248 VUW248 VVL248 VWA248 VWP248 VXE248 VXT248 VYI248 VYX248 VZM248 WAB248 WAQ248 WBF248 WBU248 WCJ248 WCY248 WDN248 WEC248 WER248 WFG248 WFV248 WGK248 WGZ248 WHO248 WID248 WIS248 WJH248 WJW248 WKL248 WLA248 WLP248 WME248 WMT248 WNI248 WNX248 WOM248 WPB248 WPQ248 WQF248 WQU248 WRJ248 WRY248 WSN248 WTC248 WTR248 WUG248 WUV248 WVK248 WVZ248 WWO248 WXD248 WXS248 WYH248 WYW248 WZL248 XAA248 XAP248 XBE248 XBT248 XCI248 XCX248 XDM248 XEB248 XEQ248">
    <cfRule type="cellIs" dxfId="213" priority="214" stopIfTrue="1" operator="lessThan">
      <formula>0</formula>
    </cfRule>
  </conditionalFormatting>
  <conditionalFormatting sqref="H248 U248 AJ248 AY248 BN248 CC248 CR248 DG248 DV248 EK248 EZ248 FO248 GD248 GS248 HH248 HW248 IL248 JA248 JP248 KE248 KT248 LI248 LX248 MM248 NB248 NQ248 OF248 OU248 PJ248 PY248 QN248 RC248 RR248 SG248 SV248 TK248 TZ248 UO248 VD248 VS248 WH248 WW248 XL248 YA248 YP248 ZE248 ZT248 AAI248 AAX248 ABM248 ACB248 ACQ248 ADF248 ADU248 AEJ248 AEY248 AFN248 AGC248 AGR248 AHG248 AHV248 AIK248 AIZ248 AJO248 AKD248 AKS248 ALH248 ALW248 AML248 ANA248 ANP248 AOE248 AOT248 API248 APX248 AQM248 ARB248 ARQ248 ASF248 ASU248 ATJ248 ATY248 AUN248 AVC248 AVR248 AWG248 AWV248 AXK248 AXZ248 AYO248 AZD248 AZS248 BAH248 BAW248 BBL248 BCA248 BCP248 BDE248 BDT248 BEI248 BEX248 BFM248 BGB248 BGQ248 BHF248 BHU248 BIJ248 BIY248 BJN248 BKC248 BKR248 BLG248 BLV248 BMK248 BMZ248 BNO248 BOD248 BOS248 BPH248 BPW248 BQL248 BRA248 BRP248 BSE248 BST248 BTI248 BTX248 BUM248 BVB248 BVQ248 BWF248 BWU248 BXJ248 BXY248 BYN248 BZC248 BZR248 CAG248 CAV248 CBK248 CBZ248 CCO248 CDD248 CDS248 CEH248 CEW248 CFL248 CGA248 CGP248 CHE248 CHT248 CII248 CIX248 CJM248 CKB248 CKQ248 CLF248 CLU248 CMJ248 CMY248 CNN248 COC248 COR248 CPG248 CPV248 CQK248 CQZ248 CRO248 CSD248 CSS248 CTH248 CTW248 CUL248 CVA248 CVP248 CWE248 CWT248 CXI248 CXX248 CYM248 CZB248 CZQ248 DAF248 DAU248 DBJ248 DBY248 DCN248 DDC248 DDR248 DEG248 DEV248 DFK248 DFZ248 DGO248 DHD248 DHS248 DIH248 DIW248 DJL248 DKA248 DKP248 DLE248 DLT248 DMI248 DMX248 DNM248 DOB248 DOQ248 DPF248 DPU248 DQJ248 DQY248 DRN248 DSC248 DSR248 DTG248 DTV248 DUK248 DUZ248 DVO248 DWD248 DWS248 DXH248 DXW248 DYL248 DZA248 DZP248 EAE248 EAT248 EBI248 EBX248 ECM248 EDB248 EDQ248 EEF248 EEU248 EFJ248 EFY248 EGN248 EHC248 EHR248 EIG248 EIV248 EJK248 EJZ248 EKO248 ELD248 ELS248 EMH248 EMW248 ENL248 EOA248 EOP248 EPE248 EPT248 EQI248 EQX248 ERM248 ESB248 ESQ248 ETF248 ETU248 EUJ248 EUY248 EVN248 EWC248 EWR248 EXG248 EXV248 EYK248 EYZ248 EZO248 FAD248 FAS248 FBH248 FBW248 FCL248 FDA248 FDP248 FEE248 FET248 FFI248 FFX248 FGM248 FHB248 FHQ248 FIF248 FIU248 FJJ248 FJY248 FKN248 FLC248 FLR248 FMG248 FMV248 FNK248 FNZ248 FOO248 FPD248 FPS248 FQH248 FQW248 FRL248 FSA248 FSP248 FTE248 FTT248 FUI248 FUX248 FVM248 FWB248 FWQ248 FXF248 FXU248 FYJ248 FYY248 FZN248 GAC248 GAR248 GBG248 GBV248 GCK248 GCZ248 GDO248 GED248 GES248 GFH248 GFW248 GGL248 GHA248 GHP248 GIE248 GIT248 GJI248 GJX248 GKM248 GLB248 GLQ248 GMF248 GMU248 GNJ248 GNY248 GON248 GPC248 GPR248 GQG248 GQV248 GRK248 GRZ248 GSO248 GTD248 GTS248 GUH248 GUW248 GVL248 GWA248 GWP248 GXE248 GXT248 GYI248 GYX248 GZM248 HAB248 HAQ248 HBF248 HBU248 HCJ248 HCY248 HDN248 HEC248 HER248 HFG248 HFV248 HGK248 HGZ248 HHO248 HID248 HIS248 HJH248 HJW248 HKL248 HLA248 HLP248 HME248 HMT248 HNI248 HNX248 HOM248 HPB248 HPQ248 HQF248 HQU248 HRJ248 HRY248 HSN248 HTC248 HTR248 HUG248 HUV248 HVK248 HVZ248 HWO248 HXD248 HXS248 HYH248 HYW248 HZL248 IAA248 IAP248 IBE248 IBT248 ICI248 ICX248 IDM248 IEB248 IEQ248 IFF248 IFU248 IGJ248 IGY248 IHN248 IIC248 IIR248 IJG248 IJV248 IKK248 IKZ248 ILO248 IMD248 IMS248 INH248 INW248 IOL248 IPA248 IPP248 IQE248 IQT248 IRI248 IRX248 ISM248 ITB248 ITQ248 IUF248 IUU248 IVJ248 IVY248 IWN248 IXC248 IXR248 IYG248 IYV248 IZK248 IZZ248 JAO248 JBD248 JBS248 JCH248 JCW248 JDL248 JEA248 JEP248 JFE248 JFT248 JGI248 JGX248 JHM248 JIB248 JIQ248 JJF248 JJU248 JKJ248 JKY248 JLN248 JMC248 JMR248 JNG248 JNV248 JOK248 JOZ248 JPO248 JQD248 JQS248 JRH248 JRW248 JSL248 JTA248 JTP248 JUE248 JUT248 JVI248 JVX248 JWM248 JXB248 JXQ248 JYF248 JYU248 JZJ248 JZY248 KAN248 KBC248 KBR248 KCG248 KCV248 KDK248 KDZ248 KEO248 KFD248 KFS248 KGH248 KGW248 KHL248 KIA248 KIP248 KJE248 KJT248 KKI248 KKX248 KLM248 KMB248 KMQ248 KNF248 KNU248 KOJ248 KOY248 KPN248 KQC248 KQR248 KRG248 KRV248 KSK248 KSZ248 KTO248 KUD248 KUS248 KVH248 KVW248 KWL248 KXA248 KXP248 KYE248 KYT248 KZI248 KZX248 LAM248 LBB248 LBQ248 LCF248 LCU248 LDJ248 LDY248 LEN248 LFC248 LFR248 LGG248 LGV248 LHK248 LHZ248 LIO248 LJD248 LJS248 LKH248 LKW248 LLL248 LMA248 LMP248 LNE248 LNT248 LOI248 LOX248 LPM248 LQB248 LQQ248 LRF248 LRU248 LSJ248 LSY248 LTN248 LUC248 LUR248 LVG248 LVV248 LWK248 LWZ248 LXO248 LYD248 LYS248 LZH248 LZW248 MAL248 MBA248 MBP248 MCE248 MCT248 MDI248 MDX248 MEM248 MFB248 MFQ248 MGF248 MGU248 MHJ248 MHY248 MIN248 MJC248 MJR248 MKG248 MKV248 MLK248 MLZ248 MMO248 MND248 MNS248 MOH248 MOW248 MPL248 MQA248 MQP248 MRE248 MRT248 MSI248 MSX248 MTM248 MUB248 MUQ248 MVF248 MVU248 MWJ248 MWY248 MXN248 MYC248 MYR248 MZG248 MZV248 NAK248 NAZ248 NBO248 NCD248 NCS248 NDH248 NDW248 NEL248 NFA248 NFP248 NGE248 NGT248 NHI248 NHX248 NIM248 NJB248 NJQ248 NKF248 NKU248 NLJ248 NLY248 NMN248 NNC248 NNR248 NOG248 NOV248 NPK248 NPZ248 NQO248 NRD248 NRS248 NSH248 NSW248 NTL248 NUA248 NUP248 NVE248 NVT248 NWI248 NWX248 NXM248 NYB248 NYQ248 NZF248 NZU248 OAJ248 OAY248 OBN248 OCC248 OCR248 ODG248 ODV248 OEK248 OEZ248 OFO248 OGD248 OGS248 OHH248 OHW248 OIL248 OJA248 OJP248 OKE248 OKT248 OLI248 OLX248 OMM248 ONB248 ONQ248 OOF248 OOU248 OPJ248 OPY248 OQN248 ORC248 ORR248 OSG248 OSV248 OTK248 OTZ248 OUO248 OVD248 OVS248 OWH248 OWW248 OXL248 OYA248 OYP248 OZE248 OZT248 PAI248 PAX248 PBM248 PCB248 PCQ248 PDF248 PDU248 PEJ248 PEY248 PFN248 PGC248 PGR248 PHG248 PHV248 PIK248 PIZ248 PJO248 PKD248 PKS248 PLH248 PLW248 PML248 PNA248 PNP248 POE248 POT248 PPI248 PPX248 PQM248 PRB248 PRQ248 PSF248 PSU248 PTJ248 PTY248 PUN248 PVC248 PVR248 PWG248 PWV248 PXK248 PXZ248 PYO248 PZD248 PZS248 QAH248 QAW248 QBL248 QCA248 QCP248 QDE248 QDT248 QEI248 QEX248 QFM248 QGB248 QGQ248 QHF248 QHU248 QIJ248 QIY248 QJN248 QKC248 QKR248 QLG248 QLV248 QMK248 QMZ248 QNO248 QOD248 QOS248 QPH248 QPW248 QQL248 QRA248 QRP248 QSE248 QST248 QTI248 QTX248 QUM248 QVB248 QVQ248 QWF248 QWU248 QXJ248 QXY248 QYN248 QZC248 QZR248 RAG248 RAV248 RBK248 RBZ248 RCO248 RDD248 RDS248 REH248 REW248 RFL248 RGA248 RGP248 RHE248 RHT248 RII248 RIX248 RJM248 RKB248 RKQ248 RLF248 RLU248 RMJ248 RMY248 RNN248 ROC248 ROR248 RPG248 RPV248 RQK248 RQZ248 RRO248 RSD248 RSS248 RTH248 RTW248 RUL248 RVA248 RVP248 RWE248 RWT248 RXI248 RXX248 RYM248 RZB248 RZQ248 SAF248 SAU248 SBJ248 SBY248 SCN248 SDC248 SDR248 SEG248 SEV248 SFK248 SFZ248 SGO248 SHD248 SHS248 SIH248 SIW248 SJL248 SKA248 SKP248 SLE248 SLT248 SMI248 SMX248 SNM248 SOB248 SOQ248 SPF248 SPU248 SQJ248 SQY248 SRN248 SSC248 SSR248 STG248 STV248 SUK248 SUZ248 SVO248 SWD248 SWS248 SXH248 SXW248 SYL248 SZA248 SZP248 TAE248 TAT248 TBI248 TBX248 TCM248 TDB248 TDQ248 TEF248 TEU248 TFJ248 TFY248 TGN248 THC248 THR248 TIG248 TIV248 TJK248 TJZ248 TKO248 TLD248 TLS248 TMH248 TMW248 TNL248 TOA248 TOP248 TPE248 TPT248 TQI248 TQX248 TRM248 TSB248 TSQ248 TTF248 TTU248 TUJ248 TUY248 TVN248 TWC248 TWR248 TXG248 TXV248 TYK248 TYZ248 TZO248 UAD248 UAS248 UBH248 UBW248 UCL248 UDA248 UDP248 UEE248 UET248 UFI248 UFX248 UGM248 UHB248 UHQ248 UIF248 UIU248 UJJ248 UJY248 UKN248 ULC248 ULR248 UMG248 UMV248 UNK248 UNZ248 UOO248 UPD248 UPS248 UQH248 UQW248 URL248 USA248 USP248 UTE248 UTT248 UUI248 UUX248 UVM248 UWB248 UWQ248 UXF248 UXU248 UYJ248 UYY248 UZN248 VAC248 VAR248 VBG248 VBV248 VCK248 VCZ248 VDO248 VED248 VES248 VFH248 VFW248 VGL248 VHA248 VHP248 VIE248 VIT248 VJI248 VJX248 VKM248 VLB248 VLQ248 VMF248 VMU248 VNJ248 VNY248 VON248 VPC248 VPR248 VQG248 VQV248 VRK248 VRZ248 VSO248 VTD248 VTS248 VUH248 VUW248 VVL248 VWA248 VWP248 VXE248 VXT248 VYI248 VYX248 VZM248 WAB248 WAQ248 WBF248 WBU248 WCJ248 WCY248 WDN248 WEC248 WER248 WFG248 WFV248 WGK248 WGZ248 WHO248 WID248 WIS248 WJH248 WJW248 WKL248 WLA248 WLP248 WME248 WMT248 WNI248 WNX248 WOM248 WPB248 WPQ248 WQF248 WQU248 WRJ248 WRY248 WSN248 WTC248 WTR248 WUG248 WUV248 WVK248 WVZ248 WWO248 WXD248 WXS248 WYH248 WYW248 WZL248 XAA248 XAP248 XBE248 XBT248 XCI248 XCX248 XDM248 XEB248 XEQ248">
    <cfRule type="cellIs" dxfId="212" priority="213" stopIfTrue="1" operator="lessThan">
      <formula>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211" priority="212" stopIfTrue="1" operator="greaterThan">
      <formula>100</formula>
    </cfRule>
  </conditionalFormatting>
  <conditionalFormatting sqref="O248 AB248 AQ248 BF248 BU248 CJ248 CY248 DN248 EC248 ER248 FG248 FV248 GK248 GZ248 HO248 ID248 IS248 JH248 JW248 KL248 LA248 LP248 ME248 MT248 NI248 NX248 OM248 PB248 PQ248 QF248 QU248 RJ248 RY248 SN248 TC248 TR248 UG248 UV248 VK248 VZ248 WO248 XD248 XS248 YH248 YW248 ZL248 AAA248 AAP248 ABE248 ABT248 ACI248 ACX248 ADM248 AEB248 AEQ248 AFF248 AFU248 AGJ248 AGY248 AHN248 AIC248 AIR248 AJG248 AJV248 AKK248 AKZ248 ALO248 AMD248 AMS248 ANH248 ANW248 AOL248 APA248 APP248 AQE248 AQT248 ARI248 ARX248 ASM248 ATB248 ATQ248 AUF248 AUU248 AVJ248 AVY248 AWN248 AXC248 AXR248 AYG248 AYV248 AZK248 AZZ248 BAO248 BBD248 BBS248 BCH248 BCW248 BDL248 BEA248 BEP248 BFE248 BFT248 BGI248 BGX248 BHM248 BIB248 BIQ248 BJF248 BJU248 BKJ248 BKY248 BLN248 BMC248 BMR248 BNG248 BNV248 BOK248 BOZ248 BPO248 BQD248 BQS248 BRH248 BRW248 BSL248 BTA248 BTP248 BUE248 BUT248 BVI248 BVX248 BWM248 BXB248 BXQ248 BYF248 BYU248 BZJ248 BZY248 CAN248 CBC248 CBR248 CCG248 CCV248 CDK248 CDZ248 CEO248 CFD248 CFS248 CGH248 CGW248 CHL248 CIA248 CIP248 CJE248 CJT248 CKI248 CKX248 CLM248 CMB248 CMQ248 CNF248 CNU248 COJ248 COY248 CPN248 CQC248 CQR248 CRG248 CRV248 CSK248 CSZ248 CTO248 CUD248 CUS248 CVH248 CVW248 CWL248 CXA248 CXP248 CYE248 CYT248 CZI248 CZX248 DAM248 DBB248 DBQ248 DCF248 DCU248 DDJ248 DDY248 DEN248 DFC248 DFR248 DGG248 DGV248 DHK248 DHZ248 DIO248 DJD248 DJS248 DKH248 DKW248 DLL248 DMA248 DMP248 DNE248 DNT248 DOI248 DOX248 DPM248 DQB248 DQQ248 DRF248 DRU248 DSJ248 DSY248 DTN248 DUC248 DUR248 DVG248 DVV248 DWK248 DWZ248 DXO248 DYD248 DYS248 DZH248 DZW248 EAL248 EBA248 EBP248 ECE248 ECT248 EDI248 EDX248 EEM248 EFB248 EFQ248 EGF248 EGU248 EHJ248 EHY248 EIN248 EJC248 EJR248 EKG248 EKV248 ELK248 ELZ248 EMO248 END248 ENS248 EOH248 EOW248 EPL248 EQA248 EQP248 ERE248 ERT248 ESI248 ESX248 ETM248 EUB248 EUQ248 EVF248 EVU248 EWJ248 EWY248 EXN248 EYC248 EYR248 EZG248 EZV248 FAK248 FAZ248 FBO248 FCD248 FCS248 FDH248 FDW248 FEL248 FFA248 FFP248 FGE248 FGT248 FHI248 FHX248 FIM248 FJB248 FJQ248 FKF248 FKU248 FLJ248 FLY248 FMN248 FNC248 FNR248 FOG248 FOV248 FPK248 FPZ248 FQO248 FRD248 FRS248 FSH248 FSW248 FTL248 FUA248 FUP248 FVE248 FVT248 FWI248 FWX248 FXM248 FYB248 FYQ248 FZF248 FZU248 GAJ248 GAY248 GBN248 GCC248 GCR248 GDG248 GDV248 GEK248 GEZ248 GFO248 GGD248 GGS248 GHH248 GHW248 GIL248 GJA248 GJP248 GKE248 GKT248 GLI248 GLX248 GMM248 GNB248 GNQ248 GOF248 GOU248 GPJ248 GPY248 GQN248 GRC248 GRR248 GSG248 GSV248 GTK248 GTZ248 GUO248 GVD248 GVS248 GWH248 GWW248 GXL248 GYA248 GYP248 GZE248 GZT248 HAI248 HAX248 HBM248 HCB248 HCQ248 HDF248 HDU248 HEJ248 HEY248 HFN248 HGC248 HGR248 HHG248 HHV248 HIK248 HIZ248 HJO248 HKD248 HKS248 HLH248 HLW248 HML248 HNA248 HNP248 HOE248 HOT248 HPI248 HPX248 HQM248 HRB248 HRQ248 HSF248 HSU248 HTJ248 HTY248 HUN248 HVC248 HVR248 HWG248 HWV248 HXK248 HXZ248 HYO248 HZD248 HZS248 IAH248 IAW248 IBL248 ICA248 ICP248 IDE248 IDT248 IEI248 IEX248 IFM248 IGB248 IGQ248 IHF248 IHU248 IIJ248 IIY248 IJN248 IKC248 IKR248 ILG248 ILV248 IMK248 IMZ248 INO248 IOD248 IOS248 IPH248 IPW248 IQL248 IRA248 IRP248 ISE248 IST248 ITI248 ITX248 IUM248 IVB248 IVQ248 IWF248 IWU248 IXJ248 IXY248 IYN248 IZC248 IZR248 JAG248 JAV248 JBK248 JBZ248 JCO248 JDD248 JDS248 JEH248 JEW248 JFL248 JGA248 JGP248 JHE248 JHT248 JII248 JIX248 JJM248 JKB248 JKQ248 JLF248 JLU248 JMJ248 JMY248 JNN248 JOC248 JOR248 JPG248 JPV248 JQK248 JQZ248 JRO248 JSD248 JSS248 JTH248 JTW248 JUL248 JVA248 JVP248 JWE248 JWT248 JXI248 JXX248 JYM248 JZB248 JZQ248 KAF248 KAU248 KBJ248 KBY248 KCN248 KDC248 KDR248 KEG248 KEV248 KFK248 KFZ248 KGO248 KHD248 KHS248 KIH248 KIW248 KJL248 KKA248 KKP248 KLE248 KLT248 KMI248 KMX248 KNM248 KOB248 KOQ248 KPF248 KPU248 KQJ248 KQY248 KRN248 KSC248 KSR248 KTG248 KTV248 KUK248 KUZ248 KVO248 KWD248 KWS248 KXH248 KXW248 KYL248 KZA248 KZP248 LAE248 LAT248 LBI248 LBX248 LCM248 LDB248 LDQ248 LEF248 LEU248 LFJ248 LFY248 LGN248 LHC248 LHR248 LIG248 LIV248 LJK248 LJZ248 LKO248 LLD248 LLS248 LMH248 LMW248 LNL248 LOA248 LOP248 LPE248 LPT248 LQI248 LQX248 LRM248 LSB248 LSQ248 LTF248 LTU248 LUJ248 LUY248 LVN248 LWC248 LWR248 LXG248 LXV248 LYK248 LYZ248 LZO248 MAD248 MAS248 MBH248 MBW248 MCL248 MDA248 MDP248 MEE248 MET248 MFI248 MFX248 MGM248 MHB248 MHQ248 MIF248 MIU248 MJJ248 MJY248 MKN248 MLC248 MLR248 MMG248 MMV248 MNK248 MNZ248 MOO248 MPD248 MPS248 MQH248 MQW248 MRL248 MSA248 MSP248 MTE248 MTT248 MUI248 MUX248 MVM248 MWB248 MWQ248 MXF248 MXU248 MYJ248 MYY248 MZN248 NAC248 NAR248 NBG248 NBV248 NCK248 NCZ248 NDO248 NED248 NES248 NFH248 NFW248 NGL248 NHA248 NHP248 NIE248 NIT248 NJI248 NJX248 NKM248 NLB248 NLQ248 NMF248 NMU248 NNJ248 NNY248 NON248 NPC248 NPR248 NQG248 NQV248 NRK248 NRZ248 NSO248 NTD248 NTS248 NUH248 NUW248 NVL248 NWA248 NWP248 NXE248 NXT248 NYI248 NYX248 NZM248 OAB248 OAQ248 OBF248 OBU248 OCJ248 OCY248 ODN248 OEC248 OER248 OFG248 OFV248 OGK248 OGZ248 OHO248 OID248 OIS248 OJH248 OJW248 OKL248 OLA248 OLP248 OME248 OMT248 ONI248 ONX248 OOM248 OPB248 OPQ248 OQF248 OQU248 ORJ248 ORY248 OSN248 OTC248 OTR248 OUG248 OUV248 OVK248 OVZ248 OWO248 OXD248 OXS248 OYH248 OYW248 OZL248 PAA248 PAP248 PBE248 PBT248 PCI248 PCX248 PDM248 PEB248 PEQ248 PFF248 PFU248 PGJ248 PGY248 PHN248 PIC248 PIR248 PJG248 PJV248 PKK248 PKZ248 PLO248 PMD248 PMS248 PNH248 PNW248 POL248 PPA248 PPP248 PQE248 PQT248 PRI248 PRX248 PSM248 PTB248 PTQ248 PUF248 PUU248 PVJ248 PVY248 PWN248 PXC248 PXR248 PYG248 PYV248 PZK248 PZZ248 QAO248 QBD248 QBS248 QCH248 QCW248 QDL248 QEA248 QEP248 QFE248 QFT248 QGI248 QGX248 QHM248 QIB248 QIQ248 QJF248 QJU248 QKJ248 QKY248 QLN248 QMC248 QMR248 QNG248 QNV248 QOK248 QOZ248 QPO248 QQD248 QQS248 QRH248 QRW248 QSL248 QTA248 QTP248 QUE248 QUT248 QVI248 QVX248 QWM248 QXB248 QXQ248 QYF248 QYU248 QZJ248 QZY248 RAN248 RBC248 RBR248 RCG248 RCV248 RDK248 RDZ248 REO248 RFD248 RFS248 RGH248 RGW248 RHL248 RIA248 RIP248 RJE248 RJT248 RKI248 RKX248 RLM248 RMB248 RMQ248 RNF248 RNU248 ROJ248 ROY248 RPN248 RQC248 RQR248 RRG248 RRV248 RSK248 RSZ248 RTO248 RUD248 RUS248 RVH248 RVW248 RWL248 RXA248 RXP248 RYE248 RYT248 RZI248 RZX248 SAM248 SBB248 SBQ248 SCF248 SCU248 SDJ248 SDY248 SEN248 SFC248 SFR248 SGG248 SGV248 SHK248 SHZ248 SIO248 SJD248 SJS248 SKH248 SKW248 SLL248 SMA248 SMP248 SNE248 SNT248 SOI248 SOX248 SPM248 SQB248 SQQ248 SRF248 SRU248 SSJ248 SSY248 STN248 SUC248 SUR248 SVG248 SVV248 SWK248 SWZ248 SXO248 SYD248 SYS248 SZH248 SZW248 TAL248 TBA248 TBP248 TCE248 TCT248 TDI248 TDX248 TEM248 TFB248 TFQ248 TGF248 TGU248 THJ248 THY248 TIN248 TJC248 TJR248 TKG248 TKV248 TLK248 TLZ248 TMO248 TND248 TNS248 TOH248 TOW248 TPL248 TQA248 TQP248 TRE248 TRT248 TSI248 TSX248 TTM248 TUB248 TUQ248 TVF248 TVU248 TWJ248 TWY248 TXN248 TYC248 TYR248 TZG248 TZV248 UAK248 UAZ248 UBO248 UCD248 UCS248 UDH248 UDW248 UEL248 UFA248 UFP248 UGE248 UGT248 UHI248 UHX248 UIM248 UJB248 UJQ248 UKF248 UKU248 ULJ248 ULY248 UMN248 UNC248 UNR248 UOG248 UOV248 UPK248 UPZ248 UQO248 URD248 URS248 USH248 USW248 UTL248 UUA248 UUP248 UVE248 UVT248 UWI248 UWX248 UXM248 UYB248 UYQ248 UZF248 UZU248 VAJ248 VAY248 VBN248 VCC248 VCR248 VDG248 VDV248 VEK248 VEZ248 VFO248 VGD248 VGS248 VHH248 VHW248 VIL248 VJA248 VJP248 VKE248 VKT248 VLI248 VLX248 VMM248 VNB248 VNQ248 VOF248 VOU248 VPJ248 VPY248 VQN248 VRC248 VRR248 VSG248 VSV248 VTK248 VTZ248 VUO248 VVD248 VVS248 VWH248 VWW248 VXL248 VYA248 VYP248 VZE248 VZT248 WAI248 WAX248 WBM248 WCB248 WCQ248 WDF248 WDU248 WEJ248 WEY248 WFN248 WGC248 WGR248 WHG248 WHV248 WIK248 WIZ248 WJO248 WKD248 WKS248 WLH248 WLW248 WML248 WNA248 WNP248 WOE248 WOT248 WPI248 WPX248 WQM248 WRB248 WRQ248 WSF248 WSU248 WTJ248 WTY248 WUN248 WVC248 WVR248 WWG248 WWV248 WXK248 WXZ248 WYO248 WZD248 WZS248 XAH248 XAW248 XBL248 XCA248 XCP248 XDE248 XDT248 XEI248 XEX248">
    <cfRule type="cellIs" dxfId="210" priority="211" stopIfTrue="1" operator="greaterThan">
      <formula>100</formula>
    </cfRule>
  </conditionalFormatting>
  <conditionalFormatting sqref="O252">
    <cfRule type="cellIs" dxfId="209" priority="210" stopIfTrue="1" operator="greaterThan">
      <formula>100</formula>
    </cfRule>
  </conditionalFormatting>
  <conditionalFormatting sqref="H252">
    <cfRule type="cellIs" dxfId="208" priority="209" stopIfTrue="1" operator="lessThan">
      <formula>0</formula>
    </cfRule>
  </conditionalFormatting>
  <conditionalFormatting sqref="H252">
    <cfRule type="cellIs" dxfId="207" priority="208" stopIfTrue="1" operator="lessThan">
      <formula>0</formula>
    </cfRule>
  </conditionalFormatting>
  <conditionalFormatting sqref="O252">
    <cfRule type="cellIs" dxfId="206" priority="207" stopIfTrue="1" operator="greaterThan">
      <formula>100</formula>
    </cfRule>
  </conditionalFormatting>
  <conditionalFormatting sqref="O252">
    <cfRule type="cellIs" dxfId="205" priority="206" stopIfTrue="1" operator="greaterThan">
      <formula>100</formula>
    </cfRule>
  </conditionalFormatting>
  <conditionalFormatting sqref="O264">
    <cfRule type="cellIs" dxfId="204" priority="205" stopIfTrue="1" operator="greaterThan">
      <formula>100</formula>
    </cfRule>
  </conditionalFormatting>
  <conditionalFormatting sqref="H264">
    <cfRule type="cellIs" dxfId="203" priority="204" stopIfTrue="1" operator="lessThan">
      <formula>0</formula>
    </cfRule>
  </conditionalFormatting>
  <conditionalFormatting sqref="H264">
    <cfRule type="cellIs" dxfId="202" priority="203" stopIfTrue="1" operator="lessThan">
      <formula>0</formula>
    </cfRule>
  </conditionalFormatting>
  <conditionalFormatting sqref="O264">
    <cfRule type="cellIs" dxfId="201" priority="202" stopIfTrue="1" operator="greaterThan">
      <formula>100</formula>
    </cfRule>
  </conditionalFormatting>
  <conditionalFormatting sqref="O264">
    <cfRule type="cellIs" dxfId="200" priority="201" stopIfTrue="1" operator="greaterThan">
      <formula>100</formula>
    </cfRule>
  </conditionalFormatting>
  <conditionalFormatting sqref="O265">
    <cfRule type="cellIs" dxfId="199" priority="200" stopIfTrue="1" operator="greaterThan">
      <formula>100</formula>
    </cfRule>
  </conditionalFormatting>
  <conditionalFormatting sqref="H265">
    <cfRule type="cellIs" dxfId="198" priority="199" stopIfTrue="1" operator="lessThan">
      <formula>0</formula>
    </cfRule>
  </conditionalFormatting>
  <conditionalFormatting sqref="H265">
    <cfRule type="cellIs" dxfId="197" priority="198" stopIfTrue="1" operator="lessThan">
      <formula>0</formula>
    </cfRule>
  </conditionalFormatting>
  <conditionalFormatting sqref="O265">
    <cfRule type="cellIs" dxfId="196" priority="197" stopIfTrue="1" operator="greaterThan">
      <formula>100</formula>
    </cfRule>
  </conditionalFormatting>
  <conditionalFormatting sqref="O265">
    <cfRule type="cellIs" dxfId="195" priority="196" stopIfTrue="1" operator="greaterThan">
      <formula>100</formula>
    </cfRule>
  </conditionalFormatting>
  <conditionalFormatting sqref="O270">
    <cfRule type="cellIs" dxfId="194" priority="195" stopIfTrue="1" operator="greaterThan">
      <formula>100</formula>
    </cfRule>
  </conditionalFormatting>
  <conditionalFormatting sqref="H270">
    <cfRule type="cellIs" dxfId="193" priority="194" stopIfTrue="1" operator="lessThan">
      <formula>0</formula>
    </cfRule>
  </conditionalFormatting>
  <conditionalFormatting sqref="H270">
    <cfRule type="cellIs" dxfId="192" priority="193" stopIfTrue="1" operator="lessThan">
      <formula>0</formula>
    </cfRule>
  </conditionalFormatting>
  <conditionalFormatting sqref="O270">
    <cfRule type="cellIs" dxfId="191" priority="192" stopIfTrue="1" operator="greaterThan">
      <formula>100</formula>
    </cfRule>
  </conditionalFormatting>
  <conditionalFormatting sqref="O270">
    <cfRule type="cellIs" dxfId="190" priority="191" stopIfTrue="1" operator="greaterThan">
      <formula>100</formula>
    </cfRule>
  </conditionalFormatting>
  <conditionalFormatting sqref="O275">
    <cfRule type="cellIs" dxfId="189" priority="190" stopIfTrue="1" operator="greaterThan">
      <formula>100</formula>
    </cfRule>
  </conditionalFormatting>
  <conditionalFormatting sqref="H275">
    <cfRule type="cellIs" dxfId="188" priority="189" stopIfTrue="1" operator="lessThan">
      <formula>0</formula>
    </cfRule>
  </conditionalFormatting>
  <conditionalFormatting sqref="H275">
    <cfRule type="cellIs" dxfId="187" priority="188" stopIfTrue="1" operator="lessThan">
      <formula>0</formula>
    </cfRule>
  </conditionalFormatting>
  <conditionalFormatting sqref="O275">
    <cfRule type="cellIs" dxfId="186" priority="187" stopIfTrue="1" operator="greaterThan">
      <formula>100</formula>
    </cfRule>
  </conditionalFormatting>
  <conditionalFormatting sqref="O275">
    <cfRule type="cellIs" dxfId="185" priority="186" stopIfTrue="1" operator="greaterThan">
      <formula>100</formula>
    </cfRule>
  </conditionalFormatting>
  <conditionalFormatting sqref="O284">
    <cfRule type="cellIs" dxfId="184" priority="185" stopIfTrue="1" operator="greaterThan">
      <formula>100</formula>
    </cfRule>
  </conditionalFormatting>
  <conditionalFormatting sqref="H284">
    <cfRule type="cellIs" dxfId="183" priority="184" stopIfTrue="1" operator="lessThan">
      <formula>0</formula>
    </cfRule>
  </conditionalFormatting>
  <conditionalFormatting sqref="H284">
    <cfRule type="cellIs" dxfId="182" priority="183" stopIfTrue="1" operator="lessThan">
      <formula>0</formula>
    </cfRule>
  </conditionalFormatting>
  <conditionalFormatting sqref="O284">
    <cfRule type="cellIs" dxfId="181" priority="182" stopIfTrue="1" operator="greaterThan">
      <formula>100</formula>
    </cfRule>
  </conditionalFormatting>
  <conditionalFormatting sqref="O284">
    <cfRule type="cellIs" dxfId="180" priority="181" stopIfTrue="1" operator="greaterThan">
      <formula>100</formula>
    </cfRule>
  </conditionalFormatting>
  <conditionalFormatting sqref="O289">
    <cfRule type="cellIs" dxfId="179" priority="180" stopIfTrue="1" operator="greaterThan">
      <formula>100</formula>
    </cfRule>
  </conditionalFormatting>
  <conditionalFormatting sqref="H289">
    <cfRule type="cellIs" dxfId="178" priority="179" stopIfTrue="1" operator="lessThan">
      <formula>0</formula>
    </cfRule>
  </conditionalFormatting>
  <conditionalFormatting sqref="H289">
    <cfRule type="cellIs" dxfId="177" priority="178" stopIfTrue="1" operator="lessThan">
      <formula>0</formula>
    </cfRule>
  </conditionalFormatting>
  <conditionalFormatting sqref="O289">
    <cfRule type="cellIs" dxfId="176" priority="177" stopIfTrue="1" operator="greaterThan">
      <formula>100</formula>
    </cfRule>
  </conditionalFormatting>
  <conditionalFormatting sqref="O289">
    <cfRule type="cellIs" dxfId="175" priority="176" stopIfTrue="1" operator="greaterThan">
      <formula>100</formula>
    </cfRule>
  </conditionalFormatting>
  <conditionalFormatting sqref="O292">
    <cfRule type="cellIs" dxfId="174" priority="175" stopIfTrue="1" operator="greaterThan">
      <formula>100</formula>
    </cfRule>
  </conditionalFormatting>
  <conditionalFormatting sqref="H292">
    <cfRule type="cellIs" dxfId="173" priority="174" stopIfTrue="1" operator="lessThan">
      <formula>0</formula>
    </cfRule>
  </conditionalFormatting>
  <conditionalFormatting sqref="H292">
    <cfRule type="cellIs" dxfId="172" priority="173" stopIfTrue="1" operator="lessThan">
      <formula>0</formula>
    </cfRule>
  </conditionalFormatting>
  <conditionalFormatting sqref="O292">
    <cfRule type="cellIs" dxfId="171" priority="172" stopIfTrue="1" operator="greaterThan">
      <formula>100</formula>
    </cfRule>
  </conditionalFormatting>
  <conditionalFormatting sqref="O292">
    <cfRule type="cellIs" dxfId="170" priority="171" stopIfTrue="1" operator="greaterThan">
      <formula>100</formula>
    </cfRule>
  </conditionalFormatting>
  <conditionalFormatting sqref="O297">
    <cfRule type="cellIs" dxfId="169" priority="170" stopIfTrue="1" operator="greaterThan">
      <formula>100</formula>
    </cfRule>
  </conditionalFormatting>
  <conditionalFormatting sqref="H297">
    <cfRule type="cellIs" dxfId="168" priority="169" stopIfTrue="1" operator="lessThan">
      <formula>0</formula>
    </cfRule>
  </conditionalFormatting>
  <conditionalFormatting sqref="H297">
    <cfRule type="cellIs" dxfId="167" priority="168" stopIfTrue="1" operator="lessThan">
      <formula>0</formula>
    </cfRule>
  </conditionalFormatting>
  <conditionalFormatting sqref="O297">
    <cfRule type="cellIs" dxfId="166" priority="167" stopIfTrue="1" operator="greaterThan">
      <formula>100</formula>
    </cfRule>
  </conditionalFormatting>
  <conditionalFormatting sqref="O297">
    <cfRule type="cellIs" dxfId="165" priority="166" stopIfTrue="1" operator="greaterThan">
      <formula>100</formula>
    </cfRule>
  </conditionalFormatting>
  <conditionalFormatting sqref="O302">
    <cfRule type="cellIs" dxfId="164" priority="165" stopIfTrue="1" operator="greaterThan">
      <formula>100</formula>
    </cfRule>
  </conditionalFormatting>
  <conditionalFormatting sqref="H302">
    <cfRule type="cellIs" dxfId="163" priority="164" stopIfTrue="1" operator="lessThan">
      <formula>0</formula>
    </cfRule>
  </conditionalFormatting>
  <conditionalFormatting sqref="H302">
    <cfRule type="cellIs" dxfId="162" priority="163" stopIfTrue="1" operator="lessThan">
      <formula>0</formula>
    </cfRule>
  </conditionalFormatting>
  <conditionalFormatting sqref="O302">
    <cfRule type="cellIs" dxfId="161" priority="162" stopIfTrue="1" operator="greaterThan">
      <formula>100</formula>
    </cfRule>
  </conditionalFormatting>
  <conditionalFormatting sqref="O302">
    <cfRule type="cellIs" dxfId="160" priority="161" stopIfTrue="1" operator="greaterThan">
      <formula>100</formula>
    </cfRule>
  </conditionalFormatting>
  <conditionalFormatting sqref="O306">
    <cfRule type="cellIs" dxfId="159" priority="160" stopIfTrue="1" operator="greaterThan">
      <formula>100</formula>
    </cfRule>
  </conditionalFormatting>
  <conditionalFormatting sqref="H306">
    <cfRule type="cellIs" dxfId="158" priority="159" stopIfTrue="1" operator="lessThan">
      <formula>0</formula>
    </cfRule>
  </conditionalFormatting>
  <conditionalFormatting sqref="H306">
    <cfRule type="cellIs" dxfId="157" priority="158" stopIfTrue="1" operator="lessThan">
      <formula>0</formula>
    </cfRule>
  </conditionalFormatting>
  <conditionalFormatting sqref="O306">
    <cfRule type="cellIs" dxfId="156" priority="157" stopIfTrue="1" operator="greaterThan">
      <formula>100</formula>
    </cfRule>
  </conditionalFormatting>
  <conditionalFormatting sqref="O306">
    <cfRule type="cellIs" dxfId="155" priority="156" stopIfTrue="1" operator="greaterThan">
      <formula>100</formula>
    </cfRule>
  </conditionalFormatting>
  <conditionalFormatting sqref="O307">
    <cfRule type="cellIs" dxfId="154" priority="155" stopIfTrue="1" operator="greaterThan">
      <formula>100</formula>
    </cfRule>
  </conditionalFormatting>
  <conditionalFormatting sqref="H307">
    <cfRule type="cellIs" dxfId="153" priority="154" stopIfTrue="1" operator="lessThan">
      <formula>0</formula>
    </cfRule>
  </conditionalFormatting>
  <conditionalFormatting sqref="H307">
    <cfRule type="cellIs" dxfId="152" priority="153" stopIfTrue="1" operator="lessThan">
      <formula>0</formula>
    </cfRule>
  </conditionalFormatting>
  <conditionalFormatting sqref="O307">
    <cfRule type="cellIs" dxfId="151" priority="152" stopIfTrue="1" operator="greaterThan">
      <formula>100</formula>
    </cfRule>
  </conditionalFormatting>
  <conditionalFormatting sqref="O307">
    <cfRule type="cellIs" dxfId="150" priority="151" stopIfTrue="1" operator="greaterThan">
      <formula>100</formula>
    </cfRule>
  </conditionalFormatting>
  <conditionalFormatting sqref="O313">
    <cfRule type="cellIs" dxfId="149" priority="150" stopIfTrue="1" operator="greaterThan">
      <formula>100</formula>
    </cfRule>
  </conditionalFormatting>
  <conditionalFormatting sqref="H313">
    <cfRule type="cellIs" dxfId="148" priority="149" stopIfTrue="1" operator="lessThan">
      <formula>0</formula>
    </cfRule>
  </conditionalFormatting>
  <conditionalFormatting sqref="H313">
    <cfRule type="cellIs" dxfId="147" priority="148" stopIfTrue="1" operator="lessThan">
      <formula>0</formula>
    </cfRule>
  </conditionalFormatting>
  <conditionalFormatting sqref="O313">
    <cfRule type="cellIs" dxfId="146" priority="147" stopIfTrue="1" operator="greaterThan">
      <formula>100</formula>
    </cfRule>
  </conditionalFormatting>
  <conditionalFormatting sqref="O313">
    <cfRule type="cellIs" dxfId="145" priority="146" stopIfTrue="1" operator="greaterThan">
      <formula>100</formula>
    </cfRule>
  </conditionalFormatting>
  <conditionalFormatting sqref="O324">
    <cfRule type="cellIs" dxfId="144" priority="145" stopIfTrue="1" operator="greaterThan">
      <formula>100</formula>
    </cfRule>
  </conditionalFormatting>
  <conditionalFormatting sqref="H324">
    <cfRule type="cellIs" dxfId="143" priority="144" stopIfTrue="1" operator="lessThan">
      <formula>0</formula>
    </cfRule>
  </conditionalFormatting>
  <conditionalFormatting sqref="H324">
    <cfRule type="cellIs" dxfId="142" priority="143" stopIfTrue="1" operator="lessThan">
      <formula>0</formula>
    </cfRule>
  </conditionalFormatting>
  <conditionalFormatting sqref="O324">
    <cfRule type="cellIs" dxfId="141" priority="142" stopIfTrue="1" operator="greaterThan">
      <formula>100</formula>
    </cfRule>
  </conditionalFormatting>
  <conditionalFormatting sqref="O324">
    <cfRule type="cellIs" dxfId="140" priority="141" stopIfTrue="1" operator="greaterThan">
      <formula>100</formula>
    </cfRule>
  </conditionalFormatting>
  <conditionalFormatting sqref="O341">
    <cfRule type="cellIs" dxfId="139" priority="140" stopIfTrue="1" operator="greaterThan">
      <formula>100</formula>
    </cfRule>
  </conditionalFormatting>
  <conditionalFormatting sqref="H341">
    <cfRule type="cellIs" dxfId="138" priority="139" stopIfTrue="1" operator="lessThan">
      <formula>0</formula>
    </cfRule>
  </conditionalFormatting>
  <conditionalFormatting sqref="H341">
    <cfRule type="cellIs" dxfId="137" priority="138" stopIfTrue="1" operator="lessThan">
      <formula>0</formula>
    </cfRule>
  </conditionalFormatting>
  <conditionalFormatting sqref="O341">
    <cfRule type="cellIs" dxfId="136" priority="137" stopIfTrue="1" operator="greaterThan">
      <formula>100</formula>
    </cfRule>
  </conditionalFormatting>
  <conditionalFormatting sqref="O341">
    <cfRule type="cellIs" dxfId="135" priority="136" stopIfTrue="1" operator="greaterThan">
      <formula>100</formula>
    </cfRule>
  </conditionalFormatting>
  <conditionalFormatting sqref="O362">
    <cfRule type="cellIs" dxfId="134" priority="135" stopIfTrue="1" operator="greaterThan">
      <formula>100</formula>
    </cfRule>
  </conditionalFormatting>
  <conditionalFormatting sqref="H362">
    <cfRule type="cellIs" dxfId="133" priority="134" stopIfTrue="1" operator="lessThan">
      <formula>0</formula>
    </cfRule>
  </conditionalFormatting>
  <conditionalFormatting sqref="H362">
    <cfRule type="cellIs" dxfId="132" priority="133" stopIfTrue="1" operator="lessThan">
      <formula>0</formula>
    </cfRule>
  </conditionalFormatting>
  <conditionalFormatting sqref="O362">
    <cfRule type="cellIs" dxfId="131" priority="132" stopIfTrue="1" operator="greaterThan">
      <formula>100</formula>
    </cfRule>
  </conditionalFormatting>
  <conditionalFormatting sqref="O362">
    <cfRule type="cellIs" dxfId="130" priority="131" stopIfTrue="1" operator="greaterThan">
      <formula>100</formula>
    </cfRule>
  </conditionalFormatting>
  <conditionalFormatting sqref="O364:O365">
    <cfRule type="cellIs" dxfId="129" priority="130" stopIfTrue="1" operator="greaterThan">
      <formula>100</formula>
    </cfRule>
  </conditionalFormatting>
  <conditionalFormatting sqref="H364:H365">
    <cfRule type="cellIs" dxfId="128" priority="129" stopIfTrue="1" operator="lessThan">
      <formula>0</formula>
    </cfRule>
  </conditionalFormatting>
  <conditionalFormatting sqref="H364:H365">
    <cfRule type="cellIs" dxfId="127" priority="128" stopIfTrue="1" operator="lessThan">
      <formula>0</formula>
    </cfRule>
  </conditionalFormatting>
  <conditionalFormatting sqref="O364:O365">
    <cfRule type="cellIs" dxfId="126" priority="127" stopIfTrue="1" operator="greaterThan">
      <formula>100</formula>
    </cfRule>
  </conditionalFormatting>
  <conditionalFormatting sqref="O364:O365">
    <cfRule type="cellIs" dxfId="125" priority="126" stopIfTrue="1" operator="greaterThan">
      <formula>100</formula>
    </cfRule>
  </conditionalFormatting>
  <conditionalFormatting sqref="O370">
    <cfRule type="cellIs" dxfId="124" priority="125" stopIfTrue="1" operator="greaterThan">
      <formula>100</formula>
    </cfRule>
  </conditionalFormatting>
  <conditionalFormatting sqref="H370">
    <cfRule type="cellIs" dxfId="123" priority="124" stopIfTrue="1" operator="lessThan">
      <formula>0</formula>
    </cfRule>
  </conditionalFormatting>
  <conditionalFormatting sqref="H370">
    <cfRule type="cellIs" dxfId="122" priority="123" stopIfTrue="1" operator="lessThan">
      <formula>0</formula>
    </cfRule>
  </conditionalFormatting>
  <conditionalFormatting sqref="O370">
    <cfRule type="cellIs" dxfId="121" priority="122" stopIfTrue="1" operator="greaterThan">
      <formula>100</formula>
    </cfRule>
  </conditionalFormatting>
  <conditionalFormatting sqref="O370">
    <cfRule type="cellIs" dxfId="120" priority="121" stopIfTrue="1" operator="greaterThan">
      <formula>100</formula>
    </cfRule>
  </conditionalFormatting>
  <conditionalFormatting sqref="O397">
    <cfRule type="cellIs" dxfId="119" priority="120" stopIfTrue="1" operator="greaterThan">
      <formula>100</formula>
    </cfRule>
  </conditionalFormatting>
  <conditionalFormatting sqref="H397">
    <cfRule type="cellIs" dxfId="118" priority="119" stopIfTrue="1" operator="lessThan">
      <formula>0</formula>
    </cfRule>
  </conditionalFormatting>
  <conditionalFormatting sqref="H397">
    <cfRule type="cellIs" dxfId="117" priority="118" stopIfTrue="1" operator="lessThan">
      <formula>0</formula>
    </cfRule>
  </conditionalFormatting>
  <conditionalFormatting sqref="O397">
    <cfRule type="cellIs" dxfId="116" priority="117" stopIfTrue="1" operator="greaterThan">
      <formula>100</formula>
    </cfRule>
  </conditionalFormatting>
  <conditionalFormatting sqref="O397">
    <cfRule type="cellIs" dxfId="115" priority="116" stopIfTrue="1" operator="greaterThan">
      <formula>100</formula>
    </cfRule>
  </conditionalFormatting>
  <conditionalFormatting sqref="O398">
    <cfRule type="cellIs" dxfId="114" priority="115" stopIfTrue="1" operator="greaterThan">
      <formula>100</formula>
    </cfRule>
  </conditionalFormatting>
  <conditionalFormatting sqref="H398">
    <cfRule type="cellIs" dxfId="113" priority="114" stopIfTrue="1" operator="lessThan">
      <formula>0</formula>
    </cfRule>
  </conditionalFormatting>
  <conditionalFormatting sqref="H398">
    <cfRule type="cellIs" dxfId="112" priority="113" stopIfTrue="1" operator="lessThan">
      <formula>0</formula>
    </cfRule>
  </conditionalFormatting>
  <conditionalFormatting sqref="O398">
    <cfRule type="cellIs" dxfId="111" priority="112" stopIfTrue="1" operator="greaterThan">
      <formula>100</formula>
    </cfRule>
  </conditionalFormatting>
  <conditionalFormatting sqref="O398">
    <cfRule type="cellIs" dxfId="110" priority="111" stopIfTrue="1" operator="greaterThan">
      <formula>100</formula>
    </cfRule>
  </conditionalFormatting>
  <conditionalFormatting sqref="O405">
    <cfRule type="cellIs" dxfId="109" priority="110" stopIfTrue="1" operator="greaterThan">
      <formula>100</formula>
    </cfRule>
  </conditionalFormatting>
  <conditionalFormatting sqref="H405">
    <cfRule type="cellIs" dxfId="108" priority="109" stopIfTrue="1" operator="lessThan">
      <formula>0</formula>
    </cfRule>
  </conditionalFormatting>
  <conditionalFormatting sqref="H405">
    <cfRule type="cellIs" dxfId="107" priority="108" stopIfTrue="1" operator="lessThan">
      <formula>0</formula>
    </cfRule>
  </conditionalFormatting>
  <conditionalFormatting sqref="O405">
    <cfRule type="cellIs" dxfId="106" priority="107" stopIfTrue="1" operator="greaterThan">
      <formula>100</formula>
    </cfRule>
  </conditionalFormatting>
  <conditionalFormatting sqref="O405">
    <cfRule type="cellIs" dxfId="105" priority="106" stopIfTrue="1" operator="greaterThan">
      <formula>100</formula>
    </cfRule>
  </conditionalFormatting>
  <conditionalFormatting sqref="O406">
    <cfRule type="cellIs" dxfId="104" priority="105" stopIfTrue="1" operator="greaterThan">
      <formula>100</formula>
    </cfRule>
  </conditionalFormatting>
  <conditionalFormatting sqref="H406">
    <cfRule type="cellIs" dxfId="103" priority="104" stopIfTrue="1" operator="lessThan">
      <formula>0</formula>
    </cfRule>
  </conditionalFormatting>
  <conditionalFormatting sqref="H406">
    <cfRule type="cellIs" dxfId="102" priority="103" stopIfTrue="1" operator="lessThan">
      <formula>0</formula>
    </cfRule>
  </conditionalFormatting>
  <conditionalFormatting sqref="O406">
    <cfRule type="cellIs" dxfId="101" priority="102" stopIfTrue="1" operator="greaterThan">
      <formula>100</formula>
    </cfRule>
  </conditionalFormatting>
  <conditionalFormatting sqref="O406">
    <cfRule type="cellIs" dxfId="100" priority="101" stopIfTrue="1" operator="greaterThan">
      <formula>100</formula>
    </cfRule>
  </conditionalFormatting>
  <conditionalFormatting sqref="O412">
    <cfRule type="cellIs" dxfId="99" priority="100" stopIfTrue="1" operator="greaterThan">
      <formula>100</formula>
    </cfRule>
  </conditionalFormatting>
  <conditionalFormatting sqref="H412">
    <cfRule type="cellIs" dxfId="98" priority="99" stopIfTrue="1" operator="lessThan">
      <formula>0</formula>
    </cfRule>
  </conditionalFormatting>
  <conditionalFormatting sqref="H412">
    <cfRule type="cellIs" dxfId="97" priority="98" stopIfTrue="1" operator="lessThan">
      <formula>0</formula>
    </cfRule>
  </conditionalFormatting>
  <conditionalFormatting sqref="O412">
    <cfRule type="cellIs" dxfId="96" priority="97" stopIfTrue="1" operator="greaterThan">
      <formula>100</formula>
    </cfRule>
  </conditionalFormatting>
  <conditionalFormatting sqref="O412">
    <cfRule type="cellIs" dxfId="95" priority="96" stopIfTrue="1" operator="greaterThan">
      <formula>100</formula>
    </cfRule>
  </conditionalFormatting>
  <conditionalFormatting sqref="O473">
    <cfRule type="cellIs" dxfId="94" priority="95" stopIfTrue="1" operator="greaterThan">
      <formula>100</formula>
    </cfRule>
  </conditionalFormatting>
  <conditionalFormatting sqref="H473">
    <cfRule type="cellIs" dxfId="93" priority="94" stopIfTrue="1" operator="lessThan">
      <formula>0</formula>
    </cfRule>
  </conditionalFormatting>
  <conditionalFormatting sqref="H473">
    <cfRule type="cellIs" dxfId="92" priority="93" stopIfTrue="1" operator="lessThan">
      <formula>0</formula>
    </cfRule>
  </conditionalFormatting>
  <conditionalFormatting sqref="O473">
    <cfRule type="cellIs" dxfId="91" priority="92" stopIfTrue="1" operator="greaterThan">
      <formula>100</formula>
    </cfRule>
  </conditionalFormatting>
  <conditionalFormatting sqref="O473">
    <cfRule type="cellIs" dxfId="90" priority="91" stopIfTrue="1" operator="greaterThan">
      <formula>100</formula>
    </cfRule>
  </conditionalFormatting>
  <conditionalFormatting sqref="O475">
    <cfRule type="cellIs" dxfId="89" priority="90" stopIfTrue="1" operator="greaterThan">
      <formula>100</formula>
    </cfRule>
  </conditionalFormatting>
  <conditionalFormatting sqref="H475">
    <cfRule type="cellIs" dxfId="88" priority="89" stopIfTrue="1" operator="lessThan">
      <formula>0</formula>
    </cfRule>
  </conditionalFormatting>
  <conditionalFormatting sqref="H475">
    <cfRule type="cellIs" dxfId="87" priority="88" stopIfTrue="1" operator="lessThan">
      <formula>0</formula>
    </cfRule>
  </conditionalFormatting>
  <conditionalFormatting sqref="O475">
    <cfRule type="cellIs" dxfId="86" priority="87" stopIfTrue="1" operator="greaterThan">
      <formula>100</formula>
    </cfRule>
  </conditionalFormatting>
  <conditionalFormatting sqref="O475">
    <cfRule type="cellIs" dxfId="85" priority="86" stopIfTrue="1" operator="greaterThan">
      <formula>100</formula>
    </cfRule>
  </conditionalFormatting>
  <conditionalFormatting sqref="O476">
    <cfRule type="cellIs" dxfId="84" priority="85" stopIfTrue="1" operator="greaterThan">
      <formula>100</formula>
    </cfRule>
  </conditionalFormatting>
  <conditionalFormatting sqref="H476">
    <cfRule type="cellIs" dxfId="83" priority="84" stopIfTrue="1" operator="lessThan">
      <formula>0</formula>
    </cfRule>
  </conditionalFormatting>
  <conditionalFormatting sqref="H476">
    <cfRule type="cellIs" dxfId="82" priority="83" stopIfTrue="1" operator="lessThan">
      <formula>0</formula>
    </cfRule>
  </conditionalFormatting>
  <conditionalFormatting sqref="O476">
    <cfRule type="cellIs" dxfId="81" priority="82" stopIfTrue="1" operator="greaterThan">
      <formula>100</formula>
    </cfRule>
  </conditionalFormatting>
  <conditionalFormatting sqref="O476">
    <cfRule type="cellIs" dxfId="80" priority="81" stopIfTrue="1" operator="greaterThan">
      <formula>100</formula>
    </cfRule>
  </conditionalFormatting>
  <conditionalFormatting sqref="O508">
    <cfRule type="cellIs" dxfId="79" priority="80" stopIfTrue="1" operator="greaterThan">
      <formula>100</formula>
    </cfRule>
  </conditionalFormatting>
  <conditionalFormatting sqref="H508">
    <cfRule type="cellIs" dxfId="78" priority="79" stopIfTrue="1" operator="lessThan">
      <formula>0</formula>
    </cfRule>
  </conditionalFormatting>
  <conditionalFormatting sqref="H508">
    <cfRule type="cellIs" dxfId="77" priority="78" stopIfTrue="1" operator="lessThan">
      <formula>0</formula>
    </cfRule>
  </conditionalFormatting>
  <conditionalFormatting sqref="O508">
    <cfRule type="cellIs" dxfId="76" priority="77" stopIfTrue="1" operator="greaterThan">
      <formula>100</formula>
    </cfRule>
  </conditionalFormatting>
  <conditionalFormatting sqref="O508">
    <cfRule type="cellIs" dxfId="75" priority="76" stopIfTrue="1" operator="greaterThan">
      <formula>100</formula>
    </cfRule>
  </conditionalFormatting>
  <conditionalFormatting sqref="O481">
    <cfRule type="cellIs" dxfId="74" priority="75" stopIfTrue="1" operator="greaterThan">
      <formula>100</formula>
    </cfRule>
  </conditionalFormatting>
  <conditionalFormatting sqref="H481">
    <cfRule type="cellIs" dxfId="73" priority="74" stopIfTrue="1" operator="lessThan">
      <formula>0</formula>
    </cfRule>
  </conditionalFormatting>
  <conditionalFormatting sqref="H481">
    <cfRule type="cellIs" dxfId="72" priority="73" stopIfTrue="1" operator="lessThan">
      <formula>0</formula>
    </cfRule>
  </conditionalFormatting>
  <conditionalFormatting sqref="O481">
    <cfRule type="cellIs" dxfId="71" priority="72" stopIfTrue="1" operator="greaterThan">
      <formula>100</formula>
    </cfRule>
  </conditionalFormatting>
  <conditionalFormatting sqref="O481">
    <cfRule type="cellIs" dxfId="70" priority="71" stopIfTrue="1" operator="greaterThan">
      <formula>100</formula>
    </cfRule>
  </conditionalFormatting>
  <conditionalFormatting sqref="O509">
    <cfRule type="cellIs" dxfId="69" priority="70" stopIfTrue="1" operator="greaterThan">
      <formula>100</formula>
    </cfRule>
  </conditionalFormatting>
  <conditionalFormatting sqref="H509">
    <cfRule type="cellIs" dxfId="68" priority="69" stopIfTrue="1" operator="lessThan">
      <formula>0</formula>
    </cfRule>
  </conditionalFormatting>
  <conditionalFormatting sqref="H509">
    <cfRule type="cellIs" dxfId="67" priority="68" stopIfTrue="1" operator="lessThan">
      <formula>0</formula>
    </cfRule>
  </conditionalFormatting>
  <conditionalFormatting sqref="O509">
    <cfRule type="cellIs" dxfId="66" priority="67" stopIfTrue="1" operator="greaterThan">
      <formula>100</formula>
    </cfRule>
  </conditionalFormatting>
  <conditionalFormatting sqref="O509">
    <cfRule type="cellIs" dxfId="65" priority="66" stopIfTrue="1" operator="greaterThan">
      <formula>100</formula>
    </cfRule>
  </conditionalFormatting>
  <conditionalFormatting sqref="O515">
    <cfRule type="cellIs" dxfId="64" priority="65" stopIfTrue="1" operator="greaterThan">
      <formula>100</formula>
    </cfRule>
  </conditionalFormatting>
  <conditionalFormatting sqref="H515">
    <cfRule type="cellIs" dxfId="63" priority="64" stopIfTrue="1" operator="lessThan">
      <formula>0</formula>
    </cfRule>
  </conditionalFormatting>
  <conditionalFormatting sqref="H515">
    <cfRule type="cellIs" dxfId="62" priority="63" stopIfTrue="1" operator="lessThan">
      <formula>0</formula>
    </cfRule>
  </conditionalFormatting>
  <conditionalFormatting sqref="O515">
    <cfRule type="cellIs" dxfId="61" priority="62" stopIfTrue="1" operator="greaterThan">
      <formula>100</formula>
    </cfRule>
  </conditionalFormatting>
  <conditionalFormatting sqref="O515">
    <cfRule type="cellIs" dxfId="60" priority="61" stopIfTrue="1" operator="greaterThan">
      <formula>100</formula>
    </cfRule>
  </conditionalFormatting>
  <conditionalFormatting sqref="O526">
    <cfRule type="cellIs" dxfId="59" priority="60" stopIfTrue="1" operator="greaterThan">
      <formula>100</formula>
    </cfRule>
  </conditionalFormatting>
  <conditionalFormatting sqref="H526">
    <cfRule type="cellIs" dxfId="58" priority="59" stopIfTrue="1" operator="lessThan">
      <formula>0</formula>
    </cfRule>
  </conditionalFormatting>
  <conditionalFormatting sqref="H526">
    <cfRule type="cellIs" dxfId="57" priority="58" stopIfTrue="1" operator="lessThan">
      <formula>0</formula>
    </cfRule>
  </conditionalFormatting>
  <conditionalFormatting sqref="O526">
    <cfRule type="cellIs" dxfId="56" priority="57" stopIfTrue="1" operator="greaterThan">
      <formula>100</formula>
    </cfRule>
  </conditionalFormatting>
  <conditionalFormatting sqref="O526">
    <cfRule type="cellIs" dxfId="55" priority="56" stopIfTrue="1" operator="greaterThan">
      <formula>100</formula>
    </cfRule>
  </conditionalFormatting>
  <conditionalFormatting sqref="O545">
    <cfRule type="cellIs" dxfId="54" priority="55" stopIfTrue="1" operator="greaterThan">
      <formula>100</formula>
    </cfRule>
  </conditionalFormatting>
  <conditionalFormatting sqref="H545">
    <cfRule type="cellIs" dxfId="53" priority="54" stopIfTrue="1" operator="lessThan">
      <formula>0</formula>
    </cfRule>
  </conditionalFormatting>
  <conditionalFormatting sqref="H545">
    <cfRule type="cellIs" dxfId="52" priority="53" stopIfTrue="1" operator="lessThan">
      <formula>0</formula>
    </cfRule>
  </conditionalFormatting>
  <conditionalFormatting sqref="O545">
    <cfRule type="cellIs" dxfId="51" priority="52" stopIfTrue="1" operator="greaterThan">
      <formula>100</formula>
    </cfRule>
  </conditionalFormatting>
  <conditionalFormatting sqref="O545">
    <cfRule type="cellIs" dxfId="50" priority="51" stopIfTrue="1" operator="greaterThan">
      <formula>100</formula>
    </cfRule>
  </conditionalFormatting>
  <conditionalFormatting sqref="O555">
    <cfRule type="cellIs" dxfId="49" priority="50" stopIfTrue="1" operator="greaterThan">
      <formula>100</formula>
    </cfRule>
  </conditionalFormatting>
  <conditionalFormatting sqref="H555">
    <cfRule type="cellIs" dxfId="48" priority="49" stopIfTrue="1" operator="lessThan">
      <formula>0</formula>
    </cfRule>
  </conditionalFormatting>
  <conditionalFormatting sqref="H555">
    <cfRule type="cellIs" dxfId="47" priority="48" stopIfTrue="1" operator="lessThan">
      <formula>0</formula>
    </cfRule>
  </conditionalFormatting>
  <conditionalFormatting sqref="O555">
    <cfRule type="cellIs" dxfId="46" priority="47" stopIfTrue="1" operator="greaterThan">
      <formula>100</formula>
    </cfRule>
  </conditionalFormatting>
  <conditionalFormatting sqref="O555">
    <cfRule type="cellIs" dxfId="45" priority="46" stopIfTrue="1" operator="greaterThan">
      <formula>100</formula>
    </cfRule>
  </conditionalFormatting>
  <conditionalFormatting sqref="O563">
    <cfRule type="cellIs" dxfId="44" priority="45" stopIfTrue="1" operator="greaterThan">
      <formula>100</formula>
    </cfRule>
  </conditionalFormatting>
  <conditionalFormatting sqref="H563">
    <cfRule type="cellIs" dxfId="43" priority="44" stopIfTrue="1" operator="lessThan">
      <formula>0</formula>
    </cfRule>
  </conditionalFormatting>
  <conditionalFormatting sqref="H563">
    <cfRule type="cellIs" dxfId="42" priority="43" stopIfTrue="1" operator="lessThan">
      <formula>0</formula>
    </cfRule>
  </conditionalFormatting>
  <conditionalFormatting sqref="O563">
    <cfRule type="cellIs" dxfId="41" priority="42" stopIfTrue="1" operator="greaterThan">
      <formula>100</formula>
    </cfRule>
  </conditionalFormatting>
  <conditionalFormatting sqref="O563">
    <cfRule type="cellIs" dxfId="40" priority="41" stopIfTrue="1" operator="greaterThan">
      <formula>100</formula>
    </cfRule>
  </conditionalFormatting>
  <conditionalFormatting sqref="O573">
    <cfRule type="cellIs" dxfId="39" priority="40" stopIfTrue="1" operator="greaterThan">
      <formula>100</formula>
    </cfRule>
  </conditionalFormatting>
  <conditionalFormatting sqref="H573">
    <cfRule type="cellIs" dxfId="38" priority="39" stopIfTrue="1" operator="lessThan">
      <formula>0</formula>
    </cfRule>
  </conditionalFormatting>
  <conditionalFormatting sqref="H573">
    <cfRule type="cellIs" dxfId="37" priority="38" stopIfTrue="1" operator="lessThan">
      <formula>0</formula>
    </cfRule>
  </conditionalFormatting>
  <conditionalFormatting sqref="O573">
    <cfRule type="cellIs" dxfId="36" priority="37" stopIfTrue="1" operator="greaterThan">
      <formula>100</formula>
    </cfRule>
  </conditionalFormatting>
  <conditionalFormatting sqref="O573">
    <cfRule type="cellIs" dxfId="35" priority="36" stopIfTrue="1" operator="greaterThan">
      <formula>100</formula>
    </cfRule>
  </conditionalFormatting>
  <conditionalFormatting sqref="O591">
    <cfRule type="cellIs" dxfId="34" priority="35" stopIfTrue="1" operator="greaterThan">
      <formula>100</formula>
    </cfRule>
  </conditionalFormatting>
  <conditionalFormatting sqref="H591">
    <cfRule type="cellIs" dxfId="33" priority="34" stopIfTrue="1" operator="lessThan">
      <formula>0</formula>
    </cfRule>
  </conditionalFormatting>
  <conditionalFormatting sqref="H591">
    <cfRule type="cellIs" dxfId="32" priority="33" stopIfTrue="1" operator="lessThan">
      <formula>0</formula>
    </cfRule>
  </conditionalFormatting>
  <conditionalFormatting sqref="O591">
    <cfRule type="cellIs" dxfId="31" priority="32" stopIfTrue="1" operator="greaterThan">
      <formula>100</formula>
    </cfRule>
  </conditionalFormatting>
  <conditionalFormatting sqref="O591">
    <cfRule type="cellIs" dxfId="30" priority="31" stopIfTrue="1" operator="greaterThan">
      <formula>100</formula>
    </cfRule>
  </conditionalFormatting>
  <conditionalFormatting sqref="O592">
    <cfRule type="cellIs" dxfId="29" priority="30" stopIfTrue="1" operator="greaterThan">
      <formula>100</formula>
    </cfRule>
  </conditionalFormatting>
  <conditionalFormatting sqref="H592">
    <cfRule type="cellIs" dxfId="28" priority="29" stopIfTrue="1" operator="lessThan">
      <formula>0</formula>
    </cfRule>
  </conditionalFormatting>
  <conditionalFormatting sqref="H592">
    <cfRule type="cellIs" dxfId="27" priority="28" stopIfTrue="1" operator="lessThan">
      <formula>0</formula>
    </cfRule>
  </conditionalFormatting>
  <conditionalFormatting sqref="O592">
    <cfRule type="cellIs" dxfId="26" priority="27" stopIfTrue="1" operator="greaterThan">
      <formula>100</formula>
    </cfRule>
  </conditionalFormatting>
  <conditionalFormatting sqref="O592">
    <cfRule type="cellIs" dxfId="25" priority="26" stopIfTrue="1" operator="greaterThan">
      <formula>100</formula>
    </cfRule>
  </conditionalFormatting>
  <conditionalFormatting sqref="O599">
    <cfRule type="cellIs" dxfId="24" priority="25" stopIfTrue="1" operator="greaterThan">
      <formula>100</formula>
    </cfRule>
  </conditionalFormatting>
  <conditionalFormatting sqref="H599">
    <cfRule type="cellIs" dxfId="23" priority="24" stopIfTrue="1" operator="lessThan">
      <formula>0</formula>
    </cfRule>
  </conditionalFormatting>
  <conditionalFormatting sqref="H599">
    <cfRule type="cellIs" dxfId="22" priority="23" stopIfTrue="1" operator="lessThan">
      <formula>0</formula>
    </cfRule>
  </conditionalFormatting>
  <conditionalFormatting sqref="O599">
    <cfRule type="cellIs" dxfId="21" priority="22" stopIfTrue="1" operator="greaterThan">
      <formula>100</formula>
    </cfRule>
  </conditionalFormatting>
  <conditionalFormatting sqref="O599">
    <cfRule type="cellIs" dxfId="20" priority="21" stopIfTrue="1" operator="greaterThan">
      <formula>100</formula>
    </cfRule>
  </conditionalFormatting>
  <conditionalFormatting sqref="O617">
    <cfRule type="cellIs" dxfId="19" priority="20" stopIfTrue="1" operator="greaterThan">
      <formula>100</formula>
    </cfRule>
  </conditionalFormatting>
  <conditionalFormatting sqref="H617">
    <cfRule type="cellIs" dxfId="18" priority="19" stopIfTrue="1" operator="lessThan">
      <formula>0</formula>
    </cfRule>
  </conditionalFormatting>
  <conditionalFormatting sqref="H617">
    <cfRule type="cellIs" dxfId="17" priority="18" stopIfTrue="1" operator="lessThan">
      <formula>0</formula>
    </cfRule>
  </conditionalFormatting>
  <conditionalFormatting sqref="O617">
    <cfRule type="cellIs" dxfId="16" priority="17" stopIfTrue="1" operator="greaterThan">
      <formula>100</formula>
    </cfRule>
  </conditionalFormatting>
  <conditionalFormatting sqref="O617">
    <cfRule type="cellIs" dxfId="15" priority="16" stopIfTrue="1" operator="greaterThan">
      <formula>100</formula>
    </cfRule>
  </conditionalFormatting>
  <conditionalFormatting sqref="O628">
    <cfRule type="cellIs" dxfId="14" priority="15" stopIfTrue="1" operator="greaterThan">
      <formula>100</formula>
    </cfRule>
  </conditionalFormatting>
  <conditionalFormatting sqref="H628">
    <cfRule type="cellIs" dxfId="13" priority="14" stopIfTrue="1" operator="lessThan">
      <formula>0</formula>
    </cfRule>
  </conditionalFormatting>
  <conditionalFormatting sqref="H628">
    <cfRule type="cellIs" dxfId="12" priority="13" stopIfTrue="1" operator="lessThan">
      <formula>0</formula>
    </cfRule>
  </conditionalFormatting>
  <conditionalFormatting sqref="O628">
    <cfRule type="cellIs" dxfId="11" priority="12" stopIfTrue="1" operator="greaterThan">
      <formula>100</formula>
    </cfRule>
  </conditionalFormatting>
  <conditionalFormatting sqref="O628">
    <cfRule type="cellIs" dxfId="10" priority="11" stopIfTrue="1" operator="greaterThan">
      <formula>100</formula>
    </cfRule>
  </conditionalFormatting>
  <conditionalFormatting sqref="O633">
    <cfRule type="cellIs" dxfId="9" priority="10" stopIfTrue="1" operator="greaterThan">
      <formula>100</formula>
    </cfRule>
  </conditionalFormatting>
  <conditionalFormatting sqref="H633">
    <cfRule type="cellIs" dxfId="8" priority="9" stopIfTrue="1" operator="lessThan">
      <formula>0</formula>
    </cfRule>
  </conditionalFormatting>
  <conditionalFormatting sqref="H633">
    <cfRule type="cellIs" dxfId="7" priority="8" stopIfTrue="1" operator="lessThan">
      <formula>0</formula>
    </cfRule>
  </conditionalFormatting>
  <conditionalFormatting sqref="O633">
    <cfRule type="cellIs" dxfId="6" priority="7" stopIfTrue="1" operator="greaterThan">
      <formula>100</formula>
    </cfRule>
  </conditionalFormatting>
  <conditionalFormatting sqref="O633">
    <cfRule type="cellIs" dxfId="5" priority="6" stopIfTrue="1" operator="greaterThan">
      <formula>100</formula>
    </cfRule>
  </conditionalFormatting>
  <conditionalFormatting sqref="O639">
    <cfRule type="cellIs" dxfId="4" priority="5" stopIfTrue="1" operator="greaterThan">
      <formula>100</formula>
    </cfRule>
  </conditionalFormatting>
  <conditionalFormatting sqref="H639">
    <cfRule type="cellIs" dxfId="3" priority="4" stopIfTrue="1" operator="lessThan">
      <formula>0</formula>
    </cfRule>
  </conditionalFormatting>
  <conditionalFormatting sqref="H639">
    <cfRule type="cellIs" dxfId="2" priority="3" stopIfTrue="1" operator="lessThan">
      <formula>0</formula>
    </cfRule>
  </conditionalFormatting>
  <conditionalFormatting sqref="O639">
    <cfRule type="cellIs" dxfId="1" priority="2" stopIfTrue="1" operator="greaterThan">
      <formula>100</formula>
    </cfRule>
  </conditionalFormatting>
  <conditionalFormatting sqref="O639">
    <cfRule type="cellIs" dxfId="0" priority="1" stopIfTrue="1" operator="greaterThan">
      <formula>100</formula>
    </cfRule>
  </conditionalFormatting>
  <printOptions horizontalCentered="1"/>
  <pageMargins left="0.51181102362204722" right="0.51181102362204722" top="0.78740157480314965" bottom="0.78740157480314965" header="0.31496062992125984" footer="0.31496062992125984"/>
  <pageSetup paperSize="9" scale="56" fitToHeight="30" orientation="landscape" horizontalDpi="300" verticalDpi="300" r:id="rId1"/>
  <headerFooter alignWithMargins="0">
    <oddFooter>&amp;L&amp;P</oddFooter>
  </headerFooter>
  <rowBreaks count="1" manualBreakCount="1">
    <brk id="650"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262"/>
  <sheetViews>
    <sheetView view="pageBreakPreview" zoomScale="90" zoomScaleSheetLayoutView="90" workbookViewId="0">
      <pane xSplit="1" ySplit="5" topLeftCell="B213" activePane="bottomRight" state="frozen"/>
      <selection activeCell="A5" sqref="A5:O15"/>
      <selection pane="topRight" activeCell="A5" sqref="A5:O15"/>
      <selection pane="bottomLeft" activeCell="A5" sqref="A5:O15"/>
      <selection pane="bottomRight" activeCell="B213" sqref="B213"/>
    </sheetView>
  </sheetViews>
  <sheetFormatPr defaultColWidth="9.140625" defaultRowHeight="12.75" x14ac:dyDescent="0.2"/>
  <cols>
    <col min="1" max="1" width="21.140625" style="115" customWidth="1"/>
    <col min="2" max="2" width="52.140625" style="115" customWidth="1"/>
    <col min="3" max="3" width="8.140625" style="115" customWidth="1"/>
    <col min="4" max="4" width="13.140625" style="115" customWidth="1"/>
    <col min="5" max="5" width="11.28515625" style="115" customWidth="1"/>
    <col min="6" max="6" width="16" style="115" customWidth="1"/>
    <col min="7" max="7" width="8.7109375" style="115" customWidth="1"/>
    <col min="8" max="8" width="12.140625" style="115" bestFit="1" customWidth="1"/>
    <col min="9" max="12" width="11.42578125" style="115" customWidth="1"/>
    <col min="13" max="13" width="14.42578125" style="115" customWidth="1"/>
    <col min="14" max="14" width="15" style="115" bestFit="1" customWidth="1"/>
    <col min="15" max="15" width="11" style="115" customWidth="1"/>
    <col min="16" max="16384" width="9.140625" style="115"/>
  </cols>
  <sheetData>
    <row r="1" spans="1:15" ht="15" x14ac:dyDescent="0.2">
      <c r="A1" s="196" t="s">
        <v>9</v>
      </c>
      <c r="B1" s="435" t="s">
        <v>1153</v>
      </c>
      <c r="C1" s="435"/>
      <c r="D1" s="435"/>
      <c r="E1" s="435"/>
      <c r="F1" s="435"/>
      <c r="G1" s="435"/>
      <c r="H1" s="436"/>
      <c r="I1" s="437" t="s">
        <v>85</v>
      </c>
      <c r="J1" s="438"/>
      <c r="K1" s="438"/>
      <c r="L1" s="439"/>
      <c r="M1" s="443" t="s">
        <v>1152</v>
      </c>
      <c r="N1" s="444"/>
      <c r="O1" s="445"/>
    </row>
    <row r="2" spans="1:15" ht="15" x14ac:dyDescent="0.2">
      <c r="A2" s="446" t="s">
        <v>1334</v>
      </c>
      <c r="B2" s="447"/>
      <c r="C2" s="447"/>
      <c r="D2" s="447"/>
      <c r="E2" s="447"/>
      <c r="F2" s="447"/>
      <c r="G2" s="447"/>
      <c r="H2" s="448"/>
      <c r="I2" s="440"/>
      <c r="J2" s="441"/>
      <c r="K2" s="441"/>
      <c r="L2" s="442"/>
      <c r="M2" s="449" t="s">
        <v>1151</v>
      </c>
      <c r="N2" s="450"/>
      <c r="O2" s="451"/>
    </row>
    <row r="3" spans="1:15" ht="15" x14ac:dyDescent="0.2">
      <c r="A3" s="446" t="s">
        <v>1335</v>
      </c>
      <c r="B3" s="447"/>
      <c r="C3" s="447"/>
      <c r="D3" s="447"/>
      <c r="E3" s="447"/>
      <c r="F3" s="447"/>
      <c r="G3" s="447"/>
      <c r="H3" s="448"/>
      <c r="I3" s="449" t="s">
        <v>1444</v>
      </c>
      <c r="J3" s="450"/>
      <c r="K3" s="450"/>
      <c r="L3" s="451"/>
      <c r="M3" s="197"/>
      <c r="N3" s="197"/>
      <c r="O3" s="198"/>
    </row>
    <row r="4" spans="1:15" ht="15.75" thickBot="1" x14ac:dyDescent="0.25">
      <c r="A4" s="452"/>
      <c r="B4" s="453"/>
      <c r="C4" s="453"/>
      <c r="D4" s="453"/>
      <c r="E4" s="453"/>
      <c r="F4" s="453"/>
      <c r="G4" s="453"/>
      <c r="H4" s="454"/>
      <c r="I4" s="455" t="str">
        <f>Boletim_de_Medição_04!I4</f>
        <v>Período:  01/06/14 a 30/06/14</v>
      </c>
      <c r="J4" s="456"/>
      <c r="K4" s="456"/>
      <c r="L4" s="457"/>
      <c r="M4" s="455" t="str">
        <f>Boletim_de_Medição_04!M4</f>
        <v>Data da medição: 16/07/2014</v>
      </c>
      <c r="N4" s="456"/>
      <c r="O4" s="457"/>
    </row>
    <row r="5" spans="1:15" ht="30.75" customHeight="1" thickBot="1" x14ac:dyDescent="0.25">
      <c r="A5" s="458" t="s">
        <v>77</v>
      </c>
      <c r="B5" s="459"/>
      <c r="C5" s="459"/>
      <c r="D5" s="459"/>
      <c r="E5" s="459"/>
      <c r="F5" s="459"/>
      <c r="G5" s="459"/>
      <c r="H5" s="459"/>
      <c r="I5" s="460"/>
      <c r="J5" s="460"/>
      <c r="K5" s="460"/>
      <c r="L5" s="460"/>
      <c r="M5" s="460"/>
      <c r="N5" s="460"/>
      <c r="O5" s="461"/>
    </row>
    <row r="6" spans="1:15" ht="15" x14ac:dyDescent="0.2">
      <c r="A6" s="175" t="s">
        <v>79</v>
      </c>
      <c r="B6" s="176" t="s">
        <v>78</v>
      </c>
      <c r="C6" s="177"/>
      <c r="D6" s="178"/>
      <c r="E6" s="179"/>
      <c r="F6" s="177"/>
      <c r="G6" s="177"/>
      <c r="H6" s="177"/>
      <c r="I6" s="177"/>
      <c r="J6" s="177"/>
      <c r="K6" s="177"/>
      <c r="L6" s="177"/>
      <c r="M6" s="177"/>
      <c r="N6" s="177"/>
      <c r="O6" s="180"/>
    </row>
    <row r="7" spans="1:15" ht="15" x14ac:dyDescent="0.2">
      <c r="A7" s="181" t="s">
        <v>26</v>
      </c>
      <c r="B7" s="181" t="s">
        <v>88</v>
      </c>
      <c r="C7" s="181"/>
      <c r="D7" s="181"/>
      <c r="E7" s="181"/>
      <c r="F7" s="181"/>
      <c r="G7" s="181"/>
      <c r="H7" s="181"/>
      <c r="I7" s="181"/>
      <c r="J7" s="181"/>
      <c r="K7" s="181"/>
      <c r="L7" s="181"/>
      <c r="M7" s="181"/>
      <c r="N7" s="181"/>
      <c r="O7" s="182"/>
    </row>
    <row r="8" spans="1:15" ht="15" x14ac:dyDescent="0.25">
      <c r="A8" s="173" t="s">
        <v>27</v>
      </c>
      <c r="B8" s="173" t="s">
        <v>1336</v>
      </c>
      <c r="C8" s="174"/>
      <c r="D8" s="183"/>
      <c r="E8" s="184"/>
      <c r="F8" s="185"/>
      <c r="G8" s="185"/>
      <c r="H8" s="185"/>
      <c r="I8" s="185"/>
      <c r="J8" s="185"/>
      <c r="K8" s="185"/>
      <c r="L8" s="185"/>
      <c r="M8" s="185"/>
      <c r="N8" s="185"/>
      <c r="O8" s="186"/>
    </row>
    <row r="9" spans="1:15" ht="15" x14ac:dyDescent="0.25">
      <c r="A9" s="173" t="s">
        <v>29</v>
      </c>
      <c r="B9" s="173" t="s">
        <v>1337</v>
      </c>
      <c r="C9" s="174"/>
      <c r="D9" s="183"/>
      <c r="E9" s="184"/>
      <c r="F9" s="185"/>
      <c r="G9" s="185"/>
      <c r="H9" s="185"/>
      <c r="I9" s="185"/>
      <c r="J9" s="185"/>
      <c r="K9" s="185"/>
      <c r="L9" s="185"/>
      <c r="M9" s="185"/>
      <c r="N9" s="185"/>
      <c r="O9" s="186"/>
    </row>
    <row r="10" spans="1:15" ht="15" x14ac:dyDescent="0.25">
      <c r="A10" s="173" t="s">
        <v>91</v>
      </c>
      <c r="B10" s="173" t="s">
        <v>1338</v>
      </c>
      <c r="C10" s="174"/>
      <c r="D10" s="183"/>
      <c r="E10" s="184"/>
      <c r="F10" s="185"/>
      <c r="G10" s="185"/>
      <c r="H10" s="185"/>
      <c r="I10" s="185"/>
      <c r="J10" s="185"/>
      <c r="K10" s="185"/>
      <c r="L10" s="185"/>
      <c r="M10" s="185"/>
      <c r="N10" s="185"/>
      <c r="O10" s="186"/>
    </row>
    <row r="11" spans="1:15" ht="15" x14ac:dyDescent="0.2">
      <c r="A11" s="181" t="s">
        <v>188</v>
      </c>
      <c r="B11" s="181" t="s">
        <v>93</v>
      </c>
      <c r="C11" s="181"/>
      <c r="D11" s="181"/>
      <c r="E11" s="181"/>
      <c r="F11" s="181"/>
      <c r="G11" s="181"/>
      <c r="H11" s="181"/>
      <c r="I11" s="181"/>
      <c r="J11" s="181"/>
      <c r="K11" s="181"/>
      <c r="L11" s="181"/>
      <c r="M11" s="181"/>
      <c r="N11" s="181"/>
      <c r="O11" s="182"/>
    </row>
    <row r="12" spans="1:15" ht="15" x14ac:dyDescent="0.25">
      <c r="A12" s="173" t="s">
        <v>189</v>
      </c>
      <c r="B12" s="158" t="s">
        <v>1339</v>
      </c>
      <c r="C12" s="174"/>
      <c r="D12" s="183"/>
      <c r="E12" s="184"/>
      <c r="F12" s="185"/>
      <c r="G12" s="185"/>
      <c r="H12" s="185"/>
      <c r="I12" s="185"/>
      <c r="J12" s="185"/>
      <c r="K12" s="185"/>
      <c r="L12" s="185"/>
      <c r="M12" s="185"/>
      <c r="N12" s="185"/>
      <c r="O12" s="186"/>
    </row>
    <row r="13" spans="1:15" ht="15" x14ac:dyDescent="0.2">
      <c r="A13" s="187" t="s">
        <v>80</v>
      </c>
      <c r="B13" s="187" t="s">
        <v>1149</v>
      </c>
      <c r="C13" s="188"/>
      <c r="D13" s="189"/>
      <c r="E13" s="190"/>
      <c r="F13" s="188"/>
      <c r="G13" s="188"/>
      <c r="H13" s="188"/>
      <c r="I13" s="188"/>
      <c r="J13" s="188"/>
      <c r="K13" s="188"/>
      <c r="L13" s="188"/>
      <c r="M13" s="188"/>
      <c r="N13" s="188"/>
      <c r="O13" s="191"/>
    </row>
    <row r="14" spans="1:15" ht="15" x14ac:dyDescent="0.2">
      <c r="A14" s="228" t="s">
        <v>279</v>
      </c>
      <c r="B14" s="228" t="s">
        <v>280</v>
      </c>
      <c r="C14" s="188"/>
      <c r="D14" s="189"/>
      <c r="E14" s="190"/>
      <c r="F14" s="188"/>
      <c r="G14" s="188"/>
      <c r="H14" s="188"/>
      <c r="I14" s="188"/>
      <c r="J14" s="188"/>
      <c r="K14" s="188"/>
      <c r="L14" s="188"/>
      <c r="M14" s="188"/>
      <c r="N14" s="188"/>
      <c r="O14" s="191"/>
    </row>
    <row r="15" spans="1:15" ht="15" x14ac:dyDescent="0.2">
      <c r="A15" s="228" t="s">
        <v>281</v>
      </c>
      <c r="B15" s="228" t="s">
        <v>282</v>
      </c>
      <c r="C15" s="188"/>
      <c r="D15" s="189"/>
      <c r="E15" s="190"/>
      <c r="F15" s="188"/>
      <c r="G15" s="188"/>
      <c r="H15" s="188"/>
      <c r="I15" s="188"/>
      <c r="J15" s="188"/>
      <c r="K15" s="188"/>
      <c r="L15" s="188"/>
      <c r="M15" s="188"/>
      <c r="N15" s="188"/>
      <c r="O15" s="191"/>
    </row>
    <row r="16" spans="1:15" ht="42.75" x14ac:dyDescent="0.2">
      <c r="A16" s="164" t="s">
        <v>283</v>
      </c>
      <c r="B16" s="164" t="s">
        <v>284</v>
      </c>
      <c r="C16" s="229" t="s">
        <v>1159</v>
      </c>
      <c r="D16" s="189" t="s">
        <v>1340</v>
      </c>
      <c r="E16" s="190"/>
      <c r="F16" s="188"/>
      <c r="G16" s="188"/>
      <c r="H16" s="188"/>
      <c r="I16" s="188"/>
      <c r="J16" s="188"/>
      <c r="K16" s="188"/>
      <c r="L16" s="188"/>
      <c r="M16" s="188"/>
      <c r="N16" s="188"/>
      <c r="O16" s="191"/>
    </row>
    <row r="17" spans="1:15" ht="15" x14ac:dyDescent="0.2">
      <c r="A17" s="228" t="s">
        <v>285</v>
      </c>
      <c r="B17" s="228" t="s">
        <v>286</v>
      </c>
      <c r="C17" s="188"/>
      <c r="D17" s="189"/>
      <c r="E17" s="190"/>
      <c r="F17" s="188"/>
      <c r="G17" s="188"/>
      <c r="H17" s="188"/>
      <c r="I17" s="188"/>
      <c r="J17" s="188"/>
      <c r="K17" s="188"/>
      <c r="L17" s="188"/>
      <c r="M17" s="188"/>
      <c r="N17" s="188"/>
      <c r="O17" s="191"/>
    </row>
    <row r="18" spans="1:15" ht="42.75" x14ac:dyDescent="0.2">
      <c r="A18" s="164" t="s">
        <v>287</v>
      </c>
      <c r="B18" s="164" t="s">
        <v>209</v>
      </c>
      <c r="C18" s="229" t="s">
        <v>1159</v>
      </c>
      <c r="D18" s="256">
        <v>13.88</v>
      </c>
      <c r="E18" s="188" t="s">
        <v>1213</v>
      </c>
      <c r="F18" s="188"/>
      <c r="G18" s="188"/>
      <c r="H18" s="188"/>
      <c r="I18" s="188"/>
      <c r="J18" s="188"/>
      <c r="K18" s="188"/>
      <c r="L18" s="188"/>
      <c r="M18" s="188"/>
      <c r="N18" s="188"/>
      <c r="O18" s="191"/>
    </row>
    <row r="19" spans="1:15" ht="15" x14ac:dyDescent="0.2">
      <c r="A19" s="164"/>
      <c r="B19" s="164"/>
      <c r="C19" s="229"/>
      <c r="D19" s="189"/>
      <c r="E19" s="190"/>
      <c r="F19" s="188"/>
      <c r="G19" s="188"/>
      <c r="H19" s="188"/>
      <c r="I19" s="188"/>
      <c r="J19" s="188"/>
      <c r="K19" s="188"/>
      <c r="L19" s="188"/>
      <c r="M19" s="188"/>
      <c r="N19" s="188"/>
      <c r="O19" s="191"/>
    </row>
    <row r="20" spans="1:15" ht="15" x14ac:dyDescent="0.2">
      <c r="A20" s="187"/>
      <c r="B20" s="187"/>
      <c r="C20" s="188"/>
      <c r="D20" s="477" t="s">
        <v>1457</v>
      </c>
      <c r="E20" s="477"/>
      <c r="F20" s="477"/>
      <c r="G20" s="477"/>
      <c r="H20" s="477"/>
      <c r="I20" s="188"/>
      <c r="J20" s="188"/>
      <c r="K20" s="188"/>
      <c r="L20" s="188"/>
      <c r="M20" s="188"/>
      <c r="N20" s="188"/>
      <c r="O20" s="191"/>
    </row>
    <row r="21" spans="1:15" ht="15" x14ac:dyDescent="0.2">
      <c r="A21" s="187"/>
      <c r="B21" s="187"/>
      <c r="C21" s="188"/>
      <c r="D21" s="257"/>
      <c r="E21" s="257"/>
      <c r="F21" s="257"/>
      <c r="G21" s="257"/>
      <c r="H21" s="257"/>
      <c r="I21" s="188"/>
      <c r="J21" s="188"/>
      <c r="K21" s="188"/>
      <c r="L21" s="188"/>
      <c r="M21" s="188"/>
      <c r="N21" s="188"/>
      <c r="O21" s="191"/>
    </row>
    <row r="22" spans="1:15" ht="42.75" x14ac:dyDescent="0.2">
      <c r="A22" s="164" t="s">
        <v>288</v>
      </c>
      <c r="B22" s="164" t="s">
        <v>289</v>
      </c>
      <c r="C22" s="229" t="s">
        <v>1159</v>
      </c>
      <c r="D22" s="256">
        <v>9.25</v>
      </c>
      <c r="E22" s="188" t="s">
        <v>1213</v>
      </c>
      <c r="F22" s="188"/>
      <c r="G22" s="188"/>
      <c r="H22" s="188"/>
      <c r="I22" s="188"/>
      <c r="J22" s="188"/>
      <c r="K22" s="188"/>
      <c r="L22" s="188"/>
      <c r="M22" s="188"/>
      <c r="N22" s="188"/>
      <c r="O22" s="191"/>
    </row>
    <row r="23" spans="1:15" ht="15" x14ac:dyDescent="0.2">
      <c r="A23" s="164"/>
      <c r="B23" s="164"/>
      <c r="C23" s="229"/>
      <c r="D23" s="189" t="s">
        <v>1456</v>
      </c>
      <c r="E23" s="190"/>
      <c r="F23" s="188"/>
      <c r="G23" s="188"/>
      <c r="H23" s="188"/>
      <c r="I23" s="188"/>
      <c r="J23" s="188"/>
      <c r="K23" s="188"/>
      <c r="L23" s="188"/>
      <c r="M23" s="188"/>
      <c r="N23" s="188"/>
      <c r="O23" s="191"/>
    </row>
    <row r="24" spans="1:15" ht="15" x14ac:dyDescent="0.2">
      <c r="A24" s="164"/>
      <c r="B24" s="164"/>
      <c r="C24" s="188"/>
      <c r="D24" s="477" t="s">
        <v>1458</v>
      </c>
      <c r="E24" s="477"/>
      <c r="F24" s="477"/>
      <c r="G24" s="477"/>
      <c r="H24" s="477"/>
      <c r="I24" s="188"/>
      <c r="J24" s="188"/>
      <c r="K24" s="188"/>
      <c r="L24" s="188"/>
      <c r="M24" s="188"/>
      <c r="N24" s="188"/>
      <c r="O24" s="191"/>
    </row>
    <row r="25" spans="1:15" ht="15" x14ac:dyDescent="0.2">
      <c r="A25" s="164"/>
      <c r="B25" s="164"/>
      <c r="C25" s="188"/>
      <c r="D25" s="189"/>
      <c r="E25" s="190"/>
      <c r="F25" s="188"/>
      <c r="G25" s="188"/>
      <c r="H25" s="188"/>
      <c r="I25" s="188"/>
      <c r="J25" s="188"/>
      <c r="K25" s="188"/>
      <c r="L25" s="188"/>
      <c r="M25" s="188"/>
      <c r="N25" s="188"/>
      <c r="O25" s="191"/>
    </row>
    <row r="26" spans="1:15" ht="28.5" x14ac:dyDescent="0.2">
      <c r="A26" s="164" t="s">
        <v>290</v>
      </c>
      <c r="B26" s="164" t="s">
        <v>193</v>
      </c>
      <c r="C26" s="229" t="s">
        <v>1159</v>
      </c>
      <c r="D26" s="256">
        <v>13.88</v>
      </c>
      <c r="E26" s="188" t="s">
        <v>1213</v>
      </c>
      <c r="F26" s="188"/>
      <c r="G26" s="188"/>
      <c r="H26" s="188"/>
      <c r="I26" s="188"/>
      <c r="J26" s="188"/>
      <c r="K26" s="188"/>
      <c r="L26" s="188"/>
      <c r="M26" s="188"/>
      <c r="N26" s="188"/>
      <c r="O26" s="191"/>
    </row>
    <row r="27" spans="1:15" ht="15" x14ac:dyDescent="0.2">
      <c r="A27" s="164"/>
      <c r="B27" s="164"/>
      <c r="C27" s="229"/>
      <c r="D27" s="189"/>
      <c r="E27" s="190"/>
      <c r="F27" s="188"/>
      <c r="G27" s="188"/>
      <c r="H27" s="188"/>
      <c r="I27" s="188"/>
      <c r="J27" s="188"/>
      <c r="K27" s="188"/>
      <c r="L27" s="188"/>
      <c r="M27" s="188"/>
      <c r="N27" s="188"/>
      <c r="O27" s="191"/>
    </row>
    <row r="28" spans="1:15" ht="15" x14ac:dyDescent="0.2">
      <c r="A28" s="164"/>
      <c r="B28" s="164"/>
      <c r="C28" s="229"/>
      <c r="D28" s="477"/>
      <c r="E28" s="477"/>
      <c r="F28" s="477"/>
      <c r="G28" s="188"/>
      <c r="H28" s="188"/>
      <c r="I28" s="188"/>
      <c r="J28" s="188"/>
      <c r="K28" s="188"/>
      <c r="L28" s="188"/>
      <c r="M28" s="188"/>
      <c r="N28" s="188"/>
      <c r="O28" s="191"/>
    </row>
    <row r="29" spans="1:15" ht="15" x14ac:dyDescent="0.2">
      <c r="A29" s="164"/>
      <c r="B29" s="164"/>
      <c r="C29" s="229"/>
      <c r="D29" s="189"/>
      <c r="E29" s="190"/>
      <c r="F29" s="188"/>
      <c r="G29" s="188"/>
      <c r="H29" s="188"/>
      <c r="I29" s="188"/>
      <c r="J29" s="188"/>
      <c r="K29" s="188"/>
      <c r="L29" s="188"/>
      <c r="M29" s="188"/>
      <c r="N29" s="188"/>
      <c r="O29" s="191"/>
    </row>
    <row r="30" spans="1:15" ht="15" x14ac:dyDescent="0.2">
      <c r="A30" s="164"/>
      <c r="B30" s="164"/>
      <c r="C30" s="188"/>
      <c r="D30" s="189"/>
      <c r="E30" s="190"/>
      <c r="F30" s="188"/>
      <c r="G30" s="188"/>
      <c r="H30" s="188"/>
      <c r="I30" s="188"/>
      <c r="J30" s="188"/>
      <c r="K30" s="188"/>
      <c r="L30" s="188"/>
      <c r="M30" s="188"/>
      <c r="N30" s="188"/>
      <c r="O30" s="191"/>
    </row>
    <row r="31" spans="1:15" ht="15" x14ac:dyDescent="0.2">
      <c r="A31" s="164" t="s">
        <v>291</v>
      </c>
      <c r="B31" s="164" t="s">
        <v>292</v>
      </c>
      <c r="C31" s="229" t="s">
        <v>1159</v>
      </c>
      <c r="D31" s="256">
        <v>9.25</v>
      </c>
      <c r="E31" s="188" t="s">
        <v>1213</v>
      </c>
      <c r="F31" s="188"/>
      <c r="G31" s="188"/>
      <c r="H31" s="188"/>
      <c r="I31" s="188"/>
      <c r="J31" s="188"/>
      <c r="K31" s="188"/>
      <c r="L31" s="188"/>
      <c r="M31" s="188"/>
      <c r="N31" s="188"/>
      <c r="O31" s="191"/>
    </row>
    <row r="32" spans="1:15" ht="15" x14ac:dyDescent="0.2">
      <c r="A32" s="164"/>
      <c r="B32" s="164"/>
      <c r="C32" s="229"/>
      <c r="D32" s="189"/>
      <c r="E32" s="190"/>
      <c r="F32" s="188"/>
      <c r="G32" s="188"/>
      <c r="H32" s="188"/>
      <c r="I32" s="188"/>
      <c r="J32" s="188"/>
      <c r="K32" s="188"/>
      <c r="L32" s="188"/>
      <c r="M32" s="188"/>
      <c r="N32" s="188"/>
      <c r="O32" s="191"/>
    </row>
    <row r="33" spans="1:15" ht="15" x14ac:dyDescent="0.2">
      <c r="A33" s="164"/>
      <c r="B33" s="164"/>
      <c r="C33" s="229"/>
      <c r="D33" s="477"/>
      <c r="E33" s="477"/>
      <c r="F33" s="477"/>
      <c r="G33" s="188"/>
      <c r="H33" s="188"/>
      <c r="I33" s="188"/>
      <c r="J33" s="188"/>
      <c r="K33" s="188"/>
      <c r="L33" s="188"/>
      <c r="M33" s="188"/>
      <c r="N33" s="188"/>
      <c r="O33" s="191"/>
    </row>
    <row r="34" spans="1:15" ht="15" x14ac:dyDescent="0.2">
      <c r="A34" s="187"/>
      <c r="B34" s="187"/>
      <c r="C34" s="188"/>
      <c r="D34" s="189"/>
      <c r="E34" s="190"/>
      <c r="F34" s="188"/>
      <c r="G34" s="188"/>
      <c r="H34" s="188"/>
      <c r="I34" s="188"/>
      <c r="J34" s="188"/>
      <c r="K34" s="188"/>
      <c r="L34" s="188"/>
      <c r="M34" s="188"/>
      <c r="N34" s="188"/>
      <c r="O34" s="191"/>
    </row>
    <row r="35" spans="1:15" ht="15" x14ac:dyDescent="0.2">
      <c r="A35" s="228" t="s">
        <v>331</v>
      </c>
      <c r="B35" s="228" t="s">
        <v>332</v>
      </c>
      <c r="C35" s="188"/>
      <c r="D35" s="189"/>
      <c r="E35" s="190"/>
      <c r="F35" s="188"/>
      <c r="G35" s="188"/>
      <c r="H35" s="188"/>
      <c r="I35" s="188"/>
      <c r="J35" s="188"/>
      <c r="K35" s="188"/>
      <c r="L35" s="188"/>
      <c r="M35" s="188"/>
      <c r="N35" s="188"/>
      <c r="O35" s="191"/>
    </row>
    <row r="36" spans="1:15" ht="15" x14ac:dyDescent="0.2">
      <c r="A36" s="228" t="s">
        <v>333</v>
      </c>
      <c r="B36" s="228" t="s">
        <v>282</v>
      </c>
      <c r="C36" s="188"/>
      <c r="D36" s="189"/>
      <c r="E36" s="190"/>
      <c r="F36" s="188"/>
      <c r="G36" s="188"/>
      <c r="H36" s="188"/>
      <c r="I36" s="188"/>
      <c r="J36" s="188"/>
      <c r="K36" s="188"/>
      <c r="L36" s="188"/>
      <c r="M36" s="188"/>
      <c r="N36" s="188"/>
      <c r="O36" s="191"/>
    </row>
    <row r="37" spans="1:15" ht="15" x14ac:dyDescent="0.2">
      <c r="A37" s="228"/>
      <c r="B37" s="228"/>
      <c r="C37" s="188"/>
      <c r="D37" s="189"/>
      <c r="E37" s="190"/>
      <c r="F37" s="188"/>
      <c r="G37" s="188"/>
      <c r="H37" s="188"/>
      <c r="I37" s="188"/>
      <c r="J37" s="188"/>
      <c r="K37" s="188"/>
      <c r="L37" s="188"/>
      <c r="M37" s="188"/>
      <c r="N37" s="188"/>
      <c r="O37" s="191"/>
    </row>
    <row r="38" spans="1:15" ht="42.75" x14ac:dyDescent="0.2">
      <c r="A38" s="164" t="s">
        <v>334</v>
      </c>
      <c r="B38" s="164" t="s">
        <v>284</v>
      </c>
      <c r="C38" s="229" t="s">
        <v>1159</v>
      </c>
      <c r="D38" s="255">
        <v>4.2</v>
      </c>
      <c r="E38" s="181" t="s">
        <v>1217</v>
      </c>
      <c r="F38" s="188"/>
      <c r="G38" s="188"/>
      <c r="H38" s="188"/>
      <c r="I38" s="188"/>
      <c r="J38" s="188"/>
      <c r="K38" s="188"/>
      <c r="L38" s="188"/>
      <c r="M38" s="188"/>
      <c r="N38" s="188"/>
      <c r="O38" s="191"/>
    </row>
    <row r="39" spans="1:15" ht="15" x14ac:dyDescent="0.2">
      <c r="A39" s="164"/>
      <c r="B39" s="164"/>
      <c r="C39" s="229"/>
      <c r="D39" s="189"/>
      <c r="E39" s="190"/>
      <c r="F39" s="188"/>
      <c r="G39" s="188"/>
      <c r="H39" s="188"/>
      <c r="I39" s="188"/>
      <c r="J39" s="188"/>
      <c r="K39" s="188"/>
      <c r="L39" s="188"/>
      <c r="M39" s="188"/>
      <c r="N39" s="188"/>
      <c r="O39" s="191"/>
    </row>
    <row r="40" spans="1:15" ht="15" x14ac:dyDescent="0.2">
      <c r="A40" s="228" t="s">
        <v>335</v>
      </c>
      <c r="B40" s="228" t="s">
        <v>286</v>
      </c>
      <c r="C40" s="188"/>
      <c r="D40" s="189"/>
      <c r="E40" s="190"/>
      <c r="F40" s="188"/>
      <c r="G40" s="188"/>
      <c r="H40" s="188"/>
      <c r="I40" s="188"/>
      <c r="J40" s="188"/>
      <c r="K40" s="188"/>
      <c r="L40" s="188"/>
      <c r="M40" s="188"/>
      <c r="N40" s="188"/>
      <c r="O40" s="191"/>
    </row>
    <row r="41" spans="1:15" ht="15" x14ac:dyDescent="0.2">
      <c r="A41" s="228"/>
      <c r="B41" s="228"/>
      <c r="C41" s="188"/>
      <c r="D41" s="189"/>
      <c r="E41" s="190"/>
      <c r="F41" s="188"/>
      <c r="G41" s="188"/>
      <c r="H41" s="188"/>
      <c r="I41" s="188"/>
      <c r="J41" s="188"/>
      <c r="K41" s="188"/>
      <c r="L41" s="188"/>
      <c r="M41" s="188"/>
      <c r="N41" s="188"/>
      <c r="O41" s="191"/>
    </row>
    <row r="42" spans="1:15" ht="42.75" x14ac:dyDescent="0.2">
      <c r="A42" s="164" t="s">
        <v>336</v>
      </c>
      <c r="B42" s="164" t="s">
        <v>209</v>
      </c>
      <c r="C42" s="229" t="s">
        <v>1159</v>
      </c>
      <c r="D42" s="256">
        <v>13.15</v>
      </c>
      <c r="E42" s="188" t="s">
        <v>1213</v>
      </c>
      <c r="F42" s="188"/>
      <c r="G42" s="188"/>
      <c r="H42" s="188"/>
      <c r="I42" s="188"/>
      <c r="J42" s="188"/>
      <c r="K42" s="188"/>
      <c r="L42" s="188"/>
      <c r="M42" s="188"/>
      <c r="N42" s="188"/>
      <c r="O42" s="191"/>
    </row>
    <row r="43" spans="1:15" ht="15" x14ac:dyDescent="0.2">
      <c r="A43" s="164"/>
      <c r="B43" s="164"/>
      <c r="C43" s="229"/>
      <c r="D43" s="189"/>
      <c r="E43" s="190"/>
      <c r="F43" s="188"/>
      <c r="G43" s="188"/>
      <c r="H43" s="188"/>
      <c r="I43" s="188"/>
      <c r="J43" s="188"/>
      <c r="K43" s="188"/>
      <c r="L43" s="188"/>
      <c r="M43" s="188"/>
      <c r="N43" s="188"/>
      <c r="O43" s="191"/>
    </row>
    <row r="44" spans="1:15" ht="15" x14ac:dyDescent="0.2">
      <c r="A44" s="164"/>
      <c r="B44" s="164"/>
      <c r="C44" s="229"/>
      <c r="D44" s="477" t="s">
        <v>1455</v>
      </c>
      <c r="E44" s="477"/>
      <c r="F44" s="477"/>
      <c r="G44" s="477"/>
      <c r="H44" s="477"/>
      <c r="I44" s="188"/>
      <c r="J44" s="188"/>
      <c r="K44" s="188"/>
      <c r="L44" s="188"/>
      <c r="M44" s="188"/>
      <c r="N44" s="188"/>
      <c r="O44" s="191"/>
    </row>
    <row r="45" spans="1:15" ht="15" x14ac:dyDescent="0.2">
      <c r="A45" s="164"/>
      <c r="B45" s="164"/>
      <c r="C45" s="229"/>
      <c r="D45" s="189"/>
      <c r="E45" s="190"/>
      <c r="F45" s="188"/>
      <c r="G45" s="188"/>
      <c r="H45" s="188"/>
      <c r="I45" s="188"/>
      <c r="J45" s="188"/>
      <c r="K45" s="188"/>
      <c r="L45" s="188"/>
      <c r="M45" s="188"/>
      <c r="N45" s="188"/>
      <c r="O45" s="191"/>
    </row>
    <row r="46" spans="1:15" ht="42.75" x14ac:dyDescent="0.2">
      <c r="A46" s="164" t="s">
        <v>337</v>
      </c>
      <c r="B46" s="164" t="s">
        <v>289</v>
      </c>
      <c r="C46" s="229" t="s">
        <v>1159</v>
      </c>
      <c r="D46" s="256">
        <v>11.8</v>
      </c>
      <c r="E46" s="188" t="s">
        <v>1213</v>
      </c>
      <c r="F46" s="188"/>
      <c r="G46" s="188"/>
      <c r="H46" s="188"/>
      <c r="I46" s="188"/>
      <c r="J46" s="188"/>
      <c r="K46" s="188"/>
      <c r="L46" s="188"/>
      <c r="M46" s="188"/>
      <c r="N46" s="188"/>
      <c r="O46" s="191"/>
    </row>
    <row r="47" spans="1:15" ht="15" x14ac:dyDescent="0.2">
      <c r="A47" s="164"/>
      <c r="B47" s="164"/>
      <c r="C47" s="229"/>
      <c r="D47" s="189"/>
      <c r="E47" s="190"/>
      <c r="F47" s="188"/>
      <c r="G47" s="188"/>
      <c r="H47" s="188"/>
      <c r="I47" s="188"/>
      <c r="J47" s="188"/>
      <c r="K47" s="188"/>
      <c r="L47" s="188"/>
      <c r="M47" s="188"/>
      <c r="N47" s="188"/>
      <c r="O47" s="191"/>
    </row>
    <row r="48" spans="1:15" ht="15" x14ac:dyDescent="0.2">
      <c r="A48" s="164"/>
      <c r="B48" s="164"/>
      <c r="C48" s="229"/>
      <c r="D48" s="477" t="s">
        <v>1454</v>
      </c>
      <c r="E48" s="477"/>
      <c r="F48" s="477"/>
      <c r="G48" s="477"/>
      <c r="H48" s="477"/>
      <c r="I48" s="188"/>
      <c r="J48" s="188"/>
      <c r="K48" s="188"/>
      <c r="L48" s="188"/>
      <c r="M48" s="188"/>
      <c r="N48" s="188"/>
      <c r="O48" s="191"/>
    </row>
    <row r="49" spans="1:15" ht="15" x14ac:dyDescent="0.2">
      <c r="A49" s="164"/>
      <c r="B49" s="164"/>
      <c r="C49" s="229"/>
      <c r="D49" s="189"/>
      <c r="E49" s="190"/>
      <c r="F49" s="188"/>
      <c r="G49" s="188"/>
      <c r="H49" s="188"/>
      <c r="I49" s="188"/>
      <c r="J49" s="188"/>
      <c r="K49" s="188"/>
      <c r="L49" s="188"/>
      <c r="M49" s="188"/>
      <c r="N49" s="188"/>
      <c r="O49" s="191"/>
    </row>
    <row r="50" spans="1:15" ht="15" x14ac:dyDescent="0.2">
      <c r="A50" s="164"/>
      <c r="B50" s="164"/>
      <c r="C50" s="229"/>
      <c r="D50" s="189"/>
      <c r="E50" s="190"/>
      <c r="F50" s="188"/>
      <c r="G50" s="188"/>
      <c r="H50" s="188"/>
      <c r="I50" s="188"/>
      <c r="J50" s="188"/>
      <c r="K50" s="188"/>
      <c r="L50" s="188"/>
      <c r="M50" s="188"/>
      <c r="N50" s="188"/>
      <c r="O50" s="191"/>
    </row>
    <row r="51" spans="1:15" ht="28.5" x14ac:dyDescent="0.2">
      <c r="A51" s="164" t="s">
        <v>338</v>
      </c>
      <c r="B51" s="164" t="s">
        <v>193</v>
      </c>
      <c r="C51" s="229" t="s">
        <v>1159</v>
      </c>
      <c r="D51" s="256">
        <v>13.15</v>
      </c>
      <c r="E51" s="188" t="s">
        <v>1213</v>
      </c>
      <c r="F51" s="188"/>
      <c r="G51" s="188"/>
      <c r="H51" s="188"/>
      <c r="I51" s="188"/>
      <c r="J51" s="188"/>
      <c r="K51" s="188"/>
      <c r="L51" s="188"/>
      <c r="M51" s="188"/>
      <c r="N51" s="188"/>
      <c r="O51" s="191"/>
    </row>
    <row r="52" spans="1:15" ht="15" x14ac:dyDescent="0.2">
      <c r="A52" s="164"/>
      <c r="B52" s="164"/>
      <c r="C52" s="229"/>
      <c r="D52" s="189"/>
      <c r="E52" s="190"/>
      <c r="F52" s="188"/>
      <c r="G52" s="188"/>
      <c r="H52" s="188"/>
      <c r="I52" s="188"/>
      <c r="J52" s="188"/>
      <c r="K52" s="188"/>
      <c r="L52" s="188"/>
      <c r="M52" s="188"/>
      <c r="N52" s="188"/>
      <c r="O52" s="191"/>
    </row>
    <row r="53" spans="1:15" ht="15" customHeight="1" x14ac:dyDescent="0.2">
      <c r="A53" s="164"/>
      <c r="B53" s="164"/>
      <c r="C53" s="229"/>
      <c r="D53" s="477"/>
      <c r="E53" s="477"/>
      <c r="F53" s="477"/>
      <c r="G53" s="188"/>
      <c r="H53" s="188"/>
      <c r="I53" s="188"/>
      <c r="J53" s="188"/>
      <c r="K53" s="188"/>
      <c r="L53" s="188"/>
      <c r="M53" s="188"/>
      <c r="N53" s="188"/>
      <c r="O53" s="191"/>
    </row>
    <row r="54" spans="1:15" ht="15" x14ac:dyDescent="0.2">
      <c r="A54" s="164"/>
      <c r="B54" s="164"/>
      <c r="C54" s="229"/>
      <c r="D54" s="189"/>
      <c r="E54" s="190"/>
      <c r="F54" s="188"/>
      <c r="G54" s="188"/>
      <c r="H54" s="188"/>
      <c r="I54" s="188"/>
      <c r="J54" s="188"/>
      <c r="K54" s="188"/>
      <c r="L54" s="188"/>
      <c r="M54" s="188"/>
      <c r="N54" s="188"/>
      <c r="O54" s="191"/>
    </row>
    <row r="55" spans="1:15" ht="15" x14ac:dyDescent="0.2">
      <c r="A55" s="164"/>
      <c r="B55" s="164"/>
      <c r="C55" s="229"/>
      <c r="D55" s="189"/>
      <c r="E55" s="190"/>
      <c r="F55" s="188"/>
      <c r="G55" s="188"/>
      <c r="H55" s="188"/>
      <c r="I55" s="188"/>
      <c r="J55" s="188"/>
      <c r="K55" s="188"/>
      <c r="L55" s="188"/>
      <c r="M55" s="188"/>
      <c r="N55" s="188"/>
      <c r="O55" s="191"/>
    </row>
    <row r="56" spans="1:15" ht="15" x14ac:dyDescent="0.2">
      <c r="A56" s="164" t="s">
        <v>339</v>
      </c>
      <c r="B56" s="164" t="s">
        <v>292</v>
      </c>
      <c r="C56" s="229" t="s">
        <v>1159</v>
      </c>
      <c r="D56" s="256">
        <v>11.8</v>
      </c>
      <c r="E56" s="188" t="s">
        <v>1213</v>
      </c>
      <c r="F56" s="188"/>
      <c r="G56" s="188"/>
      <c r="H56" s="188"/>
      <c r="I56" s="188"/>
      <c r="J56" s="188"/>
      <c r="K56" s="188"/>
      <c r="L56" s="188"/>
      <c r="M56" s="188"/>
      <c r="N56" s="188"/>
      <c r="O56" s="191"/>
    </row>
    <row r="57" spans="1:15" ht="15" x14ac:dyDescent="0.2">
      <c r="A57" s="164"/>
      <c r="B57" s="164"/>
      <c r="C57" s="229"/>
      <c r="D57" s="189"/>
      <c r="E57" s="190"/>
      <c r="F57" s="188"/>
      <c r="G57" s="188"/>
      <c r="H57" s="188"/>
      <c r="I57" s="188"/>
      <c r="J57" s="188"/>
      <c r="K57" s="188"/>
      <c r="L57" s="188"/>
      <c r="M57" s="188"/>
      <c r="N57" s="188"/>
      <c r="O57" s="191"/>
    </row>
    <row r="58" spans="1:15" ht="15" x14ac:dyDescent="0.2">
      <c r="A58" s="164"/>
      <c r="B58" s="164"/>
      <c r="C58" s="229"/>
      <c r="D58" s="477"/>
      <c r="E58" s="477"/>
      <c r="F58" s="477"/>
      <c r="G58" s="188"/>
      <c r="H58" s="188"/>
      <c r="I58" s="188"/>
      <c r="J58" s="188"/>
      <c r="K58" s="188"/>
      <c r="L58" s="188"/>
      <c r="M58" s="188"/>
      <c r="N58" s="188"/>
      <c r="O58" s="191"/>
    </row>
    <row r="59" spans="1:15" ht="15" x14ac:dyDescent="0.2">
      <c r="A59" s="164"/>
      <c r="B59" s="164"/>
      <c r="C59" s="229"/>
      <c r="D59" s="189"/>
      <c r="E59" s="190"/>
      <c r="F59" s="188"/>
      <c r="G59" s="188"/>
      <c r="H59" s="188"/>
      <c r="I59" s="188"/>
      <c r="J59" s="188"/>
      <c r="K59" s="188"/>
      <c r="L59" s="188"/>
      <c r="M59" s="188"/>
      <c r="N59" s="188"/>
      <c r="O59" s="191"/>
    </row>
    <row r="60" spans="1:15" ht="15" x14ac:dyDescent="0.2">
      <c r="A60" s="187"/>
      <c r="B60" s="187"/>
      <c r="C60" s="188"/>
      <c r="D60" s="189"/>
      <c r="E60" s="190"/>
      <c r="F60" s="188"/>
      <c r="G60" s="188"/>
      <c r="H60" s="188"/>
      <c r="I60" s="188"/>
      <c r="J60" s="188"/>
      <c r="K60" s="188"/>
      <c r="L60" s="188"/>
      <c r="M60" s="188"/>
      <c r="N60" s="188"/>
      <c r="O60" s="191"/>
    </row>
    <row r="61" spans="1:15" ht="15" x14ac:dyDescent="0.2">
      <c r="A61" s="181" t="s">
        <v>418</v>
      </c>
      <c r="B61" s="181" t="s">
        <v>67</v>
      </c>
      <c r="C61" s="181"/>
      <c r="D61" s="181"/>
      <c r="E61" s="181"/>
      <c r="F61" s="181"/>
      <c r="G61" s="181"/>
      <c r="H61" s="181"/>
      <c r="I61" s="181"/>
      <c r="J61" s="181"/>
      <c r="K61" s="181"/>
      <c r="L61" s="181"/>
      <c r="M61" s="181"/>
      <c r="N61" s="181"/>
      <c r="O61" s="182"/>
    </row>
    <row r="62" spans="1:15" ht="15" x14ac:dyDescent="0.2">
      <c r="A62" s="181"/>
      <c r="B62" s="181"/>
      <c r="C62" s="181"/>
      <c r="D62" s="181"/>
      <c r="E62" s="181"/>
      <c r="F62" s="181"/>
      <c r="G62" s="181"/>
      <c r="H62" s="181"/>
      <c r="I62" s="181"/>
      <c r="J62" s="181"/>
      <c r="K62" s="181"/>
      <c r="L62" s="181"/>
      <c r="M62" s="181"/>
      <c r="N62" s="181"/>
      <c r="O62" s="181"/>
    </row>
    <row r="63" spans="1:15" ht="15" x14ac:dyDescent="0.2">
      <c r="A63" s="228" t="s">
        <v>419</v>
      </c>
      <c r="B63" s="228" t="s">
        <v>95</v>
      </c>
      <c r="C63" s="181"/>
      <c r="D63" s="181"/>
      <c r="E63" s="181"/>
      <c r="F63" s="181"/>
      <c r="G63" s="181"/>
      <c r="H63" s="181"/>
      <c r="I63" s="181"/>
      <c r="J63" s="181"/>
      <c r="K63" s="181"/>
      <c r="L63" s="181"/>
      <c r="M63" s="181"/>
      <c r="N63" s="181"/>
      <c r="O63" s="181"/>
    </row>
    <row r="64" spans="1:15" ht="71.25" x14ac:dyDescent="0.2">
      <c r="A64" s="164" t="s">
        <v>420</v>
      </c>
      <c r="B64" s="164" t="s">
        <v>421</v>
      </c>
      <c r="C64" s="229" t="s">
        <v>1159</v>
      </c>
      <c r="D64" s="255">
        <v>50</v>
      </c>
      <c r="E64" s="181" t="s">
        <v>1217</v>
      </c>
      <c r="F64" s="181"/>
      <c r="G64" s="181"/>
      <c r="H64" s="181"/>
      <c r="I64" s="181"/>
      <c r="J64" s="181"/>
      <c r="K64" s="181"/>
      <c r="L64" s="181"/>
      <c r="M64" s="181"/>
      <c r="N64" s="181"/>
      <c r="O64" s="181"/>
    </row>
    <row r="65" spans="1:15" ht="15" x14ac:dyDescent="0.2">
      <c r="A65" s="164"/>
      <c r="B65" s="164"/>
      <c r="C65" s="229"/>
      <c r="D65" s="255"/>
      <c r="E65" s="181"/>
      <c r="F65" s="181"/>
      <c r="G65" s="181"/>
      <c r="H65" s="181"/>
      <c r="I65" s="181"/>
      <c r="J65" s="181"/>
      <c r="K65" s="181"/>
      <c r="L65" s="181"/>
      <c r="M65" s="181"/>
      <c r="N65" s="181"/>
      <c r="O65" s="181"/>
    </row>
    <row r="66" spans="1:15" ht="15" x14ac:dyDescent="0.2">
      <c r="A66" s="164"/>
      <c r="B66" s="164"/>
      <c r="C66" s="229"/>
      <c r="D66" s="477" t="s">
        <v>1453</v>
      </c>
      <c r="E66" s="477"/>
      <c r="F66" s="477"/>
      <c r="G66" s="181"/>
      <c r="H66" s="181"/>
      <c r="I66" s="181"/>
      <c r="J66" s="181"/>
      <c r="K66" s="181"/>
      <c r="L66" s="181"/>
      <c r="M66" s="181"/>
      <c r="N66" s="181"/>
      <c r="O66" s="181"/>
    </row>
    <row r="67" spans="1:15" ht="15" x14ac:dyDescent="0.2">
      <c r="A67" s="181"/>
      <c r="B67" s="181"/>
      <c r="C67" s="181"/>
      <c r="D67" s="181"/>
      <c r="E67" s="181"/>
      <c r="F67" s="181"/>
      <c r="G67" s="181"/>
      <c r="H67" s="181"/>
      <c r="I67" s="181"/>
      <c r="J67" s="181"/>
      <c r="K67" s="181"/>
      <c r="L67" s="181"/>
      <c r="M67" s="181"/>
      <c r="N67" s="181"/>
      <c r="O67" s="181"/>
    </row>
    <row r="68" spans="1:15" ht="15" x14ac:dyDescent="0.2">
      <c r="A68" s="228" t="s">
        <v>497</v>
      </c>
      <c r="B68" s="228" t="s">
        <v>498</v>
      </c>
      <c r="C68" s="181"/>
      <c r="D68" s="181"/>
      <c r="E68" s="181"/>
      <c r="F68" s="181"/>
      <c r="G68" s="181"/>
      <c r="H68" s="181"/>
      <c r="I68" s="181"/>
      <c r="J68" s="181"/>
      <c r="K68" s="181"/>
      <c r="L68" s="181"/>
      <c r="M68" s="181"/>
      <c r="N68" s="181"/>
      <c r="O68" s="181"/>
    </row>
    <row r="69" spans="1:15" ht="15" x14ac:dyDescent="0.2">
      <c r="A69" s="228"/>
      <c r="B69" s="228"/>
      <c r="C69" s="181"/>
      <c r="D69" s="181"/>
      <c r="E69" s="181"/>
      <c r="F69" s="181"/>
      <c r="G69" s="181"/>
      <c r="H69" s="181"/>
      <c r="I69" s="181"/>
      <c r="J69" s="181"/>
      <c r="K69" s="181"/>
      <c r="L69" s="181"/>
      <c r="M69" s="181"/>
      <c r="N69" s="181"/>
      <c r="O69" s="181"/>
    </row>
    <row r="70" spans="1:15" ht="28.5" x14ac:dyDescent="0.2">
      <c r="A70" s="164" t="s">
        <v>500</v>
      </c>
      <c r="B70" s="164" t="s">
        <v>62</v>
      </c>
      <c r="C70" s="229" t="s">
        <v>1159</v>
      </c>
      <c r="D70" s="254">
        <v>1</v>
      </c>
      <c r="E70" s="181" t="s">
        <v>1452</v>
      </c>
      <c r="F70" s="181"/>
      <c r="G70" s="181"/>
      <c r="H70" s="181"/>
      <c r="I70" s="181"/>
      <c r="J70" s="181"/>
      <c r="K70" s="181"/>
      <c r="L70" s="181"/>
      <c r="M70" s="181"/>
      <c r="N70" s="181"/>
      <c r="O70" s="181"/>
    </row>
    <row r="71" spans="1:15" ht="15" x14ac:dyDescent="0.2">
      <c r="A71"/>
      <c r="B71" s="187"/>
      <c r="C71" s="187"/>
      <c r="D71" s="188"/>
      <c r="E71" s="189"/>
      <c r="F71" s="189"/>
      <c r="G71" s="189"/>
      <c r="H71" s="189"/>
      <c r="I71" s="189"/>
      <c r="J71" s="189"/>
      <c r="K71" s="189"/>
      <c r="L71" s="189"/>
      <c r="M71" s="189"/>
      <c r="N71" s="189"/>
      <c r="O71" s="189"/>
    </row>
    <row r="72" spans="1:15" ht="15" x14ac:dyDescent="0.2">
      <c r="A72" s="114" t="s">
        <v>569</v>
      </c>
      <c r="B72" s="114" t="s">
        <v>570</v>
      </c>
      <c r="C72" s="192"/>
      <c r="D72" s="193"/>
      <c r="E72" s="194"/>
      <c r="F72" s="194"/>
      <c r="G72" s="194"/>
      <c r="H72" s="194"/>
      <c r="I72" s="194"/>
      <c r="J72" s="194"/>
      <c r="K72" s="194"/>
      <c r="L72" s="194"/>
      <c r="M72" s="194"/>
      <c r="N72" s="194"/>
      <c r="O72" s="194"/>
    </row>
    <row r="73" spans="1:15" ht="15" x14ac:dyDescent="0.2">
      <c r="A73" s="114"/>
      <c r="B73" s="114"/>
      <c r="C73" s="192"/>
      <c r="D73" s="193"/>
      <c r="E73" s="194"/>
      <c r="F73" s="194"/>
      <c r="G73" s="194"/>
      <c r="H73" s="194"/>
      <c r="I73" s="194"/>
      <c r="J73" s="194"/>
      <c r="K73" s="194"/>
      <c r="L73" s="194"/>
      <c r="M73" s="194"/>
      <c r="N73" s="194"/>
      <c r="O73" s="194"/>
    </row>
    <row r="74" spans="1:15" ht="57" x14ac:dyDescent="0.2">
      <c r="A74" s="164" t="s">
        <v>571</v>
      </c>
      <c r="B74" s="164" t="s">
        <v>306</v>
      </c>
      <c r="C74" s="229" t="s">
        <v>1159</v>
      </c>
      <c r="D74" s="185">
        <v>143.80000000000001</v>
      </c>
      <c r="E74" s="185" t="s">
        <v>100</v>
      </c>
      <c r="F74" s="194"/>
      <c r="G74" s="194"/>
      <c r="H74" s="194"/>
      <c r="I74" s="194"/>
      <c r="J74" s="194"/>
      <c r="K74" s="194"/>
      <c r="L74" s="194"/>
      <c r="M74" s="194"/>
      <c r="N74" s="194"/>
      <c r="O74" s="195"/>
    </row>
    <row r="75" spans="1:15" ht="57" x14ac:dyDescent="0.2">
      <c r="A75" s="164" t="s">
        <v>572</v>
      </c>
      <c r="B75" s="164" t="s">
        <v>308</v>
      </c>
      <c r="C75" s="229" t="s">
        <v>1159</v>
      </c>
      <c r="D75" s="185">
        <v>54.1</v>
      </c>
      <c r="E75" s="185" t="s">
        <v>100</v>
      </c>
      <c r="F75" s="194"/>
      <c r="G75" s="194"/>
      <c r="H75" s="194"/>
      <c r="I75" s="194"/>
      <c r="J75" s="194"/>
      <c r="K75" s="194"/>
      <c r="L75" s="194"/>
      <c r="M75" s="194"/>
      <c r="N75" s="194"/>
      <c r="O75" s="195"/>
    </row>
    <row r="76" spans="1:15" ht="29.25" x14ac:dyDescent="0.25">
      <c r="A76" s="164" t="s">
        <v>573</v>
      </c>
      <c r="B76" s="164" t="s">
        <v>574</v>
      </c>
      <c r="C76" s="229" t="s">
        <v>1159</v>
      </c>
      <c r="D76" s="113">
        <v>32.200000000000003</v>
      </c>
      <c r="E76" s="113" t="s">
        <v>1217</v>
      </c>
      <c r="F76" s="158"/>
      <c r="H76" s="158"/>
      <c r="I76" s="158"/>
      <c r="J76" s="158"/>
      <c r="K76" s="158"/>
      <c r="L76" s="158"/>
      <c r="M76" s="158"/>
      <c r="N76" s="169"/>
      <c r="O76" s="170"/>
    </row>
    <row r="77" spans="1:15" ht="15" x14ac:dyDescent="0.2">
      <c r="A77" s="164"/>
      <c r="B77" s="164"/>
      <c r="C77" s="229"/>
      <c r="D77" s="158"/>
      <c r="E77" s="158"/>
      <c r="F77" s="158"/>
      <c r="H77" s="158"/>
      <c r="I77" s="158"/>
      <c r="J77" s="158"/>
      <c r="K77" s="158"/>
      <c r="L77" s="158"/>
      <c r="M77" s="158"/>
      <c r="N77" s="169"/>
      <c r="O77" s="170"/>
    </row>
    <row r="78" spans="1:15" ht="15" x14ac:dyDescent="0.2">
      <c r="A78" s="164"/>
      <c r="B78" s="164"/>
      <c r="C78" t="s">
        <v>1460</v>
      </c>
      <c r="D78" s="158"/>
      <c r="E78" s="158"/>
      <c r="F78" s="158"/>
      <c r="H78" s="158"/>
      <c r="I78" s="158"/>
      <c r="J78" s="158"/>
      <c r="K78" s="158"/>
      <c r="L78" s="158"/>
      <c r="M78" s="158"/>
      <c r="N78" s="169"/>
      <c r="O78" s="170"/>
    </row>
    <row r="79" spans="1:15" ht="15" x14ac:dyDescent="0.2">
      <c r="A79" s="164"/>
      <c r="B79" s="164"/>
      <c r="C79" t="s">
        <v>1461</v>
      </c>
      <c r="D79" s="158"/>
      <c r="E79" s="158"/>
      <c r="F79" s="158"/>
      <c r="H79" s="158"/>
      <c r="I79" s="158"/>
      <c r="J79" s="158"/>
      <c r="K79" s="158"/>
      <c r="L79" s="158"/>
      <c r="M79" s="158"/>
      <c r="N79" s="169"/>
      <c r="O79" s="170"/>
    </row>
    <row r="80" spans="1:15" ht="15" x14ac:dyDescent="0.2">
      <c r="A80" s="164"/>
      <c r="B80" s="164"/>
      <c r="C80" t="s">
        <v>1459</v>
      </c>
      <c r="D80" s="158"/>
      <c r="E80" s="158"/>
      <c r="F80" s="158"/>
      <c r="H80" s="158"/>
      <c r="I80" s="158"/>
      <c r="J80" s="158"/>
      <c r="K80" s="158"/>
      <c r="L80" s="158"/>
      <c r="M80" s="158"/>
      <c r="N80" s="169"/>
      <c r="O80" s="170"/>
    </row>
    <row r="81" spans="1:15" ht="15" x14ac:dyDescent="0.2">
      <c r="A81" s="164"/>
      <c r="B81" s="164"/>
      <c r="C81" t="s">
        <v>1462</v>
      </c>
      <c r="D81" s="158"/>
      <c r="E81" s="158"/>
      <c r="F81" s="158"/>
      <c r="H81" s="158"/>
      <c r="I81" s="158"/>
      <c r="J81" s="158"/>
      <c r="K81" s="158"/>
      <c r="L81" s="158"/>
      <c r="M81" s="158"/>
      <c r="N81" s="169"/>
      <c r="O81" s="170"/>
    </row>
    <row r="82" spans="1:15" ht="15" x14ac:dyDescent="0.2">
      <c r="A82" s="164"/>
      <c r="B82" s="164"/>
      <c r="C82" t="s">
        <v>1463</v>
      </c>
      <c r="D82" s="158"/>
      <c r="E82" s="158"/>
      <c r="F82" s="158"/>
      <c r="H82" s="158"/>
      <c r="I82" s="158"/>
      <c r="J82" s="158"/>
      <c r="K82" s="158"/>
      <c r="L82" s="158"/>
      <c r="M82" s="158"/>
      <c r="N82" s="169"/>
      <c r="O82" s="170"/>
    </row>
    <row r="83" spans="1:15" ht="15" x14ac:dyDescent="0.2">
      <c r="A83" s="164"/>
      <c r="B83" s="164"/>
      <c r="C83" t="s">
        <v>1464</v>
      </c>
      <c r="D83" s="158"/>
      <c r="E83" s="158"/>
      <c r="F83" s="158"/>
      <c r="H83" s="158"/>
      <c r="I83" s="158"/>
      <c r="J83" s="158"/>
      <c r="K83" s="158"/>
      <c r="L83" s="158"/>
      <c r="M83" s="158"/>
      <c r="N83" s="169"/>
      <c r="O83" s="170"/>
    </row>
    <row r="84" spans="1:15" ht="15" x14ac:dyDescent="0.2">
      <c r="A84" s="164"/>
      <c r="B84" s="164"/>
      <c r="C84" s="157" t="s">
        <v>1465</v>
      </c>
      <c r="D84" s="158"/>
      <c r="E84" s="158"/>
      <c r="F84" s="158"/>
      <c r="H84" s="158"/>
      <c r="I84" s="158"/>
      <c r="J84" s="158"/>
      <c r="K84" s="158"/>
      <c r="L84" s="158"/>
      <c r="M84" s="158"/>
      <c r="N84" s="169"/>
      <c r="O84" s="170"/>
    </row>
    <row r="85" spans="1:15" ht="29.25" x14ac:dyDescent="0.25">
      <c r="A85" s="164" t="s">
        <v>575</v>
      </c>
      <c r="B85" s="164" t="s">
        <v>302</v>
      </c>
      <c r="C85" s="229" t="s">
        <v>1159</v>
      </c>
      <c r="D85" s="113">
        <v>1.48</v>
      </c>
      <c r="E85" s="113" t="s">
        <v>1213</v>
      </c>
      <c r="F85" s="158"/>
      <c r="H85" s="158"/>
      <c r="I85" s="158"/>
      <c r="J85" s="158"/>
      <c r="K85" s="158"/>
      <c r="L85" s="158"/>
      <c r="M85" s="158"/>
      <c r="N85" s="169"/>
      <c r="O85" s="170"/>
    </row>
    <row r="86" spans="1:15" ht="15" x14ac:dyDescent="0.2">
      <c r="A86" s="164"/>
      <c r="B86" s="164"/>
      <c r="C86" s="229"/>
      <c r="D86" s="158"/>
      <c r="E86" s="158"/>
      <c r="F86" s="158"/>
      <c r="H86" s="158"/>
      <c r="I86" s="158"/>
      <c r="J86" s="158"/>
      <c r="K86" s="158"/>
      <c r="L86" s="158"/>
      <c r="M86" s="158"/>
      <c r="N86" s="169"/>
      <c r="O86" s="170"/>
    </row>
    <row r="87" spans="1:15" ht="15" x14ac:dyDescent="0.2">
      <c r="A87" s="164"/>
      <c r="B87" s="164"/>
      <c r="C87" s="468" t="s">
        <v>1445</v>
      </c>
      <c r="D87" s="468"/>
      <c r="E87" s="468"/>
      <c r="F87" s="468"/>
      <c r="G87" s="468"/>
      <c r="H87" s="468"/>
      <c r="I87" s="158"/>
      <c r="J87" s="158"/>
      <c r="K87" s="158"/>
      <c r="L87" s="158"/>
      <c r="M87" s="158"/>
      <c r="N87" s="169"/>
      <c r="O87" s="170"/>
    </row>
    <row r="88" spans="1:15" ht="15" x14ac:dyDescent="0.2">
      <c r="A88" s="164"/>
      <c r="B88" s="164"/>
      <c r="C88" s="468" t="s">
        <v>1446</v>
      </c>
      <c r="D88" s="468"/>
      <c r="E88" s="468"/>
      <c r="F88" s="468"/>
      <c r="G88" s="468"/>
      <c r="H88" s="468"/>
      <c r="I88" s="158"/>
      <c r="J88" s="158"/>
      <c r="K88" s="158"/>
      <c r="L88" s="158"/>
      <c r="M88" s="158"/>
      <c r="N88" s="169"/>
      <c r="O88" s="170"/>
    </row>
    <row r="89" spans="1:15" ht="15" x14ac:dyDescent="0.2">
      <c r="A89" s="164"/>
      <c r="B89" s="164"/>
      <c r="C89" s="468" t="s">
        <v>1451</v>
      </c>
      <c r="D89" s="468"/>
      <c r="E89" s="468"/>
      <c r="F89" s="468"/>
      <c r="G89" s="468"/>
      <c r="H89" s="468"/>
      <c r="I89" s="158"/>
      <c r="J89" s="158"/>
      <c r="K89" s="158"/>
      <c r="L89" s="158"/>
      <c r="M89" s="158"/>
      <c r="N89" s="169"/>
      <c r="O89" s="170"/>
    </row>
    <row r="90" spans="1:15" ht="15" x14ac:dyDescent="0.2">
      <c r="A90" s="164"/>
      <c r="B90" s="164"/>
      <c r="C90" s="468" t="s">
        <v>1450</v>
      </c>
      <c r="D90" s="468"/>
      <c r="E90" s="468"/>
      <c r="F90" s="468"/>
      <c r="G90" s="468"/>
      <c r="H90" s="468"/>
      <c r="I90" s="158"/>
      <c r="J90" s="158"/>
      <c r="K90" s="158"/>
      <c r="L90" s="158"/>
      <c r="M90" s="158"/>
      <c r="N90" s="169"/>
      <c r="O90" s="170"/>
    </row>
    <row r="91" spans="1:15" ht="15" x14ac:dyDescent="0.2">
      <c r="A91" s="164"/>
      <c r="B91" s="164"/>
      <c r="C91" s="468" t="s">
        <v>1449</v>
      </c>
      <c r="D91" s="468"/>
      <c r="E91" s="468"/>
      <c r="F91" s="468"/>
      <c r="G91" s="468"/>
      <c r="H91" s="468"/>
      <c r="I91" s="158"/>
      <c r="J91" s="158"/>
      <c r="K91" s="158"/>
      <c r="L91" s="158"/>
      <c r="M91" s="158"/>
      <c r="N91" s="169"/>
      <c r="O91" s="170"/>
    </row>
    <row r="92" spans="1:15" ht="15" x14ac:dyDescent="0.2">
      <c r="A92" s="164"/>
      <c r="B92" s="164"/>
      <c r="C92" s="468" t="s">
        <v>1448</v>
      </c>
      <c r="D92" s="468"/>
      <c r="E92" s="468"/>
      <c r="F92" s="468"/>
      <c r="G92" s="468"/>
      <c r="H92" s="468"/>
      <c r="I92" s="158"/>
      <c r="J92" s="158"/>
      <c r="K92" s="158"/>
      <c r="L92" s="158"/>
      <c r="M92" s="158"/>
      <c r="N92" s="169"/>
      <c r="O92" s="170"/>
    </row>
    <row r="93" spans="1:15" ht="15" x14ac:dyDescent="0.2">
      <c r="A93" s="164"/>
      <c r="B93" s="199"/>
      <c r="C93" s="469" t="s">
        <v>1447</v>
      </c>
      <c r="D93" s="469"/>
      <c r="E93" s="469"/>
      <c r="F93" s="469"/>
      <c r="G93" s="469"/>
      <c r="H93" s="469"/>
      <c r="I93" s="158"/>
      <c r="J93" s="158"/>
      <c r="K93" s="158"/>
      <c r="L93" s="158"/>
      <c r="M93" s="158"/>
      <c r="N93" s="169"/>
      <c r="O93" s="170"/>
    </row>
    <row r="94" spans="1:15" ht="15" x14ac:dyDescent="0.25">
      <c r="A94" s="114" t="s">
        <v>52</v>
      </c>
      <c r="B94" s="114" t="s">
        <v>113</v>
      </c>
      <c r="C94" s="200"/>
      <c r="D94" s="112"/>
      <c r="E94" s="112"/>
      <c r="F94" s="158"/>
      <c r="G94" s="158"/>
      <c r="H94" s="158"/>
      <c r="I94" s="158"/>
      <c r="J94" s="158"/>
      <c r="K94" s="158"/>
      <c r="L94" s="158"/>
      <c r="M94" s="158"/>
      <c r="N94" s="169"/>
      <c r="O94" s="170"/>
    </row>
    <row r="95" spans="1:15" ht="14.25" x14ac:dyDescent="0.2">
      <c r="A95" s="164" t="s">
        <v>53</v>
      </c>
      <c r="B95" s="465" t="s">
        <v>576</v>
      </c>
      <c r="C95" s="465"/>
      <c r="D95" s="465"/>
      <c r="E95" s="465"/>
      <c r="F95" s="465"/>
      <c r="G95" s="465"/>
      <c r="H95" s="465"/>
      <c r="I95" s="465"/>
      <c r="J95" s="465"/>
      <c r="K95" s="465"/>
      <c r="L95" s="465"/>
      <c r="M95" s="465"/>
      <c r="N95" s="465"/>
      <c r="O95" s="470"/>
    </row>
    <row r="96" spans="1:15" ht="15" x14ac:dyDescent="0.25">
      <c r="A96" s="164"/>
      <c r="B96" s="199"/>
      <c r="C96" s="112"/>
      <c r="D96" s="471" t="s">
        <v>1442</v>
      </c>
      <c r="E96" s="471"/>
      <c r="F96" s="471"/>
      <c r="G96" s="471"/>
      <c r="H96" s="471"/>
      <c r="I96" s="471"/>
      <c r="J96" s="471"/>
      <c r="K96" s="471"/>
      <c r="L96" s="471"/>
      <c r="M96" s="471"/>
      <c r="N96" s="471"/>
      <c r="O96" s="472"/>
    </row>
    <row r="97" spans="1:15" ht="15" x14ac:dyDescent="0.25">
      <c r="A97" s="164"/>
      <c r="B97" s="199"/>
      <c r="C97" s="112"/>
      <c r="D97" s="227"/>
      <c r="E97" s="227"/>
      <c r="F97" s="227"/>
      <c r="G97" s="227"/>
      <c r="H97" s="227"/>
      <c r="I97" s="227"/>
      <c r="J97" s="227"/>
      <c r="K97" s="227"/>
      <c r="L97" s="227"/>
      <c r="M97" s="227"/>
      <c r="N97" s="227"/>
      <c r="O97" s="226"/>
    </row>
    <row r="98" spans="1:15" ht="15" x14ac:dyDescent="0.25">
      <c r="A98" s="164"/>
      <c r="B98" s="199"/>
      <c r="C98" s="112"/>
      <c r="D98" s="253" t="s">
        <v>1443</v>
      </c>
      <c r="E98" s="227"/>
      <c r="F98" s="227"/>
      <c r="G98" s="227"/>
      <c r="H98" s="227"/>
      <c r="I98" s="227"/>
      <c r="J98" s="227"/>
      <c r="K98" s="227"/>
      <c r="L98" s="227"/>
      <c r="M98" s="227"/>
      <c r="N98" s="227"/>
      <c r="O98" s="226"/>
    </row>
    <row r="99" spans="1:15" ht="15" x14ac:dyDescent="0.25">
      <c r="A99" s="164"/>
      <c r="B99" s="199"/>
      <c r="C99" s="112"/>
      <c r="D99" s="112"/>
      <c r="E99" s="112"/>
      <c r="F99" s="158"/>
      <c r="G99" s="113"/>
      <c r="H99" s="158"/>
      <c r="I99" s="158"/>
      <c r="J99" s="158"/>
      <c r="K99" s="158"/>
      <c r="L99" s="158"/>
      <c r="M99" s="158"/>
      <c r="N99" s="169"/>
      <c r="O99" s="170"/>
    </row>
    <row r="100" spans="1:15" ht="15" x14ac:dyDescent="0.25">
      <c r="A100" s="114" t="s">
        <v>55</v>
      </c>
      <c r="B100" s="114" t="s">
        <v>578</v>
      </c>
      <c r="C100" s="112"/>
      <c r="D100" s="112"/>
      <c r="E100" s="112"/>
      <c r="F100" s="158"/>
      <c r="G100" s="113"/>
      <c r="H100" s="158"/>
      <c r="I100" s="158"/>
      <c r="J100" s="158"/>
      <c r="K100" s="158"/>
      <c r="L100" s="158"/>
      <c r="M100" s="158"/>
      <c r="N100" s="169"/>
      <c r="O100" s="170"/>
    </row>
    <row r="101" spans="1:15" ht="15" x14ac:dyDescent="0.25">
      <c r="A101" s="114"/>
      <c r="B101" s="114"/>
      <c r="C101" s="112"/>
      <c r="D101" s="112"/>
      <c r="E101" s="112"/>
      <c r="F101" s="158"/>
      <c r="G101" s="113"/>
      <c r="H101" s="158"/>
      <c r="I101" s="158"/>
      <c r="J101" s="158"/>
      <c r="K101" s="158"/>
      <c r="L101" s="158"/>
      <c r="M101" s="158"/>
      <c r="N101" s="169"/>
      <c r="O101" s="170"/>
    </row>
    <row r="102" spans="1:15" ht="43.5" x14ac:dyDescent="0.25">
      <c r="A102" s="164" t="s">
        <v>56</v>
      </c>
      <c r="B102" s="164" t="s">
        <v>579</v>
      </c>
      <c r="C102" s="229" t="s">
        <v>1159</v>
      </c>
      <c r="D102" s="250">
        <v>365.08</v>
      </c>
      <c r="E102" s="250" t="s">
        <v>1217</v>
      </c>
      <c r="F102" s="158"/>
      <c r="G102"/>
      <c r="H102" s="158"/>
      <c r="I102" s="158"/>
      <c r="J102" s="158"/>
      <c r="K102" s="158"/>
      <c r="L102" s="158"/>
      <c r="M102" s="158"/>
      <c r="N102" s="169"/>
      <c r="O102" s="170"/>
    </row>
    <row r="103" spans="1:15" ht="15" x14ac:dyDescent="0.25">
      <c r="A103" s="164"/>
      <c r="B103" s="164"/>
      <c r="C103" s="112"/>
      <c r="D103" s="112"/>
      <c r="E103" s="112"/>
      <c r="F103" s="158"/>
      <c r="G103"/>
      <c r="H103" s="158"/>
      <c r="I103" s="158"/>
      <c r="J103" s="158"/>
      <c r="K103" s="158"/>
      <c r="L103" s="158"/>
      <c r="M103" s="158"/>
      <c r="N103" s="169"/>
      <c r="O103" s="170"/>
    </row>
    <row r="104" spans="1:15" ht="29.25" x14ac:dyDescent="0.25">
      <c r="A104" s="164" t="s">
        <v>57</v>
      </c>
      <c r="B104" s="164" t="s">
        <v>580</v>
      </c>
      <c r="C104" s="229" t="s">
        <v>1159</v>
      </c>
      <c r="D104" s="250">
        <v>365.08</v>
      </c>
      <c r="E104" s="250" t="s">
        <v>1217</v>
      </c>
      <c r="F104" s="158"/>
      <c r="G104"/>
      <c r="H104" s="158"/>
      <c r="I104" s="158"/>
      <c r="J104" s="158"/>
      <c r="K104" s="158"/>
      <c r="L104" s="158"/>
      <c r="M104" s="158"/>
      <c r="N104" s="169"/>
      <c r="O104" s="170"/>
    </row>
    <row r="105" spans="1:15" ht="15" x14ac:dyDescent="0.25">
      <c r="A105" s="164"/>
      <c r="B105" s="164"/>
      <c r="C105" s="112"/>
      <c r="D105" s="112"/>
      <c r="E105" s="112"/>
      <c r="F105" s="158"/>
      <c r="G105"/>
      <c r="H105" s="158"/>
      <c r="I105" s="158"/>
      <c r="J105" s="158"/>
      <c r="K105" s="158"/>
      <c r="L105" s="158"/>
      <c r="M105" s="158"/>
      <c r="N105" s="169"/>
      <c r="O105" s="170"/>
    </row>
    <row r="106" spans="1:15" ht="15" x14ac:dyDescent="0.25">
      <c r="A106" s="164" t="s">
        <v>106</v>
      </c>
      <c r="B106" s="164" t="s">
        <v>581</v>
      </c>
      <c r="C106" s="229" t="s">
        <v>1159</v>
      </c>
      <c r="D106" s="251">
        <v>12.5</v>
      </c>
      <c r="E106" s="250" t="s">
        <v>75</v>
      </c>
      <c r="F106" s="158"/>
      <c r="G106"/>
      <c r="H106" s="158"/>
      <c r="I106" s="158"/>
      <c r="J106" s="158"/>
      <c r="K106" s="158"/>
      <c r="L106" s="158"/>
      <c r="M106" s="158"/>
      <c r="N106" s="169"/>
      <c r="O106" s="170"/>
    </row>
    <row r="107" spans="1:15" ht="15" x14ac:dyDescent="0.25">
      <c r="A107" s="171"/>
      <c r="B107" s="112"/>
      <c r="C107" s="112"/>
      <c r="D107" s="112"/>
      <c r="E107" s="112"/>
      <c r="F107" s="158"/>
      <c r="G107"/>
      <c r="H107" s="158"/>
      <c r="I107" s="158"/>
      <c r="J107" s="158"/>
      <c r="K107" s="158"/>
      <c r="L107" s="158"/>
      <c r="M107" s="158"/>
      <c r="N107" s="169"/>
      <c r="O107" s="170"/>
    </row>
    <row r="108" spans="1:15" ht="15" x14ac:dyDescent="0.25">
      <c r="A108" s="114" t="s">
        <v>108</v>
      </c>
      <c r="B108" s="114" t="s">
        <v>583</v>
      </c>
      <c r="C108" s="112"/>
      <c r="D108" s="112"/>
      <c r="E108" s="112"/>
      <c r="F108" s="158"/>
      <c r="G108"/>
      <c r="H108" s="158"/>
      <c r="I108" s="158"/>
      <c r="J108" s="158"/>
      <c r="K108" s="158"/>
      <c r="L108" s="158"/>
      <c r="M108" s="158"/>
      <c r="N108" s="169"/>
      <c r="O108" s="170"/>
    </row>
    <row r="109" spans="1:15" ht="15" x14ac:dyDescent="0.25">
      <c r="A109" s="114"/>
      <c r="B109" s="114"/>
      <c r="C109" s="112"/>
      <c r="D109" s="112"/>
      <c r="E109" s="112"/>
      <c r="F109" s="158"/>
      <c r="G109"/>
      <c r="H109" s="158"/>
      <c r="I109" s="158"/>
      <c r="J109" s="158"/>
      <c r="K109" s="158"/>
      <c r="L109" s="158"/>
      <c r="M109" s="158"/>
      <c r="N109" s="169"/>
      <c r="O109" s="170"/>
    </row>
    <row r="110" spans="1:15" ht="43.5" x14ac:dyDescent="0.25">
      <c r="A110" s="164" t="s">
        <v>109</v>
      </c>
      <c r="B110" s="164" t="s">
        <v>320</v>
      </c>
      <c r="C110" s="229" t="s">
        <v>1159</v>
      </c>
      <c r="D110" s="250">
        <v>15.75</v>
      </c>
      <c r="E110" s="250" t="s">
        <v>1217</v>
      </c>
      <c r="F110" s="158"/>
      <c r="G110"/>
      <c r="H110" s="158"/>
      <c r="I110" s="158"/>
      <c r="J110" s="158"/>
      <c r="K110" s="158"/>
      <c r="L110" s="158"/>
      <c r="M110" s="158"/>
      <c r="N110" s="169"/>
      <c r="O110" s="170"/>
    </row>
    <row r="111" spans="1:15" ht="15" x14ac:dyDescent="0.25">
      <c r="A111" s="164"/>
      <c r="B111" s="164"/>
      <c r="C111" s="229"/>
      <c r="D111" s="250"/>
      <c r="E111" s="250"/>
      <c r="F111" s="158"/>
      <c r="G111"/>
      <c r="H111" s="158"/>
      <c r="I111" s="158"/>
      <c r="J111" s="158"/>
      <c r="K111" s="158"/>
      <c r="L111" s="158"/>
      <c r="M111" s="158"/>
      <c r="N111" s="169"/>
      <c r="O111" s="170"/>
    </row>
    <row r="112" spans="1:15" ht="15" x14ac:dyDescent="0.25">
      <c r="A112" s="164"/>
      <c r="B112" s="164"/>
      <c r="C112" s="229"/>
      <c r="D112" s="250" t="s">
        <v>1441</v>
      </c>
      <c r="E112" s="250"/>
      <c r="F112" s="158"/>
      <c r="G112"/>
      <c r="H112" s="158"/>
      <c r="I112" s="158"/>
      <c r="J112" s="158"/>
      <c r="K112" s="158"/>
      <c r="L112" s="158"/>
      <c r="M112" s="158"/>
      <c r="N112" s="169"/>
      <c r="O112" s="170"/>
    </row>
    <row r="113" spans="1:15" ht="15" x14ac:dyDescent="0.25">
      <c r="A113" s="164"/>
      <c r="B113" s="164"/>
      <c r="C113" s="112"/>
      <c r="D113" s="112"/>
      <c r="E113" s="112"/>
      <c r="F113" s="158"/>
      <c r="G113"/>
      <c r="H113" s="158"/>
      <c r="I113" s="158"/>
      <c r="J113" s="158"/>
      <c r="K113" s="158"/>
      <c r="L113" s="158"/>
      <c r="M113" s="158"/>
      <c r="N113" s="169"/>
      <c r="O113" s="170"/>
    </row>
    <row r="114" spans="1:15" ht="29.25" x14ac:dyDescent="0.25">
      <c r="A114" s="164" t="s">
        <v>584</v>
      </c>
      <c r="B114" s="164" t="s">
        <v>322</v>
      </c>
      <c r="C114" s="229" t="s">
        <v>1159</v>
      </c>
      <c r="D114" s="251">
        <v>31.25</v>
      </c>
      <c r="E114" s="250" t="s">
        <v>1217</v>
      </c>
      <c r="F114" s="158"/>
      <c r="G114"/>
      <c r="H114" s="158"/>
      <c r="I114" s="158"/>
      <c r="J114" s="158"/>
      <c r="K114" s="158"/>
      <c r="L114" s="158"/>
      <c r="M114" s="158"/>
      <c r="N114" s="169"/>
      <c r="O114" s="170"/>
    </row>
    <row r="115" spans="1:15" ht="15" x14ac:dyDescent="0.25">
      <c r="A115" s="164"/>
      <c r="B115" s="164"/>
      <c r="C115" s="229"/>
      <c r="D115" s="112"/>
      <c r="E115" s="112"/>
      <c r="F115" s="158"/>
      <c r="G115"/>
      <c r="H115" s="158"/>
      <c r="I115" s="158"/>
      <c r="J115" s="158"/>
      <c r="K115" s="158"/>
      <c r="L115" s="158"/>
      <c r="M115" s="158"/>
      <c r="N115" s="169"/>
      <c r="O115" s="170"/>
    </row>
    <row r="116" spans="1:15" ht="15" x14ac:dyDescent="0.25">
      <c r="A116" s="164"/>
      <c r="B116" s="164"/>
      <c r="C116" s="229"/>
      <c r="D116" s="250" t="s">
        <v>1466</v>
      </c>
      <c r="E116" s="112"/>
      <c r="F116" s="158"/>
      <c r="G116"/>
      <c r="H116" s="158"/>
      <c r="I116" s="158"/>
      <c r="J116" s="158"/>
      <c r="K116" s="158"/>
      <c r="L116" s="158"/>
      <c r="M116" s="158"/>
      <c r="N116" s="169"/>
      <c r="O116" s="170"/>
    </row>
    <row r="117" spans="1:15" ht="15" x14ac:dyDescent="0.25">
      <c r="A117" s="164"/>
      <c r="B117" s="164"/>
      <c r="C117" s="229"/>
      <c r="D117" s="112"/>
      <c r="E117" s="112"/>
      <c r="F117" s="158"/>
      <c r="G117"/>
      <c r="H117" s="158"/>
      <c r="I117" s="158"/>
      <c r="J117" s="158"/>
      <c r="K117" s="158"/>
      <c r="L117" s="158"/>
      <c r="M117" s="158"/>
      <c r="N117" s="169"/>
      <c r="O117" s="170"/>
    </row>
    <row r="118" spans="1:15" ht="43.5" x14ac:dyDescent="0.25">
      <c r="A118" s="164" t="s">
        <v>585</v>
      </c>
      <c r="B118" s="164" t="s">
        <v>586</v>
      </c>
      <c r="C118" s="229" t="s">
        <v>1159</v>
      </c>
      <c r="D118" s="251">
        <v>31.25</v>
      </c>
      <c r="E118" s="112"/>
      <c r="F118" s="158"/>
      <c r="G118"/>
      <c r="H118" s="158"/>
      <c r="I118" s="158"/>
      <c r="J118" s="158"/>
      <c r="K118" s="158"/>
      <c r="L118" s="158"/>
      <c r="M118" s="158"/>
      <c r="N118" s="169"/>
      <c r="O118" s="170"/>
    </row>
    <row r="119" spans="1:15" ht="15" x14ac:dyDescent="0.25">
      <c r="A119" s="164"/>
      <c r="B119" s="164"/>
      <c r="C119" s="229"/>
      <c r="D119" s="112"/>
      <c r="E119" s="112"/>
      <c r="F119" s="158"/>
      <c r="G119"/>
      <c r="H119" s="158"/>
      <c r="I119" s="158"/>
      <c r="J119" s="158"/>
      <c r="K119" s="158"/>
      <c r="L119" s="158"/>
      <c r="M119" s="158"/>
      <c r="N119" s="169"/>
      <c r="O119" s="170"/>
    </row>
    <row r="120" spans="1:15" ht="15" x14ac:dyDescent="0.25">
      <c r="A120" s="164"/>
      <c r="B120" s="164"/>
      <c r="C120" s="229"/>
      <c r="D120" s="250" t="s">
        <v>1466</v>
      </c>
      <c r="E120" s="112"/>
      <c r="F120" s="158"/>
      <c r="G120"/>
      <c r="H120" s="158"/>
      <c r="I120" s="158"/>
      <c r="J120" s="158"/>
      <c r="K120" s="158"/>
      <c r="L120" s="158"/>
      <c r="M120" s="158"/>
      <c r="N120" s="169"/>
      <c r="O120" s="170"/>
    </row>
    <row r="121" spans="1:15" ht="15" x14ac:dyDescent="0.25">
      <c r="A121" s="171"/>
      <c r="B121" s="112"/>
      <c r="C121" s="112"/>
      <c r="D121" s="112"/>
      <c r="E121" s="112"/>
      <c r="F121" s="158"/>
      <c r="G121"/>
      <c r="H121" s="158"/>
      <c r="I121" s="158"/>
      <c r="J121" s="158"/>
      <c r="K121" s="158"/>
      <c r="L121" s="158"/>
      <c r="M121" s="158"/>
      <c r="N121" s="169"/>
      <c r="O121" s="170"/>
    </row>
    <row r="122" spans="1:15" ht="15" x14ac:dyDescent="0.25">
      <c r="A122" s="114" t="s">
        <v>110</v>
      </c>
      <c r="B122" s="114" t="s">
        <v>589</v>
      </c>
      <c r="C122" s="112"/>
      <c r="D122" s="112"/>
      <c r="E122" s="112"/>
      <c r="F122" s="158"/>
      <c r="G122"/>
      <c r="H122" s="158"/>
      <c r="I122" s="158"/>
      <c r="J122" s="158"/>
      <c r="K122" s="158"/>
      <c r="L122" s="158"/>
      <c r="M122" s="158"/>
      <c r="N122" s="169"/>
      <c r="O122" s="170"/>
    </row>
    <row r="123" spans="1:15" ht="15" x14ac:dyDescent="0.25">
      <c r="A123" s="114"/>
      <c r="B123" s="114"/>
      <c r="C123" s="112"/>
      <c r="D123" s="112"/>
      <c r="E123" s="112"/>
      <c r="F123" s="158"/>
      <c r="G123"/>
      <c r="H123" s="158"/>
      <c r="I123" s="158"/>
      <c r="J123" s="158"/>
      <c r="K123" s="158"/>
      <c r="L123" s="158"/>
      <c r="M123" s="158"/>
      <c r="N123" s="169"/>
      <c r="O123" s="170"/>
    </row>
    <row r="124" spans="1:15" ht="57.75" x14ac:dyDescent="0.25">
      <c r="A124" s="164" t="s">
        <v>590</v>
      </c>
      <c r="B124" s="164" t="s">
        <v>308</v>
      </c>
      <c r="C124" s="229" t="s">
        <v>1159</v>
      </c>
      <c r="D124" s="251">
        <v>24</v>
      </c>
      <c r="E124" s="250" t="s">
        <v>1438</v>
      </c>
      <c r="F124" s="158"/>
      <c r="G124"/>
      <c r="H124" s="158"/>
      <c r="I124" s="158"/>
      <c r="J124" s="158"/>
      <c r="K124" s="158"/>
      <c r="L124" s="158"/>
      <c r="M124" s="158"/>
      <c r="N124" s="169"/>
      <c r="O124" s="170"/>
    </row>
    <row r="125" spans="1:15" ht="15" x14ac:dyDescent="0.25">
      <c r="A125" s="164"/>
      <c r="B125" s="164"/>
      <c r="C125" s="112"/>
      <c r="D125" s="112"/>
      <c r="E125" s="112"/>
      <c r="F125" s="158"/>
      <c r="G125"/>
      <c r="H125" s="158"/>
      <c r="I125" s="158"/>
      <c r="J125" s="158"/>
      <c r="K125" s="158"/>
      <c r="L125" s="158"/>
      <c r="M125" s="158"/>
      <c r="N125" s="169"/>
      <c r="O125" s="170"/>
    </row>
    <row r="126" spans="1:15" ht="15" x14ac:dyDescent="0.25">
      <c r="A126" s="164"/>
      <c r="B126" s="164"/>
      <c r="C126" s="112"/>
      <c r="D126" s="112"/>
      <c r="E126" s="112"/>
      <c r="F126" s="158"/>
      <c r="G126"/>
      <c r="H126" s="158"/>
      <c r="I126" s="158"/>
      <c r="J126" s="158"/>
      <c r="K126" s="158"/>
      <c r="L126" s="158"/>
      <c r="M126" s="158"/>
      <c r="N126" s="169"/>
      <c r="O126" s="170"/>
    </row>
    <row r="127" spans="1:15" ht="29.25" x14ac:dyDescent="0.25">
      <c r="A127" s="164" t="s">
        <v>591</v>
      </c>
      <c r="B127" s="164" t="s">
        <v>574</v>
      </c>
      <c r="C127" s="229" t="s">
        <v>1159</v>
      </c>
      <c r="D127" s="172" t="s">
        <v>1437</v>
      </c>
      <c r="E127" s="112"/>
      <c r="F127" s="158"/>
      <c r="H127" s="158"/>
      <c r="I127" s="158"/>
      <c r="J127" s="158"/>
      <c r="K127" s="158"/>
      <c r="L127" s="158"/>
      <c r="M127" s="158"/>
      <c r="N127" s="169"/>
      <c r="O127" s="170"/>
    </row>
    <row r="128" spans="1:15" ht="15" x14ac:dyDescent="0.25">
      <c r="A128" s="164"/>
      <c r="B128" s="164"/>
      <c r="C128" s="229"/>
      <c r="E128" s="112"/>
      <c r="F128" s="158"/>
      <c r="H128" s="158"/>
      <c r="I128" s="158"/>
      <c r="J128" s="158"/>
      <c r="K128" s="158"/>
      <c r="L128" s="158"/>
      <c r="M128" s="158"/>
      <c r="N128" s="169"/>
      <c r="O128" s="170"/>
    </row>
    <row r="129" spans="1:15" ht="15" x14ac:dyDescent="0.25">
      <c r="A129" s="164"/>
      <c r="B129" s="164"/>
      <c r="C129" s="229"/>
      <c r="D129" s="249" t="s">
        <v>1434</v>
      </c>
      <c r="E129" s="112"/>
      <c r="F129" s="158"/>
      <c r="H129" s="158"/>
      <c r="I129" s="158"/>
      <c r="J129" s="158"/>
      <c r="K129" s="158"/>
      <c r="L129" s="158"/>
      <c r="M129" s="158"/>
      <c r="N129" s="169"/>
      <c r="O129" s="170"/>
    </row>
    <row r="130" spans="1:15" ht="15" x14ac:dyDescent="0.25">
      <c r="A130" s="164"/>
      <c r="B130" s="164"/>
      <c r="C130" s="229"/>
      <c r="D130" s="249" t="s">
        <v>1435</v>
      </c>
      <c r="E130" s="112"/>
      <c r="F130" s="158"/>
      <c r="H130" s="158"/>
      <c r="I130" s="158"/>
      <c r="J130" s="158"/>
      <c r="K130" s="158"/>
      <c r="L130" s="158"/>
      <c r="M130" s="158"/>
      <c r="N130" s="169"/>
      <c r="O130" s="170"/>
    </row>
    <row r="131" spans="1:15" ht="15" x14ac:dyDescent="0.25">
      <c r="A131" s="164"/>
      <c r="B131" s="164"/>
      <c r="C131" s="112"/>
      <c r="D131" s="250" t="s">
        <v>1436</v>
      </c>
      <c r="E131" s="112"/>
      <c r="F131" s="158"/>
      <c r="G131"/>
      <c r="H131" s="158"/>
      <c r="I131" s="158"/>
      <c r="J131" s="158"/>
      <c r="K131" s="158"/>
      <c r="L131" s="158"/>
      <c r="M131" s="158"/>
      <c r="N131" s="169"/>
      <c r="O131" s="170"/>
    </row>
    <row r="132" spans="1:15" ht="15" x14ac:dyDescent="0.25">
      <c r="A132" s="164"/>
      <c r="B132" s="164"/>
      <c r="C132" s="112"/>
      <c r="D132" s="250"/>
      <c r="E132" s="112"/>
      <c r="F132" s="158"/>
      <c r="G132"/>
      <c r="H132" s="158"/>
      <c r="I132" s="158"/>
      <c r="J132" s="158"/>
      <c r="K132" s="158"/>
      <c r="L132" s="158"/>
      <c r="M132" s="158"/>
      <c r="N132" s="169"/>
      <c r="O132" s="170"/>
    </row>
    <row r="133" spans="1:15" ht="29.25" x14ac:dyDescent="0.25">
      <c r="A133" s="164" t="s">
        <v>592</v>
      </c>
      <c r="B133" s="164" t="s">
        <v>302</v>
      </c>
      <c r="C133" s="229" t="s">
        <v>1159</v>
      </c>
      <c r="D133" s="252">
        <v>0.6</v>
      </c>
      <c r="E133" s="250" t="s">
        <v>1439</v>
      </c>
      <c r="F133" s="158"/>
      <c r="G133"/>
      <c r="H133" s="158"/>
      <c r="I133" s="158"/>
      <c r="J133" s="158"/>
      <c r="K133" s="158"/>
      <c r="L133" s="158"/>
      <c r="M133" s="158"/>
      <c r="N133" s="169"/>
      <c r="O133" s="170"/>
    </row>
    <row r="134" spans="1:15" ht="15" x14ac:dyDescent="0.25">
      <c r="A134" s="164"/>
      <c r="B134" s="164"/>
      <c r="C134" s="229"/>
      <c r="D134" s="249"/>
      <c r="E134" s="112"/>
      <c r="F134" s="158"/>
      <c r="G134"/>
      <c r="H134" s="158"/>
      <c r="I134" s="158"/>
      <c r="J134" s="158"/>
      <c r="K134" s="158"/>
      <c r="L134" s="158"/>
      <c r="M134" s="158"/>
      <c r="N134" s="169"/>
      <c r="O134" s="170"/>
    </row>
    <row r="135" spans="1:15" ht="15" x14ac:dyDescent="0.25">
      <c r="A135" s="164"/>
      <c r="B135" s="164"/>
      <c r="C135" s="229"/>
      <c r="D135" s="249" t="s">
        <v>1440</v>
      </c>
      <c r="E135" s="112"/>
      <c r="F135" s="158"/>
      <c r="G135"/>
      <c r="H135" s="158"/>
      <c r="I135" s="158"/>
      <c r="J135" s="158"/>
      <c r="K135" s="158"/>
      <c r="L135" s="158"/>
      <c r="M135" s="158"/>
      <c r="N135" s="169"/>
      <c r="O135" s="170"/>
    </row>
    <row r="136" spans="1:15" ht="15" x14ac:dyDescent="0.25">
      <c r="A136" s="171"/>
      <c r="B136" s="112"/>
      <c r="C136" s="112"/>
      <c r="D136" s="112"/>
      <c r="E136" s="112"/>
      <c r="F136" s="158"/>
      <c r="G136"/>
      <c r="H136" s="158"/>
      <c r="I136" s="158"/>
      <c r="J136" s="158"/>
      <c r="K136" s="158"/>
      <c r="L136" s="158"/>
      <c r="M136" s="158"/>
      <c r="N136" s="169"/>
      <c r="O136" s="170"/>
    </row>
    <row r="137" spans="1:15" ht="15" x14ac:dyDescent="0.25">
      <c r="A137" s="114" t="s">
        <v>650</v>
      </c>
      <c r="B137" s="114" t="s">
        <v>651</v>
      </c>
      <c r="C137" s="112"/>
      <c r="D137" s="112"/>
      <c r="E137" s="112"/>
      <c r="F137" s="158"/>
      <c r="G137" s="113"/>
      <c r="H137" s="158"/>
      <c r="I137" s="158"/>
      <c r="J137" s="158"/>
      <c r="K137" s="158"/>
      <c r="L137" s="158"/>
      <c r="M137" s="158"/>
      <c r="N137" s="169"/>
      <c r="O137" s="170"/>
    </row>
    <row r="138" spans="1:15" ht="15" x14ac:dyDescent="0.25">
      <c r="A138" s="114"/>
      <c r="B138" s="114"/>
      <c r="C138" s="112"/>
      <c r="D138" s="112"/>
      <c r="E138" s="112"/>
      <c r="F138" s="158"/>
      <c r="G138" s="113"/>
      <c r="H138" s="158"/>
      <c r="I138" s="158"/>
      <c r="J138" s="158"/>
      <c r="K138" s="158"/>
      <c r="L138" s="158"/>
      <c r="M138" s="158"/>
      <c r="N138" s="169"/>
      <c r="O138" s="170"/>
    </row>
    <row r="139" spans="1:15" ht="30.75" x14ac:dyDescent="0.35">
      <c r="A139" s="164" t="s">
        <v>653</v>
      </c>
      <c r="B139" s="164" t="s">
        <v>132</v>
      </c>
      <c r="C139" s="167" t="s">
        <v>1159</v>
      </c>
      <c r="D139" s="165">
        <v>61.2</v>
      </c>
      <c r="E139" s="166" t="s">
        <v>30</v>
      </c>
      <c r="F139" s="158" t="s">
        <v>1341</v>
      </c>
      <c r="G139" s="158"/>
      <c r="H139" s="158"/>
      <c r="I139" s="158"/>
      <c r="J139" s="158"/>
      <c r="K139" s="158"/>
      <c r="L139" s="158"/>
      <c r="M139" s="158"/>
      <c r="N139" s="169"/>
      <c r="O139" s="170"/>
    </row>
    <row r="140" spans="1:15" ht="30.75" x14ac:dyDescent="0.35">
      <c r="A140" s="164" t="s">
        <v>654</v>
      </c>
      <c r="B140" s="164" t="s">
        <v>131</v>
      </c>
      <c r="C140" s="167" t="s">
        <v>1159</v>
      </c>
      <c r="D140" s="165">
        <v>7</v>
      </c>
      <c r="E140" s="166" t="s">
        <v>7</v>
      </c>
      <c r="F140" s="158" t="s">
        <v>1341</v>
      </c>
      <c r="G140" s="158"/>
      <c r="H140" s="158"/>
      <c r="I140" s="158"/>
      <c r="J140" s="158"/>
      <c r="K140" s="158"/>
      <c r="L140" s="158"/>
      <c r="M140" s="158"/>
      <c r="N140" s="169"/>
      <c r="O140" s="170"/>
    </row>
    <row r="141" spans="1:15" ht="30.75" x14ac:dyDescent="0.35">
      <c r="A141" s="164" t="s">
        <v>655</v>
      </c>
      <c r="B141" s="164" t="s">
        <v>130</v>
      </c>
      <c r="C141" s="167" t="s">
        <v>1159</v>
      </c>
      <c r="D141" s="165">
        <v>28</v>
      </c>
      <c r="E141" s="166" t="s">
        <v>7</v>
      </c>
      <c r="F141" s="158" t="s">
        <v>1341</v>
      </c>
      <c r="G141" s="158"/>
      <c r="H141" s="158"/>
      <c r="I141" s="158"/>
      <c r="J141" s="158"/>
      <c r="K141" s="158"/>
      <c r="L141" s="158"/>
      <c r="M141" s="158"/>
      <c r="N141" s="169"/>
      <c r="O141" s="170"/>
    </row>
    <row r="142" spans="1:15" ht="21" x14ac:dyDescent="0.35">
      <c r="A142" s="164"/>
      <c r="B142" s="164"/>
      <c r="C142" s="167"/>
      <c r="D142" s="165"/>
      <c r="E142" s="166"/>
      <c r="F142" s="158"/>
      <c r="G142" s="158"/>
      <c r="H142" s="158"/>
      <c r="I142" s="158"/>
      <c r="J142" s="158"/>
      <c r="K142" s="158"/>
      <c r="L142" s="158"/>
      <c r="M142" s="158"/>
      <c r="N142" s="169"/>
      <c r="O142" s="170"/>
    </row>
    <row r="143" spans="1:15" ht="21" x14ac:dyDescent="0.35">
      <c r="A143" s="114" t="s">
        <v>149</v>
      </c>
      <c r="B143" s="114" t="s">
        <v>992</v>
      </c>
      <c r="C143" s="167"/>
      <c r="D143" s="165"/>
      <c r="E143" s="168"/>
      <c r="F143" s="158"/>
      <c r="M143" s="158"/>
      <c r="N143" s="169"/>
      <c r="O143" s="170"/>
    </row>
    <row r="144" spans="1:15" ht="21" x14ac:dyDescent="0.35">
      <c r="A144" s="114"/>
      <c r="B144" s="114"/>
      <c r="C144" s="167"/>
      <c r="D144" s="165"/>
      <c r="E144" s="168"/>
      <c r="F144" s="158"/>
      <c r="M144" s="158"/>
      <c r="N144" s="169"/>
      <c r="O144" s="169"/>
    </row>
    <row r="145" spans="1:15" ht="21" x14ac:dyDescent="0.35">
      <c r="A145" s="164" t="s">
        <v>150</v>
      </c>
      <c r="B145" s="199" t="s">
        <v>993</v>
      </c>
      <c r="C145" s="167"/>
      <c r="D145" s="165"/>
      <c r="E145" s="168"/>
      <c r="F145" s="158"/>
      <c r="M145" s="158"/>
      <c r="N145" s="169"/>
      <c r="O145" s="169"/>
    </row>
    <row r="146" spans="1:15" ht="15.75" x14ac:dyDescent="0.25">
      <c r="A146" s="164"/>
      <c r="B146" s="164"/>
      <c r="C146" s="474" t="s">
        <v>1431</v>
      </c>
      <c r="D146" s="474"/>
      <c r="E146" s="474"/>
      <c r="F146" s="474"/>
      <c r="M146" s="158"/>
      <c r="N146" s="169"/>
      <c r="O146" s="169"/>
    </row>
    <row r="147" spans="1:15" ht="21" customHeight="1" x14ac:dyDescent="0.2">
      <c r="A147" s="164"/>
      <c r="B147" s="467" t="s">
        <v>1391</v>
      </c>
      <c r="C147" s="467"/>
      <c r="D147" s="467"/>
      <c r="E147" s="467"/>
      <c r="F147" s="467"/>
      <c r="G147" s="467"/>
      <c r="H147" s="467"/>
      <c r="M147" s="158"/>
      <c r="N147" s="169"/>
      <c r="O147" s="169"/>
    </row>
    <row r="148" spans="1:15" ht="21" customHeight="1" x14ac:dyDescent="0.2">
      <c r="A148" s="164"/>
      <c r="B148" s="225"/>
      <c r="C148" s="225"/>
      <c r="D148" s="225"/>
      <c r="E148" s="225"/>
      <c r="F148" s="225"/>
      <c r="G148" s="225"/>
      <c r="H148" s="225"/>
      <c r="M148" s="158"/>
      <c r="N148" s="169"/>
      <c r="O148" s="169"/>
    </row>
    <row r="149" spans="1:15" ht="15" x14ac:dyDescent="0.25">
      <c r="A149" s="164"/>
      <c r="B149" s="248" t="s">
        <v>1378</v>
      </c>
      <c r="C149" s="246" t="s">
        <v>1392</v>
      </c>
      <c r="D149" s="165"/>
      <c r="E149" s="168"/>
      <c r="F149" s="230" t="s">
        <v>1404</v>
      </c>
      <c r="M149" s="158"/>
      <c r="N149" s="169"/>
      <c r="O149" s="169"/>
    </row>
    <row r="150" spans="1:15" ht="15" x14ac:dyDescent="0.25">
      <c r="A150" s="164"/>
      <c r="B150" s="248" t="s">
        <v>1379</v>
      </c>
      <c r="C150" s="246" t="s">
        <v>1393</v>
      </c>
      <c r="D150" s="165"/>
      <c r="E150" s="168"/>
      <c r="F150" s="162" t="s">
        <v>1405</v>
      </c>
      <c r="M150" s="158"/>
      <c r="N150" s="169"/>
      <c r="O150" s="169"/>
    </row>
    <row r="151" spans="1:15" ht="15" x14ac:dyDescent="0.25">
      <c r="A151" s="164"/>
      <c r="B151" s="248" t="s">
        <v>1380</v>
      </c>
      <c r="C151" s="246" t="s">
        <v>1394</v>
      </c>
      <c r="D151" s="165"/>
      <c r="E151" s="168"/>
      <c r="F151" s="162" t="s">
        <v>1406</v>
      </c>
      <c r="M151" s="158"/>
      <c r="N151" s="169"/>
      <c r="O151" s="169"/>
    </row>
    <row r="152" spans="1:15" ht="15" x14ac:dyDescent="0.25">
      <c r="A152" s="164"/>
      <c r="B152" s="248" t="s">
        <v>1381</v>
      </c>
      <c r="C152" s="246" t="s">
        <v>1395</v>
      </c>
      <c r="D152" s="165"/>
      <c r="E152" s="168"/>
      <c r="F152" s="162" t="s">
        <v>1407</v>
      </c>
      <c r="M152" s="158"/>
      <c r="N152" s="169"/>
      <c r="O152" s="169"/>
    </row>
    <row r="153" spans="1:15" ht="15" x14ac:dyDescent="0.25">
      <c r="A153" s="164"/>
      <c r="B153" s="248" t="s">
        <v>1382</v>
      </c>
      <c r="C153" s="246" t="s">
        <v>1396</v>
      </c>
      <c r="D153" s="165"/>
      <c r="E153" s="168"/>
      <c r="F153" s="162" t="s">
        <v>1408</v>
      </c>
      <c r="M153" s="158"/>
      <c r="N153" s="169"/>
      <c r="O153" s="169"/>
    </row>
    <row r="154" spans="1:15" ht="15" x14ac:dyDescent="0.25">
      <c r="A154" s="164"/>
      <c r="B154" s="248" t="s">
        <v>1383</v>
      </c>
      <c r="C154" s="246" t="s">
        <v>1397</v>
      </c>
      <c r="D154" s="165"/>
      <c r="E154" s="168"/>
      <c r="F154" s="162" t="s">
        <v>1375</v>
      </c>
      <c r="M154" s="158"/>
      <c r="N154" s="169"/>
      <c r="O154" s="169"/>
    </row>
    <row r="155" spans="1:15" ht="15" x14ac:dyDescent="0.25">
      <c r="A155" s="164"/>
      <c r="B155" s="248" t="s">
        <v>1384</v>
      </c>
      <c r="C155" s="246" t="s">
        <v>1398</v>
      </c>
      <c r="D155" s="165"/>
      <c r="E155" s="168"/>
      <c r="F155" s="162" t="s">
        <v>1409</v>
      </c>
      <c r="M155" s="158"/>
      <c r="N155" s="169"/>
      <c r="O155" s="169"/>
    </row>
    <row r="156" spans="1:15" ht="15" x14ac:dyDescent="0.25">
      <c r="A156" s="164"/>
      <c r="B156" s="248" t="s">
        <v>1385</v>
      </c>
      <c r="C156" s="246" t="s">
        <v>1399</v>
      </c>
      <c r="D156" s="165"/>
      <c r="E156" s="168"/>
      <c r="F156" s="162" t="s">
        <v>1410</v>
      </c>
      <c r="M156" s="158"/>
      <c r="N156" s="169"/>
      <c r="O156" s="169"/>
    </row>
    <row r="157" spans="1:15" ht="15" x14ac:dyDescent="0.25">
      <c r="A157" s="164"/>
      <c r="B157" s="248" t="s">
        <v>1386</v>
      </c>
      <c r="C157" s="246" t="s">
        <v>1400</v>
      </c>
      <c r="D157" s="165"/>
      <c r="E157" s="168"/>
      <c r="F157" s="162" t="s">
        <v>1411</v>
      </c>
      <c r="M157" s="158"/>
      <c r="N157" s="169"/>
      <c r="O157" s="169"/>
    </row>
    <row r="158" spans="1:15" ht="15" x14ac:dyDescent="0.25">
      <c r="A158" s="114"/>
      <c r="B158" s="248" t="s">
        <v>1387</v>
      </c>
      <c r="C158" s="246" t="s">
        <v>1401</v>
      </c>
      <c r="D158" s="165"/>
      <c r="E158" s="168"/>
      <c r="F158" s="162" t="s">
        <v>1412</v>
      </c>
      <c r="M158" s="158"/>
      <c r="N158" s="169"/>
      <c r="O158" s="169"/>
    </row>
    <row r="159" spans="1:15" ht="15" x14ac:dyDescent="0.25">
      <c r="A159" s="114"/>
      <c r="B159" s="248" t="s">
        <v>1388</v>
      </c>
      <c r="C159" s="246" t="s">
        <v>1402</v>
      </c>
      <c r="D159" s="165"/>
      <c r="E159" s="168"/>
      <c r="F159" s="162" t="s">
        <v>1375</v>
      </c>
      <c r="M159" s="158"/>
      <c r="N159" s="169"/>
      <c r="O159" s="169"/>
    </row>
    <row r="160" spans="1:15" ht="15" x14ac:dyDescent="0.25">
      <c r="A160" s="114"/>
      <c r="B160" s="248" t="s">
        <v>1389</v>
      </c>
      <c r="C160" s="246" t="s">
        <v>1402</v>
      </c>
      <c r="D160" s="165"/>
      <c r="E160" s="168"/>
      <c r="F160" s="162" t="s">
        <v>1375</v>
      </c>
      <c r="M160" s="158"/>
      <c r="N160" s="169"/>
      <c r="O160" s="169"/>
    </row>
    <row r="161" spans="1:15" ht="15" x14ac:dyDescent="0.25">
      <c r="A161" s="114"/>
      <c r="B161" s="248" t="s">
        <v>1390</v>
      </c>
      <c r="C161" s="246" t="s">
        <v>1403</v>
      </c>
      <c r="D161" s="165"/>
      <c r="E161" s="168"/>
      <c r="F161" s="231" t="s">
        <v>1414</v>
      </c>
      <c r="M161" s="158"/>
      <c r="N161" s="169"/>
      <c r="O161" s="169"/>
    </row>
    <row r="162" spans="1:15" ht="15" x14ac:dyDescent="0.25">
      <c r="A162" s="114"/>
      <c r="B162" s="114"/>
      <c r="C162" s="246" t="s">
        <v>1404</v>
      </c>
      <c r="D162" s="165"/>
      <c r="E162" s="168"/>
      <c r="F162" s="162"/>
      <c r="M162" s="158"/>
      <c r="N162" s="169"/>
      <c r="O162" s="169"/>
    </row>
    <row r="163" spans="1:15" ht="21" x14ac:dyDescent="0.35">
      <c r="A163" s="114"/>
      <c r="B163" s="114"/>
      <c r="C163" s="167"/>
      <c r="D163" s="165"/>
      <c r="E163" s="168"/>
      <c r="F163" s="158"/>
      <c r="M163" s="158"/>
      <c r="N163" s="169"/>
      <c r="O163" s="169"/>
    </row>
    <row r="164" spans="1:15" ht="15" customHeight="1" x14ac:dyDescent="0.2">
      <c r="A164" s="164" t="s">
        <v>151</v>
      </c>
      <c r="B164" s="465" t="s">
        <v>322</v>
      </c>
      <c r="C164" s="465"/>
      <c r="D164" s="465"/>
      <c r="E164" s="465"/>
      <c r="F164" s="465"/>
      <c r="G164" s="465"/>
      <c r="H164" s="465"/>
      <c r="I164" s="465"/>
      <c r="J164" s="465"/>
      <c r="K164" s="465"/>
      <c r="L164" s="465"/>
      <c r="M164" s="465"/>
      <c r="N164" s="465"/>
      <c r="O164" s="465"/>
    </row>
    <row r="165" spans="1:15" ht="15" x14ac:dyDescent="0.25">
      <c r="A165" s="164"/>
      <c r="B165" s="164"/>
      <c r="C165" s="9" t="s">
        <v>1430</v>
      </c>
      <c r="D165" s="9"/>
      <c r="E165" s="168"/>
      <c r="F165" s="158"/>
      <c r="M165" s="158"/>
      <c r="N165" s="169"/>
      <c r="O165" s="170"/>
    </row>
    <row r="166" spans="1:15" ht="21" customHeight="1" x14ac:dyDescent="0.25">
      <c r="A166" s="164"/>
      <c r="B166" s="466" t="s">
        <v>1377</v>
      </c>
      <c r="C166" s="466"/>
      <c r="D166" s="466"/>
      <c r="E166" s="466"/>
      <c r="F166" s="466"/>
      <c r="G166" s="466"/>
      <c r="H166" s="466"/>
      <c r="I166" s="466"/>
      <c r="M166" s="158"/>
      <c r="N166" s="169"/>
      <c r="O166" s="170"/>
    </row>
    <row r="167" spans="1:15" ht="15" x14ac:dyDescent="0.2">
      <c r="A167" s="171"/>
      <c r="B167" s="232" t="s">
        <v>1342</v>
      </c>
      <c r="C167" s="232"/>
      <c r="D167" s="233"/>
      <c r="E167" s="234" t="s">
        <v>1358</v>
      </c>
      <c r="F167" s="232"/>
      <c r="G167" s="232"/>
      <c r="H167" s="232"/>
      <c r="M167" s="158"/>
      <c r="N167" s="169"/>
      <c r="O167" s="170"/>
    </row>
    <row r="168" spans="1:15" ht="15" x14ac:dyDescent="0.2">
      <c r="A168" s="114"/>
      <c r="B168" s="235" t="s">
        <v>1343</v>
      </c>
      <c r="C168" s="236"/>
      <c r="D168" s="233"/>
      <c r="E168" s="473" t="s">
        <v>1359</v>
      </c>
      <c r="F168" s="473"/>
      <c r="G168" s="473"/>
      <c r="H168" s="473"/>
      <c r="I168" s="114"/>
      <c r="J168" s="114"/>
      <c r="K168" s="114"/>
      <c r="L168" s="114"/>
      <c r="M168" s="114"/>
      <c r="N168" s="114"/>
      <c r="O168" s="114"/>
    </row>
    <row r="169" spans="1:15" ht="15" x14ac:dyDescent="0.2">
      <c r="A169" s="164"/>
      <c r="B169" s="237" t="s">
        <v>1344</v>
      </c>
      <c r="C169" s="238"/>
      <c r="D169" s="233"/>
      <c r="E169" s="239" t="s">
        <v>1360</v>
      </c>
      <c r="F169" s="240"/>
      <c r="G169" s="232"/>
      <c r="H169" s="232"/>
      <c r="M169" s="158"/>
      <c r="N169" s="169"/>
      <c r="O169" s="170"/>
    </row>
    <row r="170" spans="1:15" ht="15" x14ac:dyDescent="0.2">
      <c r="A170" s="164"/>
      <c r="B170" s="237" t="s">
        <v>1345</v>
      </c>
      <c r="C170" s="238"/>
      <c r="D170" s="233"/>
      <c r="E170" s="239" t="s">
        <v>1361</v>
      </c>
      <c r="F170" s="240"/>
      <c r="G170" s="232"/>
      <c r="H170" s="232"/>
      <c r="M170" s="158"/>
      <c r="N170" s="169"/>
      <c r="O170" s="170"/>
    </row>
    <row r="171" spans="1:15" ht="15" x14ac:dyDescent="0.2">
      <c r="A171" s="164"/>
      <c r="B171" s="237" t="s">
        <v>1346</v>
      </c>
      <c r="C171" s="238"/>
      <c r="D171" s="233"/>
      <c r="E171" s="239" t="s">
        <v>1362</v>
      </c>
      <c r="F171" s="240"/>
      <c r="G171" s="232"/>
      <c r="H171" s="232"/>
      <c r="M171" s="158"/>
      <c r="N171" s="169"/>
      <c r="O171" s="170"/>
    </row>
    <row r="172" spans="1:15" ht="15" x14ac:dyDescent="0.2">
      <c r="A172" s="164"/>
      <c r="B172" s="237" t="s">
        <v>1347</v>
      </c>
      <c r="C172" s="238"/>
      <c r="D172" s="233"/>
      <c r="E172" s="239" t="s">
        <v>1362</v>
      </c>
      <c r="F172" s="240"/>
      <c r="G172" s="232"/>
      <c r="H172" s="232"/>
      <c r="M172" s="158"/>
      <c r="N172" s="169"/>
      <c r="O172" s="170"/>
    </row>
    <row r="173" spans="1:15" ht="15" x14ac:dyDescent="0.2">
      <c r="A173" s="164"/>
      <c r="B173" s="237" t="s">
        <v>1348</v>
      </c>
      <c r="C173" s="238"/>
      <c r="D173" s="233"/>
      <c r="E173" s="239" t="s">
        <v>1363</v>
      </c>
      <c r="F173" s="240"/>
      <c r="G173" s="232"/>
      <c r="H173" s="232"/>
      <c r="M173" s="158"/>
      <c r="N173" s="169"/>
      <c r="O173" s="170"/>
    </row>
    <row r="174" spans="1:15" ht="15" x14ac:dyDescent="0.2">
      <c r="A174" s="164"/>
      <c r="B174" s="237" t="s">
        <v>1349</v>
      </c>
      <c r="C174" s="238"/>
      <c r="D174" s="233"/>
      <c r="E174" s="239" t="s">
        <v>1364</v>
      </c>
      <c r="F174" s="240"/>
      <c r="G174" s="241"/>
      <c r="H174" s="232"/>
      <c r="M174" s="158"/>
      <c r="N174" s="169"/>
      <c r="O174" s="170"/>
    </row>
    <row r="175" spans="1:15" ht="15" x14ac:dyDescent="0.2">
      <c r="A175" s="164"/>
      <c r="B175" s="237" t="s">
        <v>1350</v>
      </c>
      <c r="C175" s="238"/>
      <c r="D175" s="233"/>
      <c r="E175" s="239" t="s">
        <v>1365</v>
      </c>
      <c r="F175" s="240"/>
      <c r="G175" s="232"/>
      <c r="H175" s="232"/>
      <c r="M175" s="158"/>
      <c r="N175" s="169"/>
      <c r="O175" s="170"/>
    </row>
    <row r="176" spans="1:15" ht="15" x14ac:dyDescent="0.2">
      <c r="A176" s="164"/>
      <c r="B176" s="237" t="s">
        <v>1351</v>
      </c>
      <c r="C176" s="238"/>
      <c r="D176" s="233"/>
      <c r="E176" s="239" t="s">
        <v>1366</v>
      </c>
      <c r="F176" s="240"/>
      <c r="G176" s="232"/>
      <c r="H176" s="232"/>
      <c r="M176" s="158"/>
      <c r="N176" s="169"/>
      <c r="O176" s="170"/>
    </row>
    <row r="177" spans="1:15" ht="15" x14ac:dyDescent="0.2">
      <c r="A177" s="164"/>
      <c r="B177" s="237" t="s">
        <v>1352</v>
      </c>
      <c r="C177" s="238"/>
      <c r="D177" s="233"/>
      <c r="E177" s="239" t="s">
        <v>1367</v>
      </c>
      <c r="F177" s="240"/>
      <c r="G177" s="232"/>
      <c r="H177" s="232"/>
      <c r="M177" s="158"/>
      <c r="N177" s="169"/>
      <c r="O177" s="170"/>
    </row>
    <row r="178" spans="1:15" ht="15" x14ac:dyDescent="0.2">
      <c r="A178" s="171"/>
      <c r="B178" s="232" t="s">
        <v>1353</v>
      </c>
      <c r="C178" s="232"/>
      <c r="D178" s="233"/>
      <c r="E178" s="232" t="s">
        <v>1368</v>
      </c>
      <c r="F178" s="240"/>
      <c r="G178" s="232"/>
      <c r="H178" s="232"/>
      <c r="M178" s="158"/>
      <c r="N178" s="169"/>
      <c r="O178" s="170"/>
    </row>
    <row r="179" spans="1:15" ht="15" x14ac:dyDescent="0.2">
      <c r="A179" s="114"/>
      <c r="B179" s="235" t="s">
        <v>1349</v>
      </c>
      <c r="C179" s="236"/>
      <c r="D179" s="233"/>
      <c r="E179" s="473" t="s">
        <v>1369</v>
      </c>
      <c r="F179" s="473"/>
      <c r="G179" s="473"/>
      <c r="H179" s="473"/>
      <c r="I179" s="114"/>
      <c r="J179" s="114"/>
      <c r="K179" s="114"/>
      <c r="L179" s="114"/>
      <c r="M179" s="114"/>
      <c r="N179" s="114"/>
      <c r="O179" s="114"/>
    </row>
    <row r="180" spans="1:15" ht="15" x14ac:dyDescent="0.2">
      <c r="A180" s="114"/>
      <c r="B180" s="235" t="s">
        <v>1350</v>
      </c>
      <c r="C180" s="236"/>
      <c r="D180" s="233"/>
      <c r="E180" s="473" t="s">
        <v>1370</v>
      </c>
      <c r="F180" s="473"/>
      <c r="G180" s="473"/>
      <c r="H180" s="473"/>
      <c r="I180" s="114"/>
      <c r="J180" s="114"/>
      <c r="K180" s="114"/>
      <c r="L180" s="114"/>
      <c r="M180" s="114"/>
      <c r="N180" s="114"/>
      <c r="O180" s="114"/>
    </row>
    <row r="181" spans="1:15" ht="15" x14ac:dyDescent="0.2">
      <c r="A181" s="164"/>
      <c r="B181" s="237" t="s">
        <v>1354</v>
      </c>
      <c r="C181" s="238"/>
      <c r="D181" s="233"/>
      <c r="E181" s="239" t="s">
        <v>1371</v>
      </c>
      <c r="F181" s="240"/>
      <c r="G181" s="232"/>
      <c r="H181" s="232"/>
      <c r="M181" s="158"/>
      <c r="N181" s="169"/>
      <c r="O181" s="170"/>
    </row>
    <row r="182" spans="1:15" ht="15" x14ac:dyDescent="0.2">
      <c r="A182" s="164"/>
      <c r="B182" s="237" t="s">
        <v>1355</v>
      </c>
      <c r="C182" s="238"/>
      <c r="D182" s="233"/>
      <c r="E182" s="239" t="s">
        <v>1372</v>
      </c>
      <c r="F182" s="240"/>
      <c r="G182" s="232"/>
      <c r="H182" s="232"/>
      <c r="M182" s="158"/>
      <c r="N182" s="169"/>
      <c r="O182" s="170"/>
    </row>
    <row r="183" spans="1:15" ht="15" x14ac:dyDescent="0.2">
      <c r="A183" s="164"/>
      <c r="B183" s="237" t="s">
        <v>1356</v>
      </c>
      <c r="C183" s="238"/>
      <c r="D183" s="233"/>
      <c r="E183" s="239" t="s">
        <v>1373</v>
      </c>
      <c r="F183" s="240"/>
      <c r="G183" s="232"/>
      <c r="H183" s="232"/>
      <c r="M183" s="158"/>
      <c r="N183" s="169"/>
      <c r="O183" s="170"/>
    </row>
    <row r="184" spans="1:15" ht="15" x14ac:dyDescent="0.2">
      <c r="A184" s="114"/>
      <c r="B184" s="235" t="s">
        <v>1357</v>
      </c>
      <c r="C184" s="238"/>
      <c r="D184" s="233"/>
      <c r="E184" s="242" t="s">
        <v>1374</v>
      </c>
      <c r="F184" s="243"/>
      <c r="G184" s="241"/>
      <c r="H184" s="241"/>
      <c r="I184" s="172"/>
      <c r="M184" s="158"/>
      <c r="N184" s="169"/>
      <c r="O184" s="170"/>
    </row>
    <row r="185" spans="1:15" ht="15" x14ac:dyDescent="0.2">
      <c r="A185" s="114"/>
      <c r="B185" s="235"/>
      <c r="C185" s="238"/>
      <c r="D185" s="233"/>
      <c r="E185" s="242"/>
      <c r="F185" s="243"/>
      <c r="G185" s="241"/>
      <c r="H185" s="241"/>
      <c r="I185" s="172"/>
      <c r="M185" s="158"/>
      <c r="N185" s="169"/>
      <c r="O185" s="170"/>
    </row>
    <row r="186" spans="1:15" ht="15" x14ac:dyDescent="0.2">
      <c r="A186" s="114"/>
      <c r="B186" s="236" t="s">
        <v>1376</v>
      </c>
      <c r="C186" s="238"/>
      <c r="D186" s="233"/>
      <c r="E186" s="475"/>
      <c r="F186" s="475"/>
      <c r="G186" s="475"/>
      <c r="H186" s="475"/>
      <c r="I186" s="475"/>
      <c r="J186" s="475"/>
      <c r="K186" s="475"/>
      <c r="M186" s="158"/>
      <c r="N186" s="169"/>
      <c r="O186" s="170"/>
    </row>
    <row r="187" spans="1:15" ht="15" x14ac:dyDescent="0.2">
      <c r="A187" s="114"/>
      <c r="B187" s="235"/>
      <c r="C187" s="238"/>
      <c r="D187" s="233"/>
      <c r="E187" s="475"/>
      <c r="F187" s="475"/>
      <c r="G187" s="475"/>
      <c r="H187" s="475"/>
      <c r="I187" s="475"/>
      <c r="J187" s="475"/>
      <c r="K187" s="475"/>
      <c r="M187" s="158"/>
      <c r="N187" s="169"/>
      <c r="O187" s="170"/>
    </row>
    <row r="188" spans="1:15" ht="15" customHeight="1" x14ac:dyDescent="0.2">
      <c r="A188" s="114"/>
      <c r="B188" s="473" t="s">
        <v>1418</v>
      </c>
      <c r="C188" s="473"/>
      <c r="D188" s="473"/>
      <c r="E188" s="476"/>
      <c r="F188" s="476"/>
      <c r="G188" s="476"/>
      <c r="H188" s="476"/>
      <c r="I188" s="476"/>
      <c r="J188" s="476"/>
      <c r="K188" s="476"/>
      <c r="M188" s="158"/>
      <c r="N188" s="169"/>
      <c r="O188" s="170"/>
    </row>
    <row r="189" spans="1:15" ht="15" customHeight="1" x14ac:dyDescent="0.2">
      <c r="A189" s="114"/>
      <c r="B189" s="473" t="s">
        <v>1428</v>
      </c>
      <c r="C189" s="473"/>
      <c r="D189" s="473"/>
      <c r="E189" s="473"/>
      <c r="F189" s="473"/>
      <c r="G189" s="473"/>
      <c r="H189" s="473"/>
      <c r="I189" s="473"/>
      <c r="J189" s="473"/>
      <c r="K189" s="473"/>
      <c r="M189" s="158"/>
      <c r="N189" s="169"/>
      <c r="O189" s="170"/>
    </row>
    <row r="190" spans="1:15" ht="15" customHeight="1" x14ac:dyDescent="0.2">
      <c r="A190" s="114"/>
      <c r="B190" s="473" t="s">
        <v>1429</v>
      </c>
      <c r="C190" s="473"/>
      <c r="D190" s="473"/>
      <c r="E190" s="473"/>
      <c r="F190" s="473"/>
      <c r="G190" s="473"/>
      <c r="H190" s="473"/>
      <c r="I190" s="473"/>
      <c r="J190" s="473"/>
      <c r="K190" s="473"/>
      <c r="M190" s="158"/>
      <c r="N190" s="169"/>
      <c r="O190" s="170"/>
    </row>
    <row r="191" spans="1:15" ht="15" customHeight="1" x14ac:dyDescent="0.2">
      <c r="A191" s="114"/>
      <c r="B191" s="473"/>
      <c r="C191" s="473"/>
      <c r="D191" s="473"/>
      <c r="E191" s="245"/>
      <c r="F191" s="245"/>
      <c r="G191" s="245"/>
      <c r="H191" s="245"/>
      <c r="I191" s="245"/>
      <c r="J191" s="245"/>
      <c r="K191" s="245"/>
      <c r="M191" s="158"/>
      <c r="N191" s="169"/>
      <c r="O191" s="170"/>
    </row>
    <row r="192" spans="1:15" ht="15" customHeight="1" x14ac:dyDescent="0.2">
      <c r="A192" s="199" t="s">
        <v>152</v>
      </c>
      <c r="B192" s="199" t="s">
        <v>994</v>
      </c>
      <c r="C192" s="247"/>
      <c r="D192" s="247"/>
      <c r="E192" s="245"/>
      <c r="F192" s="245"/>
      <c r="G192" s="245"/>
      <c r="H192" s="245"/>
      <c r="I192" s="245"/>
      <c r="J192" s="245"/>
      <c r="K192" s="245"/>
      <c r="M192" s="158"/>
      <c r="N192" s="169"/>
      <c r="O192" s="170"/>
    </row>
    <row r="193" spans="1:15" ht="15" customHeight="1" x14ac:dyDescent="0.2">
      <c r="A193" s="199"/>
      <c r="B193" s="199"/>
      <c r="C193" s="247"/>
      <c r="D193" s="247"/>
      <c r="E193" s="245"/>
      <c r="F193" s="245"/>
      <c r="G193" s="245"/>
      <c r="H193" s="245"/>
      <c r="I193" s="245"/>
      <c r="J193" s="245"/>
      <c r="K193" s="245"/>
      <c r="M193" s="158"/>
      <c r="N193" s="169"/>
      <c r="O193" s="170"/>
    </row>
    <row r="194" spans="1:15" ht="15" customHeight="1" x14ac:dyDescent="0.2">
      <c r="A194" s="199"/>
      <c r="B194" s="467" t="s">
        <v>1391</v>
      </c>
      <c r="C194" s="467"/>
      <c r="D194" s="467"/>
      <c r="E194" s="467"/>
      <c r="F194" s="467"/>
      <c r="G194" s="467"/>
      <c r="H194" s="467"/>
      <c r="I194" s="245"/>
      <c r="J194" s="245"/>
      <c r="K194" s="245"/>
      <c r="M194" s="158"/>
      <c r="N194" s="169"/>
      <c r="O194" s="170"/>
    </row>
    <row r="195" spans="1:15" ht="15" customHeight="1" x14ac:dyDescent="0.2">
      <c r="A195" s="199"/>
      <c r="B195" s="225"/>
      <c r="C195" s="225"/>
      <c r="D195" s="225"/>
      <c r="E195" s="225"/>
      <c r="F195" s="225"/>
      <c r="G195" s="225"/>
      <c r="H195" s="225"/>
      <c r="I195" s="245"/>
      <c r="J195" s="245"/>
      <c r="K195" s="245"/>
      <c r="M195" s="158"/>
      <c r="N195" s="169"/>
      <c r="O195" s="170"/>
    </row>
    <row r="196" spans="1:15" ht="15" customHeight="1" x14ac:dyDescent="0.25">
      <c r="A196" s="199"/>
      <c r="B196" s="248" t="s">
        <v>1378</v>
      </c>
      <c r="C196" s="246" t="s">
        <v>1397</v>
      </c>
      <c r="D196" s="165"/>
      <c r="E196" s="168"/>
      <c r="F196" s="230"/>
      <c r="I196" s="245"/>
      <c r="J196" s="245"/>
      <c r="K196" s="245"/>
      <c r="M196" s="158"/>
      <c r="N196" s="169"/>
      <c r="O196" s="170"/>
    </row>
    <row r="197" spans="1:15" ht="15" customHeight="1" x14ac:dyDescent="0.25">
      <c r="A197" s="199"/>
      <c r="B197" s="248" t="s">
        <v>1379</v>
      </c>
      <c r="C197" s="246" t="s">
        <v>1398</v>
      </c>
      <c r="D197" s="165"/>
      <c r="E197" s="168"/>
      <c r="F197" s="162"/>
      <c r="I197" s="245"/>
      <c r="J197" s="245"/>
      <c r="K197" s="245"/>
      <c r="M197" s="158"/>
      <c r="N197" s="169"/>
      <c r="O197" s="170"/>
    </row>
    <row r="198" spans="1:15" ht="15" customHeight="1" x14ac:dyDescent="0.25">
      <c r="A198" s="199"/>
      <c r="B198" s="248" t="s">
        <v>1380</v>
      </c>
      <c r="C198" s="246" t="s">
        <v>1399</v>
      </c>
      <c r="D198" s="165"/>
      <c r="E198" s="168"/>
      <c r="F198" s="162"/>
      <c r="I198" s="245"/>
      <c r="J198" s="245"/>
      <c r="K198" s="245"/>
      <c r="M198" s="158"/>
      <c r="N198" s="169"/>
      <c r="O198" s="170"/>
    </row>
    <row r="199" spans="1:15" ht="15" customHeight="1" x14ac:dyDescent="0.25">
      <c r="A199" s="199"/>
      <c r="B199" s="248" t="s">
        <v>1381</v>
      </c>
      <c r="C199" s="246" t="s">
        <v>1400</v>
      </c>
      <c r="D199" s="165"/>
      <c r="E199" s="168"/>
      <c r="F199" s="162"/>
      <c r="I199" s="245"/>
      <c r="J199" s="245"/>
      <c r="K199" s="245"/>
      <c r="M199" s="158"/>
      <c r="N199" s="169"/>
      <c r="O199" s="170"/>
    </row>
    <row r="200" spans="1:15" ht="15" customHeight="1" x14ac:dyDescent="0.25">
      <c r="A200" s="199"/>
      <c r="B200" s="248" t="s">
        <v>1382</v>
      </c>
      <c r="C200" s="246" t="s">
        <v>1401</v>
      </c>
      <c r="D200" s="165"/>
      <c r="E200" s="168"/>
      <c r="F200" s="162"/>
      <c r="I200" s="245"/>
      <c r="J200" s="245"/>
      <c r="K200" s="245"/>
      <c r="M200" s="158"/>
      <c r="N200" s="169"/>
      <c r="O200" s="170"/>
    </row>
    <row r="201" spans="1:15" ht="15" customHeight="1" x14ac:dyDescent="0.25">
      <c r="A201" s="199"/>
      <c r="B201" s="248" t="s">
        <v>1383</v>
      </c>
      <c r="C201" s="246" t="s">
        <v>1402</v>
      </c>
      <c r="D201" s="165"/>
      <c r="E201" s="168"/>
      <c r="F201" s="162"/>
      <c r="I201" s="245"/>
      <c r="J201" s="245"/>
      <c r="K201" s="245"/>
      <c r="M201" s="158"/>
      <c r="N201" s="169"/>
      <c r="O201" s="170"/>
    </row>
    <row r="202" spans="1:15" ht="15" customHeight="1" x14ac:dyDescent="0.25">
      <c r="A202" s="199"/>
      <c r="B202" s="248" t="s">
        <v>1384</v>
      </c>
      <c r="C202" s="246" t="s">
        <v>1402</v>
      </c>
      <c r="D202" s="165"/>
      <c r="E202" s="168"/>
      <c r="F202" s="162"/>
      <c r="I202" s="245"/>
      <c r="J202" s="245"/>
      <c r="K202" s="245"/>
      <c r="M202" s="158"/>
      <c r="N202" s="169"/>
      <c r="O202" s="170"/>
    </row>
    <row r="203" spans="1:15" ht="15" customHeight="1" x14ac:dyDescent="0.25">
      <c r="A203" s="199"/>
      <c r="B203" s="248" t="s">
        <v>1385</v>
      </c>
      <c r="C203" s="246" t="s">
        <v>1403</v>
      </c>
      <c r="D203" s="165"/>
      <c r="E203" s="168"/>
      <c r="F203" s="162"/>
      <c r="I203" s="245"/>
      <c r="J203" s="245"/>
      <c r="K203" s="245"/>
      <c r="M203" s="158"/>
      <c r="N203" s="169"/>
      <c r="O203" s="170"/>
    </row>
    <row r="204" spans="1:15" ht="15" customHeight="1" x14ac:dyDescent="0.25">
      <c r="A204" s="199"/>
      <c r="B204" s="248" t="s">
        <v>1386</v>
      </c>
      <c r="C204" s="162" t="s">
        <v>1406</v>
      </c>
      <c r="D204" s="165"/>
      <c r="E204" s="168"/>
      <c r="F204" s="162"/>
      <c r="I204" s="245"/>
      <c r="J204" s="245"/>
      <c r="K204" s="245"/>
      <c r="M204" s="158"/>
      <c r="N204" s="169"/>
      <c r="O204" s="170"/>
    </row>
    <row r="205" spans="1:15" ht="15" customHeight="1" x14ac:dyDescent="0.25">
      <c r="A205" s="199"/>
      <c r="B205" s="248" t="s">
        <v>1390</v>
      </c>
      <c r="C205" s="162" t="s">
        <v>1407</v>
      </c>
      <c r="D205" s="165"/>
      <c r="E205" s="168"/>
      <c r="F205" s="162"/>
      <c r="I205" s="245"/>
      <c r="J205" s="245"/>
      <c r="K205" s="245"/>
      <c r="M205" s="158"/>
      <c r="N205" s="169"/>
      <c r="O205" s="170"/>
    </row>
    <row r="206" spans="1:15" ht="15" customHeight="1" x14ac:dyDescent="0.25">
      <c r="A206" s="199"/>
      <c r="B206" s="246" t="s">
        <v>1392</v>
      </c>
      <c r="C206" s="162" t="s">
        <v>1408</v>
      </c>
      <c r="D206" s="165"/>
      <c r="E206" s="168"/>
      <c r="F206" s="162"/>
      <c r="I206" s="245"/>
      <c r="J206" s="245"/>
      <c r="K206" s="245"/>
      <c r="M206" s="158"/>
      <c r="N206" s="169"/>
      <c r="O206" s="170"/>
    </row>
    <row r="207" spans="1:15" ht="15" customHeight="1" x14ac:dyDescent="0.25">
      <c r="A207" s="199"/>
      <c r="B207" s="246" t="s">
        <v>1394</v>
      </c>
      <c r="C207" s="246"/>
      <c r="D207" s="165"/>
      <c r="E207" s="168"/>
      <c r="F207" s="162"/>
      <c r="I207" s="245"/>
      <c r="J207" s="245"/>
      <c r="K207" s="245"/>
      <c r="M207" s="158"/>
      <c r="N207" s="169"/>
      <c r="O207" s="170"/>
    </row>
    <row r="208" spans="1:15" ht="15" customHeight="1" x14ac:dyDescent="0.25">
      <c r="A208" s="199"/>
      <c r="B208" s="246" t="s">
        <v>1395</v>
      </c>
      <c r="C208" s="231" t="s">
        <v>1415</v>
      </c>
      <c r="D208" s="165"/>
      <c r="E208" s="168"/>
      <c r="F208" s="231"/>
      <c r="I208" s="245"/>
      <c r="J208" s="245"/>
      <c r="K208" s="245"/>
      <c r="M208" s="158"/>
      <c r="N208" s="169"/>
      <c r="O208" s="170"/>
    </row>
    <row r="209" spans="1:15" ht="15" customHeight="1" x14ac:dyDescent="0.25">
      <c r="A209" s="199"/>
      <c r="B209" s="246" t="s">
        <v>1396</v>
      </c>
      <c r="C209" s="246"/>
      <c r="D209" s="165"/>
      <c r="E209" s="168"/>
      <c r="F209" s="162"/>
      <c r="I209" s="245"/>
      <c r="J209" s="245"/>
      <c r="K209" s="245"/>
      <c r="M209" s="158"/>
      <c r="N209" s="169"/>
      <c r="O209" s="170"/>
    </row>
    <row r="210" spans="1:15" ht="15" customHeight="1" x14ac:dyDescent="0.2">
      <c r="A210" s="199"/>
      <c r="B210" s="199"/>
      <c r="C210" s="247"/>
      <c r="D210" s="247"/>
      <c r="E210" s="245"/>
      <c r="F210" s="245"/>
      <c r="G210" s="245"/>
      <c r="H210" s="245"/>
      <c r="I210" s="245"/>
      <c r="J210" s="245"/>
      <c r="K210" s="245"/>
      <c r="M210" s="158"/>
      <c r="N210" s="169"/>
      <c r="O210" s="170"/>
    </row>
    <row r="211" spans="1:15" ht="15" customHeight="1" x14ac:dyDescent="0.2">
      <c r="A211" s="164" t="s">
        <v>153</v>
      </c>
      <c r="B211" s="199" t="s">
        <v>995</v>
      </c>
      <c r="C211" s="247"/>
      <c r="D211" s="247"/>
      <c r="E211" s="245"/>
      <c r="F211" s="245"/>
      <c r="G211" s="245"/>
      <c r="H211" s="245"/>
      <c r="I211" s="245"/>
      <c r="J211" s="245"/>
      <c r="K211" s="245"/>
      <c r="M211" s="158"/>
      <c r="N211" s="169"/>
      <c r="O211" s="170"/>
    </row>
    <row r="212" spans="1:15" ht="15" customHeight="1" x14ac:dyDescent="0.25">
      <c r="A212" s="199"/>
      <c r="B212" s="199"/>
      <c r="C212" s="433" t="s">
        <v>1432</v>
      </c>
      <c r="D212" s="433"/>
      <c r="E212" s="433"/>
      <c r="F212" s="433"/>
      <c r="G212" s="433"/>
      <c r="H212" s="433"/>
      <c r="I212" s="245"/>
      <c r="J212" s="245"/>
      <c r="K212" s="245"/>
      <c r="M212" s="158"/>
      <c r="N212" s="169"/>
      <c r="O212" s="170"/>
    </row>
    <row r="213" spans="1:15" ht="15" customHeight="1" x14ac:dyDescent="0.2">
      <c r="A213" s="199"/>
      <c r="B213" s="199"/>
      <c r="C213" s="247"/>
      <c r="D213" s="247"/>
      <c r="E213" s="245"/>
      <c r="F213" s="245"/>
      <c r="G213" s="245"/>
      <c r="H213" s="245"/>
      <c r="I213" s="245"/>
      <c r="J213" s="245"/>
      <c r="K213" s="245"/>
      <c r="M213" s="158"/>
      <c r="N213" s="169"/>
      <c r="O213" s="170"/>
    </row>
    <row r="214" spans="1:15" ht="15" x14ac:dyDescent="0.2">
      <c r="A214" s="114"/>
      <c r="B214" s="247"/>
      <c r="C214" s="247"/>
      <c r="D214" s="247"/>
      <c r="E214" s="245"/>
      <c r="F214" s="245"/>
      <c r="G214" s="245"/>
      <c r="H214" s="245"/>
      <c r="I214" s="245"/>
      <c r="J214" s="245"/>
      <c r="K214" s="245"/>
      <c r="M214" s="158"/>
      <c r="N214" s="169"/>
      <c r="O214" s="170"/>
    </row>
    <row r="215" spans="1:15" ht="15" x14ac:dyDescent="0.2">
      <c r="A215" s="114"/>
      <c r="B215" s="232" t="s">
        <v>1342</v>
      </c>
      <c r="C215" s="247"/>
      <c r="D215" s="431" t="s">
        <v>1358</v>
      </c>
      <c r="E215" s="431"/>
      <c r="F215" s="431"/>
      <c r="G215" s="431"/>
      <c r="H215" s="431"/>
      <c r="I215" s="431"/>
      <c r="J215" s="245"/>
      <c r="K215" s="245"/>
      <c r="M215" s="158"/>
      <c r="N215" s="169"/>
      <c r="O215" s="170"/>
    </row>
    <row r="216" spans="1:15" ht="15" x14ac:dyDescent="0.2">
      <c r="A216" s="114"/>
      <c r="B216" s="235" t="s">
        <v>1343</v>
      </c>
      <c r="C216" s="247"/>
      <c r="D216" s="431" t="s">
        <v>1359</v>
      </c>
      <c r="E216" s="431"/>
      <c r="F216" s="431"/>
      <c r="G216" s="431"/>
      <c r="H216" s="431"/>
      <c r="I216" s="431"/>
      <c r="J216" s="245"/>
      <c r="K216" s="245"/>
      <c r="M216" s="158"/>
      <c r="N216" s="169"/>
      <c r="O216" s="170"/>
    </row>
    <row r="217" spans="1:15" ht="15" x14ac:dyDescent="0.2">
      <c r="A217" s="114"/>
      <c r="B217" s="237" t="s">
        <v>1344</v>
      </c>
      <c r="C217" s="247"/>
      <c r="D217" s="431" t="s">
        <v>1360</v>
      </c>
      <c r="E217" s="431"/>
      <c r="F217" s="431"/>
      <c r="G217" s="431"/>
      <c r="H217" s="431"/>
      <c r="I217" s="431"/>
      <c r="J217" s="245"/>
      <c r="K217" s="245"/>
      <c r="M217" s="158"/>
      <c r="N217" s="169"/>
      <c r="O217" s="170"/>
    </row>
    <row r="218" spans="1:15" ht="15" x14ac:dyDescent="0.2">
      <c r="A218" s="114"/>
      <c r="B218" s="237" t="s">
        <v>1345</v>
      </c>
      <c r="C218" s="247"/>
      <c r="D218" s="431" t="s">
        <v>1361</v>
      </c>
      <c r="E218" s="431"/>
      <c r="F218" s="431"/>
      <c r="G218" s="431"/>
      <c r="H218" s="431"/>
      <c r="I218" s="431"/>
      <c r="J218" s="245"/>
      <c r="K218" s="245"/>
      <c r="M218" s="158"/>
      <c r="N218" s="169"/>
      <c r="O218" s="170"/>
    </row>
    <row r="219" spans="1:15" ht="15" x14ac:dyDescent="0.2">
      <c r="A219" s="114"/>
      <c r="B219" s="237" t="s">
        <v>1346</v>
      </c>
      <c r="C219" s="247"/>
      <c r="D219" s="431" t="s">
        <v>1362</v>
      </c>
      <c r="E219" s="431"/>
      <c r="F219" s="431"/>
      <c r="G219" s="431"/>
      <c r="H219" s="431"/>
      <c r="I219" s="431"/>
      <c r="J219" s="245"/>
      <c r="K219" s="245"/>
      <c r="M219" s="158"/>
      <c r="N219" s="169"/>
      <c r="O219" s="170"/>
    </row>
    <row r="220" spans="1:15" ht="15" x14ac:dyDescent="0.2">
      <c r="A220" s="114"/>
      <c r="B220" s="237" t="s">
        <v>1347</v>
      </c>
      <c r="C220" s="247"/>
      <c r="D220" s="431" t="s">
        <v>1362</v>
      </c>
      <c r="E220" s="431"/>
      <c r="F220" s="431"/>
      <c r="G220" s="431"/>
      <c r="H220" s="431"/>
      <c r="I220" s="431"/>
      <c r="J220" s="245"/>
      <c r="K220" s="245"/>
      <c r="M220" s="158"/>
      <c r="N220" s="169"/>
      <c r="O220" s="170"/>
    </row>
    <row r="221" spans="1:15" ht="15" x14ac:dyDescent="0.2">
      <c r="A221" s="114"/>
      <c r="B221" s="237" t="s">
        <v>1348</v>
      </c>
      <c r="C221" s="247"/>
      <c r="D221" s="431" t="s">
        <v>1363</v>
      </c>
      <c r="E221" s="431"/>
      <c r="F221" s="431"/>
      <c r="G221" s="431"/>
      <c r="H221" s="431"/>
      <c r="I221" s="431"/>
      <c r="J221" s="245"/>
      <c r="K221" s="245"/>
      <c r="M221" s="158"/>
      <c r="N221" s="169"/>
      <c r="O221" s="170"/>
    </row>
    <row r="222" spans="1:15" ht="15" x14ac:dyDescent="0.2">
      <c r="A222" s="114"/>
      <c r="B222" s="237" t="s">
        <v>1349</v>
      </c>
      <c r="C222" s="247"/>
      <c r="D222" s="431" t="s">
        <v>1366</v>
      </c>
      <c r="E222" s="431"/>
      <c r="F222" s="431"/>
      <c r="G222" s="431"/>
      <c r="H222" s="431"/>
      <c r="I222" s="431"/>
      <c r="J222" s="245"/>
      <c r="K222" s="245"/>
      <c r="M222" s="158"/>
      <c r="N222" s="169"/>
      <c r="O222" s="170"/>
    </row>
    <row r="223" spans="1:15" ht="15" x14ac:dyDescent="0.2">
      <c r="A223" s="114"/>
      <c r="B223" s="232" t="s">
        <v>1353</v>
      </c>
      <c r="C223" s="247"/>
      <c r="D223" s="431" t="s">
        <v>1367</v>
      </c>
      <c r="E223" s="431"/>
      <c r="F223" s="431"/>
      <c r="G223" s="431"/>
      <c r="H223" s="431"/>
      <c r="I223" s="431"/>
      <c r="J223" s="245"/>
      <c r="K223" s="245"/>
      <c r="M223" s="158"/>
      <c r="N223" s="169"/>
      <c r="O223" s="170"/>
    </row>
    <row r="224" spans="1:15" ht="15" x14ac:dyDescent="0.2">
      <c r="A224" s="114"/>
      <c r="B224" s="235" t="s">
        <v>1349</v>
      </c>
      <c r="C224" s="247"/>
      <c r="D224" s="431" t="s">
        <v>1368</v>
      </c>
      <c r="E224" s="431"/>
      <c r="F224" s="431"/>
      <c r="G224" s="431"/>
      <c r="H224" s="431"/>
      <c r="I224" s="431"/>
      <c r="J224" s="245"/>
      <c r="K224" s="245"/>
      <c r="M224" s="158"/>
      <c r="N224" s="169"/>
      <c r="O224" s="170"/>
    </row>
    <row r="225" spans="1:15" ht="15" x14ac:dyDescent="0.2">
      <c r="A225" s="114"/>
      <c r="B225" s="237" t="s">
        <v>1354</v>
      </c>
      <c r="C225" s="247"/>
      <c r="D225" s="431" t="s">
        <v>1369</v>
      </c>
      <c r="E225" s="431"/>
      <c r="F225" s="431"/>
      <c r="G225" s="431"/>
      <c r="H225" s="431"/>
      <c r="I225" s="431"/>
      <c r="M225" s="158"/>
      <c r="N225" s="169"/>
      <c r="O225" s="170"/>
    </row>
    <row r="226" spans="1:15" ht="15" x14ac:dyDescent="0.2">
      <c r="A226" s="114"/>
      <c r="B226" s="237" t="s">
        <v>1355</v>
      </c>
      <c r="C226" s="247"/>
      <c r="D226" s="431" t="s">
        <v>1370</v>
      </c>
      <c r="E226" s="431"/>
      <c r="F226" s="431"/>
      <c r="G226" s="431"/>
      <c r="H226" s="431"/>
      <c r="I226" s="431"/>
      <c r="M226" s="158"/>
      <c r="N226" s="169"/>
      <c r="O226" s="170"/>
    </row>
    <row r="227" spans="1:15" ht="15" x14ac:dyDescent="0.2">
      <c r="A227" s="114"/>
      <c r="B227" s="237" t="s">
        <v>1356</v>
      </c>
      <c r="C227" s="247"/>
      <c r="D227" s="431" t="s">
        <v>1371</v>
      </c>
      <c r="E227" s="431"/>
      <c r="F227" s="431"/>
      <c r="G227" s="431"/>
      <c r="H227" s="431"/>
      <c r="I227" s="431"/>
      <c r="M227" s="158"/>
      <c r="N227" s="169"/>
      <c r="O227" s="170"/>
    </row>
    <row r="228" spans="1:15" ht="15" x14ac:dyDescent="0.2">
      <c r="A228" s="114"/>
      <c r="B228" s="235" t="s">
        <v>1357</v>
      </c>
      <c r="C228" s="247"/>
      <c r="D228" s="432" t="s">
        <v>1372</v>
      </c>
      <c r="E228" s="432"/>
      <c r="F228" s="432"/>
      <c r="G228" s="432"/>
      <c r="H228" s="432"/>
      <c r="I228" s="432"/>
      <c r="M228" s="158"/>
      <c r="N228" s="169"/>
      <c r="O228" s="170"/>
    </row>
    <row r="229" spans="1:15" ht="15" x14ac:dyDescent="0.2">
      <c r="A229" s="114"/>
      <c r="C229" s="247"/>
      <c r="D229" s="432" t="s">
        <v>1373</v>
      </c>
      <c r="E229" s="432"/>
      <c r="F229" s="432"/>
      <c r="G229" s="432"/>
      <c r="H229" s="432"/>
      <c r="I229" s="432"/>
      <c r="M229" s="158"/>
      <c r="N229" s="169"/>
      <c r="O229" s="170"/>
    </row>
    <row r="230" spans="1:15" ht="15" x14ac:dyDescent="0.25">
      <c r="A230" s="164"/>
      <c r="C230" s="244"/>
      <c r="D230" s="433" t="s">
        <v>1413</v>
      </c>
      <c r="E230" s="433"/>
      <c r="F230" s="433"/>
      <c r="G230" s="433"/>
      <c r="H230" s="433"/>
      <c r="I230" s="433"/>
      <c r="J230" s="160"/>
      <c r="K230" s="160"/>
      <c r="L230" s="160"/>
      <c r="M230" s="160"/>
      <c r="N230" s="160"/>
      <c r="O230" s="160"/>
    </row>
    <row r="231" spans="1:15" ht="14.25" x14ac:dyDescent="0.2">
      <c r="A231" s="164"/>
      <c r="C231" s="244"/>
      <c r="D231" s="432"/>
      <c r="E231" s="432"/>
      <c r="F231" s="432"/>
      <c r="G231" s="432"/>
      <c r="H231" s="432"/>
      <c r="I231" s="432"/>
      <c r="J231" s="160"/>
      <c r="K231" s="160"/>
      <c r="L231" s="160"/>
      <c r="M231" s="160"/>
      <c r="N231" s="160"/>
      <c r="O231" s="160"/>
    </row>
    <row r="232" spans="1:15" ht="14.25" x14ac:dyDescent="0.2">
      <c r="A232" s="164" t="s">
        <v>154</v>
      </c>
      <c r="B232" s="199" t="s">
        <v>586</v>
      </c>
      <c r="C232" s="160"/>
      <c r="D232" s="160"/>
      <c r="E232" s="160"/>
      <c r="F232" s="160"/>
      <c r="G232" s="160"/>
      <c r="H232" s="160"/>
      <c r="I232" s="160"/>
      <c r="J232" s="160"/>
      <c r="K232" s="160"/>
      <c r="L232" s="160"/>
      <c r="M232" s="160"/>
      <c r="N232" s="160"/>
      <c r="O232" s="160"/>
    </row>
    <row r="233" spans="1:15" ht="15" x14ac:dyDescent="0.25">
      <c r="A233" s="164"/>
      <c r="B233" s="199"/>
      <c r="C233" s="434" t="s">
        <v>1433</v>
      </c>
      <c r="D233" s="434"/>
      <c r="E233" s="434"/>
      <c r="F233" s="434"/>
      <c r="G233" s="160"/>
      <c r="H233" s="160"/>
      <c r="I233" s="160"/>
      <c r="J233" s="160"/>
      <c r="K233" s="160"/>
      <c r="L233" s="160"/>
      <c r="M233" s="160"/>
      <c r="N233" s="160"/>
      <c r="O233" s="160"/>
    </row>
    <row r="234" spans="1:15" ht="15" x14ac:dyDescent="0.25">
      <c r="A234" s="164"/>
      <c r="B234" s="199"/>
      <c r="C234" s="168"/>
      <c r="D234" s="160"/>
      <c r="E234" s="160"/>
      <c r="F234" s="160"/>
      <c r="G234" s="160"/>
      <c r="H234" s="160"/>
      <c r="I234" s="160"/>
      <c r="J234" s="160"/>
      <c r="K234" s="160"/>
      <c r="L234" s="160"/>
      <c r="M234" s="160"/>
      <c r="N234" s="160"/>
      <c r="O234" s="160"/>
    </row>
    <row r="235" spans="1:15" ht="14.25" x14ac:dyDescent="0.2">
      <c r="A235" s="164"/>
      <c r="B235" s="199" t="s">
        <v>1416</v>
      </c>
      <c r="C235" s="160"/>
      <c r="D235" s="160"/>
      <c r="E235" s="160"/>
      <c r="F235" s="160"/>
      <c r="G235" s="160"/>
      <c r="H235" s="160"/>
      <c r="I235" s="160"/>
      <c r="J235" s="160"/>
      <c r="K235" s="160"/>
      <c r="L235" s="160"/>
      <c r="M235" s="160"/>
      <c r="N235" s="160"/>
      <c r="O235" s="160"/>
    </row>
    <row r="236" spans="1:15" ht="14.25" x14ac:dyDescent="0.2">
      <c r="A236" s="164"/>
      <c r="B236" s="199" t="s">
        <v>1417</v>
      </c>
      <c r="C236" s="160"/>
      <c r="D236" s="160"/>
      <c r="E236" s="160"/>
      <c r="F236" s="160"/>
      <c r="G236" s="160"/>
      <c r="H236" s="160"/>
      <c r="I236" s="160"/>
      <c r="J236" s="160"/>
      <c r="K236" s="160"/>
      <c r="L236" s="160"/>
      <c r="M236" s="160"/>
      <c r="N236" s="160"/>
      <c r="O236" s="160"/>
    </row>
    <row r="237" spans="1:15" ht="14.25" x14ac:dyDescent="0.2">
      <c r="A237" s="164"/>
      <c r="B237" s="199" t="s">
        <v>1418</v>
      </c>
      <c r="C237" s="160"/>
      <c r="D237" s="160"/>
      <c r="E237" s="160"/>
      <c r="F237" s="160"/>
      <c r="G237" s="160"/>
      <c r="H237" s="160"/>
      <c r="I237" s="160"/>
      <c r="J237" s="160"/>
      <c r="K237" s="160"/>
      <c r="L237" s="160"/>
      <c r="M237" s="160"/>
      <c r="N237" s="160"/>
      <c r="O237" s="160"/>
    </row>
    <row r="238" spans="1:15" ht="14.25" x14ac:dyDescent="0.2">
      <c r="A238" s="164"/>
      <c r="B238" s="199" t="s">
        <v>1419</v>
      </c>
      <c r="C238" s="160"/>
      <c r="D238" s="160"/>
      <c r="E238" s="160"/>
      <c r="F238" s="160"/>
      <c r="G238" s="160"/>
      <c r="H238" s="160"/>
      <c r="I238" s="160"/>
      <c r="J238" s="160"/>
      <c r="K238" s="160"/>
      <c r="L238" s="160"/>
      <c r="M238" s="160"/>
      <c r="N238" s="160"/>
      <c r="O238" s="160"/>
    </row>
    <row r="239" spans="1:15" ht="14.25" x14ac:dyDescent="0.2">
      <c r="A239" s="164"/>
      <c r="B239" s="199" t="s">
        <v>1420</v>
      </c>
      <c r="C239" s="160"/>
      <c r="D239" s="160"/>
      <c r="E239" s="160"/>
      <c r="F239" s="160"/>
      <c r="G239" s="160"/>
      <c r="H239" s="160"/>
      <c r="I239" s="160"/>
      <c r="J239" s="160"/>
      <c r="K239" s="160"/>
      <c r="L239" s="160"/>
      <c r="M239" s="160"/>
      <c r="N239" s="160"/>
      <c r="O239" s="160"/>
    </row>
    <row r="240" spans="1:15" ht="14.25" x14ac:dyDescent="0.2">
      <c r="A240" s="164"/>
      <c r="B240" s="199" t="s">
        <v>1421</v>
      </c>
      <c r="C240" s="160"/>
      <c r="D240" s="160"/>
      <c r="E240" s="160"/>
      <c r="F240" s="160"/>
      <c r="G240" s="160"/>
      <c r="H240" s="160"/>
      <c r="I240" s="160"/>
      <c r="J240" s="160"/>
      <c r="K240" s="160"/>
      <c r="L240" s="160"/>
      <c r="M240" s="160"/>
      <c r="N240" s="160"/>
      <c r="O240" s="160"/>
    </row>
    <row r="241" spans="1:15" ht="14.25" x14ac:dyDescent="0.2">
      <c r="A241" s="164"/>
      <c r="B241" s="199" t="s">
        <v>1425</v>
      </c>
      <c r="C241" s="160"/>
      <c r="D241" s="160"/>
      <c r="E241" s="160"/>
      <c r="F241" s="160"/>
      <c r="G241" s="160"/>
      <c r="H241" s="160"/>
      <c r="I241" s="160"/>
      <c r="J241" s="160"/>
      <c r="K241" s="160"/>
      <c r="L241" s="160"/>
      <c r="M241" s="160"/>
      <c r="N241" s="160"/>
      <c r="O241" s="160"/>
    </row>
    <row r="242" spans="1:15" ht="14.25" x14ac:dyDescent="0.2">
      <c r="A242" s="164"/>
      <c r="B242" s="199"/>
      <c r="C242" s="160"/>
      <c r="D242" s="160"/>
      <c r="E242" s="160"/>
      <c r="F242" s="160"/>
      <c r="G242" s="160"/>
      <c r="H242" s="160"/>
      <c r="I242" s="160"/>
      <c r="J242" s="160"/>
      <c r="K242" s="160"/>
      <c r="L242" s="160"/>
      <c r="M242" s="160"/>
      <c r="N242" s="160"/>
      <c r="O242" s="160"/>
    </row>
    <row r="243" spans="1:15" ht="14.25" x14ac:dyDescent="0.2">
      <c r="A243" s="164"/>
      <c r="B243" s="199" t="s">
        <v>1424</v>
      </c>
      <c r="C243" s="160"/>
      <c r="D243" s="160"/>
      <c r="E243" s="160"/>
      <c r="F243" s="160"/>
      <c r="G243" s="160"/>
      <c r="H243" s="160"/>
      <c r="I243" s="160"/>
      <c r="J243" s="160"/>
      <c r="K243" s="160"/>
      <c r="L243" s="160"/>
      <c r="M243" s="160"/>
      <c r="N243" s="160"/>
      <c r="O243" s="160"/>
    </row>
    <row r="244" spans="1:15" ht="14.25" x14ac:dyDescent="0.2">
      <c r="A244" s="164"/>
      <c r="B244" s="199"/>
      <c r="C244" s="160"/>
      <c r="D244" s="160"/>
      <c r="E244" s="160"/>
      <c r="F244" s="160"/>
      <c r="G244" s="160"/>
      <c r="H244" s="160"/>
      <c r="I244" s="160"/>
      <c r="J244" s="160"/>
      <c r="K244" s="160"/>
      <c r="L244" s="160"/>
      <c r="M244" s="160"/>
      <c r="N244" s="160"/>
      <c r="O244" s="160"/>
    </row>
    <row r="245" spans="1:15" ht="14.25" x14ac:dyDescent="0.2">
      <c r="A245" s="164"/>
      <c r="B245" s="199" t="s">
        <v>1422</v>
      </c>
      <c r="C245" s="160"/>
      <c r="D245" s="160"/>
      <c r="E245" s="160"/>
      <c r="F245" s="160"/>
      <c r="G245" s="160"/>
      <c r="H245" s="160"/>
      <c r="I245" s="160"/>
      <c r="J245" s="160"/>
      <c r="K245" s="160"/>
      <c r="L245" s="160"/>
      <c r="M245" s="160"/>
      <c r="N245" s="160"/>
      <c r="O245" s="160"/>
    </row>
    <row r="246" spans="1:15" ht="14.25" x14ac:dyDescent="0.2">
      <c r="A246" s="164"/>
      <c r="B246" s="199" t="s">
        <v>1423</v>
      </c>
      <c r="C246" s="160"/>
      <c r="D246" s="160"/>
      <c r="E246" s="160"/>
      <c r="F246" s="160"/>
      <c r="G246" s="160"/>
      <c r="H246" s="160"/>
      <c r="I246" s="160"/>
      <c r="J246" s="160"/>
      <c r="K246" s="160"/>
      <c r="L246" s="160"/>
      <c r="M246" s="160"/>
      <c r="N246" s="160"/>
      <c r="O246" s="160"/>
    </row>
    <row r="247" spans="1:15" ht="14.25" x14ac:dyDescent="0.2">
      <c r="A247" s="164"/>
      <c r="B247" s="199" t="s">
        <v>1426</v>
      </c>
      <c r="C247" s="160"/>
      <c r="D247" s="160"/>
      <c r="E247" s="160"/>
      <c r="F247" s="160"/>
      <c r="G247" s="160"/>
      <c r="H247" s="160"/>
      <c r="I247" s="160"/>
      <c r="J247" s="160"/>
      <c r="K247" s="160"/>
      <c r="L247" s="160"/>
      <c r="M247" s="160"/>
      <c r="N247" s="160"/>
      <c r="O247" s="160"/>
    </row>
    <row r="248" spans="1:15" ht="14.25" x14ac:dyDescent="0.2">
      <c r="A248" s="164"/>
      <c r="B248" s="199"/>
      <c r="C248" s="160"/>
      <c r="D248" s="160"/>
      <c r="E248" s="160"/>
      <c r="F248" s="160"/>
      <c r="G248" s="160"/>
      <c r="H248" s="160"/>
      <c r="I248" s="160"/>
      <c r="J248" s="160"/>
      <c r="K248" s="160"/>
      <c r="L248" s="160"/>
      <c r="M248" s="160"/>
      <c r="N248" s="160"/>
      <c r="O248" s="160"/>
    </row>
    <row r="249" spans="1:15" ht="15" x14ac:dyDescent="0.25">
      <c r="A249" s="164"/>
      <c r="B249" s="168" t="s">
        <v>1427</v>
      </c>
      <c r="C249" s="160"/>
      <c r="D249" s="160"/>
      <c r="E249" s="160"/>
      <c r="F249" s="160"/>
      <c r="G249" s="160"/>
      <c r="H249" s="160"/>
      <c r="I249" s="160"/>
      <c r="J249" s="160"/>
      <c r="K249" s="160"/>
      <c r="L249" s="160"/>
      <c r="M249" s="160"/>
      <c r="N249" s="160"/>
      <c r="O249" s="160"/>
    </row>
    <row r="250" spans="1:15" ht="14.25" x14ac:dyDescent="0.2">
      <c r="A250" s="164"/>
      <c r="B250" s="199"/>
      <c r="C250" s="160"/>
      <c r="D250" s="160"/>
      <c r="E250" s="160"/>
      <c r="F250" s="160"/>
      <c r="G250" s="160"/>
      <c r="H250" s="160"/>
      <c r="I250" s="160"/>
      <c r="J250" s="160"/>
      <c r="K250" s="160"/>
      <c r="L250" s="160"/>
      <c r="M250" s="160"/>
      <c r="N250" s="160"/>
      <c r="O250" s="160"/>
    </row>
    <row r="251" spans="1:15" ht="14.25" x14ac:dyDescent="0.2">
      <c r="A251" s="164"/>
      <c r="B251" s="199"/>
      <c r="C251" s="160"/>
      <c r="D251" s="160"/>
      <c r="E251" s="160"/>
      <c r="F251" s="160"/>
      <c r="G251" s="160"/>
      <c r="H251" s="160"/>
      <c r="I251" s="160"/>
      <c r="J251" s="160"/>
      <c r="K251" s="160"/>
      <c r="L251" s="160"/>
      <c r="M251" s="160"/>
      <c r="N251" s="160"/>
      <c r="O251" s="160"/>
    </row>
    <row r="252" spans="1:15" ht="14.25" x14ac:dyDescent="0.2">
      <c r="A252" s="164"/>
      <c r="B252" s="199"/>
      <c r="C252" s="160"/>
      <c r="D252" s="160"/>
      <c r="E252" s="160"/>
      <c r="F252" s="160"/>
      <c r="G252" s="160"/>
      <c r="H252" s="160"/>
      <c r="I252" s="160"/>
      <c r="J252" s="160"/>
      <c r="K252" s="160"/>
      <c r="L252" s="160"/>
      <c r="M252" s="160"/>
      <c r="N252" s="160"/>
      <c r="O252" s="160"/>
    </row>
    <row r="253" spans="1:15" ht="14.25" x14ac:dyDescent="0.2">
      <c r="A253" s="164"/>
      <c r="B253" s="199"/>
      <c r="C253" s="160"/>
      <c r="D253" s="160"/>
      <c r="E253" s="160"/>
      <c r="F253" s="160"/>
      <c r="G253" s="160"/>
      <c r="H253" s="160"/>
      <c r="I253" s="160"/>
      <c r="J253" s="160"/>
      <c r="K253" s="160"/>
      <c r="L253" s="160"/>
      <c r="M253" s="160"/>
      <c r="N253" s="160"/>
      <c r="O253" s="160"/>
    </row>
    <row r="254" spans="1:15" ht="21" x14ac:dyDescent="0.35">
      <c r="A254" s="164"/>
      <c r="B254" s="164"/>
      <c r="C254" s="167"/>
      <c r="D254" s="165"/>
      <c r="E254" s="166"/>
      <c r="F254" s="158"/>
      <c r="G254"/>
      <c r="H254"/>
      <c r="I254"/>
      <c r="J254"/>
      <c r="K254"/>
      <c r="L254" s="158"/>
      <c r="M254" s="158"/>
      <c r="N254" s="169"/>
      <c r="O254" s="170"/>
    </row>
    <row r="255" spans="1:15" ht="15" x14ac:dyDescent="0.2">
      <c r="A255" s="173"/>
      <c r="B255" s="158"/>
      <c r="C255" s="158"/>
      <c r="D255"/>
      <c r="E255"/>
      <c r="F255"/>
      <c r="G255"/>
      <c r="H255"/>
      <c r="I255"/>
      <c r="J255"/>
      <c r="K255"/>
      <c r="L255" s="158"/>
      <c r="M255" s="158"/>
      <c r="N255" s="169"/>
      <c r="O255" s="170"/>
    </row>
    <row r="256" spans="1:15" x14ac:dyDescent="0.2">
      <c r="A256" s="111"/>
      <c r="B256" s="110"/>
      <c r="C256" s="201"/>
      <c r="D256" s="111" t="s">
        <v>2</v>
      </c>
      <c r="E256" s="110"/>
      <c r="F256" s="202"/>
      <c r="G256" s="110"/>
      <c r="H256" s="111"/>
      <c r="I256" s="110"/>
      <c r="J256" s="201"/>
      <c r="K256" s="111" t="s">
        <v>3</v>
      </c>
      <c r="L256" s="110"/>
      <c r="M256" s="110"/>
      <c r="N256" s="203"/>
      <c r="O256" s="204"/>
    </row>
    <row r="257" spans="1:15" x14ac:dyDescent="0.2">
      <c r="A257" s="111"/>
      <c r="B257" s="205"/>
      <c r="C257" s="201"/>
      <c r="D257" s="111" t="s">
        <v>4</v>
      </c>
      <c r="E257" s="110"/>
      <c r="F257" s="110"/>
      <c r="G257" s="110"/>
      <c r="H257" s="110"/>
      <c r="I257" s="110"/>
      <c r="J257" s="201"/>
      <c r="K257" s="111" t="s">
        <v>5</v>
      </c>
      <c r="L257" s="110"/>
      <c r="M257" s="110"/>
      <c r="N257" s="203"/>
      <c r="O257" s="204"/>
    </row>
    <row r="258" spans="1:15" x14ac:dyDescent="0.2">
      <c r="A258" s="111"/>
      <c r="B258" s="110"/>
      <c r="C258" s="201"/>
      <c r="D258" s="111" t="s">
        <v>5</v>
      </c>
      <c r="E258" s="110"/>
      <c r="F258" s="110"/>
      <c r="G258" s="110"/>
      <c r="H258" s="110"/>
      <c r="I258" s="110"/>
      <c r="J258" s="202"/>
      <c r="K258" s="111"/>
      <c r="L258" s="110"/>
      <c r="M258" s="110"/>
      <c r="N258" s="203"/>
      <c r="O258" s="204"/>
    </row>
    <row r="259" spans="1:15" x14ac:dyDescent="0.2">
      <c r="A259" s="111"/>
      <c r="B259" s="110"/>
      <c r="C259" s="202"/>
      <c r="D259" s="111"/>
      <c r="E259" s="110"/>
      <c r="F259" s="110"/>
      <c r="G259" s="110"/>
      <c r="H259" s="110"/>
      <c r="I259" s="110"/>
      <c r="J259" s="202"/>
      <c r="K259" s="111"/>
      <c r="L259" s="110"/>
      <c r="M259" s="110"/>
      <c r="N259" s="203"/>
      <c r="O259" s="204"/>
    </row>
    <row r="260" spans="1:15" x14ac:dyDescent="0.2">
      <c r="A260" s="206"/>
      <c r="B260" s="207"/>
      <c r="C260" s="208"/>
      <c r="D260" s="111"/>
      <c r="E260" s="110"/>
      <c r="F260" s="110"/>
      <c r="G260" s="110"/>
      <c r="H260" s="110"/>
      <c r="I260" s="110"/>
      <c r="J260" s="201"/>
      <c r="K260" s="111"/>
      <c r="L260" s="110"/>
      <c r="M260" s="110"/>
      <c r="N260" s="203"/>
      <c r="O260" s="204"/>
    </row>
    <row r="261" spans="1:15" x14ac:dyDescent="0.2">
      <c r="A261" s="462" t="s">
        <v>82</v>
      </c>
      <c r="B261" s="463"/>
      <c r="C261" s="464"/>
      <c r="D261" s="111"/>
      <c r="E261" s="110"/>
      <c r="F261" s="110"/>
      <c r="G261" s="110"/>
      <c r="H261" s="110"/>
      <c r="I261" s="110"/>
      <c r="J261" s="201"/>
      <c r="K261" s="111"/>
      <c r="L261" s="110"/>
      <c r="M261" s="110"/>
      <c r="N261" s="203"/>
      <c r="O261" s="204"/>
    </row>
    <row r="262" spans="1:15" ht="13.5" thickBot="1" x14ac:dyDescent="0.25">
      <c r="A262" s="428" t="s">
        <v>87</v>
      </c>
      <c r="B262" s="429"/>
      <c r="C262" s="430"/>
      <c r="D262" s="209"/>
      <c r="E262" s="210"/>
      <c r="F262" s="210"/>
      <c r="G262" s="210"/>
      <c r="H262" s="210"/>
      <c r="I262" s="210"/>
      <c r="J262" s="211"/>
      <c r="K262" s="209"/>
      <c r="L262" s="210"/>
      <c r="M262" s="210"/>
      <c r="N262" s="212"/>
      <c r="O262" s="213"/>
    </row>
  </sheetData>
  <mergeCells count="68">
    <mergeCell ref="D20:H20"/>
    <mergeCell ref="D24:H24"/>
    <mergeCell ref="D28:F28"/>
    <mergeCell ref="D33:F33"/>
    <mergeCell ref="D66:F66"/>
    <mergeCell ref="D48:H48"/>
    <mergeCell ref="D44:H44"/>
    <mergeCell ref="D53:F53"/>
    <mergeCell ref="D58:F58"/>
    <mergeCell ref="E179:H179"/>
    <mergeCell ref="B194:H194"/>
    <mergeCell ref="C146:F146"/>
    <mergeCell ref="C212:H212"/>
    <mergeCell ref="E180:H180"/>
    <mergeCell ref="E186:K186"/>
    <mergeCell ref="E187:K187"/>
    <mergeCell ref="B191:D191"/>
    <mergeCell ref="B188:D188"/>
    <mergeCell ref="B189:D189"/>
    <mergeCell ref="B190:D190"/>
    <mergeCell ref="E188:K188"/>
    <mergeCell ref="E189:K189"/>
    <mergeCell ref="E190:K190"/>
    <mergeCell ref="C92:H92"/>
    <mergeCell ref="C93:H93"/>
    <mergeCell ref="B95:O95"/>
    <mergeCell ref="D96:O96"/>
    <mergeCell ref="E168:H168"/>
    <mergeCell ref="C87:H87"/>
    <mergeCell ref="C88:H88"/>
    <mergeCell ref="C89:H89"/>
    <mergeCell ref="C90:H90"/>
    <mergeCell ref="C91:H91"/>
    <mergeCell ref="A5:H5"/>
    <mergeCell ref="I5:O5"/>
    <mergeCell ref="A261:C261"/>
    <mergeCell ref="B164:O164"/>
    <mergeCell ref="B166:I166"/>
    <mergeCell ref="B147:H147"/>
    <mergeCell ref="D215:I215"/>
    <mergeCell ref="D216:I216"/>
    <mergeCell ref="D217:I217"/>
    <mergeCell ref="D218:I218"/>
    <mergeCell ref="D219:I219"/>
    <mergeCell ref="D220:I220"/>
    <mergeCell ref="D221:I221"/>
    <mergeCell ref="D222:I222"/>
    <mergeCell ref="D223:I223"/>
    <mergeCell ref="D224:I224"/>
    <mergeCell ref="A3:H3"/>
    <mergeCell ref="I3:L3"/>
    <mergeCell ref="A4:H4"/>
    <mergeCell ref="I4:L4"/>
    <mergeCell ref="M4:O4"/>
    <mergeCell ref="B1:H1"/>
    <mergeCell ref="I1:L2"/>
    <mergeCell ref="M1:O1"/>
    <mergeCell ref="A2:H2"/>
    <mergeCell ref="M2:O2"/>
    <mergeCell ref="A262:C262"/>
    <mergeCell ref="D225:I225"/>
    <mergeCell ref="D226:I226"/>
    <mergeCell ref="D227:I227"/>
    <mergeCell ref="D228:I228"/>
    <mergeCell ref="D229:I229"/>
    <mergeCell ref="D230:I230"/>
    <mergeCell ref="D231:I231"/>
    <mergeCell ref="C233:F233"/>
  </mergeCells>
  <printOptions horizontalCentered="1"/>
  <pageMargins left="0" right="0" top="0.39370078740157483" bottom="0.19685039370078741" header="0" footer="0"/>
  <pageSetup paperSize="9" scale="49" fitToHeight="2" orientation="landscape" horizontalDpi="300" verticalDpi="300" r:id="rId1"/>
  <headerFooter alignWithMargins="0">
    <oddFooter>&amp;L&amp;P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639"/>
  <sheetViews>
    <sheetView topLeftCell="A223" workbookViewId="0">
      <selection activeCell="F230" sqref="F230"/>
    </sheetView>
  </sheetViews>
  <sheetFormatPr defaultRowHeight="12.75" x14ac:dyDescent="0.2"/>
  <cols>
    <col min="1" max="1" width="18.7109375" style="82" customWidth="1"/>
    <col min="2" max="2" width="60.7109375" style="77" customWidth="1"/>
    <col min="3" max="3" width="6.7109375" style="78" customWidth="1"/>
    <col min="4" max="4" width="10.7109375" style="79" customWidth="1"/>
    <col min="5" max="5" width="12.28515625" style="80" bestFit="1" customWidth="1"/>
    <col min="6" max="6" width="16.7109375" style="80" customWidth="1"/>
    <col min="7" max="255" width="9.140625" style="81"/>
    <col min="256" max="256" width="18.7109375" style="81" customWidth="1"/>
    <col min="257" max="257" width="60.7109375" style="81" customWidth="1"/>
    <col min="258" max="258" width="6.7109375" style="81" customWidth="1"/>
    <col min="259" max="259" width="10.7109375" style="81" customWidth="1"/>
    <col min="260" max="260" width="12.28515625" style="81" bestFit="1" customWidth="1"/>
    <col min="261" max="261" width="16.7109375" style="81" customWidth="1"/>
    <col min="262" max="262" width="7.7109375" style="81" customWidth="1"/>
    <col min="263" max="511" width="9.140625" style="81"/>
    <col min="512" max="512" width="18.7109375" style="81" customWidth="1"/>
    <col min="513" max="513" width="60.7109375" style="81" customWidth="1"/>
    <col min="514" max="514" width="6.7109375" style="81" customWidth="1"/>
    <col min="515" max="515" width="10.7109375" style="81" customWidth="1"/>
    <col min="516" max="516" width="12.28515625" style="81" bestFit="1" customWidth="1"/>
    <col min="517" max="517" width="16.7109375" style="81" customWidth="1"/>
    <col min="518" max="518" width="7.7109375" style="81" customWidth="1"/>
    <col min="519" max="767" width="9.140625" style="81"/>
    <col min="768" max="768" width="18.7109375" style="81" customWidth="1"/>
    <col min="769" max="769" width="60.7109375" style="81" customWidth="1"/>
    <col min="770" max="770" width="6.7109375" style="81" customWidth="1"/>
    <col min="771" max="771" width="10.7109375" style="81" customWidth="1"/>
    <col min="772" max="772" width="12.28515625" style="81" bestFit="1" customWidth="1"/>
    <col min="773" max="773" width="16.7109375" style="81" customWidth="1"/>
    <col min="774" max="774" width="7.7109375" style="81" customWidth="1"/>
    <col min="775" max="1023" width="9.140625" style="81"/>
    <col min="1024" max="1024" width="18.7109375" style="81" customWidth="1"/>
    <col min="1025" max="1025" width="60.7109375" style="81" customWidth="1"/>
    <col min="1026" max="1026" width="6.7109375" style="81" customWidth="1"/>
    <col min="1027" max="1027" width="10.7109375" style="81" customWidth="1"/>
    <col min="1028" max="1028" width="12.28515625" style="81" bestFit="1" customWidth="1"/>
    <col min="1029" max="1029" width="16.7109375" style="81" customWidth="1"/>
    <col min="1030" max="1030" width="7.7109375" style="81" customWidth="1"/>
    <col min="1031" max="1279" width="9.140625" style="81"/>
    <col min="1280" max="1280" width="18.7109375" style="81" customWidth="1"/>
    <col min="1281" max="1281" width="60.7109375" style="81" customWidth="1"/>
    <col min="1282" max="1282" width="6.7109375" style="81" customWidth="1"/>
    <col min="1283" max="1283" width="10.7109375" style="81" customWidth="1"/>
    <col min="1284" max="1284" width="12.28515625" style="81" bestFit="1" customWidth="1"/>
    <col min="1285" max="1285" width="16.7109375" style="81" customWidth="1"/>
    <col min="1286" max="1286" width="7.7109375" style="81" customWidth="1"/>
    <col min="1287" max="1535" width="9.140625" style="81"/>
    <col min="1536" max="1536" width="18.7109375" style="81" customWidth="1"/>
    <col min="1537" max="1537" width="60.7109375" style="81" customWidth="1"/>
    <col min="1538" max="1538" width="6.7109375" style="81" customWidth="1"/>
    <col min="1539" max="1539" width="10.7109375" style="81" customWidth="1"/>
    <col min="1540" max="1540" width="12.28515625" style="81" bestFit="1" customWidth="1"/>
    <col min="1541" max="1541" width="16.7109375" style="81" customWidth="1"/>
    <col min="1542" max="1542" width="7.7109375" style="81" customWidth="1"/>
    <col min="1543" max="1791" width="9.140625" style="81"/>
    <col min="1792" max="1792" width="18.7109375" style="81" customWidth="1"/>
    <col min="1793" max="1793" width="60.7109375" style="81" customWidth="1"/>
    <col min="1794" max="1794" width="6.7109375" style="81" customWidth="1"/>
    <col min="1795" max="1795" width="10.7109375" style="81" customWidth="1"/>
    <col min="1796" max="1796" width="12.28515625" style="81" bestFit="1" customWidth="1"/>
    <col min="1797" max="1797" width="16.7109375" style="81" customWidth="1"/>
    <col min="1798" max="1798" width="7.7109375" style="81" customWidth="1"/>
    <col min="1799" max="2047" width="9.140625" style="81"/>
    <col min="2048" max="2048" width="18.7109375" style="81" customWidth="1"/>
    <col min="2049" max="2049" width="60.7109375" style="81" customWidth="1"/>
    <col min="2050" max="2050" width="6.7109375" style="81" customWidth="1"/>
    <col min="2051" max="2051" width="10.7109375" style="81" customWidth="1"/>
    <col min="2052" max="2052" width="12.28515625" style="81" bestFit="1" customWidth="1"/>
    <col min="2053" max="2053" width="16.7109375" style="81" customWidth="1"/>
    <col min="2054" max="2054" width="7.7109375" style="81" customWidth="1"/>
    <col min="2055" max="2303" width="9.140625" style="81"/>
    <col min="2304" max="2304" width="18.7109375" style="81" customWidth="1"/>
    <col min="2305" max="2305" width="60.7109375" style="81" customWidth="1"/>
    <col min="2306" max="2306" width="6.7109375" style="81" customWidth="1"/>
    <col min="2307" max="2307" width="10.7109375" style="81" customWidth="1"/>
    <col min="2308" max="2308" width="12.28515625" style="81" bestFit="1" customWidth="1"/>
    <col min="2309" max="2309" width="16.7109375" style="81" customWidth="1"/>
    <col min="2310" max="2310" width="7.7109375" style="81" customWidth="1"/>
    <col min="2311" max="2559" width="9.140625" style="81"/>
    <col min="2560" max="2560" width="18.7109375" style="81" customWidth="1"/>
    <col min="2561" max="2561" width="60.7109375" style="81" customWidth="1"/>
    <col min="2562" max="2562" width="6.7109375" style="81" customWidth="1"/>
    <col min="2563" max="2563" width="10.7109375" style="81" customWidth="1"/>
    <col min="2564" max="2564" width="12.28515625" style="81" bestFit="1" customWidth="1"/>
    <col min="2565" max="2565" width="16.7109375" style="81" customWidth="1"/>
    <col min="2566" max="2566" width="7.7109375" style="81" customWidth="1"/>
    <col min="2567" max="2815" width="9.140625" style="81"/>
    <col min="2816" max="2816" width="18.7109375" style="81" customWidth="1"/>
    <col min="2817" max="2817" width="60.7109375" style="81" customWidth="1"/>
    <col min="2818" max="2818" width="6.7109375" style="81" customWidth="1"/>
    <col min="2819" max="2819" width="10.7109375" style="81" customWidth="1"/>
    <col min="2820" max="2820" width="12.28515625" style="81" bestFit="1" customWidth="1"/>
    <col min="2821" max="2821" width="16.7109375" style="81" customWidth="1"/>
    <col min="2822" max="2822" width="7.7109375" style="81" customWidth="1"/>
    <col min="2823" max="3071" width="9.140625" style="81"/>
    <col min="3072" max="3072" width="18.7109375" style="81" customWidth="1"/>
    <col min="3073" max="3073" width="60.7109375" style="81" customWidth="1"/>
    <col min="3074" max="3074" width="6.7109375" style="81" customWidth="1"/>
    <col min="3075" max="3075" width="10.7109375" style="81" customWidth="1"/>
    <col min="3076" max="3076" width="12.28515625" style="81" bestFit="1" customWidth="1"/>
    <col min="3077" max="3077" width="16.7109375" style="81" customWidth="1"/>
    <col min="3078" max="3078" width="7.7109375" style="81" customWidth="1"/>
    <col min="3079" max="3327" width="9.140625" style="81"/>
    <col min="3328" max="3328" width="18.7109375" style="81" customWidth="1"/>
    <col min="3329" max="3329" width="60.7109375" style="81" customWidth="1"/>
    <col min="3330" max="3330" width="6.7109375" style="81" customWidth="1"/>
    <col min="3331" max="3331" width="10.7109375" style="81" customWidth="1"/>
    <col min="3332" max="3332" width="12.28515625" style="81" bestFit="1" customWidth="1"/>
    <col min="3333" max="3333" width="16.7109375" style="81" customWidth="1"/>
    <col min="3334" max="3334" width="7.7109375" style="81" customWidth="1"/>
    <col min="3335" max="3583" width="9.140625" style="81"/>
    <col min="3584" max="3584" width="18.7109375" style="81" customWidth="1"/>
    <col min="3585" max="3585" width="60.7109375" style="81" customWidth="1"/>
    <col min="3586" max="3586" width="6.7109375" style="81" customWidth="1"/>
    <col min="3587" max="3587" width="10.7109375" style="81" customWidth="1"/>
    <col min="3588" max="3588" width="12.28515625" style="81" bestFit="1" customWidth="1"/>
    <col min="3589" max="3589" width="16.7109375" style="81" customWidth="1"/>
    <col min="3590" max="3590" width="7.7109375" style="81" customWidth="1"/>
    <col min="3591" max="3839" width="9.140625" style="81"/>
    <col min="3840" max="3840" width="18.7109375" style="81" customWidth="1"/>
    <col min="3841" max="3841" width="60.7109375" style="81" customWidth="1"/>
    <col min="3842" max="3842" width="6.7109375" style="81" customWidth="1"/>
    <col min="3843" max="3843" width="10.7109375" style="81" customWidth="1"/>
    <col min="3844" max="3844" width="12.28515625" style="81" bestFit="1" customWidth="1"/>
    <col min="3845" max="3845" width="16.7109375" style="81" customWidth="1"/>
    <col min="3846" max="3846" width="7.7109375" style="81" customWidth="1"/>
    <col min="3847" max="4095" width="9.140625" style="81"/>
    <col min="4096" max="4096" width="18.7109375" style="81" customWidth="1"/>
    <col min="4097" max="4097" width="60.7109375" style="81" customWidth="1"/>
    <col min="4098" max="4098" width="6.7109375" style="81" customWidth="1"/>
    <col min="4099" max="4099" width="10.7109375" style="81" customWidth="1"/>
    <col min="4100" max="4100" width="12.28515625" style="81" bestFit="1" customWidth="1"/>
    <col min="4101" max="4101" width="16.7109375" style="81" customWidth="1"/>
    <col min="4102" max="4102" width="7.7109375" style="81" customWidth="1"/>
    <col min="4103" max="4351" width="9.140625" style="81"/>
    <col min="4352" max="4352" width="18.7109375" style="81" customWidth="1"/>
    <col min="4353" max="4353" width="60.7109375" style="81" customWidth="1"/>
    <col min="4354" max="4354" width="6.7109375" style="81" customWidth="1"/>
    <col min="4355" max="4355" width="10.7109375" style="81" customWidth="1"/>
    <col min="4356" max="4356" width="12.28515625" style="81" bestFit="1" customWidth="1"/>
    <col min="4357" max="4357" width="16.7109375" style="81" customWidth="1"/>
    <col min="4358" max="4358" width="7.7109375" style="81" customWidth="1"/>
    <col min="4359" max="4607" width="9.140625" style="81"/>
    <col min="4608" max="4608" width="18.7109375" style="81" customWidth="1"/>
    <col min="4609" max="4609" width="60.7109375" style="81" customWidth="1"/>
    <col min="4610" max="4610" width="6.7109375" style="81" customWidth="1"/>
    <col min="4611" max="4611" width="10.7109375" style="81" customWidth="1"/>
    <col min="4612" max="4612" width="12.28515625" style="81" bestFit="1" customWidth="1"/>
    <col min="4613" max="4613" width="16.7109375" style="81" customWidth="1"/>
    <col min="4614" max="4614" width="7.7109375" style="81" customWidth="1"/>
    <col min="4615" max="4863" width="9.140625" style="81"/>
    <col min="4864" max="4864" width="18.7109375" style="81" customWidth="1"/>
    <col min="4865" max="4865" width="60.7109375" style="81" customWidth="1"/>
    <col min="4866" max="4866" width="6.7109375" style="81" customWidth="1"/>
    <col min="4867" max="4867" width="10.7109375" style="81" customWidth="1"/>
    <col min="4868" max="4868" width="12.28515625" style="81" bestFit="1" customWidth="1"/>
    <col min="4869" max="4869" width="16.7109375" style="81" customWidth="1"/>
    <col min="4870" max="4870" width="7.7109375" style="81" customWidth="1"/>
    <col min="4871" max="5119" width="9.140625" style="81"/>
    <col min="5120" max="5120" width="18.7109375" style="81" customWidth="1"/>
    <col min="5121" max="5121" width="60.7109375" style="81" customWidth="1"/>
    <col min="5122" max="5122" width="6.7109375" style="81" customWidth="1"/>
    <col min="5123" max="5123" width="10.7109375" style="81" customWidth="1"/>
    <col min="5124" max="5124" width="12.28515625" style="81" bestFit="1" customWidth="1"/>
    <col min="5125" max="5125" width="16.7109375" style="81" customWidth="1"/>
    <col min="5126" max="5126" width="7.7109375" style="81" customWidth="1"/>
    <col min="5127" max="5375" width="9.140625" style="81"/>
    <col min="5376" max="5376" width="18.7109375" style="81" customWidth="1"/>
    <col min="5377" max="5377" width="60.7109375" style="81" customWidth="1"/>
    <col min="5378" max="5378" width="6.7109375" style="81" customWidth="1"/>
    <col min="5379" max="5379" width="10.7109375" style="81" customWidth="1"/>
    <col min="5380" max="5380" width="12.28515625" style="81" bestFit="1" customWidth="1"/>
    <col min="5381" max="5381" width="16.7109375" style="81" customWidth="1"/>
    <col min="5382" max="5382" width="7.7109375" style="81" customWidth="1"/>
    <col min="5383" max="5631" width="9.140625" style="81"/>
    <col min="5632" max="5632" width="18.7109375" style="81" customWidth="1"/>
    <col min="5633" max="5633" width="60.7109375" style="81" customWidth="1"/>
    <col min="5634" max="5634" width="6.7109375" style="81" customWidth="1"/>
    <col min="5635" max="5635" width="10.7109375" style="81" customWidth="1"/>
    <col min="5636" max="5636" width="12.28515625" style="81" bestFit="1" customWidth="1"/>
    <col min="5637" max="5637" width="16.7109375" style="81" customWidth="1"/>
    <col min="5638" max="5638" width="7.7109375" style="81" customWidth="1"/>
    <col min="5639" max="5887" width="9.140625" style="81"/>
    <col min="5888" max="5888" width="18.7109375" style="81" customWidth="1"/>
    <col min="5889" max="5889" width="60.7109375" style="81" customWidth="1"/>
    <col min="5890" max="5890" width="6.7109375" style="81" customWidth="1"/>
    <col min="5891" max="5891" width="10.7109375" style="81" customWidth="1"/>
    <col min="5892" max="5892" width="12.28515625" style="81" bestFit="1" customWidth="1"/>
    <col min="5893" max="5893" width="16.7109375" style="81" customWidth="1"/>
    <col min="5894" max="5894" width="7.7109375" style="81" customWidth="1"/>
    <col min="5895" max="6143" width="9.140625" style="81"/>
    <col min="6144" max="6144" width="18.7109375" style="81" customWidth="1"/>
    <col min="6145" max="6145" width="60.7109375" style="81" customWidth="1"/>
    <col min="6146" max="6146" width="6.7109375" style="81" customWidth="1"/>
    <col min="6147" max="6147" width="10.7109375" style="81" customWidth="1"/>
    <col min="6148" max="6148" width="12.28515625" style="81" bestFit="1" customWidth="1"/>
    <col min="6149" max="6149" width="16.7109375" style="81" customWidth="1"/>
    <col min="6150" max="6150" width="7.7109375" style="81" customWidth="1"/>
    <col min="6151" max="6399" width="9.140625" style="81"/>
    <col min="6400" max="6400" width="18.7109375" style="81" customWidth="1"/>
    <col min="6401" max="6401" width="60.7109375" style="81" customWidth="1"/>
    <col min="6402" max="6402" width="6.7109375" style="81" customWidth="1"/>
    <col min="6403" max="6403" width="10.7109375" style="81" customWidth="1"/>
    <col min="6404" max="6404" width="12.28515625" style="81" bestFit="1" customWidth="1"/>
    <col min="6405" max="6405" width="16.7109375" style="81" customWidth="1"/>
    <col min="6406" max="6406" width="7.7109375" style="81" customWidth="1"/>
    <col min="6407" max="6655" width="9.140625" style="81"/>
    <col min="6656" max="6656" width="18.7109375" style="81" customWidth="1"/>
    <col min="6657" max="6657" width="60.7109375" style="81" customWidth="1"/>
    <col min="6658" max="6658" width="6.7109375" style="81" customWidth="1"/>
    <col min="6659" max="6659" width="10.7109375" style="81" customWidth="1"/>
    <col min="6660" max="6660" width="12.28515625" style="81" bestFit="1" customWidth="1"/>
    <col min="6661" max="6661" width="16.7109375" style="81" customWidth="1"/>
    <col min="6662" max="6662" width="7.7109375" style="81" customWidth="1"/>
    <col min="6663" max="6911" width="9.140625" style="81"/>
    <col min="6912" max="6912" width="18.7109375" style="81" customWidth="1"/>
    <col min="6913" max="6913" width="60.7109375" style="81" customWidth="1"/>
    <col min="6914" max="6914" width="6.7109375" style="81" customWidth="1"/>
    <col min="6915" max="6915" width="10.7109375" style="81" customWidth="1"/>
    <col min="6916" max="6916" width="12.28515625" style="81" bestFit="1" customWidth="1"/>
    <col min="6917" max="6917" width="16.7109375" style="81" customWidth="1"/>
    <col min="6918" max="6918" width="7.7109375" style="81" customWidth="1"/>
    <col min="6919" max="7167" width="9.140625" style="81"/>
    <col min="7168" max="7168" width="18.7109375" style="81" customWidth="1"/>
    <col min="7169" max="7169" width="60.7109375" style="81" customWidth="1"/>
    <col min="7170" max="7170" width="6.7109375" style="81" customWidth="1"/>
    <col min="7171" max="7171" width="10.7109375" style="81" customWidth="1"/>
    <col min="7172" max="7172" width="12.28515625" style="81" bestFit="1" customWidth="1"/>
    <col min="7173" max="7173" width="16.7109375" style="81" customWidth="1"/>
    <col min="7174" max="7174" width="7.7109375" style="81" customWidth="1"/>
    <col min="7175" max="7423" width="9.140625" style="81"/>
    <col min="7424" max="7424" width="18.7109375" style="81" customWidth="1"/>
    <col min="7425" max="7425" width="60.7109375" style="81" customWidth="1"/>
    <col min="7426" max="7426" width="6.7109375" style="81" customWidth="1"/>
    <col min="7427" max="7427" width="10.7109375" style="81" customWidth="1"/>
    <col min="7428" max="7428" width="12.28515625" style="81" bestFit="1" customWidth="1"/>
    <col min="7429" max="7429" width="16.7109375" style="81" customWidth="1"/>
    <col min="7430" max="7430" width="7.7109375" style="81" customWidth="1"/>
    <col min="7431" max="7679" width="9.140625" style="81"/>
    <col min="7680" max="7680" width="18.7109375" style="81" customWidth="1"/>
    <col min="7681" max="7681" width="60.7109375" style="81" customWidth="1"/>
    <col min="7682" max="7682" width="6.7109375" style="81" customWidth="1"/>
    <col min="7683" max="7683" width="10.7109375" style="81" customWidth="1"/>
    <col min="7684" max="7684" width="12.28515625" style="81" bestFit="1" customWidth="1"/>
    <col min="7685" max="7685" width="16.7109375" style="81" customWidth="1"/>
    <col min="7686" max="7686" width="7.7109375" style="81" customWidth="1"/>
    <col min="7687" max="7935" width="9.140625" style="81"/>
    <col min="7936" max="7936" width="18.7109375" style="81" customWidth="1"/>
    <col min="7937" max="7937" width="60.7109375" style="81" customWidth="1"/>
    <col min="7938" max="7938" width="6.7109375" style="81" customWidth="1"/>
    <col min="7939" max="7939" width="10.7109375" style="81" customWidth="1"/>
    <col min="7940" max="7940" width="12.28515625" style="81" bestFit="1" customWidth="1"/>
    <col min="7941" max="7941" width="16.7109375" style="81" customWidth="1"/>
    <col min="7942" max="7942" width="7.7109375" style="81" customWidth="1"/>
    <col min="7943" max="8191" width="9.140625" style="81"/>
    <col min="8192" max="8192" width="18.7109375" style="81" customWidth="1"/>
    <col min="8193" max="8193" width="60.7109375" style="81" customWidth="1"/>
    <col min="8194" max="8194" width="6.7109375" style="81" customWidth="1"/>
    <col min="8195" max="8195" width="10.7109375" style="81" customWidth="1"/>
    <col min="8196" max="8196" width="12.28515625" style="81" bestFit="1" customWidth="1"/>
    <col min="8197" max="8197" width="16.7109375" style="81" customWidth="1"/>
    <col min="8198" max="8198" width="7.7109375" style="81" customWidth="1"/>
    <col min="8199" max="8447" width="9.140625" style="81"/>
    <col min="8448" max="8448" width="18.7109375" style="81" customWidth="1"/>
    <col min="8449" max="8449" width="60.7109375" style="81" customWidth="1"/>
    <col min="8450" max="8450" width="6.7109375" style="81" customWidth="1"/>
    <col min="8451" max="8451" width="10.7109375" style="81" customWidth="1"/>
    <col min="8452" max="8452" width="12.28515625" style="81" bestFit="1" customWidth="1"/>
    <col min="8453" max="8453" width="16.7109375" style="81" customWidth="1"/>
    <col min="8454" max="8454" width="7.7109375" style="81" customWidth="1"/>
    <col min="8455" max="8703" width="9.140625" style="81"/>
    <col min="8704" max="8704" width="18.7109375" style="81" customWidth="1"/>
    <col min="8705" max="8705" width="60.7109375" style="81" customWidth="1"/>
    <col min="8706" max="8706" width="6.7109375" style="81" customWidth="1"/>
    <col min="8707" max="8707" width="10.7109375" style="81" customWidth="1"/>
    <col min="8708" max="8708" width="12.28515625" style="81" bestFit="1" customWidth="1"/>
    <col min="8709" max="8709" width="16.7109375" style="81" customWidth="1"/>
    <col min="8710" max="8710" width="7.7109375" style="81" customWidth="1"/>
    <col min="8711" max="8959" width="9.140625" style="81"/>
    <col min="8960" max="8960" width="18.7109375" style="81" customWidth="1"/>
    <col min="8961" max="8961" width="60.7109375" style="81" customWidth="1"/>
    <col min="8962" max="8962" width="6.7109375" style="81" customWidth="1"/>
    <col min="8963" max="8963" width="10.7109375" style="81" customWidth="1"/>
    <col min="8964" max="8964" width="12.28515625" style="81" bestFit="1" customWidth="1"/>
    <col min="8965" max="8965" width="16.7109375" style="81" customWidth="1"/>
    <col min="8966" max="8966" width="7.7109375" style="81" customWidth="1"/>
    <col min="8967" max="9215" width="9.140625" style="81"/>
    <col min="9216" max="9216" width="18.7109375" style="81" customWidth="1"/>
    <col min="9217" max="9217" width="60.7109375" style="81" customWidth="1"/>
    <col min="9218" max="9218" width="6.7109375" style="81" customWidth="1"/>
    <col min="9219" max="9219" width="10.7109375" style="81" customWidth="1"/>
    <col min="9220" max="9220" width="12.28515625" style="81" bestFit="1" customWidth="1"/>
    <col min="9221" max="9221" width="16.7109375" style="81" customWidth="1"/>
    <col min="9222" max="9222" width="7.7109375" style="81" customWidth="1"/>
    <col min="9223" max="9471" width="9.140625" style="81"/>
    <col min="9472" max="9472" width="18.7109375" style="81" customWidth="1"/>
    <col min="9473" max="9473" width="60.7109375" style="81" customWidth="1"/>
    <col min="9474" max="9474" width="6.7109375" style="81" customWidth="1"/>
    <col min="9475" max="9475" width="10.7109375" style="81" customWidth="1"/>
    <col min="9476" max="9476" width="12.28515625" style="81" bestFit="1" customWidth="1"/>
    <col min="9477" max="9477" width="16.7109375" style="81" customWidth="1"/>
    <col min="9478" max="9478" width="7.7109375" style="81" customWidth="1"/>
    <col min="9479" max="9727" width="9.140625" style="81"/>
    <col min="9728" max="9728" width="18.7109375" style="81" customWidth="1"/>
    <col min="9729" max="9729" width="60.7109375" style="81" customWidth="1"/>
    <col min="9730" max="9730" width="6.7109375" style="81" customWidth="1"/>
    <col min="9731" max="9731" width="10.7109375" style="81" customWidth="1"/>
    <col min="9732" max="9732" width="12.28515625" style="81" bestFit="1" customWidth="1"/>
    <col min="9733" max="9733" width="16.7109375" style="81" customWidth="1"/>
    <col min="9734" max="9734" width="7.7109375" style="81" customWidth="1"/>
    <col min="9735" max="9983" width="9.140625" style="81"/>
    <col min="9984" max="9984" width="18.7109375" style="81" customWidth="1"/>
    <col min="9985" max="9985" width="60.7109375" style="81" customWidth="1"/>
    <col min="9986" max="9986" width="6.7109375" style="81" customWidth="1"/>
    <col min="9987" max="9987" width="10.7109375" style="81" customWidth="1"/>
    <col min="9988" max="9988" width="12.28515625" style="81" bestFit="1" customWidth="1"/>
    <col min="9989" max="9989" width="16.7109375" style="81" customWidth="1"/>
    <col min="9990" max="9990" width="7.7109375" style="81" customWidth="1"/>
    <col min="9991" max="10239" width="9.140625" style="81"/>
    <col min="10240" max="10240" width="18.7109375" style="81" customWidth="1"/>
    <col min="10241" max="10241" width="60.7109375" style="81" customWidth="1"/>
    <col min="10242" max="10242" width="6.7109375" style="81" customWidth="1"/>
    <col min="10243" max="10243" width="10.7109375" style="81" customWidth="1"/>
    <col min="10244" max="10244" width="12.28515625" style="81" bestFit="1" customWidth="1"/>
    <col min="10245" max="10245" width="16.7109375" style="81" customWidth="1"/>
    <col min="10246" max="10246" width="7.7109375" style="81" customWidth="1"/>
    <col min="10247" max="10495" width="9.140625" style="81"/>
    <col min="10496" max="10496" width="18.7109375" style="81" customWidth="1"/>
    <col min="10497" max="10497" width="60.7109375" style="81" customWidth="1"/>
    <col min="10498" max="10498" width="6.7109375" style="81" customWidth="1"/>
    <col min="10499" max="10499" width="10.7109375" style="81" customWidth="1"/>
    <col min="10500" max="10500" width="12.28515625" style="81" bestFit="1" customWidth="1"/>
    <col min="10501" max="10501" width="16.7109375" style="81" customWidth="1"/>
    <col min="10502" max="10502" width="7.7109375" style="81" customWidth="1"/>
    <col min="10503" max="10751" width="9.140625" style="81"/>
    <col min="10752" max="10752" width="18.7109375" style="81" customWidth="1"/>
    <col min="10753" max="10753" width="60.7109375" style="81" customWidth="1"/>
    <col min="10754" max="10754" width="6.7109375" style="81" customWidth="1"/>
    <col min="10755" max="10755" width="10.7109375" style="81" customWidth="1"/>
    <col min="10756" max="10756" width="12.28515625" style="81" bestFit="1" customWidth="1"/>
    <col min="10757" max="10757" width="16.7109375" style="81" customWidth="1"/>
    <col min="10758" max="10758" width="7.7109375" style="81" customWidth="1"/>
    <col min="10759" max="11007" width="9.140625" style="81"/>
    <col min="11008" max="11008" width="18.7109375" style="81" customWidth="1"/>
    <col min="11009" max="11009" width="60.7109375" style="81" customWidth="1"/>
    <col min="11010" max="11010" width="6.7109375" style="81" customWidth="1"/>
    <col min="11011" max="11011" width="10.7109375" style="81" customWidth="1"/>
    <col min="11012" max="11012" width="12.28515625" style="81" bestFit="1" customWidth="1"/>
    <col min="11013" max="11013" width="16.7109375" style="81" customWidth="1"/>
    <col min="11014" max="11014" width="7.7109375" style="81" customWidth="1"/>
    <col min="11015" max="11263" width="9.140625" style="81"/>
    <col min="11264" max="11264" width="18.7109375" style="81" customWidth="1"/>
    <col min="11265" max="11265" width="60.7109375" style="81" customWidth="1"/>
    <col min="11266" max="11266" width="6.7109375" style="81" customWidth="1"/>
    <col min="11267" max="11267" width="10.7109375" style="81" customWidth="1"/>
    <col min="11268" max="11268" width="12.28515625" style="81" bestFit="1" customWidth="1"/>
    <col min="11269" max="11269" width="16.7109375" style="81" customWidth="1"/>
    <col min="11270" max="11270" width="7.7109375" style="81" customWidth="1"/>
    <col min="11271" max="11519" width="9.140625" style="81"/>
    <col min="11520" max="11520" width="18.7109375" style="81" customWidth="1"/>
    <col min="11521" max="11521" width="60.7109375" style="81" customWidth="1"/>
    <col min="11522" max="11522" width="6.7109375" style="81" customWidth="1"/>
    <col min="11523" max="11523" width="10.7109375" style="81" customWidth="1"/>
    <col min="11524" max="11524" width="12.28515625" style="81" bestFit="1" customWidth="1"/>
    <col min="11525" max="11525" width="16.7109375" style="81" customWidth="1"/>
    <col min="11526" max="11526" width="7.7109375" style="81" customWidth="1"/>
    <col min="11527" max="11775" width="9.140625" style="81"/>
    <col min="11776" max="11776" width="18.7109375" style="81" customWidth="1"/>
    <col min="11777" max="11777" width="60.7109375" style="81" customWidth="1"/>
    <col min="11778" max="11778" width="6.7109375" style="81" customWidth="1"/>
    <col min="11779" max="11779" width="10.7109375" style="81" customWidth="1"/>
    <col min="11780" max="11780" width="12.28515625" style="81" bestFit="1" customWidth="1"/>
    <col min="11781" max="11781" width="16.7109375" style="81" customWidth="1"/>
    <col min="11782" max="11782" width="7.7109375" style="81" customWidth="1"/>
    <col min="11783" max="12031" width="9.140625" style="81"/>
    <col min="12032" max="12032" width="18.7109375" style="81" customWidth="1"/>
    <col min="12033" max="12033" width="60.7109375" style="81" customWidth="1"/>
    <col min="12034" max="12034" width="6.7109375" style="81" customWidth="1"/>
    <col min="12035" max="12035" width="10.7109375" style="81" customWidth="1"/>
    <col min="12036" max="12036" width="12.28515625" style="81" bestFit="1" customWidth="1"/>
    <col min="12037" max="12037" width="16.7109375" style="81" customWidth="1"/>
    <col min="12038" max="12038" width="7.7109375" style="81" customWidth="1"/>
    <col min="12039" max="12287" width="9.140625" style="81"/>
    <col min="12288" max="12288" width="18.7109375" style="81" customWidth="1"/>
    <col min="12289" max="12289" width="60.7109375" style="81" customWidth="1"/>
    <col min="12290" max="12290" width="6.7109375" style="81" customWidth="1"/>
    <col min="12291" max="12291" width="10.7109375" style="81" customWidth="1"/>
    <col min="12292" max="12292" width="12.28515625" style="81" bestFit="1" customWidth="1"/>
    <col min="12293" max="12293" width="16.7109375" style="81" customWidth="1"/>
    <col min="12294" max="12294" width="7.7109375" style="81" customWidth="1"/>
    <col min="12295" max="12543" width="9.140625" style="81"/>
    <col min="12544" max="12544" width="18.7109375" style="81" customWidth="1"/>
    <col min="12545" max="12545" width="60.7109375" style="81" customWidth="1"/>
    <col min="12546" max="12546" width="6.7109375" style="81" customWidth="1"/>
    <col min="12547" max="12547" width="10.7109375" style="81" customWidth="1"/>
    <col min="12548" max="12548" width="12.28515625" style="81" bestFit="1" customWidth="1"/>
    <col min="12549" max="12549" width="16.7109375" style="81" customWidth="1"/>
    <col min="12550" max="12550" width="7.7109375" style="81" customWidth="1"/>
    <col min="12551" max="12799" width="9.140625" style="81"/>
    <col min="12800" max="12800" width="18.7109375" style="81" customWidth="1"/>
    <col min="12801" max="12801" width="60.7109375" style="81" customWidth="1"/>
    <col min="12802" max="12802" width="6.7109375" style="81" customWidth="1"/>
    <col min="12803" max="12803" width="10.7109375" style="81" customWidth="1"/>
    <col min="12804" max="12804" width="12.28515625" style="81" bestFit="1" customWidth="1"/>
    <col min="12805" max="12805" width="16.7109375" style="81" customWidth="1"/>
    <col min="12806" max="12806" width="7.7109375" style="81" customWidth="1"/>
    <col min="12807" max="13055" width="9.140625" style="81"/>
    <col min="13056" max="13056" width="18.7109375" style="81" customWidth="1"/>
    <col min="13057" max="13057" width="60.7109375" style="81" customWidth="1"/>
    <col min="13058" max="13058" width="6.7109375" style="81" customWidth="1"/>
    <col min="13059" max="13059" width="10.7109375" style="81" customWidth="1"/>
    <col min="13060" max="13060" width="12.28515625" style="81" bestFit="1" customWidth="1"/>
    <col min="13061" max="13061" width="16.7109375" style="81" customWidth="1"/>
    <col min="13062" max="13062" width="7.7109375" style="81" customWidth="1"/>
    <col min="13063" max="13311" width="9.140625" style="81"/>
    <col min="13312" max="13312" width="18.7109375" style="81" customWidth="1"/>
    <col min="13313" max="13313" width="60.7109375" style="81" customWidth="1"/>
    <col min="13314" max="13314" width="6.7109375" style="81" customWidth="1"/>
    <col min="13315" max="13315" width="10.7109375" style="81" customWidth="1"/>
    <col min="13316" max="13316" width="12.28515625" style="81" bestFit="1" customWidth="1"/>
    <col min="13317" max="13317" width="16.7109375" style="81" customWidth="1"/>
    <col min="13318" max="13318" width="7.7109375" style="81" customWidth="1"/>
    <col min="13319" max="13567" width="9.140625" style="81"/>
    <col min="13568" max="13568" width="18.7109375" style="81" customWidth="1"/>
    <col min="13569" max="13569" width="60.7109375" style="81" customWidth="1"/>
    <col min="13570" max="13570" width="6.7109375" style="81" customWidth="1"/>
    <col min="13571" max="13571" width="10.7109375" style="81" customWidth="1"/>
    <col min="13572" max="13572" width="12.28515625" style="81" bestFit="1" customWidth="1"/>
    <col min="13573" max="13573" width="16.7109375" style="81" customWidth="1"/>
    <col min="13574" max="13574" width="7.7109375" style="81" customWidth="1"/>
    <col min="13575" max="13823" width="9.140625" style="81"/>
    <col min="13824" max="13824" width="18.7109375" style="81" customWidth="1"/>
    <col min="13825" max="13825" width="60.7109375" style="81" customWidth="1"/>
    <col min="13826" max="13826" width="6.7109375" style="81" customWidth="1"/>
    <col min="13827" max="13827" width="10.7109375" style="81" customWidth="1"/>
    <col min="13828" max="13828" width="12.28515625" style="81" bestFit="1" customWidth="1"/>
    <col min="13829" max="13829" width="16.7109375" style="81" customWidth="1"/>
    <col min="13830" max="13830" width="7.7109375" style="81" customWidth="1"/>
    <col min="13831" max="14079" width="9.140625" style="81"/>
    <col min="14080" max="14080" width="18.7109375" style="81" customWidth="1"/>
    <col min="14081" max="14081" width="60.7109375" style="81" customWidth="1"/>
    <col min="14082" max="14082" width="6.7109375" style="81" customWidth="1"/>
    <col min="14083" max="14083" width="10.7109375" style="81" customWidth="1"/>
    <col min="14084" max="14084" width="12.28515625" style="81" bestFit="1" customWidth="1"/>
    <col min="14085" max="14085" width="16.7109375" style="81" customWidth="1"/>
    <col min="14086" max="14086" width="7.7109375" style="81" customWidth="1"/>
    <col min="14087" max="14335" width="9.140625" style="81"/>
    <col min="14336" max="14336" width="18.7109375" style="81" customWidth="1"/>
    <col min="14337" max="14337" width="60.7109375" style="81" customWidth="1"/>
    <col min="14338" max="14338" width="6.7109375" style="81" customWidth="1"/>
    <col min="14339" max="14339" width="10.7109375" style="81" customWidth="1"/>
    <col min="14340" max="14340" width="12.28515625" style="81" bestFit="1" customWidth="1"/>
    <col min="14341" max="14341" width="16.7109375" style="81" customWidth="1"/>
    <col min="14342" max="14342" width="7.7109375" style="81" customWidth="1"/>
    <col min="14343" max="14591" width="9.140625" style="81"/>
    <col min="14592" max="14592" width="18.7109375" style="81" customWidth="1"/>
    <col min="14593" max="14593" width="60.7109375" style="81" customWidth="1"/>
    <col min="14594" max="14594" width="6.7109375" style="81" customWidth="1"/>
    <col min="14595" max="14595" width="10.7109375" style="81" customWidth="1"/>
    <col min="14596" max="14596" width="12.28515625" style="81" bestFit="1" customWidth="1"/>
    <col min="14597" max="14597" width="16.7109375" style="81" customWidth="1"/>
    <col min="14598" max="14598" width="7.7109375" style="81" customWidth="1"/>
    <col min="14599" max="14847" width="9.140625" style="81"/>
    <col min="14848" max="14848" width="18.7109375" style="81" customWidth="1"/>
    <col min="14849" max="14849" width="60.7109375" style="81" customWidth="1"/>
    <col min="14850" max="14850" width="6.7109375" style="81" customWidth="1"/>
    <col min="14851" max="14851" width="10.7109375" style="81" customWidth="1"/>
    <col min="14852" max="14852" width="12.28515625" style="81" bestFit="1" customWidth="1"/>
    <col min="14853" max="14853" width="16.7109375" style="81" customWidth="1"/>
    <col min="14854" max="14854" width="7.7109375" style="81" customWidth="1"/>
    <col min="14855" max="15103" width="9.140625" style="81"/>
    <col min="15104" max="15104" width="18.7109375" style="81" customWidth="1"/>
    <col min="15105" max="15105" width="60.7109375" style="81" customWidth="1"/>
    <col min="15106" max="15106" width="6.7109375" style="81" customWidth="1"/>
    <col min="15107" max="15107" width="10.7109375" style="81" customWidth="1"/>
    <col min="15108" max="15108" width="12.28515625" style="81" bestFit="1" customWidth="1"/>
    <col min="15109" max="15109" width="16.7109375" style="81" customWidth="1"/>
    <col min="15110" max="15110" width="7.7109375" style="81" customWidth="1"/>
    <col min="15111" max="15359" width="9.140625" style="81"/>
    <col min="15360" max="15360" width="18.7109375" style="81" customWidth="1"/>
    <col min="15361" max="15361" width="60.7109375" style="81" customWidth="1"/>
    <col min="15362" max="15362" width="6.7109375" style="81" customWidth="1"/>
    <col min="15363" max="15363" width="10.7109375" style="81" customWidth="1"/>
    <col min="15364" max="15364" width="12.28515625" style="81" bestFit="1" customWidth="1"/>
    <col min="15365" max="15365" width="16.7109375" style="81" customWidth="1"/>
    <col min="15366" max="15366" width="7.7109375" style="81" customWidth="1"/>
    <col min="15367" max="15615" width="9.140625" style="81"/>
    <col min="15616" max="15616" width="18.7109375" style="81" customWidth="1"/>
    <col min="15617" max="15617" width="60.7109375" style="81" customWidth="1"/>
    <col min="15618" max="15618" width="6.7109375" style="81" customWidth="1"/>
    <col min="15619" max="15619" width="10.7109375" style="81" customWidth="1"/>
    <col min="15620" max="15620" width="12.28515625" style="81" bestFit="1" customWidth="1"/>
    <col min="15621" max="15621" width="16.7109375" style="81" customWidth="1"/>
    <col min="15622" max="15622" width="7.7109375" style="81" customWidth="1"/>
    <col min="15623" max="15871" width="9.140625" style="81"/>
    <col min="15872" max="15872" width="18.7109375" style="81" customWidth="1"/>
    <col min="15873" max="15873" width="60.7109375" style="81" customWidth="1"/>
    <col min="15874" max="15874" width="6.7109375" style="81" customWidth="1"/>
    <col min="15875" max="15875" width="10.7109375" style="81" customWidth="1"/>
    <col min="15876" max="15876" width="12.28515625" style="81" bestFit="1" customWidth="1"/>
    <col min="15877" max="15877" width="16.7109375" style="81" customWidth="1"/>
    <col min="15878" max="15878" width="7.7109375" style="81" customWidth="1"/>
    <col min="15879" max="16127" width="9.140625" style="81"/>
    <col min="16128" max="16128" width="18.7109375" style="81" customWidth="1"/>
    <col min="16129" max="16129" width="60.7109375" style="81" customWidth="1"/>
    <col min="16130" max="16130" width="6.7109375" style="81" customWidth="1"/>
    <col min="16131" max="16131" width="10.7109375" style="81" customWidth="1"/>
    <col min="16132" max="16132" width="12.28515625" style="81" bestFit="1" customWidth="1"/>
    <col min="16133" max="16133" width="16.7109375" style="81" customWidth="1"/>
    <col min="16134" max="16134" width="7.7109375" style="81" customWidth="1"/>
    <col min="16135" max="16384" width="9.140625" style="81"/>
  </cols>
  <sheetData>
    <row r="1" spans="1:6" x14ac:dyDescent="0.2">
      <c r="A1" s="76" t="s">
        <v>158</v>
      </c>
    </row>
    <row r="2" spans="1:6" x14ac:dyDescent="0.2">
      <c r="A2" s="82" t="s">
        <v>159</v>
      </c>
    </row>
    <row r="3" spans="1:6" x14ac:dyDescent="0.2">
      <c r="A3" s="82" t="s">
        <v>160</v>
      </c>
    </row>
    <row r="4" spans="1:6" x14ac:dyDescent="0.2">
      <c r="A4" s="83" t="s">
        <v>161</v>
      </c>
      <c r="B4" s="84" t="s">
        <v>162</v>
      </c>
      <c r="C4" s="83" t="s">
        <v>163</v>
      </c>
      <c r="D4" s="85" t="s">
        <v>164</v>
      </c>
      <c r="E4" s="86" t="s">
        <v>165</v>
      </c>
      <c r="F4" s="86" t="s">
        <v>166</v>
      </c>
    </row>
    <row r="5" spans="1:6" x14ac:dyDescent="0.2">
      <c r="A5" s="87" t="s">
        <v>26</v>
      </c>
      <c r="B5" s="87" t="s">
        <v>88</v>
      </c>
      <c r="C5" s="88"/>
      <c r="D5" s="89"/>
      <c r="E5" s="90"/>
      <c r="F5" s="91"/>
    </row>
    <row r="6" spans="1:6" x14ac:dyDescent="0.2">
      <c r="A6" s="92" t="s">
        <v>27</v>
      </c>
      <c r="B6" s="92" t="s">
        <v>89</v>
      </c>
      <c r="C6" s="88" t="s">
        <v>71</v>
      </c>
      <c r="D6" s="93">
        <v>1</v>
      </c>
      <c r="E6" s="93">
        <v>18646.71</v>
      </c>
      <c r="F6" s="93">
        <f>ROUND(E6*D6,2)</f>
        <v>18646.71</v>
      </c>
    </row>
    <row r="7" spans="1:6" x14ac:dyDescent="0.2">
      <c r="A7" s="92" t="s">
        <v>29</v>
      </c>
      <c r="B7" s="92" t="s">
        <v>90</v>
      </c>
      <c r="C7" s="88" t="s">
        <v>71</v>
      </c>
      <c r="D7" s="93">
        <v>1</v>
      </c>
      <c r="E7" s="93">
        <v>8422.02</v>
      </c>
      <c r="F7" s="93">
        <f t="shared" ref="F7:F70" si="0">ROUND(E7*D7,2)</f>
        <v>8422.02</v>
      </c>
    </row>
    <row r="8" spans="1:6" x14ac:dyDescent="0.2">
      <c r="A8" s="92" t="s">
        <v>91</v>
      </c>
      <c r="B8" s="92" t="s">
        <v>92</v>
      </c>
      <c r="C8" s="88" t="s">
        <v>71</v>
      </c>
      <c r="D8" s="93">
        <v>1</v>
      </c>
      <c r="E8" s="93">
        <v>2249.2800000000002</v>
      </c>
      <c r="F8" s="93">
        <f t="shared" si="0"/>
        <v>2249.2800000000002</v>
      </c>
    </row>
    <row r="9" spans="1:6" x14ac:dyDescent="0.2">
      <c r="A9" s="87" t="s">
        <v>41</v>
      </c>
      <c r="B9" s="87" t="s">
        <v>167</v>
      </c>
      <c r="C9" s="88"/>
      <c r="D9" s="93"/>
      <c r="E9" s="93"/>
      <c r="F9" s="93">
        <f t="shared" si="0"/>
        <v>0</v>
      </c>
    </row>
    <row r="10" spans="1:6" x14ac:dyDescent="0.2">
      <c r="A10" s="92" t="s">
        <v>37</v>
      </c>
      <c r="B10" s="92" t="s">
        <v>168</v>
      </c>
      <c r="C10" s="88" t="s">
        <v>71</v>
      </c>
      <c r="D10" s="93">
        <v>1</v>
      </c>
      <c r="E10" s="93">
        <v>632.92999999999995</v>
      </c>
      <c r="F10" s="93">
        <f t="shared" si="0"/>
        <v>632.92999999999995</v>
      </c>
    </row>
    <row r="11" spans="1:6" x14ac:dyDescent="0.2">
      <c r="A11" s="87" t="s">
        <v>42</v>
      </c>
      <c r="B11" s="87" t="s">
        <v>169</v>
      </c>
      <c r="C11" s="88"/>
      <c r="D11" s="93"/>
      <c r="E11" s="93"/>
      <c r="F11" s="93">
        <f t="shared" si="0"/>
        <v>0</v>
      </c>
    </row>
    <row r="12" spans="1:6" x14ac:dyDescent="0.2">
      <c r="A12" s="92" t="s">
        <v>39</v>
      </c>
      <c r="B12" s="92" t="s">
        <v>38</v>
      </c>
      <c r="C12" s="88" t="s">
        <v>6</v>
      </c>
      <c r="D12" s="93">
        <v>40</v>
      </c>
      <c r="E12" s="93">
        <v>116.09</v>
      </c>
      <c r="F12" s="93">
        <f t="shared" si="0"/>
        <v>4643.6000000000004</v>
      </c>
    </row>
    <row r="13" spans="1:6" x14ac:dyDescent="0.2">
      <c r="A13" s="87" t="s">
        <v>43</v>
      </c>
      <c r="B13" s="87" t="s">
        <v>170</v>
      </c>
      <c r="C13" s="88"/>
      <c r="D13" s="93"/>
      <c r="E13" s="93"/>
      <c r="F13" s="93">
        <f t="shared" si="0"/>
        <v>0</v>
      </c>
    </row>
    <row r="14" spans="1:6" x14ac:dyDescent="0.2">
      <c r="A14" s="92" t="s">
        <v>44</v>
      </c>
      <c r="B14" s="92" t="s">
        <v>171</v>
      </c>
      <c r="C14" s="88" t="s">
        <v>72</v>
      </c>
      <c r="D14" s="93">
        <v>27</v>
      </c>
      <c r="E14" s="93">
        <v>213.53</v>
      </c>
      <c r="F14" s="93">
        <f t="shared" si="0"/>
        <v>5765.31</v>
      </c>
    </row>
    <row r="15" spans="1:6" x14ac:dyDescent="0.2">
      <c r="A15" s="87" t="s">
        <v>172</v>
      </c>
      <c r="B15" s="87" t="s">
        <v>173</v>
      </c>
      <c r="C15" s="88"/>
      <c r="D15" s="93"/>
      <c r="E15" s="93"/>
      <c r="F15" s="93">
        <f t="shared" si="0"/>
        <v>0</v>
      </c>
    </row>
    <row r="16" spans="1:6" x14ac:dyDescent="0.2">
      <c r="A16" s="92" t="s">
        <v>174</v>
      </c>
      <c r="B16" s="92" t="s">
        <v>171</v>
      </c>
      <c r="C16" s="88" t="s">
        <v>72</v>
      </c>
      <c r="D16" s="93">
        <v>27</v>
      </c>
      <c r="E16" s="93">
        <v>213.53</v>
      </c>
      <c r="F16" s="93">
        <f t="shared" si="0"/>
        <v>5765.31</v>
      </c>
    </row>
    <row r="17" spans="1:6" x14ac:dyDescent="0.2">
      <c r="A17" s="87" t="s">
        <v>175</v>
      </c>
      <c r="B17" s="87" t="s">
        <v>40</v>
      </c>
      <c r="C17" s="88"/>
      <c r="D17" s="93"/>
      <c r="E17" s="93"/>
      <c r="F17" s="93">
        <f t="shared" si="0"/>
        <v>0</v>
      </c>
    </row>
    <row r="18" spans="1:6" x14ac:dyDescent="0.2">
      <c r="A18" s="92" t="s">
        <v>176</v>
      </c>
      <c r="B18" s="92" t="s">
        <v>61</v>
      </c>
      <c r="C18" s="88" t="s">
        <v>7</v>
      </c>
      <c r="D18" s="93">
        <v>1</v>
      </c>
      <c r="E18" s="93">
        <v>275.06</v>
      </c>
      <c r="F18" s="93">
        <f t="shared" si="0"/>
        <v>275.06</v>
      </c>
    </row>
    <row r="19" spans="1:6" x14ac:dyDescent="0.2">
      <c r="A19" s="87" t="s">
        <v>177</v>
      </c>
      <c r="B19" s="87" t="s">
        <v>178</v>
      </c>
      <c r="C19" s="88"/>
      <c r="D19" s="93"/>
      <c r="E19" s="93"/>
      <c r="F19" s="93">
        <f t="shared" si="0"/>
        <v>0</v>
      </c>
    </row>
    <row r="20" spans="1:6" x14ac:dyDescent="0.2">
      <c r="A20" s="92" t="s">
        <v>179</v>
      </c>
      <c r="B20" s="92" t="s">
        <v>62</v>
      </c>
      <c r="C20" s="88" t="s">
        <v>7</v>
      </c>
      <c r="D20" s="93">
        <v>1</v>
      </c>
      <c r="E20" s="93">
        <v>568.95000000000005</v>
      </c>
      <c r="F20" s="93">
        <f t="shared" si="0"/>
        <v>568.95000000000005</v>
      </c>
    </row>
    <row r="21" spans="1:6" x14ac:dyDescent="0.2">
      <c r="A21" s="92" t="s">
        <v>180</v>
      </c>
      <c r="B21" s="92" t="s">
        <v>63</v>
      </c>
      <c r="C21" s="88" t="s">
        <v>7</v>
      </c>
      <c r="D21" s="93">
        <v>1</v>
      </c>
      <c r="E21" s="93">
        <v>238.4</v>
      </c>
      <c r="F21" s="93">
        <f t="shared" si="0"/>
        <v>238.4</v>
      </c>
    </row>
    <row r="22" spans="1:6" x14ac:dyDescent="0.2">
      <c r="A22" s="92" t="s">
        <v>181</v>
      </c>
      <c r="B22" s="92" t="s">
        <v>64</v>
      </c>
      <c r="C22" s="88" t="s">
        <v>30</v>
      </c>
      <c r="D22" s="93">
        <v>12</v>
      </c>
      <c r="E22" s="93">
        <v>9.65</v>
      </c>
      <c r="F22" s="93">
        <f t="shared" si="0"/>
        <v>115.8</v>
      </c>
    </row>
    <row r="23" spans="1:6" x14ac:dyDescent="0.2">
      <c r="A23" s="92" t="s">
        <v>182</v>
      </c>
      <c r="B23" s="92" t="s">
        <v>65</v>
      </c>
      <c r="C23" s="88" t="s">
        <v>7</v>
      </c>
      <c r="D23" s="93">
        <v>4</v>
      </c>
      <c r="E23" s="93">
        <v>4.75</v>
      </c>
      <c r="F23" s="93">
        <f t="shared" si="0"/>
        <v>19</v>
      </c>
    </row>
    <row r="24" spans="1:6" x14ac:dyDescent="0.2">
      <c r="A24" s="92" t="s">
        <v>183</v>
      </c>
      <c r="B24" s="92" t="s">
        <v>66</v>
      </c>
      <c r="C24" s="88" t="s">
        <v>7</v>
      </c>
      <c r="D24" s="93">
        <v>2</v>
      </c>
      <c r="E24" s="93">
        <v>31.45</v>
      </c>
      <c r="F24" s="93">
        <f t="shared" si="0"/>
        <v>62.9</v>
      </c>
    </row>
    <row r="25" spans="1:6" ht="25.5" x14ac:dyDescent="0.2">
      <c r="A25" s="92" t="s">
        <v>184</v>
      </c>
      <c r="B25" s="92" t="s">
        <v>185</v>
      </c>
      <c r="C25" s="88" t="s">
        <v>71</v>
      </c>
      <c r="D25" s="93">
        <v>1</v>
      </c>
      <c r="E25" s="93">
        <v>82.62</v>
      </c>
      <c r="F25" s="93">
        <f t="shared" si="0"/>
        <v>82.62</v>
      </c>
    </row>
    <row r="26" spans="1:6" ht="25.5" x14ac:dyDescent="0.2">
      <c r="A26" s="92" t="s">
        <v>186</v>
      </c>
      <c r="B26" s="92" t="s">
        <v>187</v>
      </c>
      <c r="C26" s="88" t="s">
        <v>75</v>
      </c>
      <c r="D26" s="93">
        <v>60</v>
      </c>
      <c r="E26" s="93">
        <v>7.89</v>
      </c>
      <c r="F26" s="93">
        <f t="shared" si="0"/>
        <v>473.4</v>
      </c>
    </row>
    <row r="27" spans="1:6" x14ac:dyDescent="0.2">
      <c r="A27" s="87" t="s">
        <v>188</v>
      </c>
      <c r="B27" s="87" t="s">
        <v>93</v>
      </c>
      <c r="C27" s="88"/>
      <c r="D27" s="93"/>
      <c r="E27" s="93"/>
      <c r="F27" s="93">
        <f t="shared" si="0"/>
        <v>0</v>
      </c>
    </row>
    <row r="28" spans="1:6" x14ac:dyDescent="0.2">
      <c r="A28" s="92" t="s">
        <v>189</v>
      </c>
      <c r="B28" s="92" t="s">
        <v>94</v>
      </c>
      <c r="C28" s="88" t="s">
        <v>71</v>
      </c>
      <c r="D28" s="93">
        <v>1</v>
      </c>
      <c r="E28" s="93">
        <v>22557.39</v>
      </c>
      <c r="F28" s="93">
        <f t="shared" si="0"/>
        <v>22557.39</v>
      </c>
    </row>
    <row r="29" spans="1:6" x14ac:dyDescent="0.2">
      <c r="A29" s="87" t="s">
        <v>31</v>
      </c>
      <c r="B29" s="87" t="s">
        <v>8</v>
      </c>
      <c r="C29" s="88"/>
      <c r="D29" s="93"/>
      <c r="E29" s="93"/>
      <c r="F29" s="93">
        <f t="shared" si="0"/>
        <v>0</v>
      </c>
    </row>
    <row r="30" spans="1:6" x14ac:dyDescent="0.2">
      <c r="A30" s="87" t="s">
        <v>32</v>
      </c>
      <c r="B30" s="87" t="s">
        <v>190</v>
      </c>
      <c r="C30" s="88"/>
      <c r="D30" s="93"/>
      <c r="E30" s="93"/>
      <c r="F30" s="93">
        <f t="shared" si="0"/>
        <v>0</v>
      </c>
    </row>
    <row r="31" spans="1:6" ht="25.5" x14ac:dyDescent="0.2">
      <c r="A31" s="92" t="s">
        <v>96</v>
      </c>
      <c r="B31" s="92" t="s">
        <v>191</v>
      </c>
      <c r="C31" s="88" t="s">
        <v>72</v>
      </c>
      <c r="D31" s="93">
        <v>1027.1600000000001</v>
      </c>
      <c r="E31" s="93">
        <v>0.32</v>
      </c>
      <c r="F31" s="93">
        <f t="shared" si="0"/>
        <v>328.69</v>
      </c>
    </row>
    <row r="32" spans="1:6" x14ac:dyDescent="0.2">
      <c r="A32" s="92" t="s">
        <v>192</v>
      </c>
      <c r="B32" s="92" t="s">
        <v>193</v>
      </c>
      <c r="C32" s="88" t="s">
        <v>74</v>
      </c>
      <c r="D32" s="93">
        <v>107.85</v>
      </c>
      <c r="E32" s="93">
        <v>0.78</v>
      </c>
      <c r="F32" s="93">
        <f t="shared" si="0"/>
        <v>84.12</v>
      </c>
    </row>
    <row r="33" spans="1:6" ht="25.5" x14ac:dyDescent="0.2">
      <c r="A33" s="92" t="s">
        <v>194</v>
      </c>
      <c r="B33" s="92" t="s">
        <v>195</v>
      </c>
      <c r="C33" s="88" t="s">
        <v>196</v>
      </c>
      <c r="D33" s="93">
        <v>485.33</v>
      </c>
      <c r="E33" s="93">
        <v>0.64</v>
      </c>
      <c r="F33" s="93">
        <f t="shared" si="0"/>
        <v>310.61</v>
      </c>
    </row>
    <row r="34" spans="1:6" x14ac:dyDescent="0.2">
      <c r="A34" s="87" t="s">
        <v>33</v>
      </c>
      <c r="B34" s="87" t="s">
        <v>103</v>
      </c>
      <c r="C34" s="88"/>
      <c r="D34" s="93"/>
      <c r="E34" s="93"/>
      <c r="F34" s="93">
        <f t="shared" si="0"/>
        <v>0</v>
      </c>
    </row>
    <row r="35" spans="1:6" x14ac:dyDescent="0.2">
      <c r="A35" s="92" t="s">
        <v>34</v>
      </c>
      <c r="B35" s="92" t="s">
        <v>197</v>
      </c>
      <c r="C35" s="88" t="s">
        <v>6</v>
      </c>
      <c r="D35" s="93">
        <v>1027.1600000000001</v>
      </c>
      <c r="E35" s="93">
        <v>1.02</v>
      </c>
      <c r="F35" s="93">
        <f t="shared" si="0"/>
        <v>1047.7</v>
      </c>
    </row>
    <row r="36" spans="1:6" ht="25.5" x14ac:dyDescent="0.2">
      <c r="A36" s="92" t="s">
        <v>35</v>
      </c>
      <c r="B36" s="92" t="s">
        <v>198</v>
      </c>
      <c r="C36" s="88" t="s">
        <v>28</v>
      </c>
      <c r="D36" s="93">
        <v>236.25</v>
      </c>
      <c r="E36" s="93">
        <v>28.68</v>
      </c>
      <c r="F36" s="93">
        <f t="shared" si="0"/>
        <v>6775.65</v>
      </c>
    </row>
    <row r="37" spans="1:6" ht="25.5" x14ac:dyDescent="0.2">
      <c r="A37" s="92" t="s">
        <v>45</v>
      </c>
      <c r="B37" s="92" t="s">
        <v>199</v>
      </c>
      <c r="C37" s="88" t="s">
        <v>196</v>
      </c>
      <c r="D37" s="93">
        <v>13820.63</v>
      </c>
      <c r="E37" s="93">
        <v>0.42</v>
      </c>
      <c r="F37" s="93">
        <f t="shared" si="0"/>
        <v>5804.66</v>
      </c>
    </row>
    <row r="38" spans="1:6" ht="25.5" x14ac:dyDescent="0.2">
      <c r="A38" s="92" t="s">
        <v>46</v>
      </c>
      <c r="B38" s="92" t="s">
        <v>200</v>
      </c>
      <c r="C38" s="88" t="s">
        <v>74</v>
      </c>
      <c r="D38" s="93">
        <v>236.25</v>
      </c>
      <c r="E38" s="93">
        <v>0.26</v>
      </c>
      <c r="F38" s="93">
        <f t="shared" si="0"/>
        <v>61.43</v>
      </c>
    </row>
    <row r="39" spans="1:6" ht="25.5" x14ac:dyDescent="0.2">
      <c r="A39" s="92" t="s">
        <v>201</v>
      </c>
      <c r="B39" s="92" t="s">
        <v>202</v>
      </c>
      <c r="C39" s="88" t="s">
        <v>28</v>
      </c>
      <c r="D39" s="93">
        <v>236.25</v>
      </c>
      <c r="E39" s="93">
        <v>3.35</v>
      </c>
      <c r="F39" s="93">
        <f t="shared" si="0"/>
        <v>791.44</v>
      </c>
    </row>
    <row r="40" spans="1:6" x14ac:dyDescent="0.2">
      <c r="A40" s="87" t="s">
        <v>203</v>
      </c>
      <c r="B40" s="87" t="s">
        <v>136</v>
      </c>
      <c r="C40" s="88"/>
      <c r="D40" s="93"/>
      <c r="E40" s="93"/>
      <c r="F40" s="93">
        <f t="shared" si="0"/>
        <v>0</v>
      </c>
    </row>
    <row r="41" spans="1:6" x14ac:dyDescent="0.2">
      <c r="A41" s="92" t="s">
        <v>204</v>
      </c>
      <c r="B41" s="92" t="s">
        <v>205</v>
      </c>
      <c r="C41" s="88" t="s">
        <v>75</v>
      </c>
      <c r="D41" s="93">
        <v>164.7</v>
      </c>
      <c r="E41" s="93">
        <v>0.59</v>
      </c>
      <c r="F41" s="93">
        <f t="shared" si="0"/>
        <v>97.17</v>
      </c>
    </row>
    <row r="42" spans="1:6" x14ac:dyDescent="0.2">
      <c r="A42" s="87" t="s">
        <v>206</v>
      </c>
      <c r="B42" s="87" t="s">
        <v>207</v>
      </c>
      <c r="C42" s="88"/>
      <c r="D42" s="93"/>
      <c r="E42" s="93"/>
      <c r="F42" s="93">
        <f t="shared" si="0"/>
        <v>0</v>
      </c>
    </row>
    <row r="43" spans="1:6" ht="25.5" x14ac:dyDescent="0.2">
      <c r="A43" s="92" t="s">
        <v>208</v>
      </c>
      <c r="B43" s="92" t="s">
        <v>209</v>
      </c>
      <c r="C43" s="88" t="s">
        <v>74</v>
      </c>
      <c r="D43" s="93">
        <v>41.3</v>
      </c>
      <c r="E43" s="93">
        <v>18.850000000000001</v>
      </c>
      <c r="F43" s="93">
        <f t="shared" si="0"/>
        <v>778.51</v>
      </c>
    </row>
    <row r="44" spans="1:6" ht="25.5" x14ac:dyDescent="0.2">
      <c r="A44" s="92" t="s">
        <v>210</v>
      </c>
      <c r="B44" s="92" t="s">
        <v>211</v>
      </c>
      <c r="C44" s="88" t="s">
        <v>74</v>
      </c>
      <c r="D44" s="93">
        <v>2.1</v>
      </c>
      <c r="E44" s="93">
        <v>36.18</v>
      </c>
      <c r="F44" s="93">
        <f t="shared" si="0"/>
        <v>75.98</v>
      </c>
    </row>
    <row r="45" spans="1:6" x14ac:dyDescent="0.2">
      <c r="A45" s="92" t="s">
        <v>212</v>
      </c>
      <c r="B45" s="92" t="s">
        <v>213</v>
      </c>
      <c r="C45" s="88" t="s">
        <v>74</v>
      </c>
      <c r="D45" s="93">
        <v>2.8</v>
      </c>
      <c r="E45" s="93">
        <v>4.37</v>
      </c>
      <c r="F45" s="93">
        <f t="shared" si="0"/>
        <v>12.24</v>
      </c>
    </row>
    <row r="46" spans="1:6" ht="25.5" x14ac:dyDescent="0.2">
      <c r="A46" s="92" t="s">
        <v>214</v>
      </c>
      <c r="B46" s="92" t="s">
        <v>195</v>
      </c>
      <c r="C46" s="88" t="s">
        <v>196</v>
      </c>
      <c r="D46" s="93">
        <v>12.3</v>
      </c>
      <c r="E46" s="93">
        <v>0.64</v>
      </c>
      <c r="F46" s="93">
        <f t="shared" si="0"/>
        <v>7.87</v>
      </c>
    </row>
    <row r="47" spans="1:6" x14ac:dyDescent="0.2">
      <c r="A47" s="92" t="s">
        <v>215</v>
      </c>
      <c r="B47" s="92" t="s">
        <v>98</v>
      </c>
      <c r="C47" s="88" t="s">
        <v>6</v>
      </c>
      <c r="D47" s="93">
        <v>75.7</v>
      </c>
      <c r="E47" s="93">
        <v>2.2599999999999998</v>
      </c>
      <c r="F47" s="93">
        <f t="shared" si="0"/>
        <v>171.08</v>
      </c>
    </row>
    <row r="48" spans="1:6" x14ac:dyDescent="0.2">
      <c r="A48" s="87" t="s">
        <v>216</v>
      </c>
      <c r="B48" s="87" t="s">
        <v>217</v>
      </c>
      <c r="C48" s="88"/>
      <c r="D48" s="93"/>
      <c r="E48" s="93"/>
      <c r="F48" s="93">
        <f t="shared" si="0"/>
        <v>0</v>
      </c>
    </row>
    <row r="49" spans="1:6" ht="25.5" x14ac:dyDescent="0.2">
      <c r="A49" s="92" t="s">
        <v>218</v>
      </c>
      <c r="B49" s="92" t="s">
        <v>219</v>
      </c>
      <c r="C49" s="88" t="s">
        <v>30</v>
      </c>
      <c r="D49" s="93">
        <v>102</v>
      </c>
      <c r="E49" s="93">
        <v>15.9</v>
      </c>
      <c r="F49" s="93">
        <f t="shared" si="0"/>
        <v>1621.8</v>
      </c>
    </row>
    <row r="50" spans="1:6" ht="25.5" x14ac:dyDescent="0.2">
      <c r="A50" s="92" t="s">
        <v>220</v>
      </c>
      <c r="B50" s="92" t="s">
        <v>221</v>
      </c>
      <c r="C50" s="88" t="s">
        <v>75</v>
      </c>
      <c r="D50" s="93">
        <v>102</v>
      </c>
      <c r="E50" s="93">
        <v>1.98</v>
      </c>
      <c r="F50" s="93">
        <f t="shared" si="0"/>
        <v>201.96</v>
      </c>
    </row>
    <row r="51" spans="1:6" ht="25.5" x14ac:dyDescent="0.2">
      <c r="A51" s="92" t="s">
        <v>222</v>
      </c>
      <c r="B51" s="92" t="s">
        <v>223</v>
      </c>
      <c r="C51" s="88" t="s">
        <v>75</v>
      </c>
      <c r="D51" s="93">
        <v>66</v>
      </c>
      <c r="E51" s="93">
        <v>33.340000000000003</v>
      </c>
      <c r="F51" s="93">
        <f t="shared" si="0"/>
        <v>2200.44</v>
      </c>
    </row>
    <row r="52" spans="1:6" ht="25.5" x14ac:dyDescent="0.2">
      <c r="A52" s="92" t="s">
        <v>224</v>
      </c>
      <c r="B52" s="92" t="s">
        <v>225</v>
      </c>
      <c r="C52" s="88" t="s">
        <v>75</v>
      </c>
      <c r="D52" s="93">
        <v>66</v>
      </c>
      <c r="E52" s="93">
        <v>2.2400000000000002</v>
      </c>
      <c r="F52" s="93">
        <f t="shared" si="0"/>
        <v>147.84</v>
      </c>
    </row>
    <row r="53" spans="1:6" x14ac:dyDescent="0.2">
      <c r="A53" s="87" t="s">
        <v>226</v>
      </c>
      <c r="B53" s="87" t="s">
        <v>227</v>
      </c>
      <c r="C53" s="88"/>
      <c r="D53" s="93"/>
      <c r="E53" s="93"/>
      <c r="F53" s="93">
        <f t="shared" si="0"/>
        <v>0</v>
      </c>
    </row>
    <row r="54" spans="1:6" ht="25.5" x14ac:dyDescent="0.2">
      <c r="A54" s="92" t="s">
        <v>228</v>
      </c>
      <c r="B54" s="92" t="s">
        <v>229</v>
      </c>
      <c r="C54" s="88" t="s">
        <v>30</v>
      </c>
      <c r="D54" s="93">
        <v>5.5</v>
      </c>
      <c r="E54" s="93">
        <v>166.75</v>
      </c>
      <c r="F54" s="93">
        <f t="shared" si="0"/>
        <v>917.13</v>
      </c>
    </row>
    <row r="55" spans="1:6" ht="25.5" x14ac:dyDescent="0.2">
      <c r="A55" s="92" t="s">
        <v>230</v>
      </c>
      <c r="B55" s="92" t="s">
        <v>231</v>
      </c>
      <c r="C55" s="88" t="s">
        <v>7</v>
      </c>
      <c r="D55" s="93">
        <v>7</v>
      </c>
      <c r="E55" s="93">
        <v>144.27000000000001</v>
      </c>
      <c r="F55" s="93">
        <f t="shared" si="0"/>
        <v>1009.89</v>
      </c>
    </row>
    <row r="56" spans="1:6" ht="25.5" x14ac:dyDescent="0.2">
      <c r="A56" s="92" t="s">
        <v>232</v>
      </c>
      <c r="B56" s="92" t="s">
        <v>233</v>
      </c>
      <c r="C56" s="88" t="s">
        <v>7</v>
      </c>
      <c r="D56" s="93">
        <v>2</v>
      </c>
      <c r="E56" s="93">
        <v>276.32</v>
      </c>
      <c r="F56" s="93">
        <f t="shared" si="0"/>
        <v>552.64</v>
      </c>
    </row>
    <row r="57" spans="1:6" ht="25.5" x14ac:dyDescent="0.2">
      <c r="A57" s="92" t="s">
        <v>234</v>
      </c>
      <c r="B57" s="92" t="s">
        <v>235</v>
      </c>
      <c r="C57" s="88" t="s">
        <v>7</v>
      </c>
      <c r="D57" s="93">
        <v>1</v>
      </c>
      <c r="E57" s="93">
        <v>322.5</v>
      </c>
      <c r="F57" s="93">
        <f t="shared" si="0"/>
        <v>322.5</v>
      </c>
    </row>
    <row r="58" spans="1:6" ht="25.5" x14ac:dyDescent="0.2">
      <c r="A58" s="92" t="s">
        <v>236</v>
      </c>
      <c r="B58" s="92" t="s">
        <v>237</v>
      </c>
      <c r="C58" s="88" t="s">
        <v>7</v>
      </c>
      <c r="D58" s="93">
        <v>3</v>
      </c>
      <c r="E58" s="93">
        <v>345.29</v>
      </c>
      <c r="F58" s="93">
        <f t="shared" si="0"/>
        <v>1035.8699999999999</v>
      </c>
    </row>
    <row r="59" spans="1:6" ht="25.5" x14ac:dyDescent="0.2">
      <c r="A59" s="92" t="s">
        <v>238</v>
      </c>
      <c r="B59" s="92" t="s">
        <v>239</v>
      </c>
      <c r="C59" s="88" t="s">
        <v>7</v>
      </c>
      <c r="D59" s="93">
        <v>1</v>
      </c>
      <c r="E59" s="93">
        <v>892.44</v>
      </c>
      <c r="F59" s="93">
        <f t="shared" si="0"/>
        <v>892.44</v>
      </c>
    </row>
    <row r="60" spans="1:6" x14ac:dyDescent="0.2">
      <c r="A60" s="87" t="s">
        <v>240</v>
      </c>
      <c r="B60" s="87" t="s">
        <v>241</v>
      </c>
      <c r="C60" s="88"/>
      <c r="D60" s="93"/>
      <c r="E60" s="93"/>
      <c r="F60" s="93">
        <f t="shared" si="0"/>
        <v>0</v>
      </c>
    </row>
    <row r="61" spans="1:6" ht="25.5" x14ac:dyDescent="0.2">
      <c r="A61" s="92" t="s">
        <v>242</v>
      </c>
      <c r="B61" s="92" t="s">
        <v>243</v>
      </c>
      <c r="C61" s="88" t="s">
        <v>74</v>
      </c>
      <c r="D61" s="93">
        <v>41.5</v>
      </c>
      <c r="E61" s="93">
        <v>22.62</v>
      </c>
      <c r="F61" s="93">
        <f t="shared" si="0"/>
        <v>938.73</v>
      </c>
    </row>
    <row r="62" spans="1:6" ht="25.5" x14ac:dyDescent="0.2">
      <c r="A62" s="92" t="s">
        <v>244</v>
      </c>
      <c r="B62" s="92" t="s">
        <v>198</v>
      </c>
      <c r="C62" s="88" t="s">
        <v>28</v>
      </c>
      <c r="D62" s="93">
        <v>2</v>
      </c>
      <c r="E62" s="93">
        <v>28.68</v>
      </c>
      <c r="F62" s="93">
        <f t="shared" si="0"/>
        <v>57.36</v>
      </c>
    </row>
    <row r="63" spans="1:6" ht="25.5" x14ac:dyDescent="0.2">
      <c r="A63" s="92" t="s">
        <v>245</v>
      </c>
      <c r="B63" s="92" t="s">
        <v>199</v>
      </c>
      <c r="C63" s="88" t="s">
        <v>196</v>
      </c>
      <c r="D63" s="93">
        <v>58.5</v>
      </c>
      <c r="E63" s="93">
        <v>0.42</v>
      </c>
      <c r="F63" s="93">
        <f t="shared" si="0"/>
        <v>24.57</v>
      </c>
    </row>
    <row r="64" spans="1:6" x14ac:dyDescent="0.2">
      <c r="A64" s="87" t="s">
        <v>246</v>
      </c>
      <c r="B64" s="87" t="s">
        <v>247</v>
      </c>
      <c r="C64" s="88"/>
      <c r="D64" s="93"/>
      <c r="E64" s="93"/>
      <c r="F64" s="93">
        <f t="shared" si="0"/>
        <v>0</v>
      </c>
    </row>
    <row r="65" spans="1:6" x14ac:dyDescent="0.2">
      <c r="A65" s="92" t="s">
        <v>248</v>
      </c>
      <c r="B65" s="92" t="s">
        <v>249</v>
      </c>
      <c r="C65" s="88" t="s">
        <v>75</v>
      </c>
      <c r="D65" s="93">
        <v>164.7</v>
      </c>
      <c r="E65" s="93">
        <v>0.87</v>
      </c>
      <c r="F65" s="93">
        <f t="shared" si="0"/>
        <v>143.29</v>
      </c>
    </row>
    <row r="66" spans="1:6" x14ac:dyDescent="0.2">
      <c r="A66" s="87" t="s">
        <v>250</v>
      </c>
      <c r="B66" s="87" t="s">
        <v>251</v>
      </c>
      <c r="C66" s="88"/>
      <c r="D66" s="93"/>
      <c r="E66" s="93"/>
      <c r="F66" s="93">
        <f t="shared" si="0"/>
        <v>0</v>
      </c>
    </row>
    <row r="67" spans="1:6" x14ac:dyDescent="0.2">
      <c r="A67" s="92" t="s">
        <v>252</v>
      </c>
      <c r="B67" s="92" t="s">
        <v>253</v>
      </c>
      <c r="C67" s="88" t="s">
        <v>75</v>
      </c>
      <c r="D67" s="93">
        <v>54.6</v>
      </c>
      <c r="E67" s="93">
        <v>0.59</v>
      </c>
      <c r="F67" s="93">
        <f t="shared" si="0"/>
        <v>32.21</v>
      </c>
    </row>
    <row r="68" spans="1:6" x14ac:dyDescent="0.2">
      <c r="A68" s="87" t="s">
        <v>254</v>
      </c>
      <c r="B68" s="87" t="s">
        <v>207</v>
      </c>
      <c r="C68" s="88"/>
      <c r="D68" s="93"/>
      <c r="E68" s="93"/>
      <c r="F68" s="93">
        <f t="shared" si="0"/>
        <v>0</v>
      </c>
    </row>
    <row r="69" spans="1:6" ht="25.5" x14ac:dyDescent="0.2">
      <c r="A69" s="92" t="s">
        <v>255</v>
      </c>
      <c r="B69" s="92" t="s">
        <v>209</v>
      </c>
      <c r="C69" s="88" t="s">
        <v>74</v>
      </c>
      <c r="D69" s="93">
        <v>6</v>
      </c>
      <c r="E69" s="93">
        <v>18.850000000000001</v>
      </c>
      <c r="F69" s="93">
        <f t="shared" si="0"/>
        <v>113.1</v>
      </c>
    </row>
    <row r="70" spans="1:6" ht="25.5" x14ac:dyDescent="0.2">
      <c r="A70" s="92" t="s">
        <v>256</v>
      </c>
      <c r="B70" s="92" t="s">
        <v>211</v>
      </c>
      <c r="C70" s="88" t="s">
        <v>74</v>
      </c>
      <c r="D70" s="93">
        <v>9.1</v>
      </c>
      <c r="E70" s="93">
        <v>36.18</v>
      </c>
      <c r="F70" s="93">
        <f t="shared" si="0"/>
        <v>329.24</v>
      </c>
    </row>
    <row r="71" spans="1:6" x14ac:dyDescent="0.2">
      <c r="A71" s="92" t="s">
        <v>257</v>
      </c>
      <c r="B71" s="92" t="s">
        <v>213</v>
      </c>
      <c r="C71" s="88" t="s">
        <v>74</v>
      </c>
      <c r="D71" s="93">
        <v>11.9</v>
      </c>
      <c r="E71" s="93">
        <v>4.37</v>
      </c>
      <c r="F71" s="93">
        <f t="shared" ref="F71:F134" si="1">ROUND(E71*D71,2)</f>
        <v>52</v>
      </c>
    </row>
    <row r="72" spans="1:6" ht="25.5" x14ac:dyDescent="0.2">
      <c r="A72" s="92" t="s">
        <v>258</v>
      </c>
      <c r="B72" s="92" t="s">
        <v>195</v>
      </c>
      <c r="C72" s="88" t="s">
        <v>196</v>
      </c>
      <c r="D72" s="93">
        <v>53.3</v>
      </c>
      <c r="E72" s="93">
        <v>0.64</v>
      </c>
      <c r="F72" s="93">
        <f t="shared" si="1"/>
        <v>34.11</v>
      </c>
    </row>
    <row r="73" spans="1:6" x14ac:dyDescent="0.2">
      <c r="A73" s="92" t="s">
        <v>259</v>
      </c>
      <c r="B73" s="92" t="s">
        <v>98</v>
      </c>
      <c r="C73" s="88" t="s">
        <v>6</v>
      </c>
      <c r="D73" s="93">
        <v>21.8</v>
      </c>
      <c r="E73" s="93">
        <v>2.2599999999999998</v>
      </c>
      <c r="F73" s="93">
        <f t="shared" si="1"/>
        <v>49.27</v>
      </c>
    </row>
    <row r="74" spans="1:6" x14ac:dyDescent="0.2">
      <c r="A74" s="87" t="s">
        <v>260</v>
      </c>
      <c r="B74" s="87" t="s">
        <v>261</v>
      </c>
      <c r="C74" s="88"/>
      <c r="D74" s="93"/>
      <c r="E74" s="93"/>
      <c r="F74" s="93">
        <f t="shared" si="1"/>
        <v>0</v>
      </c>
    </row>
    <row r="75" spans="1:6" ht="25.5" x14ac:dyDescent="0.2">
      <c r="A75" s="92" t="s">
        <v>262</v>
      </c>
      <c r="B75" s="92" t="s">
        <v>219</v>
      </c>
      <c r="C75" s="88" t="s">
        <v>30</v>
      </c>
      <c r="D75" s="93">
        <v>60</v>
      </c>
      <c r="E75" s="93">
        <v>15.9</v>
      </c>
      <c r="F75" s="93">
        <f t="shared" si="1"/>
        <v>954</v>
      </c>
    </row>
    <row r="76" spans="1:6" ht="25.5" x14ac:dyDescent="0.2">
      <c r="A76" s="92" t="s">
        <v>263</v>
      </c>
      <c r="B76" s="92" t="s">
        <v>221</v>
      </c>
      <c r="C76" s="88" t="s">
        <v>75</v>
      </c>
      <c r="D76" s="93">
        <v>60</v>
      </c>
      <c r="E76" s="93">
        <v>1.98</v>
      </c>
      <c r="F76" s="93">
        <f t="shared" si="1"/>
        <v>118.8</v>
      </c>
    </row>
    <row r="77" spans="1:6" x14ac:dyDescent="0.2">
      <c r="A77" s="87" t="s">
        <v>264</v>
      </c>
      <c r="B77" s="87" t="s">
        <v>227</v>
      </c>
      <c r="C77" s="88"/>
      <c r="D77" s="93"/>
      <c r="E77" s="93"/>
      <c r="F77" s="93">
        <f t="shared" si="1"/>
        <v>0</v>
      </c>
    </row>
    <row r="78" spans="1:6" x14ac:dyDescent="0.2">
      <c r="A78" s="92" t="s">
        <v>265</v>
      </c>
      <c r="B78" s="92" t="s">
        <v>266</v>
      </c>
      <c r="C78" s="88" t="s">
        <v>7</v>
      </c>
      <c r="D78" s="93">
        <v>4</v>
      </c>
      <c r="E78" s="93">
        <v>170.68</v>
      </c>
      <c r="F78" s="93">
        <f t="shared" si="1"/>
        <v>682.72</v>
      </c>
    </row>
    <row r="79" spans="1:6" x14ac:dyDescent="0.2">
      <c r="A79" s="92" t="s">
        <v>267</v>
      </c>
      <c r="B79" s="92" t="s">
        <v>139</v>
      </c>
      <c r="C79" s="88" t="s">
        <v>7</v>
      </c>
      <c r="D79" s="93">
        <v>5</v>
      </c>
      <c r="E79" s="93">
        <v>284.5</v>
      </c>
      <c r="F79" s="93">
        <f t="shared" si="1"/>
        <v>1422.5</v>
      </c>
    </row>
    <row r="80" spans="1:6" x14ac:dyDescent="0.2">
      <c r="A80" s="92" t="s">
        <v>268</v>
      </c>
      <c r="B80" s="92" t="s">
        <v>269</v>
      </c>
      <c r="C80" s="88" t="s">
        <v>7</v>
      </c>
      <c r="D80" s="93">
        <v>1</v>
      </c>
      <c r="E80" s="93">
        <v>332.05</v>
      </c>
      <c r="F80" s="93">
        <f t="shared" si="1"/>
        <v>332.05</v>
      </c>
    </row>
    <row r="81" spans="1:6" x14ac:dyDescent="0.2">
      <c r="A81" s="87" t="s">
        <v>270</v>
      </c>
      <c r="B81" s="87" t="s">
        <v>241</v>
      </c>
      <c r="C81" s="88"/>
      <c r="D81" s="93"/>
      <c r="E81" s="93"/>
      <c r="F81" s="93">
        <f t="shared" si="1"/>
        <v>0</v>
      </c>
    </row>
    <row r="82" spans="1:6" ht="25.5" x14ac:dyDescent="0.2">
      <c r="A82" s="92" t="s">
        <v>271</v>
      </c>
      <c r="B82" s="92" t="s">
        <v>243</v>
      </c>
      <c r="C82" s="88" t="s">
        <v>74</v>
      </c>
      <c r="D82" s="93">
        <v>14.6</v>
      </c>
      <c r="E82" s="93">
        <v>22.62</v>
      </c>
      <c r="F82" s="93">
        <f t="shared" si="1"/>
        <v>330.25</v>
      </c>
    </row>
    <row r="83" spans="1:6" ht="25.5" x14ac:dyDescent="0.2">
      <c r="A83" s="92" t="s">
        <v>272</v>
      </c>
      <c r="B83" s="92" t="s">
        <v>198</v>
      </c>
      <c r="C83" s="88" t="s">
        <v>28</v>
      </c>
      <c r="D83" s="93">
        <v>8.9</v>
      </c>
      <c r="E83" s="93">
        <v>28.68</v>
      </c>
      <c r="F83" s="93">
        <f t="shared" si="1"/>
        <v>255.25</v>
      </c>
    </row>
    <row r="84" spans="1:6" ht="25.5" x14ac:dyDescent="0.2">
      <c r="A84" s="92" t="s">
        <v>273</v>
      </c>
      <c r="B84" s="92" t="s">
        <v>195</v>
      </c>
      <c r="C84" s="88" t="s">
        <v>196</v>
      </c>
      <c r="D84" s="93">
        <v>259.5</v>
      </c>
      <c r="E84" s="93">
        <v>0.64</v>
      </c>
      <c r="F84" s="93">
        <f t="shared" si="1"/>
        <v>166.08</v>
      </c>
    </row>
    <row r="85" spans="1:6" x14ac:dyDescent="0.2">
      <c r="A85" s="87" t="s">
        <v>274</v>
      </c>
      <c r="B85" s="87" t="s">
        <v>247</v>
      </c>
      <c r="C85" s="88"/>
      <c r="D85" s="93"/>
      <c r="E85" s="93"/>
      <c r="F85" s="93">
        <f t="shared" si="1"/>
        <v>0</v>
      </c>
    </row>
    <row r="86" spans="1:6" x14ac:dyDescent="0.2">
      <c r="A86" s="92" t="s">
        <v>275</v>
      </c>
      <c r="B86" s="92" t="s">
        <v>276</v>
      </c>
      <c r="C86" s="88" t="s">
        <v>75</v>
      </c>
      <c r="D86" s="93">
        <v>54.6</v>
      </c>
      <c r="E86" s="93">
        <v>1.84</v>
      </c>
      <c r="F86" s="93">
        <f t="shared" si="1"/>
        <v>100.46</v>
      </c>
    </row>
    <row r="87" spans="1:6" x14ac:dyDescent="0.2">
      <c r="A87" s="92" t="s">
        <v>277</v>
      </c>
      <c r="B87" s="92" t="s">
        <v>278</v>
      </c>
      <c r="C87" s="88" t="s">
        <v>30</v>
      </c>
      <c r="D87" s="93">
        <v>54.6</v>
      </c>
      <c r="E87" s="93">
        <v>1.27</v>
      </c>
      <c r="F87" s="93">
        <f t="shared" si="1"/>
        <v>69.34</v>
      </c>
    </row>
    <row r="88" spans="1:6" x14ac:dyDescent="0.2">
      <c r="A88" s="87" t="s">
        <v>279</v>
      </c>
      <c r="B88" s="87" t="s">
        <v>280</v>
      </c>
      <c r="C88" s="88"/>
      <c r="D88" s="93"/>
      <c r="E88" s="93"/>
      <c r="F88" s="93">
        <f t="shared" si="1"/>
        <v>0</v>
      </c>
    </row>
    <row r="89" spans="1:6" x14ac:dyDescent="0.2">
      <c r="A89" s="87" t="s">
        <v>281</v>
      </c>
      <c r="B89" s="87" t="s">
        <v>282</v>
      </c>
      <c r="C89" s="88"/>
      <c r="D89" s="93"/>
      <c r="E89" s="93"/>
      <c r="F89" s="93">
        <f t="shared" si="1"/>
        <v>0</v>
      </c>
    </row>
    <row r="90" spans="1:6" ht="25.5" x14ac:dyDescent="0.2">
      <c r="A90" s="92" t="s">
        <v>283</v>
      </c>
      <c r="B90" s="92" t="s">
        <v>284</v>
      </c>
      <c r="C90" s="88" t="s">
        <v>72</v>
      </c>
      <c r="D90" s="93">
        <v>4.05</v>
      </c>
      <c r="E90" s="93">
        <v>4.7300000000000004</v>
      </c>
      <c r="F90" s="93">
        <f t="shared" si="1"/>
        <v>19.16</v>
      </c>
    </row>
    <row r="91" spans="1:6" x14ac:dyDescent="0.2">
      <c r="A91" s="87" t="s">
        <v>285</v>
      </c>
      <c r="B91" s="87" t="s">
        <v>286</v>
      </c>
      <c r="C91" s="88"/>
      <c r="D91" s="93"/>
      <c r="E91" s="93"/>
      <c r="F91" s="93">
        <f t="shared" si="1"/>
        <v>0</v>
      </c>
    </row>
    <row r="92" spans="1:6" ht="25.5" x14ac:dyDescent="0.2">
      <c r="A92" s="92" t="s">
        <v>287</v>
      </c>
      <c r="B92" s="92" t="s">
        <v>209</v>
      </c>
      <c r="C92" s="88" t="s">
        <v>74</v>
      </c>
      <c r="D92" s="93">
        <v>28.59</v>
      </c>
      <c r="E92" s="93">
        <v>18.850000000000001</v>
      </c>
      <c r="F92" s="93">
        <f t="shared" si="1"/>
        <v>538.91999999999996</v>
      </c>
    </row>
    <row r="93" spans="1:6" ht="25.5" x14ac:dyDescent="0.2">
      <c r="A93" s="92" t="s">
        <v>288</v>
      </c>
      <c r="B93" s="92" t="s">
        <v>289</v>
      </c>
      <c r="C93" s="88" t="s">
        <v>74</v>
      </c>
      <c r="D93" s="93">
        <v>10.51</v>
      </c>
      <c r="E93" s="93">
        <v>41.46</v>
      </c>
      <c r="F93" s="93">
        <f t="shared" si="1"/>
        <v>435.74</v>
      </c>
    </row>
    <row r="94" spans="1:6" x14ac:dyDescent="0.2">
      <c r="A94" s="92" t="s">
        <v>290</v>
      </c>
      <c r="B94" s="92" t="s">
        <v>193</v>
      </c>
      <c r="C94" s="88" t="s">
        <v>74</v>
      </c>
      <c r="D94" s="93">
        <v>37.17</v>
      </c>
      <c r="E94" s="93">
        <v>0.78</v>
      </c>
      <c r="F94" s="93">
        <f t="shared" si="1"/>
        <v>28.99</v>
      </c>
    </row>
    <row r="95" spans="1:6" x14ac:dyDescent="0.2">
      <c r="A95" s="92" t="s">
        <v>291</v>
      </c>
      <c r="B95" s="92" t="s">
        <v>292</v>
      </c>
      <c r="C95" s="88" t="s">
        <v>28</v>
      </c>
      <c r="D95" s="93">
        <v>13.66</v>
      </c>
      <c r="E95" s="93">
        <v>2.33</v>
      </c>
      <c r="F95" s="93">
        <f t="shared" si="1"/>
        <v>31.83</v>
      </c>
    </row>
    <row r="96" spans="1:6" ht="25.5" x14ac:dyDescent="0.2">
      <c r="A96" s="92" t="s">
        <v>293</v>
      </c>
      <c r="B96" s="92" t="s">
        <v>195</v>
      </c>
      <c r="C96" s="88" t="s">
        <v>196</v>
      </c>
      <c r="D96" s="93">
        <v>305</v>
      </c>
      <c r="E96" s="93">
        <v>0.64</v>
      </c>
      <c r="F96" s="93">
        <f t="shared" si="1"/>
        <v>195.2</v>
      </c>
    </row>
    <row r="97" spans="1:6" ht="25.5" x14ac:dyDescent="0.2">
      <c r="A97" s="92" t="s">
        <v>294</v>
      </c>
      <c r="B97" s="92" t="s">
        <v>198</v>
      </c>
      <c r="C97" s="88" t="s">
        <v>28</v>
      </c>
      <c r="D97" s="93">
        <v>33.409999999999997</v>
      </c>
      <c r="E97" s="93">
        <v>28.68</v>
      </c>
      <c r="F97" s="93">
        <f t="shared" si="1"/>
        <v>958.2</v>
      </c>
    </row>
    <row r="98" spans="1:6" ht="25.5" x14ac:dyDescent="0.2">
      <c r="A98" s="92" t="s">
        <v>295</v>
      </c>
      <c r="B98" s="92" t="s">
        <v>199</v>
      </c>
      <c r="C98" s="88" t="s">
        <v>196</v>
      </c>
      <c r="D98" s="93">
        <v>1954.28</v>
      </c>
      <c r="E98" s="93">
        <v>0.42</v>
      </c>
      <c r="F98" s="93">
        <f t="shared" si="1"/>
        <v>820.8</v>
      </c>
    </row>
    <row r="99" spans="1:6" ht="25.5" x14ac:dyDescent="0.2">
      <c r="A99" s="92" t="s">
        <v>296</v>
      </c>
      <c r="B99" s="92" t="s">
        <v>243</v>
      </c>
      <c r="C99" s="88" t="s">
        <v>74</v>
      </c>
      <c r="D99" s="93">
        <v>29.05</v>
      </c>
      <c r="E99" s="93">
        <v>22.62</v>
      </c>
      <c r="F99" s="93">
        <f t="shared" si="1"/>
        <v>657.11</v>
      </c>
    </row>
    <row r="100" spans="1:6" x14ac:dyDescent="0.2">
      <c r="A100" s="87" t="s">
        <v>297</v>
      </c>
      <c r="B100" s="87" t="s">
        <v>298</v>
      </c>
      <c r="C100" s="88"/>
      <c r="D100" s="93"/>
      <c r="E100" s="93"/>
      <c r="F100" s="93">
        <f t="shared" si="1"/>
        <v>0</v>
      </c>
    </row>
    <row r="101" spans="1:6" ht="25.5" x14ac:dyDescent="0.2">
      <c r="A101" s="92" t="s">
        <v>299</v>
      </c>
      <c r="B101" s="92" t="s">
        <v>300</v>
      </c>
      <c r="C101" s="88" t="s">
        <v>74</v>
      </c>
      <c r="D101" s="93">
        <v>0.44</v>
      </c>
      <c r="E101" s="93">
        <v>346.61</v>
      </c>
      <c r="F101" s="93">
        <f t="shared" si="1"/>
        <v>152.51</v>
      </c>
    </row>
    <row r="102" spans="1:6" ht="25.5" x14ac:dyDescent="0.2">
      <c r="A102" s="92" t="s">
        <v>301</v>
      </c>
      <c r="B102" s="92" t="s">
        <v>302</v>
      </c>
      <c r="C102" s="88" t="s">
        <v>74</v>
      </c>
      <c r="D102" s="93">
        <v>1.24</v>
      </c>
      <c r="E102" s="93">
        <v>476.04</v>
      </c>
      <c r="F102" s="93">
        <f t="shared" si="1"/>
        <v>590.29</v>
      </c>
    </row>
    <row r="103" spans="1:6" ht="25.5" x14ac:dyDescent="0.2">
      <c r="A103" s="92" t="s">
        <v>303</v>
      </c>
      <c r="B103" s="92" t="s">
        <v>304</v>
      </c>
      <c r="C103" s="88" t="s">
        <v>6</v>
      </c>
      <c r="D103" s="93">
        <v>8.85</v>
      </c>
      <c r="E103" s="93">
        <v>51.3</v>
      </c>
      <c r="F103" s="93">
        <f t="shared" si="1"/>
        <v>454.01</v>
      </c>
    </row>
    <row r="104" spans="1:6" ht="38.25" x14ac:dyDescent="0.2">
      <c r="A104" s="92" t="s">
        <v>305</v>
      </c>
      <c r="B104" s="92" t="s">
        <v>306</v>
      </c>
      <c r="C104" s="88" t="s">
        <v>100</v>
      </c>
      <c r="D104" s="93">
        <v>54.55</v>
      </c>
      <c r="E104" s="93">
        <v>5.25</v>
      </c>
      <c r="F104" s="93">
        <f t="shared" si="1"/>
        <v>286.39</v>
      </c>
    </row>
    <row r="105" spans="1:6" ht="38.25" x14ac:dyDescent="0.2">
      <c r="A105" s="92" t="s">
        <v>307</v>
      </c>
      <c r="B105" s="92" t="s">
        <v>308</v>
      </c>
      <c r="C105" s="88" t="s">
        <v>100</v>
      </c>
      <c r="D105" s="93">
        <v>3.05</v>
      </c>
      <c r="E105" s="93">
        <v>5.28</v>
      </c>
      <c r="F105" s="93">
        <f t="shared" si="1"/>
        <v>16.100000000000001</v>
      </c>
    </row>
    <row r="106" spans="1:6" ht="25.5" x14ac:dyDescent="0.2">
      <c r="A106" s="92" t="s">
        <v>309</v>
      </c>
      <c r="B106" s="92" t="s">
        <v>310</v>
      </c>
      <c r="C106" s="88" t="s">
        <v>6</v>
      </c>
      <c r="D106" s="93">
        <v>2.95</v>
      </c>
      <c r="E106" s="93">
        <v>73.319999999999993</v>
      </c>
      <c r="F106" s="93">
        <f t="shared" si="1"/>
        <v>216.29</v>
      </c>
    </row>
    <row r="107" spans="1:6" x14ac:dyDescent="0.2">
      <c r="A107" s="87" t="s">
        <v>311</v>
      </c>
      <c r="B107" s="87" t="s">
        <v>312</v>
      </c>
      <c r="C107" s="88"/>
      <c r="D107" s="93"/>
      <c r="E107" s="93"/>
      <c r="F107" s="93">
        <f t="shared" si="1"/>
        <v>0</v>
      </c>
    </row>
    <row r="108" spans="1:6" ht="51" x14ac:dyDescent="0.2">
      <c r="A108" s="92" t="s">
        <v>313</v>
      </c>
      <c r="B108" s="92" t="s">
        <v>314</v>
      </c>
      <c r="C108" s="88" t="s">
        <v>6</v>
      </c>
      <c r="D108" s="93">
        <v>21.22</v>
      </c>
      <c r="E108" s="93">
        <v>57.63</v>
      </c>
      <c r="F108" s="93">
        <f t="shared" si="1"/>
        <v>1222.9100000000001</v>
      </c>
    </row>
    <row r="109" spans="1:6" x14ac:dyDescent="0.2">
      <c r="A109" s="87" t="s">
        <v>315</v>
      </c>
      <c r="B109" s="87" t="s">
        <v>316</v>
      </c>
      <c r="C109" s="88"/>
      <c r="D109" s="93"/>
      <c r="E109" s="93"/>
      <c r="F109" s="93">
        <f t="shared" si="1"/>
        <v>0</v>
      </c>
    </row>
    <row r="110" spans="1:6" ht="38.25" x14ac:dyDescent="0.2">
      <c r="A110" s="92" t="s">
        <v>317</v>
      </c>
      <c r="B110" s="92" t="s">
        <v>318</v>
      </c>
      <c r="C110" s="88" t="s">
        <v>72</v>
      </c>
      <c r="D110" s="93">
        <v>14.44</v>
      </c>
      <c r="E110" s="93">
        <v>96.54</v>
      </c>
      <c r="F110" s="93">
        <f t="shared" si="1"/>
        <v>1394.04</v>
      </c>
    </row>
    <row r="111" spans="1:6" ht="25.5" x14ac:dyDescent="0.2">
      <c r="A111" s="92" t="s">
        <v>319</v>
      </c>
      <c r="B111" s="92" t="s">
        <v>320</v>
      </c>
      <c r="C111" s="88" t="s">
        <v>72</v>
      </c>
      <c r="D111" s="93">
        <v>1.02</v>
      </c>
      <c r="E111" s="93">
        <v>59.91</v>
      </c>
      <c r="F111" s="93">
        <f t="shared" si="1"/>
        <v>61.11</v>
      </c>
    </row>
    <row r="112" spans="1:6" ht="25.5" x14ac:dyDescent="0.2">
      <c r="A112" s="92" t="s">
        <v>321</v>
      </c>
      <c r="B112" s="92" t="s">
        <v>322</v>
      </c>
      <c r="C112" s="88" t="s">
        <v>72</v>
      </c>
      <c r="D112" s="93">
        <v>16.71</v>
      </c>
      <c r="E112" s="93">
        <v>3.02</v>
      </c>
      <c r="F112" s="93">
        <f t="shared" si="1"/>
        <v>50.46</v>
      </c>
    </row>
    <row r="113" spans="1:6" ht="25.5" x14ac:dyDescent="0.2">
      <c r="A113" s="92" t="s">
        <v>323</v>
      </c>
      <c r="B113" s="92" t="s">
        <v>324</v>
      </c>
      <c r="C113" s="88" t="s">
        <v>6</v>
      </c>
      <c r="D113" s="93">
        <v>16.71</v>
      </c>
      <c r="E113" s="93">
        <v>20.87</v>
      </c>
      <c r="F113" s="93">
        <f t="shared" si="1"/>
        <v>348.74</v>
      </c>
    </row>
    <row r="114" spans="1:6" x14ac:dyDescent="0.2">
      <c r="A114" s="87" t="s">
        <v>325</v>
      </c>
      <c r="B114" s="87" t="s">
        <v>326</v>
      </c>
      <c r="C114" s="88"/>
      <c r="D114" s="93"/>
      <c r="E114" s="93"/>
      <c r="F114" s="93">
        <f t="shared" si="1"/>
        <v>0</v>
      </c>
    </row>
    <row r="115" spans="1:6" x14ac:dyDescent="0.2">
      <c r="A115" s="92" t="s">
        <v>327</v>
      </c>
      <c r="B115" s="92" t="s">
        <v>328</v>
      </c>
      <c r="C115" s="88" t="s">
        <v>30</v>
      </c>
      <c r="D115" s="93">
        <v>2.85</v>
      </c>
      <c r="E115" s="93">
        <v>19.86</v>
      </c>
      <c r="F115" s="93">
        <f t="shared" si="1"/>
        <v>56.6</v>
      </c>
    </row>
    <row r="116" spans="1:6" ht="25.5" x14ac:dyDescent="0.2">
      <c r="A116" s="92" t="s">
        <v>329</v>
      </c>
      <c r="B116" s="92" t="s">
        <v>330</v>
      </c>
      <c r="C116" s="88" t="s">
        <v>71</v>
      </c>
      <c r="D116" s="93">
        <v>2</v>
      </c>
      <c r="E116" s="93">
        <v>29.56</v>
      </c>
      <c r="F116" s="93">
        <f t="shared" si="1"/>
        <v>59.12</v>
      </c>
    </row>
    <row r="117" spans="1:6" x14ac:dyDescent="0.2">
      <c r="A117" s="87" t="s">
        <v>331</v>
      </c>
      <c r="B117" s="87" t="s">
        <v>332</v>
      </c>
      <c r="C117" s="88"/>
      <c r="D117" s="93"/>
      <c r="E117" s="93"/>
      <c r="F117" s="93">
        <f t="shared" si="1"/>
        <v>0</v>
      </c>
    </row>
    <row r="118" spans="1:6" x14ac:dyDescent="0.2">
      <c r="A118" s="87" t="s">
        <v>333</v>
      </c>
      <c r="B118" s="87" t="s">
        <v>282</v>
      </c>
      <c r="C118" s="88"/>
      <c r="D118" s="93"/>
      <c r="E118" s="93"/>
      <c r="F118" s="93">
        <f t="shared" si="1"/>
        <v>0</v>
      </c>
    </row>
    <row r="119" spans="1:6" ht="25.5" x14ac:dyDescent="0.2">
      <c r="A119" s="92" t="s">
        <v>334</v>
      </c>
      <c r="B119" s="92" t="s">
        <v>284</v>
      </c>
      <c r="C119" s="88" t="s">
        <v>72</v>
      </c>
      <c r="D119" s="93">
        <v>4.2</v>
      </c>
      <c r="E119" s="93">
        <v>4.7300000000000004</v>
      </c>
      <c r="F119" s="93">
        <f t="shared" si="1"/>
        <v>19.87</v>
      </c>
    </row>
    <row r="120" spans="1:6" x14ac:dyDescent="0.2">
      <c r="A120" s="87" t="s">
        <v>335</v>
      </c>
      <c r="B120" s="87" t="s">
        <v>286</v>
      </c>
      <c r="C120" s="88"/>
      <c r="D120" s="93"/>
      <c r="E120" s="93"/>
      <c r="F120" s="93">
        <f t="shared" si="1"/>
        <v>0</v>
      </c>
    </row>
    <row r="121" spans="1:6" ht="25.5" x14ac:dyDescent="0.2">
      <c r="A121" s="92" t="s">
        <v>336</v>
      </c>
      <c r="B121" s="92" t="s">
        <v>209</v>
      </c>
      <c r="C121" s="88" t="s">
        <v>74</v>
      </c>
      <c r="D121" s="93">
        <v>26.68</v>
      </c>
      <c r="E121" s="93">
        <v>18.850000000000001</v>
      </c>
      <c r="F121" s="93">
        <f t="shared" si="1"/>
        <v>502.92</v>
      </c>
    </row>
    <row r="122" spans="1:6" ht="25.5" x14ac:dyDescent="0.2">
      <c r="A122" s="92" t="s">
        <v>337</v>
      </c>
      <c r="B122" s="92" t="s">
        <v>289</v>
      </c>
      <c r="C122" s="88" t="s">
        <v>74</v>
      </c>
      <c r="D122" s="93">
        <v>11.84</v>
      </c>
      <c r="E122" s="93">
        <v>41.46</v>
      </c>
      <c r="F122" s="93">
        <f t="shared" si="1"/>
        <v>490.89</v>
      </c>
    </row>
    <row r="123" spans="1:6" x14ac:dyDescent="0.2">
      <c r="A123" s="92" t="s">
        <v>338</v>
      </c>
      <c r="B123" s="92" t="s">
        <v>193</v>
      </c>
      <c r="C123" s="88" t="s">
        <v>74</v>
      </c>
      <c r="D123" s="93">
        <v>34.68</v>
      </c>
      <c r="E123" s="93">
        <v>0.78</v>
      </c>
      <c r="F123" s="93">
        <f t="shared" si="1"/>
        <v>27.05</v>
      </c>
    </row>
    <row r="124" spans="1:6" x14ac:dyDescent="0.2">
      <c r="A124" s="92" t="s">
        <v>339</v>
      </c>
      <c r="B124" s="92" t="s">
        <v>292</v>
      </c>
      <c r="C124" s="88" t="s">
        <v>28</v>
      </c>
      <c r="D124" s="93">
        <v>15.39</v>
      </c>
      <c r="E124" s="93">
        <v>2.33</v>
      </c>
      <c r="F124" s="93">
        <f t="shared" si="1"/>
        <v>35.86</v>
      </c>
    </row>
    <row r="125" spans="1:6" ht="25.5" x14ac:dyDescent="0.2">
      <c r="A125" s="92" t="s">
        <v>340</v>
      </c>
      <c r="B125" s="92" t="s">
        <v>195</v>
      </c>
      <c r="C125" s="88" t="s">
        <v>196</v>
      </c>
      <c r="D125" s="93">
        <v>316.07</v>
      </c>
      <c r="E125" s="93">
        <v>0.64</v>
      </c>
      <c r="F125" s="93">
        <f t="shared" si="1"/>
        <v>202.28</v>
      </c>
    </row>
    <row r="126" spans="1:6" ht="25.5" x14ac:dyDescent="0.2">
      <c r="A126" s="92" t="s">
        <v>341</v>
      </c>
      <c r="B126" s="92" t="s">
        <v>198</v>
      </c>
      <c r="C126" s="88" t="s">
        <v>28</v>
      </c>
      <c r="D126" s="93">
        <v>33.159999999999997</v>
      </c>
      <c r="E126" s="93">
        <v>28.68</v>
      </c>
      <c r="F126" s="93">
        <f t="shared" si="1"/>
        <v>951.03</v>
      </c>
    </row>
    <row r="127" spans="1:6" ht="25.5" x14ac:dyDescent="0.2">
      <c r="A127" s="92" t="s">
        <v>342</v>
      </c>
      <c r="B127" s="92" t="s">
        <v>199</v>
      </c>
      <c r="C127" s="88" t="s">
        <v>196</v>
      </c>
      <c r="D127" s="93">
        <v>1939.69</v>
      </c>
      <c r="E127" s="93">
        <v>0.42</v>
      </c>
      <c r="F127" s="93">
        <f t="shared" si="1"/>
        <v>814.67</v>
      </c>
    </row>
    <row r="128" spans="1:6" ht="25.5" x14ac:dyDescent="0.2">
      <c r="A128" s="92" t="s">
        <v>343</v>
      </c>
      <c r="B128" s="92" t="s">
        <v>243</v>
      </c>
      <c r="C128" s="88" t="s">
        <v>74</v>
      </c>
      <c r="D128" s="93">
        <v>28.83</v>
      </c>
      <c r="E128" s="93">
        <v>22.62</v>
      </c>
      <c r="F128" s="93">
        <f t="shared" si="1"/>
        <v>652.13</v>
      </c>
    </row>
    <row r="129" spans="1:6" x14ac:dyDescent="0.2">
      <c r="A129" s="87" t="s">
        <v>344</v>
      </c>
      <c r="B129" s="87" t="s">
        <v>298</v>
      </c>
      <c r="C129" s="88"/>
      <c r="D129" s="93"/>
      <c r="E129" s="93"/>
      <c r="F129" s="93">
        <f t="shared" si="1"/>
        <v>0</v>
      </c>
    </row>
    <row r="130" spans="1:6" ht="25.5" x14ac:dyDescent="0.2">
      <c r="A130" s="92" t="s">
        <v>345</v>
      </c>
      <c r="B130" s="92" t="s">
        <v>300</v>
      </c>
      <c r="C130" s="88" t="s">
        <v>74</v>
      </c>
      <c r="D130" s="93">
        <v>0.64</v>
      </c>
      <c r="E130" s="93">
        <v>346.61</v>
      </c>
      <c r="F130" s="93">
        <f t="shared" si="1"/>
        <v>221.83</v>
      </c>
    </row>
    <row r="131" spans="1:6" ht="25.5" x14ac:dyDescent="0.2">
      <c r="A131" s="92" t="s">
        <v>346</v>
      </c>
      <c r="B131" s="92" t="s">
        <v>302</v>
      </c>
      <c r="C131" s="88" t="s">
        <v>74</v>
      </c>
      <c r="D131" s="93">
        <v>1.83</v>
      </c>
      <c r="E131" s="93">
        <v>476.04</v>
      </c>
      <c r="F131" s="93">
        <f t="shared" si="1"/>
        <v>871.15</v>
      </c>
    </row>
    <row r="132" spans="1:6" ht="25.5" x14ac:dyDescent="0.2">
      <c r="A132" s="92" t="s">
        <v>347</v>
      </c>
      <c r="B132" s="92" t="s">
        <v>304</v>
      </c>
      <c r="C132" s="88" t="s">
        <v>6</v>
      </c>
      <c r="D132" s="93">
        <v>9.15</v>
      </c>
      <c r="E132" s="93">
        <v>51.3</v>
      </c>
      <c r="F132" s="93">
        <f t="shared" si="1"/>
        <v>469.4</v>
      </c>
    </row>
    <row r="133" spans="1:6" ht="38.25" x14ac:dyDescent="0.2">
      <c r="A133" s="92" t="s">
        <v>348</v>
      </c>
      <c r="B133" s="92" t="s">
        <v>306</v>
      </c>
      <c r="C133" s="88" t="s">
        <v>100</v>
      </c>
      <c r="D133" s="93">
        <v>62.99</v>
      </c>
      <c r="E133" s="93">
        <v>5.25</v>
      </c>
      <c r="F133" s="93">
        <f t="shared" si="1"/>
        <v>330.7</v>
      </c>
    </row>
    <row r="134" spans="1:6" ht="25.5" x14ac:dyDescent="0.2">
      <c r="A134" s="92" t="s">
        <v>349</v>
      </c>
      <c r="B134" s="92" t="s">
        <v>310</v>
      </c>
      <c r="C134" s="88" t="s">
        <v>6</v>
      </c>
      <c r="D134" s="93">
        <v>3.21</v>
      </c>
      <c r="E134" s="93">
        <v>73.319999999999993</v>
      </c>
      <c r="F134" s="93">
        <f t="shared" si="1"/>
        <v>235.36</v>
      </c>
    </row>
    <row r="135" spans="1:6" x14ac:dyDescent="0.2">
      <c r="A135" s="92" t="s">
        <v>350</v>
      </c>
      <c r="B135" s="92" t="s">
        <v>351</v>
      </c>
      <c r="C135" s="88" t="s">
        <v>28</v>
      </c>
      <c r="D135" s="93">
        <v>3.27</v>
      </c>
      <c r="E135" s="93">
        <v>47</v>
      </c>
      <c r="F135" s="93">
        <f t="shared" ref="F135:F198" si="2">ROUND(E135*D135,2)</f>
        <v>153.69</v>
      </c>
    </row>
    <row r="136" spans="1:6" x14ac:dyDescent="0.2">
      <c r="A136" s="87" t="s">
        <v>352</v>
      </c>
      <c r="B136" s="87" t="s">
        <v>312</v>
      </c>
      <c r="C136" s="88"/>
      <c r="D136" s="93"/>
      <c r="E136" s="93"/>
      <c r="F136" s="93">
        <f t="shared" si="2"/>
        <v>0</v>
      </c>
    </row>
    <row r="137" spans="1:6" ht="51" x14ac:dyDescent="0.2">
      <c r="A137" s="92" t="s">
        <v>353</v>
      </c>
      <c r="B137" s="92" t="s">
        <v>314</v>
      </c>
      <c r="C137" s="88" t="s">
        <v>6</v>
      </c>
      <c r="D137" s="93">
        <v>30.15</v>
      </c>
      <c r="E137" s="93">
        <v>57.63</v>
      </c>
      <c r="F137" s="93">
        <f t="shared" si="2"/>
        <v>1737.54</v>
      </c>
    </row>
    <row r="138" spans="1:6" x14ac:dyDescent="0.2">
      <c r="A138" s="87" t="s">
        <v>354</v>
      </c>
      <c r="B138" s="87" t="s">
        <v>316</v>
      </c>
      <c r="C138" s="88"/>
      <c r="D138" s="93"/>
      <c r="E138" s="93"/>
      <c r="F138" s="93">
        <f t="shared" si="2"/>
        <v>0</v>
      </c>
    </row>
    <row r="139" spans="1:6" ht="38.25" x14ac:dyDescent="0.2">
      <c r="A139" s="92" t="s">
        <v>355</v>
      </c>
      <c r="B139" s="92" t="s">
        <v>318</v>
      </c>
      <c r="C139" s="88" t="s">
        <v>72</v>
      </c>
      <c r="D139" s="93">
        <v>15.17</v>
      </c>
      <c r="E139" s="93">
        <v>96.54</v>
      </c>
      <c r="F139" s="93">
        <f t="shared" si="2"/>
        <v>1464.51</v>
      </c>
    </row>
    <row r="140" spans="1:6" ht="25.5" x14ac:dyDescent="0.2">
      <c r="A140" s="92" t="s">
        <v>356</v>
      </c>
      <c r="B140" s="92" t="s">
        <v>320</v>
      </c>
      <c r="C140" s="88" t="s">
        <v>72</v>
      </c>
      <c r="D140" s="93">
        <v>4.09</v>
      </c>
      <c r="E140" s="93">
        <v>59.91</v>
      </c>
      <c r="F140" s="93">
        <f t="shared" si="2"/>
        <v>245.03</v>
      </c>
    </row>
    <row r="141" spans="1:6" ht="25.5" x14ac:dyDescent="0.2">
      <c r="A141" s="92" t="s">
        <v>357</v>
      </c>
      <c r="B141" s="92" t="s">
        <v>322</v>
      </c>
      <c r="C141" s="88" t="s">
        <v>72</v>
      </c>
      <c r="D141" s="93">
        <v>20.100000000000001</v>
      </c>
      <c r="E141" s="93">
        <v>3.02</v>
      </c>
      <c r="F141" s="93">
        <f t="shared" si="2"/>
        <v>60.7</v>
      </c>
    </row>
    <row r="142" spans="1:6" ht="25.5" x14ac:dyDescent="0.2">
      <c r="A142" s="92" t="s">
        <v>358</v>
      </c>
      <c r="B142" s="92" t="s">
        <v>324</v>
      </c>
      <c r="C142" s="88" t="s">
        <v>6</v>
      </c>
      <c r="D142" s="93">
        <v>20.100000000000001</v>
      </c>
      <c r="E142" s="93">
        <v>20.87</v>
      </c>
      <c r="F142" s="93">
        <f t="shared" si="2"/>
        <v>419.49</v>
      </c>
    </row>
    <row r="143" spans="1:6" x14ac:dyDescent="0.2">
      <c r="A143" s="87" t="s">
        <v>359</v>
      </c>
      <c r="B143" s="87" t="s">
        <v>326</v>
      </c>
      <c r="C143" s="88"/>
      <c r="D143" s="93"/>
      <c r="E143" s="93"/>
      <c r="F143" s="93">
        <f t="shared" si="2"/>
        <v>0</v>
      </c>
    </row>
    <row r="144" spans="1:6" x14ac:dyDescent="0.2">
      <c r="A144" s="92" t="s">
        <v>360</v>
      </c>
      <c r="B144" s="92" t="s">
        <v>328</v>
      </c>
      <c r="C144" s="88" t="s">
        <v>30</v>
      </c>
      <c r="D144" s="93">
        <v>2.2000000000000002</v>
      </c>
      <c r="E144" s="93">
        <v>19.86</v>
      </c>
      <c r="F144" s="93">
        <f t="shared" si="2"/>
        <v>43.69</v>
      </c>
    </row>
    <row r="145" spans="1:6" x14ac:dyDescent="0.2">
      <c r="A145" s="92" t="s">
        <v>361</v>
      </c>
      <c r="B145" s="92" t="s">
        <v>362</v>
      </c>
      <c r="C145" s="88" t="s">
        <v>71</v>
      </c>
      <c r="D145" s="93">
        <v>1</v>
      </c>
      <c r="E145" s="93">
        <v>40.229999999999997</v>
      </c>
      <c r="F145" s="93">
        <f t="shared" si="2"/>
        <v>40.229999999999997</v>
      </c>
    </row>
    <row r="146" spans="1:6" ht="25.5" x14ac:dyDescent="0.2">
      <c r="A146" s="92" t="s">
        <v>363</v>
      </c>
      <c r="B146" s="92" t="s">
        <v>330</v>
      </c>
      <c r="C146" s="88" t="s">
        <v>71</v>
      </c>
      <c r="D146" s="93">
        <v>1</v>
      </c>
      <c r="E146" s="93">
        <v>29.56</v>
      </c>
      <c r="F146" s="93">
        <f t="shared" si="2"/>
        <v>29.56</v>
      </c>
    </row>
    <row r="147" spans="1:6" ht="25.5" x14ac:dyDescent="0.2">
      <c r="A147" s="92" t="s">
        <v>364</v>
      </c>
      <c r="B147" s="92" t="s">
        <v>365</v>
      </c>
      <c r="C147" s="88" t="s">
        <v>75</v>
      </c>
      <c r="D147" s="93">
        <v>2.1</v>
      </c>
      <c r="E147" s="93">
        <v>102.18</v>
      </c>
      <c r="F147" s="93">
        <f t="shared" si="2"/>
        <v>214.58</v>
      </c>
    </row>
    <row r="148" spans="1:6" ht="25.5" x14ac:dyDescent="0.2">
      <c r="A148" s="92" t="s">
        <v>366</v>
      </c>
      <c r="B148" s="92" t="s">
        <v>367</v>
      </c>
      <c r="C148" s="88" t="s">
        <v>75</v>
      </c>
      <c r="D148" s="93">
        <v>2.1</v>
      </c>
      <c r="E148" s="93">
        <v>1.7</v>
      </c>
      <c r="F148" s="93">
        <f t="shared" si="2"/>
        <v>3.57</v>
      </c>
    </row>
    <row r="149" spans="1:6" x14ac:dyDescent="0.2">
      <c r="A149" s="87" t="s">
        <v>368</v>
      </c>
      <c r="B149" s="87" t="s">
        <v>369</v>
      </c>
      <c r="C149" s="88"/>
      <c r="D149" s="93"/>
      <c r="E149" s="93"/>
      <c r="F149" s="93">
        <f t="shared" si="2"/>
        <v>0</v>
      </c>
    </row>
    <row r="150" spans="1:6" x14ac:dyDescent="0.2">
      <c r="A150" s="87" t="s">
        <v>370</v>
      </c>
      <c r="B150" s="87" t="s">
        <v>371</v>
      </c>
      <c r="C150" s="88"/>
      <c r="D150" s="93"/>
      <c r="E150" s="93"/>
      <c r="F150" s="93">
        <f t="shared" si="2"/>
        <v>0</v>
      </c>
    </row>
    <row r="151" spans="1:6" ht="25.5" x14ac:dyDescent="0.2">
      <c r="A151" s="92" t="s">
        <v>372</v>
      </c>
      <c r="B151" s="92" t="s">
        <v>373</v>
      </c>
      <c r="C151" s="88" t="s">
        <v>75</v>
      </c>
      <c r="D151" s="93">
        <v>132</v>
      </c>
      <c r="E151" s="93">
        <v>18.38</v>
      </c>
      <c r="F151" s="93">
        <f t="shared" si="2"/>
        <v>2426.16</v>
      </c>
    </row>
    <row r="152" spans="1:6" x14ac:dyDescent="0.2">
      <c r="A152" s="87" t="s">
        <v>374</v>
      </c>
      <c r="B152" s="87" t="s">
        <v>375</v>
      </c>
      <c r="C152" s="88"/>
      <c r="D152" s="93"/>
      <c r="E152" s="93"/>
      <c r="F152" s="93">
        <f t="shared" si="2"/>
        <v>0</v>
      </c>
    </row>
    <row r="153" spans="1:6" x14ac:dyDescent="0.2">
      <c r="A153" s="92" t="s">
        <v>376</v>
      </c>
      <c r="B153" s="92" t="s">
        <v>253</v>
      </c>
      <c r="C153" s="88" t="s">
        <v>75</v>
      </c>
      <c r="D153" s="93">
        <v>130</v>
      </c>
      <c r="E153" s="93">
        <v>0.59</v>
      </c>
      <c r="F153" s="93">
        <f t="shared" si="2"/>
        <v>76.7</v>
      </c>
    </row>
    <row r="154" spans="1:6" ht="25.5" x14ac:dyDescent="0.2">
      <c r="A154" s="92" t="s">
        <v>377</v>
      </c>
      <c r="B154" s="92" t="s">
        <v>209</v>
      </c>
      <c r="C154" s="88" t="s">
        <v>74</v>
      </c>
      <c r="D154" s="93">
        <v>36.4</v>
      </c>
      <c r="E154" s="93">
        <v>18.850000000000001</v>
      </c>
      <c r="F154" s="93">
        <f t="shared" si="2"/>
        <v>686.14</v>
      </c>
    </row>
    <row r="155" spans="1:6" ht="25.5" x14ac:dyDescent="0.2">
      <c r="A155" s="92" t="s">
        <v>378</v>
      </c>
      <c r="B155" s="92" t="s">
        <v>379</v>
      </c>
      <c r="C155" s="88" t="s">
        <v>75</v>
      </c>
      <c r="D155" s="93">
        <v>132</v>
      </c>
      <c r="E155" s="93">
        <v>1.0900000000000001</v>
      </c>
      <c r="F155" s="93">
        <f t="shared" si="2"/>
        <v>143.88</v>
      </c>
    </row>
    <row r="156" spans="1:6" x14ac:dyDescent="0.2">
      <c r="A156" s="92" t="s">
        <v>380</v>
      </c>
      <c r="B156" s="92" t="s">
        <v>98</v>
      </c>
      <c r="C156" s="88" t="s">
        <v>6</v>
      </c>
      <c r="D156" s="93">
        <v>52</v>
      </c>
      <c r="E156" s="93">
        <v>2.2599999999999998</v>
      </c>
      <c r="F156" s="93">
        <f t="shared" si="2"/>
        <v>117.52</v>
      </c>
    </row>
    <row r="157" spans="1:6" ht="25.5" x14ac:dyDescent="0.2">
      <c r="A157" s="92" t="s">
        <v>381</v>
      </c>
      <c r="B157" s="92" t="s">
        <v>243</v>
      </c>
      <c r="C157" s="88" t="s">
        <v>74</v>
      </c>
      <c r="D157" s="93">
        <v>35.9</v>
      </c>
      <c r="E157" s="93">
        <v>22.62</v>
      </c>
      <c r="F157" s="93">
        <f t="shared" si="2"/>
        <v>812.06</v>
      </c>
    </row>
    <row r="158" spans="1:6" x14ac:dyDescent="0.2">
      <c r="A158" s="87" t="s">
        <v>382</v>
      </c>
      <c r="B158" s="87" t="s">
        <v>383</v>
      </c>
      <c r="C158" s="88"/>
      <c r="D158" s="93"/>
      <c r="E158" s="93"/>
      <c r="F158" s="93">
        <f t="shared" si="2"/>
        <v>0</v>
      </c>
    </row>
    <row r="159" spans="1:6" x14ac:dyDescent="0.2">
      <c r="A159" s="92" t="s">
        <v>384</v>
      </c>
      <c r="B159" s="92" t="s">
        <v>385</v>
      </c>
      <c r="C159" s="88" t="s">
        <v>75</v>
      </c>
      <c r="D159" s="93">
        <v>52</v>
      </c>
      <c r="E159" s="93">
        <v>0.7</v>
      </c>
      <c r="F159" s="93">
        <f t="shared" si="2"/>
        <v>36.4</v>
      </c>
    </row>
    <row r="160" spans="1:6" x14ac:dyDescent="0.2">
      <c r="A160" s="87" t="s">
        <v>386</v>
      </c>
      <c r="B160" s="87" t="s">
        <v>387</v>
      </c>
      <c r="C160" s="88"/>
      <c r="D160" s="93"/>
      <c r="E160" s="93"/>
      <c r="F160" s="93">
        <f t="shared" si="2"/>
        <v>0</v>
      </c>
    </row>
    <row r="161" spans="1:6" x14ac:dyDescent="0.2">
      <c r="A161" s="92" t="s">
        <v>388</v>
      </c>
      <c r="B161" s="92" t="s">
        <v>389</v>
      </c>
      <c r="C161" s="88" t="s">
        <v>72</v>
      </c>
      <c r="D161" s="93">
        <v>2.4</v>
      </c>
      <c r="E161" s="93">
        <v>21.43</v>
      </c>
      <c r="F161" s="93">
        <f t="shared" si="2"/>
        <v>51.43</v>
      </c>
    </row>
    <row r="162" spans="1:6" x14ac:dyDescent="0.2">
      <c r="A162" s="87" t="s">
        <v>390</v>
      </c>
      <c r="B162" s="87" t="s">
        <v>207</v>
      </c>
      <c r="C162" s="88"/>
      <c r="D162" s="93"/>
      <c r="E162" s="93"/>
      <c r="F162" s="93">
        <f t="shared" si="2"/>
        <v>0</v>
      </c>
    </row>
    <row r="163" spans="1:6" ht="25.5" x14ac:dyDescent="0.2">
      <c r="A163" s="92" t="s">
        <v>391</v>
      </c>
      <c r="B163" s="92" t="s">
        <v>209</v>
      </c>
      <c r="C163" s="88" t="s">
        <v>74</v>
      </c>
      <c r="D163" s="93">
        <v>8.4</v>
      </c>
      <c r="E163" s="93">
        <v>18.850000000000001</v>
      </c>
      <c r="F163" s="93">
        <f t="shared" si="2"/>
        <v>158.34</v>
      </c>
    </row>
    <row r="164" spans="1:6" x14ac:dyDescent="0.2">
      <c r="A164" s="92" t="s">
        <v>392</v>
      </c>
      <c r="B164" s="92" t="s">
        <v>98</v>
      </c>
      <c r="C164" s="88" t="s">
        <v>6</v>
      </c>
      <c r="D164" s="93">
        <v>20.8</v>
      </c>
      <c r="E164" s="93">
        <v>2.2599999999999998</v>
      </c>
      <c r="F164" s="93">
        <f t="shared" si="2"/>
        <v>47.01</v>
      </c>
    </row>
    <row r="165" spans="1:6" x14ac:dyDescent="0.2">
      <c r="A165" s="87" t="s">
        <v>393</v>
      </c>
      <c r="B165" s="87" t="s">
        <v>394</v>
      </c>
      <c r="C165" s="88"/>
      <c r="D165" s="93"/>
      <c r="E165" s="93"/>
      <c r="F165" s="93">
        <f t="shared" si="2"/>
        <v>0</v>
      </c>
    </row>
    <row r="166" spans="1:6" ht="25.5" x14ac:dyDescent="0.2">
      <c r="A166" s="92" t="s">
        <v>395</v>
      </c>
      <c r="B166" s="92" t="s">
        <v>396</v>
      </c>
      <c r="C166" s="88" t="s">
        <v>75</v>
      </c>
      <c r="D166" s="93">
        <v>54</v>
      </c>
      <c r="E166" s="93">
        <v>5.0599999999999996</v>
      </c>
      <c r="F166" s="93">
        <f t="shared" si="2"/>
        <v>273.24</v>
      </c>
    </row>
    <row r="167" spans="1:6" x14ac:dyDescent="0.2">
      <c r="A167" s="92" t="s">
        <v>397</v>
      </c>
      <c r="B167" s="92" t="s">
        <v>398</v>
      </c>
      <c r="C167" s="88" t="s">
        <v>7</v>
      </c>
      <c r="D167" s="93">
        <v>3</v>
      </c>
      <c r="E167" s="93">
        <v>5.93</v>
      </c>
      <c r="F167" s="93">
        <f t="shared" si="2"/>
        <v>17.79</v>
      </c>
    </row>
    <row r="168" spans="1:6" x14ac:dyDescent="0.2">
      <c r="A168" s="87" t="s">
        <v>399</v>
      </c>
      <c r="B168" s="87" t="s">
        <v>241</v>
      </c>
      <c r="C168" s="88"/>
      <c r="D168" s="93"/>
      <c r="E168" s="93"/>
      <c r="F168" s="93">
        <f t="shared" si="2"/>
        <v>0</v>
      </c>
    </row>
    <row r="169" spans="1:6" ht="25.5" x14ac:dyDescent="0.2">
      <c r="A169" s="92" t="s">
        <v>400</v>
      </c>
      <c r="B169" s="92" t="s">
        <v>243</v>
      </c>
      <c r="C169" s="88" t="s">
        <v>74</v>
      </c>
      <c r="D169" s="93">
        <v>8.4</v>
      </c>
      <c r="E169" s="93">
        <v>22.62</v>
      </c>
      <c r="F169" s="93">
        <f t="shared" si="2"/>
        <v>190.01</v>
      </c>
    </row>
    <row r="170" spans="1:6" x14ac:dyDescent="0.2">
      <c r="A170" s="87" t="s">
        <v>401</v>
      </c>
      <c r="B170" s="87" t="s">
        <v>247</v>
      </c>
      <c r="C170" s="88"/>
      <c r="D170" s="93"/>
      <c r="E170" s="93"/>
      <c r="F170" s="93">
        <f t="shared" si="2"/>
        <v>0</v>
      </c>
    </row>
    <row r="171" spans="1:6" x14ac:dyDescent="0.2">
      <c r="A171" s="92" t="s">
        <v>402</v>
      </c>
      <c r="B171" s="92" t="s">
        <v>403</v>
      </c>
      <c r="C171" s="88" t="s">
        <v>75</v>
      </c>
      <c r="D171" s="93">
        <v>52</v>
      </c>
      <c r="E171" s="93">
        <v>1.33</v>
      </c>
      <c r="F171" s="93">
        <f t="shared" si="2"/>
        <v>69.16</v>
      </c>
    </row>
    <row r="172" spans="1:6" x14ac:dyDescent="0.2">
      <c r="A172" s="92" t="s">
        <v>404</v>
      </c>
      <c r="B172" s="92" t="s">
        <v>405</v>
      </c>
      <c r="C172" s="88" t="s">
        <v>30</v>
      </c>
      <c r="D172" s="93">
        <v>52</v>
      </c>
      <c r="E172" s="93">
        <v>1.33</v>
      </c>
      <c r="F172" s="93">
        <f t="shared" si="2"/>
        <v>69.16</v>
      </c>
    </row>
    <row r="173" spans="1:6" x14ac:dyDescent="0.2">
      <c r="A173" s="87" t="s">
        <v>406</v>
      </c>
      <c r="B173" s="87" t="s">
        <v>407</v>
      </c>
      <c r="C173" s="88"/>
      <c r="D173" s="93"/>
      <c r="E173" s="93"/>
      <c r="F173" s="93">
        <f t="shared" si="2"/>
        <v>0</v>
      </c>
    </row>
    <row r="174" spans="1:6" ht="25.5" x14ac:dyDescent="0.2">
      <c r="A174" s="92" t="s">
        <v>408</v>
      </c>
      <c r="B174" s="92" t="s">
        <v>409</v>
      </c>
      <c r="C174" s="88" t="s">
        <v>7</v>
      </c>
      <c r="D174" s="93">
        <v>1</v>
      </c>
      <c r="E174" s="93">
        <v>243.78</v>
      </c>
      <c r="F174" s="93">
        <f t="shared" si="2"/>
        <v>243.78</v>
      </c>
    </row>
    <row r="175" spans="1:6" ht="38.25" x14ac:dyDescent="0.2">
      <c r="A175" s="92" t="s">
        <v>410</v>
      </c>
      <c r="B175" s="92" t="s">
        <v>411</v>
      </c>
      <c r="C175" s="88" t="s">
        <v>75</v>
      </c>
      <c r="D175" s="93">
        <v>9</v>
      </c>
      <c r="E175" s="93">
        <v>4.78</v>
      </c>
      <c r="F175" s="93">
        <f t="shared" si="2"/>
        <v>43.02</v>
      </c>
    </row>
    <row r="176" spans="1:6" x14ac:dyDescent="0.2">
      <c r="A176" s="87" t="s">
        <v>412</v>
      </c>
      <c r="B176" s="87" t="s">
        <v>413</v>
      </c>
      <c r="C176" s="88"/>
      <c r="D176" s="93"/>
      <c r="E176" s="93"/>
      <c r="F176" s="93">
        <f t="shared" si="2"/>
        <v>0</v>
      </c>
    </row>
    <row r="177" spans="1:6" x14ac:dyDescent="0.2">
      <c r="A177" s="92" t="s">
        <v>414</v>
      </c>
      <c r="B177" s="92" t="s">
        <v>415</v>
      </c>
      <c r="C177" s="88" t="s">
        <v>74</v>
      </c>
      <c r="D177" s="93">
        <v>1.2</v>
      </c>
      <c r="E177" s="93">
        <v>98.34</v>
      </c>
      <c r="F177" s="93">
        <f t="shared" si="2"/>
        <v>118.01</v>
      </c>
    </row>
    <row r="178" spans="1:6" ht="25.5" x14ac:dyDescent="0.2">
      <c r="A178" s="92" t="s">
        <v>416</v>
      </c>
      <c r="B178" s="92" t="s">
        <v>417</v>
      </c>
      <c r="C178" s="88" t="s">
        <v>6</v>
      </c>
      <c r="D178" s="93">
        <v>2.4</v>
      </c>
      <c r="E178" s="93">
        <v>32.1</v>
      </c>
      <c r="F178" s="93">
        <f t="shared" si="2"/>
        <v>77.040000000000006</v>
      </c>
    </row>
    <row r="179" spans="1:6" x14ac:dyDescent="0.2">
      <c r="A179" s="87" t="s">
        <v>418</v>
      </c>
      <c r="B179" s="87" t="s">
        <v>67</v>
      </c>
      <c r="C179" s="88"/>
      <c r="D179" s="93"/>
      <c r="E179" s="93"/>
      <c r="F179" s="93">
        <f t="shared" si="2"/>
        <v>0</v>
      </c>
    </row>
    <row r="180" spans="1:6" x14ac:dyDescent="0.2">
      <c r="A180" s="87" t="s">
        <v>419</v>
      </c>
      <c r="B180" s="87" t="s">
        <v>95</v>
      </c>
      <c r="C180" s="88"/>
      <c r="D180" s="93"/>
      <c r="E180" s="93"/>
      <c r="F180" s="93">
        <f t="shared" si="2"/>
        <v>0</v>
      </c>
    </row>
    <row r="181" spans="1:6" ht="51" x14ac:dyDescent="0.2">
      <c r="A181" s="92" t="s">
        <v>420</v>
      </c>
      <c r="B181" s="92" t="s">
        <v>421</v>
      </c>
      <c r="C181" s="88" t="s">
        <v>6</v>
      </c>
      <c r="D181" s="93">
        <v>212.18</v>
      </c>
      <c r="E181" s="93">
        <v>133.72999999999999</v>
      </c>
      <c r="F181" s="93">
        <f t="shared" si="2"/>
        <v>28374.83</v>
      </c>
    </row>
    <row r="182" spans="1:6" ht="51" x14ac:dyDescent="0.2">
      <c r="A182" s="92" t="s">
        <v>422</v>
      </c>
      <c r="B182" s="92" t="s">
        <v>423</v>
      </c>
      <c r="C182" s="88" t="s">
        <v>72</v>
      </c>
      <c r="D182" s="93">
        <v>18.079999999999998</v>
      </c>
      <c r="E182" s="93">
        <v>341.23</v>
      </c>
      <c r="F182" s="93">
        <f t="shared" si="2"/>
        <v>6169.44</v>
      </c>
    </row>
    <row r="183" spans="1:6" ht="38.25" x14ac:dyDescent="0.2">
      <c r="A183" s="92" t="s">
        <v>424</v>
      </c>
      <c r="B183" s="92" t="s">
        <v>425</v>
      </c>
      <c r="C183" s="88" t="s">
        <v>72</v>
      </c>
      <c r="D183" s="93">
        <v>30.37</v>
      </c>
      <c r="E183" s="93">
        <v>20.81</v>
      </c>
      <c r="F183" s="93">
        <f t="shared" si="2"/>
        <v>632</v>
      </c>
    </row>
    <row r="184" spans="1:6" ht="38.25" x14ac:dyDescent="0.2">
      <c r="A184" s="92" t="s">
        <v>426</v>
      </c>
      <c r="B184" s="92" t="s">
        <v>427</v>
      </c>
      <c r="C184" s="88" t="s">
        <v>75</v>
      </c>
      <c r="D184" s="93">
        <v>102.17</v>
      </c>
      <c r="E184" s="93">
        <v>38.340000000000003</v>
      </c>
      <c r="F184" s="93">
        <f t="shared" si="2"/>
        <v>3917.2</v>
      </c>
    </row>
    <row r="185" spans="1:6" x14ac:dyDescent="0.2">
      <c r="A185" s="87" t="s">
        <v>428</v>
      </c>
      <c r="B185" s="87" t="s">
        <v>97</v>
      </c>
      <c r="C185" s="88"/>
      <c r="D185" s="93"/>
      <c r="E185" s="93"/>
      <c r="F185" s="93">
        <f t="shared" si="2"/>
        <v>0</v>
      </c>
    </row>
    <row r="186" spans="1:6" ht="25.5" x14ac:dyDescent="0.2">
      <c r="A186" s="92" t="s">
        <v>429</v>
      </c>
      <c r="B186" s="92" t="s">
        <v>430</v>
      </c>
      <c r="C186" s="88" t="s">
        <v>72</v>
      </c>
      <c r="D186" s="93">
        <v>223.8</v>
      </c>
      <c r="E186" s="93">
        <v>1.06</v>
      </c>
      <c r="F186" s="93">
        <f t="shared" si="2"/>
        <v>237.23</v>
      </c>
    </row>
    <row r="187" spans="1:6" x14ac:dyDescent="0.2">
      <c r="A187" s="92" t="s">
        <v>431</v>
      </c>
      <c r="B187" s="92" t="s">
        <v>36</v>
      </c>
      <c r="C187" s="88" t="s">
        <v>6</v>
      </c>
      <c r="D187" s="93">
        <v>207</v>
      </c>
      <c r="E187" s="93">
        <v>1.1100000000000001</v>
      </c>
      <c r="F187" s="93">
        <f t="shared" si="2"/>
        <v>229.77</v>
      </c>
    </row>
    <row r="188" spans="1:6" ht="25.5" x14ac:dyDescent="0.2">
      <c r="A188" s="92" t="s">
        <v>432</v>
      </c>
      <c r="B188" s="92" t="s">
        <v>433</v>
      </c>
      <c r="C188" s="88" t="s">
        <v>75</v>
      </c>
      <c r="D188" s="93">
        <v>49.93</v>
      </c>
      <c r="E188" s="93">
        <v>19.41</v>
      </c>
      <c r="F188" s="93">
        <f t="shared" si="2"/>
        <v>969.14</v>
      </c>
    </row>
    <row r="189" spans="1:6" ht="38.25" x14ac:dyDescent="0.2">
      <c r="A189" s="92" t="s">
        <v>434</v>
      </c>
      <c r="B189" s="92" t="s">
        <v>435</v>
      </c>
      <c r="C189" s="88" t="s">
        <v>72</v>
      </c>
      <c r="D189" s="93">
        <v>197.32</v>
      </c>
      <c r="E189" s="93">
        <v>34.65</v>
      </c>
      <c r="F189" s="93">
        <f t="shared" si="2"/>
        <v>6837.14</v>
      </c>
    </row>
    <row r="190" spans="1:6" x14ac:dyDescent="0.2">
      <c r="A190" s="92" t="s">
        <v>436</v>
      </c>
      <c r="B190" s="92" t="s">
        <v>437</v>
      </c>
      <c r="C190" s="88" t="s">
        <v>6</v>
      </c>
      <c r="D190" s="93">
        <v>133.04</v>
      </c>
      <c r="E190" s="93">
        <v>42.07</v>
      </c>
      <c r="F190" s="93">
        <f t="shared" si="2"/>
        <v>5596.99</v>
      </c>
    </row>
    <row r="191" spans="1:6" x14ac:dyDescent="0.2">
      <c r="A191" s="92" t="s">
        <v>438</v>
      </c>
      <c r="B191" s="92" t="s">
        <v>439</v>
      </c>
      <c r="C191" s="88" t="s">
        <v>74</v>
      </c>
      <c r="D191" s="93">
        <v>6.36</v>
      </c>
      <c r="E191" s="93">
        <v>80.03</v>
      </c>
      <c r="F191" s="93">
        <f t="shared" si="2"/>
        <v>508.99</v>
      </c>
    </row>
    <row r="192" spans="1:6" ht="25.5" x14ac:dyDescent="0.2">
      <c r="A192" s="92" t="s">
        <v>440</v>
      </c>
      <c r="B192" s="92" t="s">
        <v>441</v>
      </c>
      <c r="C192" s="88" t="s">
        <v>28</v>
      </c>
      <c r="D192" s="93">
        <v>10.039999999999999</v>
      </c>
      <c r="E192" s="93">
        <v>25.28</v>
      </c>
      <c r="F192" s="93">
        <f t="shared" si="2"/>
        <v>253.81</v>
      </c>
    </row>
    <row r="193" spans="1:6" ht="25.5" x14ac:dyDescent="0.2">
      <c r="A193" s="92" t="s">
        <v>442</v>
      </c>
      <c r="B193" s="92" t="s">
        <v>199</v>
      </c>
      <c r="C193" s="88" t="s">
        <v>196</v>
      </c>
      <c r="D193" s="93">
        <v>674.68</v>
      </c>
      <c r="E193" s="93">
        <v>0.42</v>
      </c>
      <c r="F193" s="93">
        <f t="shared" si="2"/>
        <v>283.37</v>
      </c>
    </row>
    <row r="194" spans="1:6" x14ac:dyDescent="0.2">
      <c r="A194" s="92" t="s">
        <v>443</v>
      </c>
      <c r="B194" s="92" t="s">
        <v>444</v>
      </c>
      <c r="C194" s="88" t="s">
        <v>72</v>
      </c>
      <c r="D194" s="93">
        <v>2.1</v>
      </c>
      <c r="E194" s="93">
        <v>2.2999999999999998</v>
      </c>
      <c r="F194" s="93">
        <f t="shared" si="2"/>
        <v>4.83</v>
      </c>
    </row>
    <row r="195" spans="1:6" ht="38.25" x14ac:dyDescent="0.2">
      <c r="A195" s="92" t="s">
        <v>445</v>
      </c>
      <c r="B195" s="92" t="s">
        <v>446</v>
      </c>
      <c r="C195" s="88" t="s">
        <v>6</v>
      </c>
      <c r="D195" s="93">
        <v>3.83</v>
      </c>
      <c r="E195" s="93">
        <v>81.489999999999995</v>
      </c>
      <c r="F195" s="93">
        <f t="shared" si="2"/>
        <v>312.11</v>
      </c>
    </row>
    <row r="196" spans="1:6" ht="38.25" x14ac:dyDescent="0.2">
      <c r="A196" s="92" t="s">
        <v>447</v>
      </c>
      <c r="B196" s="92" t="s">
        <v>448</v>
      </c>
      <c r="C196" s="88" t="s">
        <v>72</v>
      </c>
      <c r="D196" s="93">
        <v>2.1</v>
      </c>
      <c r="E196" s="93">
        <v>14.88</v>
      </c>
      <c r="F196" s="93">
        <f t="shared" si="2"/>
        <v>31.25</v>
      </c>
    </row>
    <row r="197" spans="1:6" x14ac:dyDescent="0.2">
      <c r="A197" s="87" t="s">
        <v>449</v>
      </c>
      <c r="B197" s="87" t="s">
        <v>450</v>
      </c>
      <c r="C197" s="88"/>
      <c r="D197" s="93"/>
      <c r="E197" s="93"/>
      <c r="F197" s="93">
        <f t="shared" si="2"/>
        <v>0</v>
      </c>
    </row>
    <row r="198" spans="1:6" ht="25.5" x14ac:dyDescent="0.2">
      <c r="A198" s="92" t="s">
        <v>451</v>
      </c>
      <c r="B198" s="92" t="s">
        <v>300</v>
      </c>
      <c r="C198" s="88" t="s">
        <v>74</v>
      </c>
      <c r="D198" s="93">
        <v>0.22</v>
      </c>
      <c r="E198" s="93">
        <v>346.61</v>
      </c>
      <c r="F198" s="93">
        <f t="shared" si="2"/>
        <v>76.25</v>
      </c>
    </row>
    <row r="199" spans="1:6" ht="38.25" x14ac:dyDescent="0.2">
      <c r="A199" s="92" t="s">
        <v>452</v>
      </c>
      <c r="B199" s="92" t="s">
        <v>68</v>
      </c>
      <c r="C199" s="88" t="s">
        <v>71</v>
      </c>
      <c r="D199" s="93">
        <v>1</v>
      </c>
      <c r="E199" s="93">
        <v>219.25</v>
      </c>
      <c r="F199" s="93">
        <f t="shared" ref="F199:F262" si="3">ROUND(E199*D199,2)</f>
        <v>219.25</v>
      </c>
    </row>
    <row r="200" spans="1:6" x14ac:dyDescent="0.2">
      <c r="A200" s="87" t="s">
        <v>453</v>
      </c>
      <c r="B200" s="87" t="s">
        <v>99</v>
      </c>
      <c r="C200" s="88"/>
      <c r="D200" s="93"/>
      <c r="E200" s="93"/>
      <c r="F200" s="93">
        <f t="shared" si="3"/>
        <v>0</v>
      </c>
    </row>
    <row r="201" spans="1:6" x14ac:dyDescent="0.2">
      <c r="A201" s="92" t="s">
        <v>454</v>
      </c>
      <c r="B201" s="92" t="s">
        <v>455</v>
      </c>
      <c r="C201" s="88" t="s">
        <v>6</v>
      </c>
      <c r="D201" s="93">
        <v>202</v>
      </c>
      <c r="E201" s="93">
        <v>14.12</v>
      </c>
      <c r="F201" s="93">
        <f t="shared" si="3"/>
        <v>2852.24</v>
      </c>
    </row>
    <row r="202" spans="1:6" x14ac:dyDescent="0.2">
      <c r="A202" s="92" t="s">
        <v>456</v>
      </c>
      <c r="B202" s="92" t="s">
        <v>457</v>
      </c>
      <c r="C202" s="88" t="s">
        <v>7</v>
      </c>
      <c r="D202" s="93">
        <v>12</v>
      </c>
      <c r="E202" s="93">
        <v>1.41</v>
      </c>
      <c r="F202" s="93">
        <f t="shared" si="3"/>
        <v>16.920000000000002</v>
      </c>
    </row>
    <row r="203" spans="1:6" x14ac:dyDescent="0.2">
      <c r="A203" s="92" t="s">
        <v>458</v>
      </c>
      <c r="B203" s="92" t="s">
        <v>459</v>
      </c>
      <c r="C203" s="88" t="s">
        <v>7</v>
      </c>
      <c r="D203" s="93">
        <v>4</v>
      </c>
      <c r="E203" s="93">
        <v>112.46</v>
      </c>
      <c r="F203" s="93">
        <f t="shared" si="3"/>
        <v>449.84</v>
      </c>
    </row>
    <row r="204" spans="1:6" ht="25.5" x14ac:dyDescent="0.2">
      <c r="A204" s="92" t="s">
        <v>460</v>
      </c>
      <c r="B204" s="92" t="s">
        <v>461</v>
      </c>
      <c r="C204" s="88" t="s">
        <v>71</v>
      </c>
      <c r="D204" s="93">
        <v>3</v>
      </c>
      <c r="E204" s="93">
        <v>40</v>
      </c>
      <c r="F204" s="93">
        <f t="shared" si="3"/>
        <v>120</v>
      </c>
    </row>
    <row r="205" spans="1:6" x14ac:dyDescent="0.2">
      <c r="A205" s="92" t="s">
        <v>462</v>
      </c>
      <c r="B205" s="92" t="s">
        <v>463</v>
      </c>
      <c r="C205" s="88" t="s">
        <v>7</v>
      </c>
      <c r="D205" s="93">
        <v>44</v>
      </c>
      <c r="E205" s="93">
        <v>24.09</v>
      </c>
      <c r="F205" s="93">
        <f t="shared" si="3"/>
        <v>1059.96</v>
      </c>
    </row>
    <row r="206" spans="1:6" x14ac:dyDescent="0.2">
      <c r="A206" s="87" t="s">
        <v>464</v>
      </c>
      <c r="B206" s="87" t="s">
        <v>101</v>
      </c>
      <c r="C206" s="88"/>
      <c r="D206" s="93"/>
      <c r="E206" s="93"/>
      <c r="F206" s="93">
        <f t="shared" si="3"/>
        <v>0</v>
      </c>
    </row>
    <row r="207" spans="1:6" x14ac:dyDescent="0.2">
      <c r="A207" s="92" t="s">
        <v>465</v>
      </c>
      <c r="B207" s="92" t="s">
        <v>102</v>
      </c>
      <c r="C207" s="88" t="s">
        <v>7</v>
      </c>
      <c r="D207" s="93">
        <v>1</v>
      </c>
      <c r="E207" s="93">
        <v>1118.8900000000001</v>
      </c>
      <c r="F207" s="93">
        <f t="shared" si="3"/>
        <v>1118.8900000000001</v>
      </c>
    </row>
    <row r="208" spans="1:6" x14ac:dyDescent="0.2">
      <c r="A208" s="87" t="s">
        <v>466</v>
      </c>
      <c r="B208" s="87" t="s">
        <v>467</v>
      </c>
      <c r="C208" s="88"/>
      <c r="D208" s="93"/>
      <c r="E208" s="93"/>
      <c r="F208" s="93">
        <f t="shared" si="3"/>
        <v>0</v>
      </c>
    </row>
    <row r="209" spans="1:6" ht="25.5" x14ac:dyDescent="0.2">
      <c r="A209" s="92" t="s">
        <v>468</v>
      </c>
      <c r="B209" s="92" t="s">
        <v>469</v>
      </c>
      <c r="C209" s="88" t="s">
        <v>30</v>
      </c>
      <c r="D209" s="93">
        <v>7</v>
      </c>
      <c r="E209" s="93">
        <v>126.53</v>
      </c>
      <c r="F209" s="93">
        <f t="shared" si="3"/>
        <v>885.71</v>
      </c>
    </row>
    <row r="210" spans="1:6" x14ac:dyDescent="0.2">
      <c r="A210" s="92" t="s">
        <v>470</v>
      </c>
      <c r="B210" s="92" t="s">
        <v>471</v>
      </c>
      <c r="C210" s="88" t="s">
        <v>71</v>
      </c>
      <c r="D210" s="93">
        <v>1</v>
      </c>
      <c r="E210" s="93">
        <v>6.71</v>
      </c>
      <c r="F210" s="93">
        <f t="shared" si="3"/>
        <v>6.71</v>
      </c>
    </row>
    <row r="211" spans="1:6" x14ac:dyDescent="0.2">
      <c r="A211" s="92" t="s">
        <v>472</v>
      </c>
      <c r="B211" s="92" t="s">
        <v>63</v>
      </c>
      <c r="C211" s="88" t="s">
        <v>7</v>
      </c>
      <c r="D211" s="93">
        <v>1</v>
      </c>
      <c r="E211" s="93">
        <v>238.4</v>
      </c>
      <c r="F211" s="93">
        <f t="shared" si="3"/>
        <v>238.4</v>
      </c>
    </row>
    <row r="212" spans="1:6" ht="25.5" x14ac:dyDescent="0.2">
      <c r="A212" s="92" t="s">
        <v>473</v>
      </c>
      <c r="B212" s="92" t="s">
        <v>474</v>
      </c>
      <c r="C212" s="88" t="s">
        <v>71</v>
      </c>
      <c r="D212" s="93">
        <v>1</v>
      </c>
      <c r="E212" s="93">
        <v>7.67</v>
      </c>
      <c r="F212" s="93">
        <f t="shared" si="3"/>
        <v>7.67</v>
      </c>
    </row>
    <row r="213" spans="1:6" x14ac:dyDescent="0.2">
      <c r="A213" s="92" t="s">
        <v>475</v>
      </c>
      <c r="B213" s="92" t="s">
        <v>476</v>
      </c>
      <c r="C213" s="88" t="s">
        <v>30</v>
      </c>
      <c r="D213" s="93">
        <v>497</v>
      </c>
      <c r="E213" s="93">
        <v>2.21</v>
      </c>
      <c r="F213" s="93">
        <f t="shared" si="3"/>
        <v>1098.3699999999999</v>
      </c>
    </row>
    <row r="214" spans="1:6" x14ac:dyDescent="0.2">
      <c r="A214" s="92" t="s">
        <v>477</v>
      </c>
      <c r="B214" s="92" t="s">
        <v>478</v>
      </c>
      <c r="C214" s="88" t="s">
        <v>75</v>
      </c>
      <c r="D214" s="93">
        <v>142</v>
      </c>
      <c r="E214" s="93">
        <v>17.010000000000002</v>
      </c>
      <c r="F214" s="93">
        <f t="shared" si="3"/>
        <v>2415.42</v>
      </c>
    </row>
    <row r="215" spans="1:6" x14ac:dyDescent="0.2">
      <c r="A215" s="92" t="s">
        <v>479</v>
      </c>
      <c r="B215" s="92" t="s">
        <v>480</v>
      </c>
      <c r="C215" s="88" t="s">
        <v>100</v>
      </c>
      <c r="D215" s="93">
        <v>8.6999999999999993</v>
      </c>
      <c r="E215" s="93">
        <v>60.45</v>
      </c>
      <c r="F215" s="93">
        <f t="shared" si="3"/>
        <v>525.91999999999996</v>
      </c>
    </row>
    <row r="216" spans="1:6" x14ac:dyDescent="0.2">
      <c r="A216" s="92" t="s">
        <v>481</v>
      </c>
      <c r="B216" s="92" t="s">
        <v>132</v>
      </c>
      <c r="C216" s="88" t="s">
        <v>30</v>
      </c>
      <c r="D216" s="93">
        <v>218</v>
      </c>
      <c r="E216" s="93">
        <v>5.64</v>
      </c>
      <c r="F216" s="93">
        <f t="shared" si="3"/>
        <v>1229.52</v>
      </c>
    </row>
    <row r="217" spans="1:6" x14ac:dyDescent="0.2">
      <c r="A217" s="92" t="s">
        <v>482</v>
      </c>
      <c r="B217" s="92" t="s">
        <v>483</v>
      </c>
      <c r="C217" s="88" t="s">
        <v>30</v>
      </c>
      <c r="D217" s="93">
        <v>30</v>
      </c>
      <c r="E217" s="93">
        <v>12.88</v>
      </c>
      <c r="F217" s="93">
        <f t="shared" si="3"/>
        <v>386.4</v>
      </c>
    </row>
    <row r="218" spans="1:6" x14ac:dyDescent="0.2">
      <c r="A218" s="92" t="s">
        <v>484</v>
      </c>
      <c r="B218" s="92" t="s">
        <v>485</v>
      </c>
      <c r="C218" s="88" t="s">
        <v>30</v>
      </c>
      <c r="D218" s="93">
        <v>6</v>
      </c>
      <c r="E218" s="93">
        <v>39.840000000000003</v>
      </c>
      <c r="F218" s="93">
        <f t="shared" si="3"/>
        <v>239.04</v>
      </c>
    </row>
    <row r="219" spans="1:6" ht="25.5" x14ac:dyDescent="0.2">
      <c r="A219" s="92" t="s">
        <v>486</v>
      </c>
      <c r="B219" s="92" t="s">
        <v>487</v>
      </c>
      <c r="C219" s="88" t="s">
        <v>71</v>
      </c>
      <c r="D219" s="93">
        <v>3</v>
      </c>
      <c r="E219" s="93">
        <v>30.45</v>
      </c>
      <c r="F219" s="93">
        <f t="shared" si="3"/>
        <v>91.35</v>
      </c>
    </row>
    <row r="220" spans="1:6" ht="25.5" x14ac:dyDescent="0.2">
      <c r="A220" s="92" t="s">
        <v>488</v>
      </c>
      <c r="B220" s="92" t="s">
        <v>134</v>
      </c>
      <c r="C220" s="88" t="s">
        <v>7</v>
      </c>
      <c r="D220" s="93">
        <v>2</v>
      </c>
      <c r="E220" s="93">
        <v>96.57</v>
      </c>
      <c r="F220" s="93">
        <f t="shared" si="3"/>
        <v>193.14</v>
      </c>
    </row>
    <row r="221" spans="1:6" ht="25.5" x14ac:dyDescent="0.2">
      <c r="A221" s="92" t="s">
        <v>489</v>
      </c>
      <c r="B221" s="92" t="s">
        <v>70</v>
      </c>
      <c r="C221" s="88" t="s">
        <v>7</v>
      </c>
      <c r="D221" s="93">
        <v>3</v>
      </c>
      <c r="E221" s="93">
        <v>17.82</v>
      </c>
      <c r="F221" s="93">
        <f t="shared" si="3"/>
        <v>53.46</v>
      </c>
    </row>
    <row r="222" spans="1:6" ht="25.5" x14ac:dyDescent="0.2">
      <c r="A222" s="92" t="s">
        <v>490</v>
      </c>
      <c r="B222" s="92" t="s">
        <v>491</v>
      </c>
      <c r="C222" s="88" t="s">
        <v>71</v>
      </c>
      <c r="D222" s="93">
        <v>17</v>
      </c>
      <c r="E222" s="93">
        <v>4.68</v>
      </c>
      <c r="F222" s="93">
        <f t="shared" si="3"/>
        <v>79.56</v>
      </c>
    </row>
    <row r="223" spans="1:6" ht="25.5" x14ac:dyDescent="0.2">
      <c r="A223" s="92" t="s">
        <v>492</v>
      </c>
      <c r="B223" s="92" t="s">
        <v>493</v>
      </c>
      <c r="C223" s="88" t="s">
        <v>7</v>
      </c>
      <c r="D223" s="93">
        <v>17</v>
      </c>
      <c r="E223" s="93">
        <v>95.82</v>
      </c>
      <c r="F223" s="93">
        <f t="shared" si="3"/>
        <v>1628.94</v>
      </c>
    </row>
    <row r="224" spans="1:6" ht="38.25" x14ac:dyDescent="0.2">
      <c r="A224" s="92" t="s">
        <v>494</v>
      </c>
      <c r="B224" s="92" t="s">
        <v>495</v>
      </c>
      <c r="C224" s="88" t="s">
        <v>7</v>
      </c>
      <c r="D224" s="93">
        <v>3</v>
      </c>
      <c r="E224" s="93">
        <v>609.24</v>
      </c>
      <c r="F224" s="93">
        <f t="shared" si="3"/>
        <v>1827.72</v>
      </c>
    </row>
    <row r="225" spans="1:6" ht="51" x14ac:dyDescent="0.2">
      <c r="A225" s="92" t="s">
        <v>496</v>
      </c>
      <c r="B225" s="92" t="s">
        <v>421</v>
      </c>
      <c r="C225" s="88" t="s">
        <v>6</v>
      </c>
      <c r="D225" s="93">
        <v>3</v>
      </c>
      <c r="E225" s="93">
        <v>133.72999999999999</v>
      </c>
      <c r="F225" s="93">
        <f t="shared" si="3"/>
        <v>401.19</v>
      </c>
    </row>
    <row r="226" spans="1:6" x14ac:dyDescent="0.2">
      <c r="A226" s="87" t="s">
        <v>497</v>
      </c>
      <c r="B226" s="87" t="s">
        <v>498</v>
      </c>
      <c r="C226" s="88"/>
      <c r="D226" s="93"/>
      <c r="E226" s="93"/>
      <c r="F226" s="93">
        <f t="shared" si="3"/>
        <v>0</v>
      </c>
    </row>
    <row r="227" spans="1:6" x14ac:dyDescent="0.2">
      <c r="A227" s="92" t="s">
        <v>499</v>
      </c>
      <c r="B227" s="92" t="s">
        <v>69</v>
      </c>
      <c r="C227" s="88" t="s">
        <v>30</v>
      </c>
      <c r="D227" s="93">
        <v>42</v>
      </c>
      <c r="E227" s="93">
        <v>7.66</v>
      </c>
      <c r="F227" s="93">
        <f t="shared" si="3"/>
        <v>321.72000000000003</v>
      </c>
    </row>
    <row r="228" spans="1:6" x14ac:dyDescent="0.2">
      <c r="A228" s="92" t="s">
        <v>500</v>
      </c>
      <c r="B228" s="92" t="s">
        <v>62</v>
      </c>
      <c r="C228" s="88" t="s">
        <v>7</v>
      </c>
      <c r="D228" s="93">
        <v>1</v>
      </c>
      <c r="E228" s="93">
        <v>568.95000000000005</v>
      </c>
      <c r="F228" s="93">
        <f t="shared" si="3"/>
        <v>568.95000000000005</v>
      </c>
    </row>
    <row r="229" spans="1:6" x14ac:dyDescent="0.2">
      <c r="A229" s="92" t="s">
        <v>501</v>
      </c>
      <c r="B229" s="92" t="s">
        <v>502</v>
      </c>
      <c r="C229" s="88" t="s">
        <v>7</v>
      </c>
      <c r="D229" s="93">
        <v>1</v>
      </c>
      <c r="E229" s="93">
        <v>12.97</v>
      </c>
      <c r="F229" s="93">
        <f t="shared" si="3"/>
        <v>12.97</v>
      </c>
    </row>
    <row r="230" spans="1:6" ht="25.5" x14ac:dyDescent="0.2">
      <c r="A230" s="92" t="s">
        <v>503</v>
      </c>
      <c r="B230" s="92" t="s">
        <v>504</v>
      </c>
      <c r="C230" s="88" t="s">
        <v>7</v>
      </c>
      <c r="D230" s="93">
        <v>1</v>
      </c>
      <c r="E230" s="93">
        <v>144.27000000000001</v>
      </c>
      <c r="F230" s="93">
        <f t="shared" si="3"/>
        <v>144.27000000000001</v>
      </c>
    </row>
    <row r="231" spans="1:6" x14ac:dyDescent="0.2">
      <c r="A231" s="87" t="s">
        <v>47</v>
      </c>
      <c r="B231" s="87" t="s">
        <v>8</v>
      </c>
      <c r="C231" s="88"/>
      <c r="D231" s="93"/>
      <c r="E231" s="93"/>
      <c r="F231" s="93">
        <f t="shared" si="3"/>
        <v>0</v>
      </c>
    </row>
    <row r="232" spans="1:6" ht="25.5" x14ac:dyDescent="0.2">
      <c r="A232" s="92" t="s">
        <v>48</v>
      </c>
      <c r="B232" s="92" t="s">
        <v>505</v>
      </c>
      <c r="C232" s="88" t="s">
        <v>72</v>
      </c>
      <c r="D232" s="93">
        <v>402</v>
      </c>
      <c r="E232" s="93">
        <v>3.45</v>
      </c>
      <c r="F232" s="93">
        <f t="shared" si="3"/>
        <v>1386.9</v>
      </c>
    </row>
    <row r="233" spans="1:6" x14ac:dyDescent="0.2">
      <c r="A233" s="87" t="s">
        <v>49</v>
      </c>
      <c r="B233" s="87" t="s">
        <v>506</v>
      </c>
      <c r="C233" s="88"/>
      <c r="D233" s="93"/>
      <c r="E233" s="93"/>
      <c r="F233" s="93">
        <f t="shared" si="3"/>
        <v>0</v>
      </c>
    </row>
    <row r="234" spans="1:6" x14ac:dyDescent="0.2">
      <c r="A234" s="87" t="s">
        <v>50</v>
      </c>
      <c r="B234" s="87" t="s">
        <v>104</v>
      </c>
      <c r="C234" s="88"/>
      <c r="D234" s="93"/>
      <c r="E234" s="93"/>
      <c r="F234" s="93">
        <f t="shared" si="3"/>
        <v>0</v>
      </c>
    </row>
    <row r="235" spans="1:6" x14ac:dyDescent="0.2">
      <c r="A235" s="87" t="s">
        <v>507</v>
      </c>
      <c r="B235" s="87" t="s">
        <v>286</v>
      </c>
      <c r="C235" s="88"/>
      <c r="D235" s="93"/>
      <c r="E235" s="93"/>
      <c r="F235" s="93">
        <f t="shared" si="3"/>
        <v>0</v>
      </c>
    </row>
    <row r="236" spans="1:6" ht="25.5" x14ac:dyDescent="0.2">
      <c r="A236" s="92" t="s">
        <v>508</v>
      </c>
      <c r="B236" s="92" t="s">
        <v>209</v>
      </c>
      <c r="C236" s="88" t="s">
        <v>74</v>
      </c>
      <c r="D236" s="93">
        <v>208.94</v>
      </c>
      <c r="E236" s="93">
        <v>18.850000000000001</v>
      </c>
      <c r="F236" s="93">
        <f t="shared" si="3"/>
        <v>3938.52</v>
      </c>
    </row>
    <row r="237" spans="1:6" x14ac:dyDescent="0.2">
      <c r="A237" s="92" t="s">
        <v>509</v>
      </c>
      <c r="B237" s="92" t="s">
        <v>98</v>
      </c>
      <c r="C237" s="88" t="s">
        <v>6</v>
      </c>
      <c r="D237" s="93">
        <v>173.48</v>
      </c>
      <c r="E237" s="93">
        <v>2.2599999999999998</v>
      </c>
      <c r="F237" s="93">
        <f t="shared" si="3"/>
        <v>392.06</v>
      </c>
    </row>
    <row r="238" spans="1:6" x14ac:dyDescent="0.2">
      <c r="A238" s="92" t="s">
        <v>510</v>
      </c>
      <c r="B238" s="92" t="s">
        <v>511</v>
      </c>
      <c r="C238" s="88" t="s">
        <v>74</v>
      </c>
      <c r="D238" s="93">
        <v>73.5</v>
      </c>
      <c r="E238" s="93">
        <v>4.5199999999999996</v>
      </c>
      <c r="F238" s="93">
        <f t="shared" si="3"/>
        <v>332.22</v>
      </c>
    </row>
    <row r="239" spans="1:6" ht="25.5" x14ac:dyDescent="0.2">
      <c r="A239" s="92" t="s">
        <v>512</v>
      </c>
      <c r="B239" s="92" t="s">
        <v>195</v>
      </c>
      <c r="C239" s="88" t="s">
        <v>196</v>
      </c>
      <c r="D239" s="93">
        <v>330.75</v>
      </c>
      <c r="E239" s="93">
        <v>0.64</v>
      </c>
      <c r="F239" s="93">
        <f t="shared" si="3"/>
        <v>211.68</v>
      </c>
    </row>
    <row r="240" spans="1:6" ht="25.5" x14ac:dyDescent="0.2">
      <c r="A240" s="92" t="s">
        <v>513</v>
      </c>
      <c r="B240" s="92" t="s">
        <v>198</v>
      </c>
      <c r="C240" s="88" t="s">
        <v>28</v>
      </c>
      <c r="D240" s="93">
        <v>3.5</v>
      </c>
      <c r="E240" s="93">
        <v>28.68</v>
      </c>
      <c r="F240" s="93">
        <f t="shared" si="3"/>
        <v>100.38</v>
      </c>
    </row>
    <row r="241" spans="1:6" ht="25.5" x14ac:dyDescent="0.2">
      <c r="A241" s="92" t="s">
        <v>514</v>
      </c>
      <c r="B241" s="92" t="s">
        <v>199</v>
      </c>
      <c r="C241" s="88" t="s">
        <v>196</v>
      </c>
      <c r="D241" s="93">
        <v>102.4</v>
      </c>
      <c r="E241" s="93">
        <v>0.42</v>
      </c>
      <c r="F241" s="93">
        <f t="shared" si="3"/>
        <v>43.01</v>
      </c>
    </row>
    <row r="242" spans="1:6" ht="38.25" x14ac:dyDescent="0.2">
      <c r="A242" s="92" t="s">
        <v>515</v>
      </c>
      <c r="B242" s="92" t="s">
        <v>516</v>
      </c>
      <c r="C242" s="88" t="s">
        <v>74</v>
      </c>
      <c r="D242" s="93">
        <v>152.4</v>
      </c>
      <c r="E242" s="93">
        <v>13.83</v>
      </c>
      <c r="F242" s="93">
        <f t="shared" si="3"/>
        <v>2107.69</v>
      </c>
    </row>
    <row r="243" spans="1:6" x14ac:dyDescent="0.2">
      <c r="A243" s="87" t="s">
        <v>517</v>
      </c>
      <c r="B243" s="87" t="s">
        <v>518</v>
      </c>
      <c r="C243" s="88"/>
      <c r="D243" s="93"/>
      <c r="E243" s="93"/>
      <c r="F243" s="93">
        <f t="shared" si="3"/>
        <v>0</v>
      </c>
    </row>
    <row r="244" spans="1:6" ht="25.5" x14ac:dyDescent="0.2">
      <c r="A244" s="92" t="s">
        <v>519</v>
      </c>
      <c r="B244" s="92" t="s">
        <v>198</v>
      </c>
      <c r="C244" s="88" t="s">
        <v>28</v>
      </c>
      <c r="D244" s="93">
        <v>53.5</v>
      </c>
      <c r="E244" s="93">
        <v>28.68</v>
      </c>
      <c r="F244" s="93">
        <f t="shared" si="3"/>
        <v>1534.38</v>
      </c>
    </row>
    <row r="245" spans="1:6" ht="25.5" x14ac:dyDescent="0.2">
      <c r="A245" s="92" t="s">
        <v>520</v>
      </c>
      <c r="B245" s="92" t="s">
        <v>199</v>
      </c>
      <c r="C245" s="88" t="s">
        <v>196</v>
      </c>
      <c r="D245" s="93">
        <v>1564.9</v>
      </c>
      <c r="E245" s="93">
        <v>0.42</v>
      </c>
      <c r="F245" s="93">
        <f t="shared" si="3"/>
        <v>657.26</v>
      </c>
    </row>
    <row r="246" spans="1:6" ht="38.25" x14ac:dyDescent="0.2">
      <c r="A246" s="92" t="s">
        <v>521</v>
      </c>
      <c r="B246" s="92" t="s">
        <v>516</v>
      </c>
      <c r="C246" s="88" t="s">
        <v>74</v>
      </c>
      <c r="D246" s="93">
        <v>46.5</v>
      </c>
      <c r="E246" s="93">
        <v>13.83</v>
      </c>
      <c r="F246" s="93">
        <f t="shared" si="3"/>
        <v>643.1</v>
      </c>
    </row>
    <row r="247" spans="1:6" x14ac:dyDescent="0.2">
      <c r="A247" s="87" t="s">
        <v>522</v>
      </c>
      <c r="B247" s="87" t="s">
        <v>298</v>
      </c>
      <c r="C247" s="88"/>
      <c r="D247" s="93"/>
      <c r="E247" s="93"/>
      <c r="F247" s="93">
        <f t="shared" si="3"/>
        <v>0</v>
      </c>
    </row>
    <row r="248" spans="1:6" x14ac:dyDescent="0.2">
      <c r="A248" s="92" t="s">
        <v>523</v>
      </c>
      <c r="B248" s="92" t="s">
        <v>105</v>
      </c>
      <c r="C248" s="88" t="s">
        <v>28</v>
      </c>
      <c r="D248" s="93">
        <v>28.61</v>
      </c>
      <c r="E248" s="93">
        <v>141.16999999999999</v>
      </c>
      <c r="F248" s="93">
        <f t="shared" si="3"/>
        <v>4038.87</v>
      </c>
    </row>
    <row r="249" spans="1:6" ht="38.25" x14ac:dyDescent="0.2">
      <c r="A249" s="92" t="s">
        <v>524</v>
      </c>
      <c r="B249" s="92" t="s">
        <v>525</v>
      </c>
      <c r="C249" s="88" t="s">
        <v>74</v>
      </c>
      <c r="D249" s="93">
        <v>1.39</v>
      </c>
      <c r="E249" s="93">
        <v>218.81</v>
      </c>
      <c r="F249" s="93">
        <f t="shared" si="3"/>
        <v>304.14999999999998</v>
      </c>
    </row>
    <row r="250" spans="1:6" x14ac:dyDescent="0.2">
      <c r="A250" s="92" t="s">
        <v>526</v>
      </c>
      <c r="B250" s="92" t="s">
        <v>527</v>
      </c>
      <c r="C250" s="88" t="s">
        <v>74</v>
      </c>
      <c r="D250" s="93">
        <v>10.45</v>
      </c>
      <c r="E250" s="93">
        <v>299.27</v>
      </c>
      <c r="F250" s="93">
        <f t="shared" si="3"/>
        <v>3127.37</v>
      </c>
    </row>
    <row r="251" spans="1:6" ht="25.5" x14ac:dyDescent="0.2">
      <c r="A251" s="92" t="s">
        <v>528</v>
      </c>
      <c r="B251" s="92" t="s">
        <v>529</v>
      </c>
      <c r="C251" s="88" t="s">
        <v>6</v>
      </c>
      <c r="D251" s="93">
        <v>220.51</v>
      </c>
      <c r="E251" s="93">
        <v>46.06</v>
      </c>
      <c r="F251" s="93">
        <f t="shared" si="3"/>
        <v>10156.69</v>
      </c>
    </row>
    <row r="252" spans="1:6" ht="38.25" x14ac:dyDescent="0.2">
      <c r="A252" s="92" t="s">
        <v>530</v>
      </c>
      <c r="B252" s="92" t="s">
        <v>306</v>
      </c>
      <c r="C252" s="88" t="s">
        <v>100</v>
      </c>
      <c r="D252" s="93">
        <v>1553.2</v>
      </c>
      <c r="E252" s="93">
        <v>5.25</v>
      </c>
      <c r="F252" s="93">
        <f t="shared" si="3"/>
        <v>8154.3</v>
      </c>
    </row>
    <row r="253" spans="1:6" ht="38.25" x14ac:dyDescent="0.2">
      <c r="A253" s="92" t="s">
        <v>531</v>
      </c>
      <c r="B253" s="92" t="s">
        <v>308</v>
      </c>
      <c r="C253" s="88" t="s">
        <v>100</v>
      </c>
      <c r="D253" s="93">
        <v>356.1</v>
      </c>
      <c r="E253" s="93">
        <v>5.28</v>
      </c>
      <c r="F253" s="93">
        <f t="shared" si="3"/>
        <v>1880.21</v>
      </c>
    </row>
    <row r="254" spans="1:6" ht="25.5" x14ac:dyDescent="0.2">
      <c r="A254" s="92" t="s">
        <v>532</v>
      </c>
      <c r="B254" s="92" t="s">
        <v>533</v>
      </c>
      <c r="C254" s="88" t="s">
        <v>74</v>
      </c>
      <c r="D254" s="93">
        <v>12.52</v>
      </c>
      <c r="E254" s="93">
        <v>447.93</v>
      </c>
      <c r="F254" s="93">
        <f t="shared" si="3"/>
        <v>5608.08</v>
      </c>
    </row>
    <row r="255" spans="1:6" ht="25.5" x14ac:dyDescent="0.2">
      <c r="A255" s="92" t="s">
        <v>534</v>
      </c>
      <c r="B255" s="92" t="s">
        <v>302</v>
      </c>
      <c r="C255" s="88" t="s">
        <v>74</v>
      </c>
      <c r="D255" s="93">
        <v>10.199999999999999</v>
      </c>
      <c r="E255" s="93">
        <v>476.04</v>
      </c>
      <c r="F255" s="93">
        <f t="shared" si="3"/>
        <v>4855.6099999999997</v>
      </c>
    </row>
    <row r="256" spans="1:6" ht="25.5" x14ac:dyDescent="0.2">
      <c r="A256" s="92" t="s">
        <v>535</v>
      </c>
      <c r="B256" s="92" t="s">
        <v>536</v>
      </c>
      <c r="C256" s="88" t="s">
        <v>73</v>
      </c>
      <c r="D256" s="93">
        <v>312.98</v>
      </c>
      <c r="E256" s="93">
        <v>5.96</v>
      </c>
      <c r="F256" s="93">
        <f t="shared" si="3"/>
        <v>1865.36</v>
      </c>
    </row>
    <row r="257" spans="1:6" x14ac:dyDescent="0.2">
      <c r="A257" s="92" t="s">
        <v>537</v>
      </c>
      <c r="B257" s="92" t="s">
        <v>538</v>
      </c>
      <c r="C257" s="88" t="s">
        <v>72</v>
      </c>
      <c r="D257" s="93">
        <v>453</v>
      </c>
      <c r="E257" s="93">
        <v>2.8</v>
      </c>
      <c r="F257" s="93">
        <f t="shared" si="3"/>
        <v>1268.4000000000001</v>
      </c>
    </row>
    <row r="258" spans="1:6" ht="25.5" x14ac:dyDescent="0.2">
      <c r="A258" s="92" t="s">
        <v>539</v>
      </c>
      <c r="B258" s="92" t="s">
        <v>540</v>
      </c>
      <c r="C258" s="88" t="s">
        <v>73</v>
      </c>
      <c r="D258" s="93">
        <v>341.1</v>
      </c>
      <c r="E258" s="93">
        <v>35.31</v>
      </c>
      <c r="F258" s="93">
        <f t="shared" si="3"/>
        <v>12044.24</v>
      </c>
    </row>
    <row r="259" spans="1:6" x14ac:dyDescent="0.2">
      <c r="A259" s="87" t="s">
        <v>51</v>
      </c>
      <c r="B259" s="87" t="s">
        <v>541</v>
      </c>
      <c r="C259" s="88"/>
      <c r="D259" s="93"/>
      <c r="E259" s="93"/>
      <c r="F259" s="93">
        <f t="shared" si="3"/>
        <v>0</v>
      </c>
    </row>
    <row r="260" spans="1:6" x14ac:dyDescent="0.2">
      <c r="A260" s="87" t="s">
        <v>542</v>
      </c>
      <c r="B260" s="87" t="s">
        <v>543</v>
      </c>
      <c r="C260" s="88"/>
      <c r="D260" s="93"/>
      <c r="E260" s="93"/>
      <c r="F260" s="93">
        <f t="shared" si="3"/>
        <v>0</v>
      </c>
    </row>
    <row r="261" spans="1:6" ht="25.5" x14ac:dyDescent="0.2">
      <c r="A261" s="92" t="s">
        <v>544</v>
      </c>
      <c r="B261" s="92" t="s">
        <v>545</v>
      </c>
      <c r="C261" s="88" t="s">
        <v>6</v>
      </c>
      <c r="D261" s="93">
        <v>146.19999999999999</v>
      </c>
      <c r="E261" s="93">
        <v>54.37</v>
      </c>
      <c r="F261" s="93">
        <f t="shared" si="3"/>
        <v>7948.89</v>
      </c>
    </row>
    <row r="262" spans="1:6" ht="25.5" x14ac:dyDescent="0.2">
      <c r="A262" s="92" t="s">
        <v>546</v>
      </c>
      <c r="B262" s="92" t="s">
        <v>302</v>
      </c>
      <c r="C262" s="88" t="s">
        <v>74</v>
      </c>
      <c r="D262" s="93">
        <v>5.75</v>
      </c>
      <c r="E262" s="93">
        <v>476.04</v>
      </c>
      <c r="F262" s="93">
        <f t="shared" si="3"/>
        <v>2737.23</v>
      </c>
    </row>
    <row r="263" spans="1:6" ht="38.25" x14ac:dyDescent="0.2">
      <c r="A263" s="92" t="s">
        <v>547</v>
      </c>
      <c r="B263" s="92" t="s">
        <v>306</v>
      </c>
      <c r="C263" s="88" t="s">
        <v>100</v>
      </c>
      <c r="D263" s="93">
        <v>554.25</v>
      </c>
      <c r="E263" s="93">
        <v>5.25</v>
      </c>
      <c r="F263" s="93">
        <f t="shared" ref="F263:F326" si="4">ROUND(E263*D263,2)</f>
        <v>2909.81</v>
      </c>
    </row>
    <row r="264" spans="1:6" ht="38.25" x14ac:dyDescent="0.2">
      <c r="A264" s="92" t="s">
        <v>548</v>
      </c>
      <c r="B264" s="92" t="s">
        <v>308</v>
      </c>
      <c r="C264" s="88" t="s">
        <v>100</v>
      </c>
      <c r="D264" s="93">
        <v>182.42</v>
      </c>
      <c r="E264" s="93">
        <v>5.28</v>
      </c>
      <c r="F264" s="93">
        <f t="shared" si="4"/>
        <v>963.18</v>
      </c>
    </row>
    <row r="265" spans="1:6" x14ac:dyDescent="0.2">
      <c r="A265" s="87" t="s">
        <v>549</v>
      </c>
      <c r="B265" s="87" t="s">
        <v>550</v>
      </c>
      <c r="C265" s="88"/>
      <c r="D265" s="93"/>
      <c r="E265" s="93"/>
      <c r="F265" s="93">
        <f t="shared" si="4"/>
        <v>0</v>
      </c>
    </row>
    <row r="266" spans="1:6" ht="25.5" x14ac:dyDescent="0.2">
      <c r="A266" s="92" t="s">
        <v>551</v>
      </c>
      <c r="B266" s="92" t="s">
        <v>552</v>
      </c>
      <c r="C266" s="88" t="s">
        <v>6</v>
      </c>
      <c r="D266" s="93">
        <v>193.83</v>
      </c>
      <c r="E266" s="93">
        <v>52.63</v>
      </c>
      <c r="F266" s="93">
        <f t="shared" si="4"/>
        <v>10201.27</v>
      </c>
    </row>
    <row r="267" spans="1:6" ht="25.5" x14ac:dyDescent="0.2">
      <c r="A267" s="92" t="s">
        <v>553</v>
      </c>
      <c r="B267" s="92" t="s">
        <v>302</v>
      </c>
      <c r="C267" s="88" t="s">
        <v>74</v>
      </c>
      <c r="D267" s="93">
        <v>10</v>
      </c>
      <c r="E267" s="93">
        <v>476.04</v>
      </c>
      <c r="F267" s="93">
        <f t="shared" si="4"/>
        <v>4760.3999999999996</v>
      </c>
    </row>
    <row r="268" spans="1:6" ht="38.25" x14ac:dyDescent="0.2">
      <c r="A268" s="92" t="s">
        <v>554</v>
      </c>
      <c r="B268" s="92" t="s">
        <v>306</v>
      </c>
      <c r="C268" s="88" t="s">
        <v>100</v>
      </c>
      <c r="D268" s="93">
        <v>973.2</v>
      </c>
      <c r="E268" s="93">
        <v>5.25</v>
      </c>
      <c r="F268" s="93">
        <f t="shared" si="4"/>
        <v>5109.3</v>
      </c>
    </row>
    <row r="269" spans="1:6" ht="38.25" x14ac:dyDescent="0.2">
      <c r="A269" s="92" t="s">
        <v>555</v>
      </c>
      <c r="B269" s="92" t="s">
        <v>308</v>
      </c>
      <c r="C269" s="88" t="s">
        <v>100</v>
      </c>
      <c r="D269" s="93">
        <v>220.1</v>
      </c>
      <c r="E269" s="93">
        <v>5.28</v>
      </c>
      <c r="F269" s="93">
        <f t="shared" si="4"/>
        <v>1162.1300000000001</v>
      </c>
    </row>
    <row r="270" spans="1:6" x14ac:dyDescent="0.2">
      <c r="A270" s="87" t="s">
        <v>556</v>
      </c>
      <c r="B270" s="87" t="s">
        <v>557</v>
      </c>
      <c r="C270" s="88"/>
      <c r="D270" s="93"/>
      <c r="E270" s="93"/>
      <c r="F270" s="93">
        <f t="shared" si="4"/>
        <v>0</v>
      </c>
    </row>
    <row r="271" spans="1:6" ht="38.25" x14ac:dyDescent="0.2">
      <c r="A271" s="92" t="s">
        <v>558</v>
      </c>
      <c r="B271" s="92" t="s">
        <v>308</v>
      </c>
      <c r="C271" s="88" t="s">
        <v>100</v>
      </c>
      <c r="D271" s="93">
        <v>1216.54</v>
      </c>
      <c r="E271" s="93">
        <v>5.28</v>
      </c>
      <c r="F271" s="93">
        <f t="shared" si="4"/>
        <v>6423.33</v>
      </c>
    </row>
    <row r="272" spans="1:6" ht="38.25" x14ac:dyDescent="0.2">
      <c r="A272" s="92" t="s">
        <v>559</v>
      </c>
      <c r="B272" s="92" t="s">
        <v>560</v>
      </c>
      <c r="C272" s="88" t="s">
        <v>6</v>
      </c>
      <c r="D272" s="93">
        <v>308</v>
      </c>
      <c r="E272" s="93">
        <v>58.79</v>
      </c>
      <c r="F272" s="93">
        <f t="shared" si="4"/>
        <v>18107.32</v>
      </c>
    </row>
    <row r="273" spans="1:6" ht="25.5" x14ac:dyDescent="0.2">
      <c r="A273" s="92" t="s">
        <v>561</v>
      </c>
      <c r="B273" s="92" t="s">
        <v>562</v>
      </c>
      <c r="C273" s="88" t="s">
        <v>6</v>
      </c>
      <c r="D273" s="93">
        <v>308</v>
      </c>
      <c r="E273" s="93">
        <v>12.47</v>
      </c>
      <c r="F273" s="93">
        <f t="shared" si="4"/>
        <v>3840.76</v>
      </c>
    </row>
    <row r="274" spans="1:6" ht="25.5" x14ac:dyDescent="0.2">
      <c r="A274" s="92" t="s">
        <v>563</v>
      </c>
      <c r="B274" s="92" t="s">
        <v>564</v>
      </c>
      <c r="C274" s="88" t="s">
        <v>6</v>
      </c>
      <c r="D274" s="93">
        <v>140</v>
      </c>
      <c r="E274" s="93">
        <v>33.97</v>
      </c>
      <c r="F274" s="93">
        <f t="shared" si="4"/>
        <v>4755.8</v>
      </c>
    </row>
    <row r="275" spans="1:6" ht="25.5" x14ac:dyDescent="0.2">
      <c r="A275" s="92" t="s">
        <v>565</v>
      </c>
      <c r="B275" s="92" t="s">
        <v>302</v>
      </c>
      <c r="C275" s="88" t="s">
        <v>74</v>
      </c>
      <c r="D275" s="93">
        <v>15.65</v>
      </c>
      <c r="E275" s="93">
        <v>476.04</v>
      </c>
      <c r="F275" s="93">
        <f t="shared" si="4"/>
        <v>7450.03</v>
      </c>
    </row>
    <row r="276" spans="1:6" ht="25.5" x14ac:dyDescent="0.2">
      <c r="A276" s="92" t="s">
        <v>566</v>
      </c>
      <c r="B276" s="92" t="s">
        <v>304</v>
      </c>
      <c r="C276" s="88" t="s">
        <v>6</v>
      </c>
      <c r="D276" s="93">
        <v>161.15</v>
      </c>
      <c r="E276" s="93">
        <v>51.3</v>
      </c>
      <c r="F276" s="93">
        <f t="shared" si="4"/>
        <v>8267</v>
      </c>
    </row>
    <row r="277" spans="1:6" ht="38.25" x14ac:dyDescent="0.2">
      <c r="A277" s="92" t="s">
        <v>567</v>
      </c>
      <c r="B277" s="92" t="s">
        <v>306</v>
      </c>
      <c r="C277" s="88" t="s">
        <v>100</v>
      </c>
      <c r="D277" s="93">
        <v>590.6</v>
      </c>
      <c r="E277" s="93">
        <v>5.25</v>
      </c>
      <c r="F277" s="93">
        <f t="shared" si="4"/>
        <v>3100.65</v>
      </c>
    </row>
    <row r="278" spans="1:6" ht="38.25" x14ac:dyDescent="0.2">
      <c r="A278" s="92" t="s">
        <v>568</v>
      </c>
      <c r="B278" s="92" t="s">
        <v>306</v>
      </c>
      <c r="C278" s="88" t="s">
        <v>100</v>
      </c>
      <c r="D278" s="93">
        <v>590.6</v>
      </c>
      <c r="E278" s="93">
        <v>5.25</v>
      </c>
      <c r="F278" s="93">
        <f t="shared" si="4"/>
        <v>3100.65</v>
      </c>
    </row>
    <row r="279" spans="1:6" x14ac:dyDescent="0.2">
      <c r="A279" s="87" t="s">
        <v>569</v>
      </c>
      <c r="B279" s="87" t="s">
        <v>570</v>
      </c>
      <c r="C279" s="88"/>
      <c r="D279" s="93"/>
      <c r="E279" s="93"/>
      <c r="F279" s="93">
        <f t="shared" si="4"/>
        <v>0</v>
      </c>
    </row>
    <row r="280" spans="1:6" ht="38.25" x14ac:dyDescent="0.2">
      <c r="A280" s="92" t="s">
        <v>571</v>
      </c>
      <c r="B280" s="92" t="s">
        <v>306</v>
      </c>
      <c r="C280" s="88" t="s">
        <v>100</v>
      </c>
      <c r="D280" s="93">
        <v>143.80000000000001</v>
      </c>
      <c r="E280" s="93">
        <v>5.25</v>
      </c>
      <c r="F280" s="93">
        <f t="shared" si="4"/>
        <v>754.95</v>
      </c>
    </row>
    <row r="281" spans="1:6" ht="38.25" x14ac:dyDescent="0.2">
      <c r="A281" s="92" t="s">
        <v>572</v>
      </c>
      <c r="B281" s="92" t="s">
        <v>308</v>
      </c>
      <c r="C281" s="88" t="s">
        <v>100</v>
      </c>
      <c r="D281" s="93">
        <v>54.1</v>
      </c>
      <c r="E281" s="93">
        <v>5.28</v>
      </c>
      <c r="F281" s="93">
        <f t="shared" si="4"/>
        <v>285.64999999999998</v>
      </c>
    </row>
    <row r="282" spans="1:6" ht="25.5" x14ac:dyDescent="0.2">
      <c r="A282" s="92" t="s">
        <v>573</v>
      </c>
      <c r="B282" s="92" t="s">
        <v>574</v>
      </c>
      <c r="C282" s="88" t="s">
        <v>6</v>
      </c>
      <c r="D282" s="93">
        <v>44.46</v>
      </c>
      <c r="E282" s="93">
        <v>29.51</v>
      </c>
      <c r="F282" s="93">
        <f t="shared" si="4"/>
        <v>1312.01</v>
      </c>
    </row>
    <row r="283" spans="1:6" ht="25.5" x14ac:dyDescent="0.2">
      <c r="A283" s="92" t="s">
        <v>575</v>
      </c>
      <c r="B283" s="92" t="s">
        <v>302</v>
      </c>
      <c r="C283" s="88" t="s">
        <v>74</v>
      </c>
      <c r="D283" s="93">
        <v>1.48</v>
      </c>
      <c r="E283" s="93">
        <v>476.04</v>
      </c>
      <c r="F283" s="93">
        <f t="shared" si="4"/>
        <v>704.54</v>
      </c>
    </row>
    <row r="284" spans="1:6" x14ac:dyDescent="0.2">
      <c r="A284" s="87" t="s">
        <v>52</v>
      </c>
      <c r="B284" s="87" t="s">
        <v>113</v>
      </c>
      <c r="C284" s="88"/>
      <c r="D284" s="93"/>
      <c r="E284" s="93"/>
      <c r="F284" s="93">
        <f t="shared" si="4"/>
        <v>0</v>
      </c>
    </row>
    <row r="285" spans="1:6" ht="25.5" x14ac:dyDescent="0.2">
      <c r="A285" s="92" t="s">
        <v>53</v>
      </c>
      <c r="B285" s="92" t="s">
        <v>576</v>
      </c>
      <c r="C285" s="88" t="s">
        <v>6</v>
      </c>
      <c r="D285" s="93">
        <v>653.54999999999995</v>
      </c>
      <c r="E285" s="93">
        <v>21.6</v>
      </c>
      <c r="F285" s="93">
        <f t="shared" si="4"/>
        <v>14116.68</v>
      </c>
    </row>
    <row r="286" spans="1:6" x14ac:dyDescent="0.2">
      <c r="A286" s="92" t="s">
        <v>54</v>
      </c>
      <c r="B286" s="92" t="s">
        <v>577</v>
      </c>
      <c r="C286" s="88" t="s">
        <v>6</v>
      </c>
      <c r="D286" s="93">
        <v>50.79</v>
      </c>
      <c r="E286" s="93">
        <v>81.03</v>
      </c>
      <c r="F286" s="93">
        <f t="shared" si="4"/>
        <v>4115.51</v>
      </c>
    </row>
    <row r="287" spans="1:6" x14ac:dyDescent="0.2">
      <c r="A287" s="87" t="s">
        <v>55</v>
      </c>
      <c r="B287" s="87" t="s">
        <v>578</v>
      </c>
      <c r="C287" s="88"/>
      <c r="D287" s="93"/>
      <c r="E287" s="93"/>
      <c r="F287" s="93">
        <f t="shared" si="4"/>
        <v>0</v>
      </c>
    </row>
    <row r="288" spans="1:6" ht="25.5" x14ac:dyDescent="0.2">
      <c r="A288" s="92" t="s">
        <v>56</v>
      </c>
      <c r="B288" s="92" t="s">
        <v>579</v>
      </c>
      <c r="C288" s="88" t="s">
        <v>6</v>
      </c>
      <c r="D288" s="93">
        <v>368.08</v>
      </c>
      <c r="E288" s="93">
        <v>20.77</v>
      </c>
      <c r="F288" s="93">
        <f t="shared" si="4"/>
        <v>7645.02</v>
      </c>
    </row>
    <row r="289" spans="1:6" x14ac:dyDescent="0.2">
      <c r="A289" s="92" t="s">
        <v>57</v>
      </c>
      <c r="B289" s="92" t="s">
        <v>580</v>
      </c>
      <c r="C289" s="88" t="s">
        <v>6</v>
      </c>
      <c r="D289" s="93">
        <v>368.08</v>
      </c>
      <c r="E289" s="93">
        <v>48.12</v>
      </c>
      <c r="F289" s="93">
        <f t="shared" si="4"/>
        <v>17712.009999999998</v>
      </c>
    </row>
    <row r="290" spans="1:6" x14ac:dyDescent="0.2">
      <c r="A290" s="92" t="s">
        <v>106</v>
      </c>
      <c r="B290" s="92" t="s">
        <v>581</v>
      </c>
      <c r="C290" s="88" t="s">
        <v>30</v>
      </c>
      <c r="D290" s="93">
        <v>12.5</v>
      </c>
      <c r="E290" s="93">
        <v>32.93</v>
      </c>
      <c r="F290" s="93">
        <f t="shared" si="4"/>
        <v>411.63</v>
      </c>
    </row>
    <row r="291" spans="1:6" x14ac:dyDescent="0.2">
      <c r="A291" s="92" t="s">
        <v>107</v>
      </c>
      <c r="B291" s="92" t="s">
        <v>582</v>
      </c>
      <c r="C291" s="88" t="s">
        <v>30</v>
      </c>
      <c r="D291" s="93">
        <v>114</v>
      </c>
      <c r="E291" s="93">
        <v>18.3</v>
      </c>
      <c r="F291" s="93">
        <f t="shared" si="4"/>
        <v>2086.1999999999998</v>
      </c>
    </row>
    <row r="292" spans="1:6" x14ac:dyDescent="0.2">
      <c r="A292" s="87" t="s">
        <v>108</v>
      </c>
      <c r="B292" s="87" t="s">
        <v>583</v>
      </c>
      <c r="C292" s="88"/>
      <c r="D292" s="93"/>
      <c r="E292" s="93"/>
      <c r="F292" s="93">
        <f t="shared" si="4"/>
        <v>0</v>
      </c>
    </row>
    <row r="293" spans="1:6" ht="25.5" x14ac:dyDescent="0.2">
      <c r="A293" s="92" t="s">
        <v>109</v>
      </c>
      <c r="B293" s="92" t="s">
        <v>320</v>
      </c>
      <c r="C293" s="88" t="s">
        <v>72</v>
      </c>
      <c r="D293" s="93">
        <v>15.75</v>
      </c>
      <c r="E293" s="93">
        <v>59.91</v>
      </c>
      <c r="F293" s="93">
        <f t="shared" si="4"/>
        <v>943.58</v>
      </c>
    </row>
    <row r="294" spans="1:6" ht="25.5" x14ac:dyDescent="0.2">
      <c r="A294" s="92" t="s">
        <v>584</v>
      </c>
      <c r="B294" s="92" t="s">
        <v>322</v>
      </c>
      <c r="C294" s="88" t="s">
        <v>72</v>
      </c>
      <c r="D294" s="93">
        <v>31.25</v>
      </c>
      <c r="E294" s="93">
        <v>3.02</v>
      </c>
      <c r="F294" s="93">
        <f t="shared" si="4"/>
        <v>94.38</v>
      </c>
    </row>
    <row r="295" spans="1:6" ht="25.5" x14ac:dyDescent="0.2">
      <c r="A295" s="92" t="s">
        <v>585</v>
      </c>
      <c r="B295" s="92" t="s">
        <v>586</v>
      </c>
      <c r="C295" s="88" t="s">
        <v>72</v>
      </c>
      <c r="D295" s="93">
        <v>31.25</v>
      </c>
      <c r="E295" s="93">
        <v>18.649999999999999</v>
      </c>
      <c r="F295" s="93">
        <f t="shared" si="4"/>
        <v>582.80999999999995</v>
      </c>
    </row>
    <row r="296" spans="1:6" ht="38.25" x14ac:dyDescent="0.2">
      <c r="A296" s="92" t="s">
        <v>587</v>
      </c>
      <c r="B296" s="92" t="s">
        <v>588</v>
      </c>
      <c r="C296" s="88" t="s">
        <v>72</v>
      </c>
      <c r="D296" s="93">
        <v>31.25</v>
      </c>
      <c r="E296" s="93">
        <v>35.590000000000003</v>
      </c>
      <c r="F296" s="93">
        <f t="shared" si="4"/>
        <v>1112.19</v>
      </c>
    </row>
    <row r="297" spans="1:6" x14ac:dyDescent="0.2">
      <c r="A297" s="87" t="s">
        <v>110</v>
      </c>
      <c r="B297" s="87" t="s">
        <v>589</v>
      </c>
      <c r="C297" s="88"/>
      <c r="D297" s="93"/>
      <c r="E297" s="93"/>
      <c r="F297" s="93">
        <f t="shared" si="4"/>
        <v>0</v>
      </c>
    </row>
    <row r="298" spans="1:6" ht="38.25" x14ac:dyDescent="0.2">
      <c r="A298" s="92" t="s">
        <v>590</v>
      </c>
      <c r="B298" s="92" t="s">
        <v>308</v>
      </c>
      <c r="C298" s="88" t="s">
        <v>100</v>
      </c>
      <c r="D298" s="93">
        <v>24</v>
      </c>
      <c r="E298" s="93">
        <v>5.28</v>
      </c>
      <c r="F298" s="93">
        <f t="shared" si="4"/>
        <v>126.72</v>
      </c>
    </row>
    <row r="299" spans="1:6" ht="25.5" x14ac:dyDescent="0.2">
      <c r="A299" s="92" t="s">
        <v>591</v>
      </c>
      <c r="B299" s="92" t="s">
        <v>574</v>
      </c>
      <c r="C299" s="88" t="s">
        <v>6</v>
      </c>
      <c r="D299" s="93">
        <v>17.98</v>
      </c>
      <c r="E299" s="93">
        <v>29.51</v>
      </c>
      <c r="F299" s="93">
        <f t="shared" si="4"/>
        <v>530.59</v>
      </c>
    </row>
    <row r="300" spans="1:6" ht="25.5" x14ac:dyDescent="0.2">
      <c r="A300" s="92" t="s">
        <v>592</v>
      </c>
      <c r="B300" s="92" t="s">
        <v>302</v>
      </c>
      <c r="C300" s="88" t="s">
        <v>74</v>
      </c>
      <c r="D300" s="93">
        <v>0.6</v>
      </c>
      <c r="E300" s="93">
        <v>476.04</v>
      </c>
      <c r="F300" s="93">
        <f t="shared" si="4"/>
        <v>285.62</v>
      </c>
    </row>
    <row r="301" spans="1:6" x14ac:dyDescent="0.2">
      <c r="A301" s="87" t="s">
        <v>58</v>
      </c>
      <c r="B301" s="87" t="s">
        <v>593</v>
      </c>
      <c r="C301" s="88"/>
      <c r="D301" s="93"/>
      <c r="E301" s="93"/>
      <c r="F301" s="93">
        <f t="shared" si="4"/>
        <v>0</v>
      </c>
    </row>
    <row r="302" spans="1:6" x14ac:dyDescent="0.2">
      <c r="A302" s="87" t="s">
        <v>59</v>
      </c>
      <c r="B302" s="87" t="s">
        <v>594</v>
      </c>
      <c r="C302" s="88"/>
      <c r="D302" s="93"/>
      <c r="E302" s="93"/>
      <c r="F302" s="93">
        <f t="shared" si="4"/>
        <v>0</v>
      </c>
    </row>
    <row r="303" spans="1:6" ht="25.5" x14ac:dyDescent="0.2">
      <c r="A303" s="92" t="s">
        <v>595</v>
      </c>
      <c r="B303" s="92" t="s">
        <v>596</v>
      </c>
      <c r="C303" s="88" t="s">
        <v>74</v>
      </c>
      <c r="D303" s="93">
        <v>33.6</v>
      </c>
      <c r="E303" s="93">
        <v>33.92</v>
      </c>
      <c r="F303" s="93">
        <f t="shared" si="4"/>
        <v>1139.71</v>
      </c>
    </row>
    <row r="304" spans="1:6" ht="38.25" x14ac:dyDescent="0.2">
      <c r="A304" s="92" t="s">
        <v>597</v>
      </c>
      <c r="B304" s="92" t="s">
        <v>598</v>
      </c>
      <c r="C304" s="88" t="s">
        <v>74</v>
      </c>
      <c r="D304" s="93">
        <v>8.4</v>
      </c>
      <c r="E304" s="93">
        <v>13.83</v>
      </c>
      <c r="F304" s="93">
        <f t="shared" si="4"/>
        <v>116.17</v>
      </c>
    </row>
    <row r="305" spans="1:6" ht="25.5" x14ac:dyDescent="0.2">
      <c r="A305" s="92" t="s">
        <v>599</v>
      </c>
      <c r="B305" s="92" t="s">
        <v>600</v>
      </c>
      <c r="C305" s="88" t="s">
        <v>30</v>
      </c>
      <c r="D305" s="93">
        <v>149</v>
      </c>
      <c r="E305" s="93">
        <v>2.63</v>
      </c>
      <c r="F305" s="93">
        <f t="shared" si="4"/>
        <v>391.87</v>
      </c>
    </row>
    <row r="306" spans="1:6" x14ac:dyDescent="0.2">
      <c r="A306" s="92" t="s">
        <v>601</v>
      </c>
      <c r="B306" s="92" t="s">
        <v>602</v>
      </c>
      <c r="C306" s="88" t="s">
        <v>28</v>
      </c>
      <c r="D306" s="93">
        <v>38.71</v>
      </c>
      <c r="E306" s="93">
        <v>7.54</v>
      </c>
      <c r="F306" s="93">
        <f t="shared" si="4"/>
        <v>291.87</v>
      </c>
    </row>
    <row r="307" spans="1:6" ht="25.5" x14ac:dyDescent="0.2">
      <c r="A307" s="92" t="s">
        <v>603</v>
      </c>
      <c r="B307" s="92" t="s">
        <v>195</v>
      </c>
      <c r="C307" s="88" t="s">
        <v>196</v>
      </c>
      <c r="D307" s="93">
        <v>387.1</v>
      </c>
      <c r="E307" s="93">
        <v>0.64</v>
      </c>
      <c r="F307" s="93">
        <f t="shared" si="4"/>
        <v>247.74</v>
      </c>
    </row>
    <row r="308" spans="1:6" x14ac:dyDescent="0.2">
      <c r="A308" s="87" t="s">
        <v>60</v>
      </c>
      <c r="B308" s="87" t="s">
        <v>604</v>
      </c>
      <c r="C308" s="88"/>
      <c r="D308" s="93"/>
      <c r="E308" s="93"/>
      <c r="F308" s="93">
        <f t="shared" si="4"/>
        <v>0</v>
      </c>
    </row>
    <row r="309" spans="1:6" x14ac:dyDescent="0.2">
      <c r="A309" s="92" t="s">
        <v>605</v>
      </c>
      <c r="B309" s="92" t="s">
        <v>606</v>
      </c>
      <c r="C309" s="88" t="s">
        <v>7</v>
      </c>
      <c r="D309" s="93">
        <v>1</v>
      </c>
      <c r="E309" s="93">
        <v>71.59</v>
      </c>
      <c r="F309" s="93">
        <f t="shared" si="4"/>
        <v>71.59</v>
      </c>
    </row>
    <row r="310" spans="1:6" ht="25.5" x14ac:dyDescent="0.2">
      <c r="A310" s="92" t="s">
        <v>607</v>
      </c>
      <c r="B310" s="92" t="s">
        <v>608</v>
      </c>
      <c r="C310" s="88" t="s">
        <v>71</v>
      </c>
      <c r="D310" s="93">
        <v>1</v>
      </c>
      <c r="E310" s="93">
        <v>23.69</v>
      </c>
      <c r="F310" s="93">
        <f t="shared" si="4"/>
        <v>23.69</v>
      </c>
    </row>
    <row r="311" spans="1:6" x14ac:dyDescent="0.2">
      <c r="A311" s="92" t="s">
        <v>609</v>
      </c>
      <c r="B311" s="92" t="s">
        <v>610</v>
      </c>
      <c r="C311" s="88" t="s">
        <v>7</v>
      </c>
      <c r="D311" s="93">
        <v>1</v>
      </c>
      <c r="E311" s="93">
        <v>268.5</v>
      </c>
      <c r="F311" s="93">
        <f t="shared" si="4"/>
        <v>268.5</v>
      </c>
    </row>
    <row r="312" spans="1:6" ht="25.5" x14ac:dyDescent="0.2">
      <c r="A312" s="92" t="s">
        <v>611</v>
      </c>
      <c r="B312" s="92" t="s">
        <v>612</v>
      </c>
      <c r="C312" s="88" t="s">
        <v>7</v>
      </c>
      <c r="D312" s="93">
        <v>1</v>
      </c>
      <c r="E312" s="93">
        <v>178.59</v>
      </c>
      <c r="F312" s="93">
        <f t="shared" si="4"/>
        <v>178.59</v>
      </c>
    </row>
    <row r="313" spans="1:6" x14ac:dyDescent="0.2">
      <c r="A313" s="92" t="s">
        <v>613</v>
      </c>
      <c r="B313" s="92" t="s">
        <v>614</v>
      </c>
      <c r="C313" s="88" t="s">
        <v>71</v>
      </c>
      <c r="D313" s="93">
        <v>11</v>
      </c>
      <c r="E313" s="93">
        <v>10.54</v>
      </c>
      <c r="F313" s="93">
        <f t="shared" si="4"/>
        <v>115.94</v>
      </c>
    </row>
    <row r="314" spans="1:6" x14ac:dyDescent="0.2">
      <c r="A314" s="92" t="s">
        <v>615</v>
      </c>
      <c r="B314" s="92" t="s">
        <v>616</v>
      </c>
      <c r="C314" s="88" t="s">
        <v>71</v>
      </c>
      <c r="D314" s="93">
        <v>2</v>
      </c>
      <c r="E314" s="93">
        <v>95.77</v>
      </c>
      <c r="F314" s="93">
        <f t="shared" si="4"/>
        <v>191.54</v>
      </c>
    </row>
    <row r="315" spans="1:6" x14ac:dyDescent="0.2">
      <c r="A315" s="92" t="s">
        <v>617</v>
      </c>
      <c r="B315" s="92" t="s">
        <v>618</v>
      </c>
      <c r="C315" s="88" t="s">
        <v>71</v>
      </c>
      <c r="D315" s="93">
        <v>8</v>
      </c>
      <c r="E315" s="93">
        <v>53.33</v>
      </c>
      <c r="F315" s="93">
        <f t="shared" si="4"/>
        <v>426.64</v>
      </c>
    </row>
    <row r="316" spans="1:6" x14ac:dyDescent="0.2">
      <c r="A316" s="92" t="s">
        <v>619</v>
      </c>
      <c r="B316" s="92" t="s">
        <v>476</v>
      </c>
      <c r="C316" s="88" t="s">
        <v>30</v>
      </c>
      <c r="D316" s="93">
        <v>11</v>
      </c>
      <c r="E316" s="93">
        <v>2.21</v>
      </c>
      <c r="F316" s="93">
        <f t="shared" si="4"/>
        <v>24.31</v>
      </c>
    </row>
    <row r="317" spans="1:6" x14ac:dyDescent="0.2">
      <c r="A317" s="92" t="s">
        <v>620</v>
      </c>
      <c r="B317" s="92" t="s">
        <v>621</v>
      </c>
      <c r="C317" s="88" t="s">
        <v>30</v>
      </c>
      <c r="D317" s="93">
        <v>4</v>
      </c>
      <c r="E317" s="93">
        <v>3.95</v>
      </c>
      <c r="F317" s="93">
        <f t="shared" si="4"/>
        <v>15.8</v>
      </c>
    </row>
    <row r="318" spans="1:6" x14ac:dyDescent="0.2">
      <c r="A318" s="92" t="s">
        <v>622</v>
      </c>
      <c r="B318" s="92" t="s">
        <v>623</v>
      </c>
      <c r="C318" s="88" t="s">
        <v>30</v>
      </c>
      <c r="D318" s="93">
        <v>4</v>
      </c>
      <c r="E318" s="93">
        <v>4.26</v>
      </c>
      <c r="F318" s="93">
        <f t="shared" si="4"/>
        <v>17.04</v>
      </c>
    </row>
    <row r="319" spans="1:6" x14ac:dyDescent="0.2">
      <c r="A319" s="87" t="s">
        <v>111</v>
      </c>
      <c r="B319" s="87" t="s">
        <v>624</v>
      </c>
      <c r="C319" s="88"/>
      <c r="D319" s="93"/>
      <c r="E319" s="93"/>
      <c r="F319" s="93">
        <f t="shared" si="4"/>
        <v>0</v>
      </c>
    </row>
    <row r="320" spans="1:6" x14ac:dyDescent="0.2">
      <c r="A320" s="92" t="s">
        <v>625</v>
      </c>
      <c r="B320" s="92" t="s">
        <v>476</v>
      </c>
      <c r="C320" s="88" t="s">
        <v>30</v>
      </c>
      <c r="D320" s="93">
        <v>500</v>
      </c>
      <c r="E320" s="93">
        <v>2.21</v>
      </c>
      <c r="F320" s="93">
        <f t="shared" si="4"/>
        <v>1105</v>
      </c>
    </row>
    <row r="321" spans="1:6" x14ac:dyDescent="0.2">
      <c r="A321" s="92" t="s">
        <v>626</v>
      </c>
      <c r="B321" s="92" t="s">
        <v>621</v>
      </c>
      <c r="C321" s="88" t="s">
        <v>30</v>
      </c>
      <c r="D321" s="93">
        <v>200</v>
      </c>
      <c r="E321" s="93">
        <v>3.95</v>
      </c>
      <c r="F321" s="93">
        <f t="shared" si="4"/>
        <v>790</v>
      </c>
    </row>
    <row r="322" spans="1:6" x14ac:dyDescent="0.2">
      <c r="A322" s="92" t="s">
        <v>627</v>
      </c>
      <c r="B322" s="92" t="s">
        <v>69</v>
      </c>
      <c r="C322" s="88" t="s">
        <v>30</v>
      </c>
      <c r="D322" s="93">
        <v>27.71</v>
      </c>
      <c r="E322" s="93">
        <v>7.66</v>
      </c>
      <c r="F322" s="93">
        <f t="shared" si="4"/>
        <v>212.26</v>
      </c>
    </row>
    <row r="323" spans="1:6" x14ac:dyDescent="0.2">
      <c r="A323" s="92" t="s">
        <v>628</v>
      </c>
      <c r="B323" s="92" t="s">
        <v>132</v>
      </c>
      <c r="C323" s="88" t="s">
        <v>30</v>
      </c>
      <c r="D323" s="93">
        <v>123.54</v>
      </c>
      <c r="E323" s="93">
        <v>5.64</v>
      </c>
      <c r="F323" s="93">
        <f t="shared" si="4"/>
        <v>696.77</v>
      </c>
    </row>
    <row r="324" spans="1:6" x14ac:dyDescent="0.2">
      <c r="A324" s="92" t="s">
        <v>629</v>
      </c>
      <c r="B324" s="92" t="s">
        <v>623</v>
      </c>
      <c r="C324" s="88" t="s">
        <v>30</v>
      </c>
      <c r="D324" s="93">
        <v>115.23</v>
      </c>
      <c r="E324" s="93">
        <v>4.26</v>
      </c>
      <c r="F324" s="93">
        <f t="shared" si="4"/>
        <v>490.88</v>
      </c>
    </row>
    <row r="325" spans="1:6" ht="25.5" x14ac:dyDescent="0.2">
      <c r="A325" s="92" t="s">
        <v>630</v>
      </c>
      <c r="B325" s="92" t="s">
        <v>491</v>
      </c>
      <c r="C325" s="88" t="s">
        <v>71</v>
      </c>
      <c r="D325" s="93">
        <v>34</v>
      </c>
      <c r="E325" s="93">
        <v>4.68</v>
      </c>
      <c r="F325" s="93">
        <f t="shared" si="4"/>
        <v>159.12</v>
      </c>
    </row>
    <row r="326" spans="1:6" x14ac:dyDescent="0.2">
      <c r="A326" s="92" t="s">
        <v>631</v>
      </c>
      <c r="B326" s="92" t="s">
        <v>632</v>
      </c>
      <c r="C326" s="88" t="s">
        <v>7</v>
      </c>
      <c r="D326" s="93">
        <v>4</v>
      </c>
      <c r="E326" s="93">
        <v>9.9700000000000006</v>
      </c>
      <c r="F326" s="93">
        <f t="shared" si="4"/>
        <v>39.880000000000003</v>
      </c>
    </row>
    <row r="327" spans="1:6" x14ac:dyDescent="0.2">
      <c r="A327" s="92" t="s">
        <v>633</v>
      </c>
      <c r="B327" s="92" t="s">
        <v>634</v>
      </c>
      <c r="C327" s="88" t="s">
        <v>7</v>
      </c>
      <c r="D327" s="93">
        <v>42</v>
      </c>
      <c r="E327" s="93">
        <v>7.36</v>
      </c>
      <c r="F327" s="93">
        <f t="shared" ref="F327:F390" si="5">ROUND(E327*D327,2)</f>
        <v>309.12</v>
      </c>
    </row>
    <row r="328" spans="1:6" x14ac:dyDescent="0.2">
      <c r="A328" s="92" t="s">
        <v>635</v>
      </c>
      <c r="B328" s="92" t="s">
        <v>131</v>
      </c>
      <c r="C328" s="88" t="s">
        <v>7</v>
      </c>
      <c r="D328" s="93">
        <v>13</v>
      </c>
      <c r="E328" s="93">
        <v>2.75</v>
      </c>
      <c r="F328" s="93">
        <f t="shared" si="5"/>
        <v>35.75</v>
      </c>
    </row>
    <row r="329" spans="1:6" x14ac:dyDescent="0.2">
      <c r="A329" s="92" t="s">
        <v>636</v>
      </c>
      <c r="B329" s="92" t="s">
        <v>130</v>
      </c>
      <c r="C329" s="88" t="s">
        <v>7</v>
      </c>
      <c r="D329" s="93">
        <v>105</v>
      </c>
      <c r="E329" s="93">
        <v>1.99</v>
      </c>
      <c r="F329" s="93">
        <f t="shared" si="5"/>
        <v>208.95</v>
      </c>
    </row>
    <row r="330" spans="1:6" ht="25.5" x14ac:dyDescent="0.2">
      <c r="A330" s="92" t="s">
        <v>637</v>
      </c>
      <c r="B330" s="92" t="s">
        <v>638</v>
      </c>
      <c r="C330" s="88" t="s">
        <v>71</v>
      </c>
      <c r="D330" s="93">
        <v>23</v>
      </c>
      <c r="E330" s="93">
        <v>10.19</v>
      </c>
      <c r="F330" s="93">
        <f t="shared" si="5"/>
        <v>234.37</v>
      </c>
    </row>
    <row r="331" spans="1:6" ht="25.5" x14ac:dyDescent="0.2">
      <c r="A331" s="92" t="s">
        <v>639</v>
      </c>
      <c r="B331" s="92" t="s">
        <v>640</v>
      </c>
      <c r="C331" s="88" t="s">
        <v>71</v>
      </c>
      <c r="D331" s="93">
        <v>8</v>
      </c>
      <c r="E331" s="93">
        <v>17.28</v>
      </c>
      <c r="F331" s="93">
        <f t="shared" si="5"/>
        <v>138.24</v>
      </c>
    </row>
    <row r="332" spans="1:6" ht="25.5" x14ac:dyDescent="0.2">
      <c r="A332" s="92" t="s">
        <v>641</v>
      </c>
      <c r="B332" s="92" t="s">
        <v>642</v>
      </c>
      <c r="C332" s="88" t="s">
        <v>7</v>
      </c>
      <c r="D332" s="93">
        <v>4</v>
      </c>
      <c r="E332" s="93">
        <v>102.56</v>
      </c>
      <c r="F332" s="93">
        <f t="shared" si="5"/>
        <v>410.24</v>
      </c>
    </row>
    <row r="333" spans="1:6" ht="25.5" x14ac:dyDescent="0.2">
      <c r="A333" s="92" t="s">
        <v>643</v>
      </c>
      <c r="B333" s="92" t="s">
        <v>644</v>
      </c>
      <c r="C333" s="88" t="s">
        <v>7</v>
      </c>
      <c r="D333" s="93">
        <v>5</v>
      </c>
      <c r="E333" s="93">
        <v>6.59</v>
      </c>
      <c r="F333" s="93">
        <f t="shared" si="5"/>
        <v>32.950000000000003</v>
      </c>
    </row>
    <row r="334" spans="1:6" x14ac:dyDescent="0.2">
      <c r="A334" s="92" t="s">
        <v>645</v>
      </c>
      <c r="B334" s="92" t="s">
        <v>646</v>
      </c>
      <c r="C334" s="88" t="s">
        <v>7</v>
      </c>
      <c r="D334" s="93">
        <v>10</v>
      </c>
      <c r="E334" s="93">
        <v>14.06</v>
      </c>
      <c r="F334" s="93">
        <f t="shared" si="5"/>
        <v>140.6</v>
      </c>
    </row>
    <row r="335" spans="1:6" x14ac:dyDescent="0.2">
      <c r="A335" s="92" t="s">
        <v>647</v>
      </c>
      <c r="B335" s="92" t="s">
        <v>648</v>
      </c>
      <c r="C335" s="88" t="s">
        <v>649</v>
      </c>
      <c r="D335" s="93">
        <v>35</v>
      </c>
      <c r="E335" s="93">
        <v>6.48</v>
      </c>
      <c r="F335" s="93">
        <f t="shared" si="5"/>
        <v>226.8</v>
      </c>
    </row>
    <row r="336" spans="1:6" x14ac:dyDescent="0.2">
      <c r="A336" s="87" t="s">
        <v>650</v>
      </c>
      <c r="B336" s="87" t="s">
        <v>651</v>
      </c>
      <c r="C336" s="88"/>
      <c r="D336" s="93"/>
      <c r="E336" s="93"/>
      <c r="F336" s="93">
        <f t="shared" si="5"/>
        <v>0</v>
      </c>
    </row>
    <row r="337" spans="1:6" x14ac:dyDescent="0.2">
      <c r="A337" s="92" t="s">
        <v>652</v>
      </c>
      <c r="B337" s="92" t="s">
        <v>69</v>
      </c>
      <c r="C337" s="88" t="s">
        <v>30</v>
      </c>
      <c r="D337" s="93">
        <v>30</v>
      </c>
      <c r="E337" s="93">
        <v>7.66</v>
      </c>
      <c r="F337" s="93">
        <f t="shared" si="5"/>
        <v>229.8</v>
      </c>
    </row>
    <row r="338" spans="1:6" x14ac:dyDescent="0.2">
      <c r="A338" s="92" t="s">
        <v>653</v>
      </c>
      <c r="B338" s="92" t="s">
        <v>132</v>
      </c>
      <c r="C338" s="88" t="s">
        <v>30</v>
      </c>
      <c r="D338" s="93">
        <v>347.69</v>
      </c>
      <c r="E338" s="93">
        <v>5.64</v>
      </c>
      <c r="F338" s="93">
        <f t="shared" si="5"/>
        <v>1960.97</v>
      </c>
    </row>
    <row r="339" spans="1:6" x14ac:dyDescent="0.2">
      <c r="A339" s="92" t="s">
        <v>654</v>
      </c>
      <c r="B339" s="92" t="s">
        <v>131</v>
      </c>
      <c r="C339" s="88" t="s">
        <v>7</v>
      </c>
      <c r="D339" s="93">
        <v>17</v>
      </c>
      <c r="E339" s="93">
        <v>2.75</v>
      </c>
      <c r="F339" s="93">
        <f t="shared" si="5"/>
        <v>46.75</v>
      </c>
    </row>
    <row r="340" spans="1:6" x14ac:dyDescent="0.2">
      <c r="A340" s="92" t="s">
        <v>655</v>
      </c>
      <c r="B340" s="92" t="s">
        <v>130</v>
      </c>
      <c r="C340" s="88" t="s">
        <v>7</v>
      </c>
      <c r="D340" s="93">
        <v>73</v>
      </c>
      <c r="E340" s="93">
        <v>1.99</v>
      </c>
      <c r="F340" s="93">
        <f t="shared" si="5"/>
        <v>145.27000000000001</v>
      </c>
    </row>
    <row r="341" spans="1:6" x14ac:dyDescent="0.2">
      <c r="A341" s="92" t="s">
        <v>656</v>
      </c>
      <c r="B341" s="92" t="s">
        <v>128</v>
      </c>
      <c r="C341" s="88" t="s">
        <v>7</v>
      </c>
      <c r="D341" s="93">
        <v>6</v>
      </c>
      <c r="E341" s="93">
        <v>6.28</v>
      </c>
      <c r="F341" s="93">
        <f t="shared" si="5"/>
        <v>37.68</v>
      </c>
    </row>
    <row r="342" spans="1:6" x14ac:dyDescent="0.2">
      <c r="A342" s="92" t="s">
        <v>657</v>
      </c>
      <c r="B342" s="92" t="s">
        <v>129</v>
      </c>
      <c r="C342" s="88" t="s">
        <v>7</v>
      </c>
      <c r="D342" s="93">
        <v>97</v>
      </c>
      <c r="E342" s="93">
        <v>4.17</v>
      </c>
      <c r="F342" s="93">
        <f t="shared" si="5"/>
        <v>404.49</v>
      </c>
    </row>
    <row r="343" spans="1:6" x14ac:dyDescent="0.2">
      <c r="A343" s="92" t="s">
        <v>658</v>
      </c>
      <c r="B343" s="92" t="s">
        <v>659</v>
      </c>
      <c r="C343" s="88" t="s">
        <v>30</v>
      </c>
      <c r="D343" s="93">
        <v>400</v>
      </c>
      <c r="E343" s="93">
        <v>2.4500000000000002</v>
      </c>
      <c r="F343" s="93">
        <f t="shared" si="5"/>
        <v>980</v>
      </c>
    </row>
    <row r="344" spans="1:6" x14ac:dyDescent="0.2">
      <c r="A344" s="92" t="s">
        <v>660</v>
      </c>
      <c r="B344" s="92" t="s">
        <v>476</v>
      </c>
      <c r="C344" s="88" t="s">
        <v>30</v>
      </c>
      <c r="D344" s="93">
        <v>1094.3499999999999</v>
      </c>
      <c r="E344" s="93">
        <v>2.21</v>
      </c>
      <c r="F344" s="93">
        <f t="shared" si="5"/>
        <v>2418.5100000000002</v>
      </c>
    </row>
    <row r="345" spans="1:6" x14ac:dyDescent="0.2">
      <c r="A345" s="92" t="s">
        <v>661</v>
      </c>
      <c r="B345" s="92" t="s">
        <v>662</v>
      </c>
      <c r="C345" s="88" t="s">
        <v>7</v>
      </c>
      <c r="D345" s="93">
        <v>52</v>
      </c>
      <c r="E345" s="93">
        <v>6.33</v>
      </c>
      <c r="F345" s="93">
        <f t="shared" si="5"/>
        <v>329.16</v>
      </c>
    </row>
    <row r="346" spans="1:6" ht="25.5" x14ac:dyDescent="0.2">
      <c r="A346" s="92" t="s">
        <v>663</v>
      </c>
      <c r="B346" s="92" t="s">
        <v>493</v>
      </c>
      <c r="C346" s="88" t="s">
        <v>7</v>
      </c>
      <c r="D346" s="93">
        <v>4</v>
      </c>
      <c r="E346" s="93">
        <v>95.82</v>
      </c>
      <c r="F346" s="93">
        <f t="shared" si="5"/>
        <v>383.28</v>
      </c>
    </row>
    <row r="347" spans="1:6" ht="25.5" x14ac:dyDescent="0.2">
      <c r="A347" s="92" t="s">
        <v>664</v>
      </c>
      <c r="B347" s="92" t="s">
        <v>665</v>
      </c>
      <c r="C347" s="88" t="s">
        <v>7</v>
      </c>
      <c r="D347" s="93">
        <v>9</v>
      </c>
      <c r="E347" s="93">
        <v>76.72</v>
      </c>
      <c r="F347" s="93">
        <f t="shared" si="5"/>
        <v>690.48</v>
      </c>
    </row>
    <row r="348" spans="1:6" ht="25.5" x14ac:dyDescent="0.2">
      <c r="A348" s="92" t="s">
        <v>666</v>
      </c>
      <c r="B348" s="92" t="s">
        <v>667</v>
      </c>
      <c r="C348" s="88" t="s">
        <v>7</v>
      </c>
      <c r="D348" s="93">
        <v>2</v>
      </c>
      <c r="E348" s="93">
        <v>126.87</v>
      </c>
      <c r="F348" s="93">
        <f t="shared" si="5"/>
        <v>253.74</v>
      </c>
    </row>
    <row r="349" spans="1:6" ht="25.5" x14ac:dyDescent="0.2">
      <c r="A349" s="92" t="s">
        <v>668</v>
      </c>
      <c r="B349" s="92" t="s">
        <v>669</v>
      </c>
      <c r="C349" s="88" t="s">
        <v>7</v>
      </c>
      <c r="D349" s="93">
        <v>15</v>
      </c>
      <c r="E349" s="93">
        <v>268.64999999999998</v>
      </c>
      <c r="F349" s="93">
        <f t="shared" si="5"/>
        <v>4029.75</v>
      </c>
    </row>
    <row r="350" spans="1:6" ht="25.5" x14ac:dyDescent="0.2">
      <c r="A350" s="92" t="s">
        <v>670</v>
      </c>
      <c r="B350" s="92" t="s">
        <v>671</v>
      </c>
      <c r="C350" s="88" t="s">
        <v>7</v>
      </c>
      <c r="D350" s="93">
        <v>16</v>
      </c>
      <c r="E350" s="93">
        <v>149.36000000000001</v>
      </c>
      <c r="F350" s="93">
        <f t="shared" si="5"/>
        <v>2389.7600000000002</v>
      </c>
    </row>
    <row r="351" spans="1:6" ht="25.5" x14ac:dyDescent="0.2">
      <c r="A351" s="92" t="s">
        <v>672</v>
      </c>
      <c r="B351" s="92" t="s">
        <v>673</v>
      </c>
      <c r="C351" s="88" t="s">
        <v>7</v>
      </c>
      <c r="D351" s="93">
        <v>7</v>
      </c>
      <c r="E351" s="93">
        <v>180.1</v>
      </c>
      <c r="F351" s="93">
        <f t="shared" si="5"/>
        <v>1260.7</v>
      </c>
    </row>
    <row r="352" spans="1:6" x14ac:dyDescent="0.2">
      <c r="A352" s="92" t="s">
        <v>674</v>
      </c>
      <c r="B352" s="92" t="s">
        <v>675</v>
      </c>
      <c r="C352" s="88" t="s">
        <v>7</v>
      </c>
      <c r="D352" s="93">
        <v>3</v>
      </c>
      <c r="E352" s="93">
        <v>109.23</v>
      </c>
      <c r="F352" s="93">
        <f t="shared" si="5"/>
        <v>327.69</v>
      </c>
    </row>
    <row r="353" spans="1:6" x14ac:dyDescent="0.2">
      <c r="A353" s="92" t="s">
        <v>676</v>
      </c>
      <c r="B353" s="92" t="s">
        <v>677</v>
      </c>
      <c r="C353" s="88" t="s">
        <v>71</v>
      </c>
      <c r="D353" s="93">
        <v>14</v>
      </c>
      <c r="E353" s="93">
        <v>9.8800000000000008</v>
      </c>
      <c r="F353" s="93">
        <f t="shared" si="5"/>
        <v>138.32</v>
      </c>
    </row>
    <row r="354" spans="1:6" x14ac:dyDescent="0.2">
      <c r="A354" s="92" t="s">
        <v>678</v>
      </c>
      <c r="B354" s="92" t="s">
        <v>679</v>
      </c>
      <c r="C354" s="88" t="s">
        <v>71</v>
      </c>
      <c r="D354" s="93">
        <v>11</v>
      </c>
      <c r="E354" s="93">
        <v>15.21</v>
      </c>
      <c r="F354" s="93">
        <f t="shared" si="5"/>
        <v>167.31</v>
      </c>
    </row>
    <row r="355" spans="1:6" x14ac:dyDescent="0.2">
      <c r="A355" s="92" t="s">
        <v>680</v>
      </c>
      <c r="B355" s="92" t="s">
        <v>681</v>
      </c>
      <c r="C355" s="88" t="s">
        <v>71</v>
      </c>
      <c r="D355" s="93">
        <v>5</v>
      </c>
      <c r="E355" s="93">
        <v>22.44</v>
      </c>
      <c r="F355" s="93">
        <f t="shared" si="5"/>
        <v>112.2</v>
      </c>
    </row>
    <row r="356" spans="1:6" ht="25.5" x14ac:dyDescent="0.2">
      <c r="A356" s="92" t="s">
        <v>682</v>
      </c>
      <c r="B356" s="92" t="s">
        <v>683</v>
      </c>
      <c r="C356" s="88" t="s">
        <v>71</v>
      </c>
      <c r="D356" s="93">
        <v>6</v>
      </c>
      <c r="E356" s="93">
        <v>18.07</v>
      </c>
      <c r="F356" s="93">
        <f t="shared" si="5"/>
        <v>108.42</v>
      </c>
    </row>
    <row r="357" spans="1:6" x14ac:dyDescent="0.2">
      <c r="A357" s="87" t="s">
        <v>684</v>
      </c>
      <c r="B357" s="87" t="s">
        <v>40</v>
      </c>
      <c r="C357" s="88"/>
      <c r="D357" s="93"/>
      <c r="E357" s="93"/>
      <c r="F357" s="93">
        <f t="shared" si="5"/>
        <v>0</v>
      </c>
    </row>
    <row r="358" spans="1:6" ht="25.5" x14ac:dyDescent="0.2">
      <c r="A358" s="92" t="s">
        <v>685</v>
      </c>
      <c r="B358" s="92" t="s">
        <v>686</v>
      </c>
      <c r="C358" s="88" t="s">
        <v>75</v>
      </c>
      <c r="D358" s="93">
        <v>149</v>
      </c>
      <c r="E358" s="93">
        <v>2.4900000000000002</v>
      </c>
      <c r="F358" s="93">
        <f t="shared" si="5"/>
        <v>371.01</v>
      </c>
    </row>
    <row r="359" spans="1:6" x14ac:dyDescent="0.2">
      <c r="A359" s="87" t="s">
        <v>112</v>
      </c>
      <c r="B359" s="87" t="s">
        <v>687</v>
      </c>
      <c r="C359" s="88"/>
      <c r="D359" s="93"/>
      <c r="E359" s="93"/>
      <c r="F359" s="93">
        <f t="shared" si="5"/>
        <v>0</v>
      </c>
    </row>
    <row r="360" spans="1:6" x14ac:dyDescent="0.2">
      <c r="A360" s="87" t="s">
        <v>114</v>
      </c>
      <c r="B360" s="87" t="s">
        <v>594</v>
      </c>
      <c r="C360" s="88"/>
      <c r="D360" s="93"/>
      <c r="E360" s="93"/>
      <c r="F360" s="93">
        <f t="shared" si="5"/>
        <v>0</v>
      </c>
    </row>
    <row r="361" spans="1:6" ht="25.5" x14ac:dyDescent="0.2">
      <c r="A361" s="92" t="s">
        <v>688</v>
      </c>
      <c r="B361" s="92" t="s">
        <v>209</v>
      </c>
      <c r="C361" s="88" t="s">
        <v>74</v>
      </c>
      <c r="D361" s="93">
        <v>14.36</v>
      </c>
      <c r="E361" s="93">
        <v>18.850000000000001</v>
      </c>
      <c r="F361" s="93">
        <f t="shared" si="5"/>
        <v>270.69</v>
      </c>
    </row>
    <row r="362" spans="1:6" ht="25.5" x14ac:dyDescent="0.2">
      <c r="A362" s="92" t="s">
        <v>689</v>
      </c>
      <c r="B362" s="92" t="s">
        <v>243</v>
      </c>
      <c r="C362" s="88" t="s">
        <v>74</v>
      </c>
      <c r="D362" s="93">
        <v>9.9600000000000009</v>
      </c>
      <c r="E362" s="93">
        <v>22.62</v>
      </c>
      <c r="F362" s="93">
        <f t="shared" si="5"/>
        <v>225.3</v>
      </c>
    </row>
    <row r="363" spans="1:6" x14ac:dyDescent="0.2">
      <c r="A363" s="92" t="s">
        <v>690</v>
      </c>
      <c r="B363" s="92" t="s">
        <v>602</v>
      </c>
      <c r="C363" s="88" t="s">
        <v>28</v>
      </c>
      <c r="D363" s="93">
        <v>4.4000000000000004</v>
      </c>
      <c r="E363" s="93">
        <v>7.54</v>
      </c>
      <c r="F363" s="93">
        <f t="shared" si="5"/>
        <v>33.18</v>
      </c>
    </row>
    <row r="364" spans="1:6" ht="25.5" x14ac:dyDescent="0.2">
      <c r="A364" s="92" t="s">
        <v>691</v>
      </c>
      <c r="B364" s="92" t="s">
        <v>195</v>
      </c>
      <c r="C364" s="88" t="s">
        <v>196</v>
      </c>
      <c r="D364" s="93">
        <v>44</v>
      </c>
      <c r="E364" s="93">
        <v>0.64</v>
      </c>
      <c r="F364" s="93">
        <f t="shared" si="5"/>
        <v>28.16</v>
      </c>
    </row>
    <row r="365" spans="1:6" x14ac:dyDescent="0.2">
      <c r="A365" s="87" t="s">
        <v>115</v>
      </c>
      <c r="B365" s="87" t="s">
        <v>687</v>
      </c>
      <c r="C365" s="88"/>
      <c r="D365" s="93"/>
      <c r="E365" s="93"/>
      <c r="F365" s="93">
        <f t="shared" si="5"/>
        <v>0</v>
      </c>
    </row>
    <row r="366" spans="1:6" x14ac:dyDescent="0.2">
      <c r="A366" s="92" t="s">
        <v>692</v>
      </c>
      <c r="B366" s="92" t="s">
        <v>483</v>
      </c>
      <c r="C366" s="88" t="s">
        <v>30</v>
      </c>
      <c r="D366" s="93">
        <v>6</v>
      </c>
      <c r="E366" s="93">
        <v>12.88</v>
      </c>
      <c r="F366" s="93">
        <f t="shared" si="5"/>
        <v>77.28</v>
      </c>
    </row>
    <row r="367" spans="1:6" x14ac:dyDescent="0.2">
      <c r="A367" s="92" t="s">
        <v>693</v>
      </c>
      <c r="B367" s="92" t="s">
        <v>69</v>
      </c>
      <c r="C367" s="88" t="s">
        <v>30</v>
      </c>
      <c r="D367" s="93">
        <v>62</v>
      </c>
      <c r="E367" s="93">
        <v>7.66</v>
      </c>
      <c r="F367" s="93">
        <f t="shared" si="5"/>
        <v>474.92</v>
      </c>
    </row>
    <row r="368" spans="1:6" x14ac:dyDescent="0.2">
      <c r="A368" s="92" t="s">
        <v>694</v>
      </c>
      <c r="B368" s="92" t="s">
        <v>132</v>
      </c>
      <c r="C368" s="88" t="s">
        <v>30</v>
      </c>
      <c r="D368" s="93">
        <v>37</v>
      </c>
      <c r="E368" s="93">
        <v>5.64</v>
      </c>
      <c r="F368" s="93">
        <f t="shared" si="5"/>
        <v>208.68</v>
      </c>
    </row>
    <row r="369" spans="1:6" x14ac:dyDescent="0.2">
      <c r="A369" s="92" t="s">
        <v>695</v>
      </c>
      <c r="B369" s="92" t="s">
        <v>696</v>
      </c>
      <c r="C369" s="88" t="s">
        <v>7</v>
      </c>
      <c r="D369" s="93">
        <v>1</v>
      </c>
      <c r="E369" s="93">
        <v>26.4</v>
      </c>
      <c r="F369" s="93">
        <f t="shared" si="5"/>
        <v>26.4</v>
      </c>
    </row>
    <row r="370" spans="1:6" x14ac:dyDescent="0.2">
      <c r="A370" s="92" t="s">
        <v>697</v>
      </c>
      <c r="B370" s="92" t="s">
        <v>632</v>
      </c>
      <c r="C370" s="88" t="s">
        <v>7</v>
      </c>
      <c r="D370" s="93">
        <v>20</v>
      </c>
      <c r="E370" s="93">
        <v>9.9700000000000006</v>
      </c>
      <c r="F370" s="93">
        <f t="shared" si="5"/>
        <v>199.4</v>
      </c>
    </row>
    <row r="371" spans="1:6" x14ac:dyDescent="0.2">
      <c r="A371" s="92" t="s">
        <v>698</v>
      </c>
      <c r="B371" s="92" t="s">
        <v>634</v>
      </c>
      <c r="C371" s="88" t="s">
        <v>7</v>
      </c>
      <c r="D371" s="93">
        <v>9</v>
      </c>
      <c r="E371" s="93">
        <v>7.36</v>
      </c>
      <c r="F371" s="93">
        <f t="shared" si="5"/>
        <v>66.239999999999995</v>
      </c>
    </row>
    <row r="372" spans="1:6" x14ac:dyDescent="0.2">
      <c r="A372" s="92" t="s">
        <v>699</v>
      </c>
      <c r="B372" s="92" t="s">
        <v>700</v>
      </c>
      <c r="C372" s="88" t="s">
        <v>71</v>
      </c>
      <c r="D372" s="93">
        <v>8</v>
      </c>
      <c r="E372" s="93">
        <v>11.35</v>
      </c>
      <c r="F372" s="93">
        <f t="shared" si="5"/>
        <v>90.8</v>
      </c>
    </row>
    <row r="373" spans="1:6" x14ac:dyDescent="0.2">
      <c r="A373" s="92" t="s">
        <v>701</v>
      </c>
      <c r="B373" s="92" t="s">
        <v>702</v>
      </c>
      <c r="C373" s="88" t="s">
        <v>71</v>
      </c>
      <c r="D373" s="93">
        <v>50</v>
      </c>
      <c r="E373" s="93">
        <v>4.3099999999999996</v>
      </c>
      <c r="F373" s="93">
        <f t="shared" si="5"/>
        <v>215.5</v>
      </c>
    </row>
    <row r="374" spans="1:6" x14ac:dyDescent="0.2">
      <c r="A374" s="92" t="s">
        <v>703</v>
      </c>
      <c r="B374" s="92" t="s">
        <v>704</v>
      </c>
      <c r="C374" s="88" t="s">
        <v>71</v>
      </c>
      <c r="D374" s="93">
        <v>25</v>
      </c>
      <c r="E374" s="93">
        <v>3.2</v>
      </c>
      <c r="F374" s="93">
        <f t="shared" si="5"/>
        <v>80</v>
      </c>
    </row>
    <row r="375" spans="1:6" x14ac:dyDescent="0.2">
      <c r="A375" s="92" t="s">
        <v>705</v>
      </c>
      <c r="B375" s="92" t="s">
        <v>266</v>
      </c>
      <c r="C375" s="88" t="s">
        <v>7</v>
      </c>
      <c r="D375" s="93">
        <v>1</v>
      </c>
      <c r="E375" s="93">
        <v>170.68</v>
      </c>
      <c r="F375" s="93">
        <f t="shared" si="5"/>
        <v>170.68</v>
      </c>
    </row>
    <row r="376" spans="1:6" ht="25.5" x14ac:dyDescent="0.2">
      <c r="A376" s="92" t="s">
        <v>706</v>
      </c>
      <c r="B376" s="92" t="s">
        <v>707</v>
      </c>
      <c r="C376" s="88" t="s">
        <v>71</v>
      </c>
      <c r="D376" s="93">
        <v>8</v>
      </c>
      <c r="E376" s="93">
        <v>5.39</v>
      </c>
      <c r="F376" s="93">
        <f t="shared" si="5"/>
        <v>43.12</v>
      </c>
    </row>
    <row r="377" spans="1:6" x14ac:dyDescent="0.2">
      <c r="A377" s="92" t="s">
        <v>708</v>
      </c>
      <c r="B377" s="92" t="s">
        <v>709</v>
      </c>
      <c r="C377" s="88" t="s">
        <v>30</v>
      </c>
      <c r="D377" s="93">
        <v>196.5</v>
      </c>
      <c r="E377" s="93">
        <v>5.0999999999999996</v>
      </c>
      <c r="F377" s="93">
        <f t="shared" si="5"/>
        <v>1002.15</v>
      </c>
    </row>
    <row r="378" spans="1:6" x14ac:dyDescent="0.2">
      <c r="A378" s="92" t="s">
        <v>710</v>
      </c>
      <c r="B378" s="92" t="s">
        <v>711</v>
      </c>
      <c r="C378" s="88" t="s">
        <v>71</v>
      </c>
      <c r="D378" s="93">
        <v>3</v>
      </c>
      <c r="E378" s="93">
        <v>14.68</v>
      </c>
      <c r="F378" s="93">
        <f t="shared" si="5"/>
        <v>44.04</v>
      </c>
    </row>
    <row r="379" spans="1:6" x14ac:dyDescent="0.2">
      <c r="A379" s="92" t="s">
        <v>712</v>
      </c>
      <c r="B379" s="92" t="s">
        <v>713</v>
      </c>
      <c r="C379" s="88" t="s">
        <v>71</v>
      </c>
      <c r="D379" s="93">
        <v>1</v>
      </c>
      <c r="E379" s="93">
        <v>1637.44</v>
      </c>
      <c r="F379" s="93">
        <f t="shared" si="5"/>
        <v>1637.44</v>
      </c>
    </row>
    <row r="380" spans="1:6" ht="25.5" x14ac:dyDescent="0.2">
      <c r="A380" s="92" t="s">
        <v>714</v>
      </c>
      <c r="B380" s="92" t="s">
        <v>715</v>
      </c>
      <c r="C380" s="88" t="s">
        <v>7</v>
      </c>
      <c r="D380" s="93">
        <v>1</v>
      </c>
      <c r="E380" s="93">
        <v>67.36</v>
      </c>
      <c r="F380" s="93">
        <f t="shared" si="5"/>
        <v>67.36</v>
      </c>
    </row>
    <row r="381" spans="1:6" x14ac:dyDescent="0.2">
      <c r="A381" s="92" t="s">
        <v>716</v>
      </c>
      <c r="B381" s="92" t="s">
        <v>717</v>
      </c>
      <c r="C381" s="88" t="s">
        <v>7</v>
      </c>
      <c r="D381" s="93">
        <v>1</v>
      </c>
      <c r="E381" s="93">
        <v>69.569999999999993</v>
      </c>
      <c r="F381" s="93">
        <f t="shared" si="5"/>
        <v>69.569999999999993</v>
      </c>
    </row>
    <row r="382" spans="1:6" x14ac:dyDescent="0.2">
      <c r="A382" s="92" t="s">
        <v>718</v>
      </c>
      <c r="B382" s="92" t="s">
        <v>719</v>
      </c>
      <c r="C382" s="88" t="s">
        <v>7</v>
      </c>
      <c r="D382" s="93">
        <v>1</v>
      </c>
      <c r="E382" s="93">
        <v>996.1</v>
      </c>
      <c r="F382" s="93">
        <f t="shared" si="5"/>
        <v>996.1</v>
      </c>
    </row>
    <row r="383" spans="1:6" x14ac:dyDescent="0.2">
      <c r="A383" s="92" t="s">
        <v>720</v>
      </c>
      <c r="B383" s="92" t="s">
        <v>721</v>
      </c>
      <c r="C383" s="88" t="s">
        <v>7</v>
      </c>
      <c r="D383" s="93">
        <v>1</v>
      </c>
      <c r="E383" s="93">
        <v>15.8</v>
      </c>
      <c r="F383" s="93">
        <f t="shared" si="5"/>
        <v>15.8</v>
      </c>
    </row>
    <row r="384" spans="1:6" x14ac:dyDescent="0.2">
      <c r="A384" s="92" t="s">
        <v>722</v>
      </c>
      <c r="B384" s="92" t="s">
        <v>723</v>
      </c>
      <c r="C384" s="88" t="s">
        <v>75</v>
      </c>
      <c r="D384" s="93">
        <v>25</v>
      </c>
      <c r="E384" s="93">
        <v>0.81</v>
      </c>
      <c r="F384" s="93">
        <f t="shared" si="5"/>
        <v>20.25</v>
      </c>
    </row>
    <row r="385" spans="1:6" ht="25.5" x14ac:dyDescent="0.2">
      <c r="A385" s="92" t="s">
        <v>724</v>
      </c>
      <c r="B385" s="92" t="s">
        <v>491</v>
      </c>
      <c r="C385" s="88" t="s">
        <v>71</v>
      </c>
      <c r="D385" s="93">
        <v>1</v>
      </c>
      <c r="E385" s="93">
        <v>4.68</v>
      </c>
      <c r="F385" s="93">
        <f t="shared" si="5"/>
        <v>4.68</v>
      </c>
    </row>
    <row r="386" spans="1:6" x14ac:dyDescent="0.2">
      <c r="A386" s="92" t="s">
        <v>725</v>
      </c>
      <c r="B386" s="92" t="s">
        <v>726</v>
      </c>
      <c r="C386" s="88" t="s">
        <v>7</v>
      </c>
      <c r="D386" s="93">
        <v>1</v>
      </c>
      <c r="E386" s="93">
        <v>89.91</v>
      </c>
      <c r="F386" s="93">
        <f t="shared" si="5"/>
        <v>89.91</v>
      </c>
    </row>
    <row r="387" spans="1:6" x14ac:dyDescent="0.2">
      <c r="A387" s="92" t="s">
        <v>727</v>
      </c>
      <c r="B387" s="92" t="s">
        <v>728</v>
      </c>
      <c r="C387" s="88" t="s">
        <v>7</v>
      </c>
      <c r="D387" s="93">
        <v>1</v>
      </c>
      <c r="E387" s="93">
        <v>412.51</v>
      </c>
      <c r="F387" s="93">
        <f t="shared" si="5"/>
        <v>412.51</v>
      </c>
    </row>
    <row r="388" spans="1:6" ht="25.5" x14ac:dyDescent="0.2">
      <c r="A388" s="92" t="s">
        <v>729</v>
      </c>
      <c r="B388" s="92" t="s">
        <v>730</v>
      </c>
      <c r="C388" s="88" t="s">
        <v>71</v>
      </c>
      <c r="D388" s="93">
        <v>20</v>
      </c>
      <c r="E388" s="93">
        <v>4.95</v>
      </c>
      <c r="F388" s="93">
        <f t="shared" si="5"/>
        <v>99</v>
      </c>
    </row>
    <row r="389" spans="1:6" ht="25.5" x14ac:dyDescent="0.2">
      <c r="A389" s="92" t="s">
        <v>731</v>
      </c>
      <c r="B389" s="92" t="s">
        <v>732</v>
      </c>
      <c r="C389" s="88" t="s">
        <v>7</v>
      </c>
      <c r="D389" s="93">
        <v>20</v>
      </c>
      <c r="E389" s="93">
        <v>11.59</v>
      </c>
      <c r="F389" s="93">
        <f t="shared" si="5"/>
        <v>231.8</v>
      </c>
    </row>
    <row r="390" spans="1:6" ht="25.5" x14ac:dyDescent="0.2">
      <c r="A390" s="92" t="s">
        <v>733</v>
      </c>
      <c r="B390" s="92" t="s">
        <v>734</v>
      </c>
      <c r="C390" s="88" t="s">
        <v>735</v>
      </c>
      <c r="D390" s="93">
        <v>2</v>
      </c>
      <c r="E390" s="93">
        <v>125.05</v>
      </c>
      <c r="F390" s="93">
        <f t="shared" si="5"/>
        <v>250.1</v>
      </c>
    </row>
    <row r="391" spans="1:6" ht="25.5" x14ac:dyDescent="0.2">
      <c r="A391" s="92" t="s">
        <v>736</v>
      </c>
      <c r="B391" s="92" t="s">
        <v>638</v>
      </c>
      <c r="C391" s="88" t="s">
        <v>71</v>
      </c>
      <c r="D391" s="93">
        <v>2</v>
      </c>
      <c r="E391" s="93">
        <v>10.19</v>
      </c>
      <c r="F391" s="93">
        <f t="shared" ref="F391:F454" si="6">ROUND(E391*D391,2)</f>
        <v>20.38</v>
      </c>
    </row>
    <row r="392" spans="1:6" x14ac:dyDescent="0.2">
      <c r="A392" s="87" t="s">
        <v>116</v>
      </c>
      <c r="B392" s="87" t="s">
        <v>737</v>
      </c>
      <c r="C392" s="88"/>
      <c r="D392" s="93"/>
      <c r="E392" s="93"/>
      <c r="F392" s="93">
        <f t="shared" si="6"/>
        <v>0</v>
      </c>
    </row>
    <row r="393" spans="1:6" x14ac:dyDescent="0.2">
      <c r="A393" s="87" t="s">
        <v>118</v>
      </c>
      <c r="B393" s="87" t="s">
        <v>738</v>
      </c>
      <c r="C393" s="88"/>
      <c r="D393" s="93"/>
      <c r="E393" s="93"/>
      <c r="F393" s="93">
        <f t="shared" si="6"/>
        <v>0</v>
      </c>
    </row>
    <row r="394" spans="1:6" x14ac:dyDescent="0.2">
      <c r="A394" s="92" t="s">
        <v>119</v>
      </c>
      <c r="B394" s="92" t="s">
        <v>132</v>
      </c>
      <c r="C394" s="88" t="s">
        <v>30</v>
      </c>
      <c r="D394" s="93">
        <v>64</v>
      </c>
      <c r="E394" s="93">
        <v>5.64</v>
      </c>
      <c r="F394" s="93">
        <f t="shared" si="6"/>
        <v>360.96</v>
      </c>
    </row>
    <row r="395" spans="1:6" x14ac:dyDescent="0.2">
      <c r="A395" s="92" t="s">
        <v>739</v>
      </c>
      <c r="B395" s="92" t="s">
        <v>69</v>
      </c>
      <c r="C395" s="88" t="s">
        <v>30</v>
      </c>
      <c r="D395" s="93">
        <v>45</v>
      </c>
      <c r="E395" s="93">
        <v>7.66</v>
      </c>
      <c r="F395" s="93">
        <f t="shared" si="6"/>
        <v>344.7</v>
      </c>
    </row>
    <row r="396" spans="1:6" ht="25.5" x14ac:dyDescent="0.2">
      <c r="A396" s="92" t="s">
        <v>740</v>
      </c>
      <c r="B396" s="92" t="s">
        <v>741</v>
      </c>
      <c r="C396" s="88" t="s">
        <v>7</v>
      </c>
      <c r="D396" s="93">
        <v>10</v>
      </c>
      <c r="E396" s="93">
        <v>96.26</v>
      </c>
      <c r="F396" s="93">
        <f t="shared" si="6"/>
        <v>962.6</v>
      </c>
    </row>
    <row r="397" spans="1:6" x14ac:dyDescent="0.2">
      <c r="A397" s="92" t="s">
        <v>742</v>
      </c>
      <c r="B397" s="92" t="s">
        <v>502</v>
      </c>
      <c r="C397" s="88" t="s">
        <v>7</v>
      </c>
      <c r="D397" s="93">
        <v>3</v>
      </c>
      <c r="E397" s="93">
        <v>12.97</v>
      </c>
      <c r="F397" s="93">
        <f t="shared" si="6"/>
        <v>38.909999999999997</v>
      </c>
    </row>
    <row r="398" spans="1:6" ht="25.5" x14ac:dyDescent="0.2">
      <c r="A398" s="92" t="s">
        <v>743</v>
      </c>
      <c r="B398" s="92" t="s">
        <v>133</v>
      </c>
      <c r="C398" s="88" t="s">
        <v>7</v>
      </c>
      <c r="D398" s="93">
        <v>1</v>
      </c>
      <c r="E398" s="93">
        <v>32.33</v>
      </c>
      <c r="F398" s="93">
        <f t="shared" si="6"/>
        <v>32.33</v>
      </c>
    </row>
    <row r="399" spans="1:6" x14ac:dyDescent="0.2">
      <c r="A399" s="92" t="s">
        <v>744</v>
      </c>
      <c r="B399" s="92" t="s">
        <v>745</v>
      </c>
      <c r="C399" s="88" t="s">
        <v>71</v>
      </c>
      <c r="D399" s="93">
        <v>2</v>
      </c>
      <c r="E399" s="93">
        <v>12913.04</v>
      </c>
      <c r="F399" s="93">
        <f t="shared" si="6"/>
        <v>25826.080000000002</v>
      </c>
    </row>
    <row r="400" spans="1:6" x14ac:dyDescent="0.2">
      <c r="A400" s="87" t="s">
        <v>121</v>
      </c>
      <c r="B400" s="87" t="s">
        <v>746</v>
      </c>
      <c r="C400" s="88"/>
      <c r="D400" s="93"/>
      <c r="E400" s="93"/>
      <c r="F400" s="93">
        <f t="shared" si="6"/>
        <v>0</v>
      </c>
    </row>
    <row r="401" spans="1:6" x14ac:dyDescent="0.2">
      <c r="A401" s="87" t="s">
        <v>122</v>
      </c>
      <c r="B401" s="87" t="s">
        <v>8</v>
      </c>
      <c r="C401" s="88"/>
      <c r="D401" s="93"/>
      <c r="E401" s="93"/>
      <c r="F401" s="93">
        <f t="shared" si="6"/>
        <v>0</v>
      </c>
    </row>
    <row r="402" spans="1:6" ht="25.5" x14ac:dyDescent="0.2">
      <c r="A402" s="92" t="s">
        <v>747</v>
      </c>
      <c r="B402" s="92" t="s">
        <v>209</v>
      </c>
      <c r="C402" s="88" t="s">
        <v>74</v>
      </c>
      <c r="D402" s="93">
        <v>20.54</v>
      </c>
      <c r="E402" s="93">
        <v>18.850000000000001</v>
      </c>
      <c r="F402" s="93">
        <f t="shared" si="6"/>
        <v>387.18</v>
      </c>
    </row>
    <row r="403" spans="1:6" ht="25.5" x14ac:dyDescent="0.2">
      <c r="A403" s="92" t="s">
        <v>748</v>
      </c>
      <c r="B403" s="92" t="s">
        <v>243</v>
      </c>
      <c r="C403" s="88" t="s">
        <v>74</v>
      </c>
      <c r="D403" s="93">
        <v>16.399999999999999</v>
      </c>
      <c r="E403" s="93">
        <v>22.62</v>
      </c>
      <c r="F403" s="93">
        <f t="shared" si="6"/>
        <v>370.97</v>
      </c>
    </row>
    <row r="404" spans="1:6" ht="25.5" x14ac:dyDescent="0.2">
      <c r="A404" s="92" t="s">
        <v>749</v>
      </c>
      <c r="B404" s="92" t="s">
        <v>600</v>
      </c>
      <c r="C404" s="88" t="s">
        <v>30</v>
      </c>
      <c r="D404" s="93">
        <v>39.119999999999997</v>
      </c>
      <c r="E404" s="93">
        <v>2.63</v>
      </c>
      <c r="F404" s="93">
        <f t="shared" si="6"/>
        <v>102.89</v>
      </c>
    </row>
    <row r="405" spans="1:6" x14ac:dyDescent="0.2">
      <c r="A405" s="92" t="s">
        <v>750</v>
      </c>
      <c r="B405" s="92" t="s">
        <v>602</v>
      </c>
      <c r="C405" s="88" t="s">
        <v>28</v>
      </c>
      <c r="D405" s="93">
        <v>4.1399999999999997</v>
      </c>
      <c r="E405" s="93">
        <v>7.54</v>
      </c>
      <c r="F405" s="93">
        <f t="shared" si="6"/>
        <v>31.22</v>
      </c>
    </row>
    <row r="406" spans="1:6" ht="25.5" x14ac:dyDescent="0.2">
      <c r="A406" s="92" t="s">
        <v>751</v>
      </c>
      <c r="B406" s="92" t="s">
        <v>195</v>
      </c>
      <c r="C406" s="88" t="s">
        <v>196</v>
      </c>
      <c r="D406" s="93">
        <v>41.4</v>
      </c>
      <c r="E406" s="93">
        <v>0.64</v>
      </c>
      <c r="F406" s="93">
        <f t="shared" si="6"/>
        <v>26.5</v>
      </c>
    </row>
    <row r="407" spans="1:6" x14ac:dyDescent="0.2">
      <c r="A407" s="87" t="s">
        <v>123</v>
      </c>
      <c r="B407" s="87" t="s">
        <v>752</v>
      </c>
      <c r="C407" s="88"/>
      <c r="D407" s="93"/>
      <c r="E407" s="93"/>
      <c r="F407" s="93">
        <f t="shared" si="6"/>
        <v>0</v>
      </c>
    </row>
    <row r="408" spans="1:6" ht="25.5" x14ac:dyDescent="0.2">
      <c r="A408" s="92" t="s">
        <v>753</v>
      </c>
      <c r="B408" s="92" t="s">
        <v>754</v>
      </c>
      <c r="C408" s="88" t="s">
        <v>7</v>
      </c>
      <c r="D408" s="93">
        <v>3</v>
      </c>
      <c r="E408" s="93">
        <v>4.18</v>
      </c>
      <c r="F408" s="93">
        <f t="shared" si="6"/>
        <v>12.54</v>
      </c>
    </row>
    <row r="409" spans="1:6" ht="25.5" x14ac:dyDescent="0.2">
      <c r="A409" s="92" t="s">
        <v>755</v>
      </c>
      <c r="B409" s="92" t="s">
        <v>756</v>
      </c>
      <c r="C409" s="88" t="s">
        <v>7</v>
      </c>
      <c r="D409" s="93">
        <v>18</v>
      </c>
      <c r="E409" s="93">
        <v>4.3600000000000003</v>
      </c>
      <c r="F409" s="93">
        <f t="shared" si="6"/>
        <v>78.48</v>
      </c>
    </row>
    <row r="410" spans="1:6" ht="25.5" x14ac:dyDescent="0.2">
      <c r="A410" s="92" t="s">
        <v>757</v>
      </c>
      <c r="B410" s="92" t="s">
        <v>758</v>
      </c>
      <c r="C410" s="88" t="s">
        <v>7</v>
      </c>
      <c r="D410" s="93">
        <v>2</v>
      </c>
      <c r="E410" s="93">
        <v>5.2</v>
      </c>
      <c r="F410" s="93">
        <f t="shared" si="6"/>
        <v>10.4</v>
      </c>
    </row>
    <row r="411" spans="1:6" ht="25.5" x14ac:dyDescent="0.2">
      <c r="A411" s="92" t="s">
        <v>759</v>
      </c>
      <c r="B411" s="92" t="s">
        <v>760</v>
      </c>
      <c r="C411" s="88" t="s">
        <v>7</v>
      </c>
      <c r="D411" s="93">
        <v>14</v>
      </c>
      <c r="E411" s="93">
        <v>8.84</v>
      </c>
      <c r="F411" s="93">
        <f t="shared" si="6"/>
        <v>123.76</v>
      </c>
    </row>
    <row r="412" spans="1:6" ht="25.5" x14ac:dyDescent="0.2">
      <c r="A412" s="92" t="s">
        <v>761</v>
      </c>
      <c r="B412" s="92" t="s">
        <v>762</v>
      </c>
      <c r="C412" s="88" t="s">
        <v>7</v>
      </c>
      <c r="D412" s="93">
        <v>2</v>
      </c>
      <c r="E412" s="93">
        <v>16.059999999999999</v>
      </c>
      <c r="F412" s="93">
        <f t="shared" si="6"/>
        <v>32.119999999999997</v>
      </c>
    </row>
    <row r="413" spans="1:6" ht="25.5" x14ac:dyDescent="0.2">
      <c r="A413" s="92" t="s">
        <v>763</v>
      </c>
      <c r="B413" s="92" t="s">
        <v>764</v>
      </c>
      <c r="C413" s="88" t="s">
        <v>71</v>
      </c>
      <c r="D413" s="93">
        <v>1</v>
      </c>
      <c r="E413" s="93">
        <v>9.65</v>
      </c>
      <c r="F413" s="93">
        <f t="shared" si="6"/>
        <v>9.65</v>
      </c>
    </row>
    <row r="414" spans="1:6" ht="25.5" x14ac:dyDescent="0.2">
      <c r="A414" s="92" t="s">
        <v>765</v>
      </c>
      <c r="B414" s="92" t="s">
        <v>766</v>
      </c>
      <c r="C414" s="88" t="s">
        <v>71</v>
      </c>
      <c r="D414" s="93">
        <v>2</v>
      </c>
      <c r="E414" s="93">
        <v>12.96</v>
      </c>
      <c r="F414" s="93">
        <f t="shared" si="6"/>
        <v>25.92</v>
      </c>
    </row>
    <row r="415" spans="1:6" ht="25.5" x14ac:dyDescent="0.2">
      <c r="A415" s="92" t="s">
        <v>767</v>
      </c>
      <c r="B415" s="92" t="s">
        <v>768</v>
      </c>
      <c r="C415" s="88" t="s">
        <v>71</v>
      </c>
      <c r="D415" s="93">
        <v>1</v>
      </c>
      <c r="E415" s="93">
        <v>49.62</v>
      </c>
      <c r="F415" s="93">
        <f t="shared" si="6"/>
        <v>49.62</v>
      </c>
    </row>
    <row r="416" spans="1:6" ht="25.5" x14ac:dyDescent="0.2">
      <c r="A416" s="92" t="s">
        <v>769</v>
      </c>
      <c r="B416" s="92" t="s">
        <v>770</v>
      </c>
      <c r="C416" s="88" t="s">
        <v>7</v>
      </c>
      <c r="D416" s="93">
        <v>4</v>
      </c>
      <c r="E416" s="93">
        <v>2.4700000000000002</v>
      </c>
      <c r="F416" s="93">
        <f t="shared" si="6"/>
        <v>9.8800000000000008</v>
      </c>
    </row>
    <row r="417" spans="1:6" ht="25.5" x14ac:dyDescent="0.2">
      <c r="A417" s="92" t="s">
        <v>771</v>
      </c>
      <c r="B417" s="92" t="s">
        <v>772</v>
      </c>
      <c r="C417" s="88" t="s">
        <v>7</v>
      </c>
      <c r="D417" s="93">
        <v>1</v>
      </c>
      <c r="E417" s="93">
        <v>2.8</v>
      </c>
      <c r="F417" s="93">
        <f t="shared" si="6"/>
        <v>2.8</v>
      </c>
    </row>
    <row r="418" spans="1:6" ht="25.5" x14ac:dyDescent="0.2">
      <c r="A418" s="92" t="s">
        <v>773</v>
      </c>
      <c r="B418" s="92" t="s">
        <v>774</v>
      </c>
      <c r="C418" s="88" t="s">
        <v>7</v>
      </c>
      <c r="D418" s="93">
        <v>3</v>
      </c>
      <c r="E418" s="93">
        <v>5.9</v>
      </c>
      <c r="F418" s="93">
        <f t="shared" si="6"/>
        <v>17.7</v>
      </c>
    </row>
    <row r="419" spans="1:6" ht="25.5" x14ac:dyDescent="0.2">
      <c r="A419" s="92" t="s">
        <v>775</v>
      </c>
      <c r="B419" s="92" t="s">
        <v>776</v>
      </c>
      <c r="C419" s="88" t="s">
        <v>71</v>
      </c>
      <c r="D419" s="93">
        <v>2</v>
      </c>
      <c r="E419" s="93">
        <v>5.55</v>
      </c>
      <c r="F419" s="93">
        <f t="shared" si="6"/>
        <v>11.1</v>
      </c>
    </row>
    <row r="420" spans="1:6" ht="25.5" x14ac:dyDescent="0.2">
      <c r="A420" s="92" t="s">
        <v>777</v>
      </c>
      <c r="B420" s="92" t="s">
        <v>778</v>
      </c>
      <c r="C420" s="88" t="s">
        <v>71</v>
      </c>
      <c r="D420" s="93">
        <v>5</v>
      </c>
      <c r="E420" s="93">
        <v>11.08</v>
      </c>
      <c r="F420" s="93">
        <f t="shared" si="6"/>
        <v>55.4</v>
      </c>
    </row>
    <row r="421" spans="1:6" ht="25.5" x14ac:dyDescent="0.2">
      <c r="A421" s="92" t="s">
        <v>779</v>
      </c>
      <c r="B421" s="92" t="s">
        <v>780</v>
      </c>
      <c r="C421" s="88" t="s">
        <v>7</v>
      </c>
      <c r="D421" s="93">
        <v>7</v>
      </c>
      <c r="E421" s="93">
        <v>8.1300000000000008</v>
      </c>
      <c r="F421" s="93">
        <f t="shared" si="6"/>
        <v>56.91</v>
      </c>
    </row>
    <row r="422" spans="1:6" ht="25.5" x14ac:dyDescent="0.2">
      <c r="A422" s="92" t="s">
        <v>781</v>
      </c>
      <c r="B422" s="92" t="s">
        <v>782</v>
      </c>
      <c r="C422" s="88" t="s">
        <v>71</v>
      </c>
      <c r="D422" s="93">
        <v>1</v>
      </c>
      <c r="E422" s="93">
        <v>12.23</v>
      </c>
      <c r="F422" s="93">
        <f t="shared" si="6"/>
        <v>12.23</v>
      </c>
    </row>
    <row r="423" spans="1:6" ht="25.5" x14ac:dyDescent="0.2">
      <c r="A423" s="92" t="s">
        <v>783</v>
      </c>
      <c r="B423" s="92" t="s">
        <v>784</v>
      </c>
      <c r="C423" s="88" t="s">
        <v>71</v>
      </c>
      <c r="D423" s="93">
        <v>9</v>
      </c>
      <c r="E423" s="93">
        <v>6.22</v>
      </c>
      <c r="F423" s="93">
        <f t="shared" si="6"/>
        <v>55.98</v>
      </c>
    </row>
    <row r="424" spans="1:6" x14ac:dyDescent="0.2">
      <c r="A424" s="92" t="s">
        <v>785</v>
      </c>
      <c r="B424" s="92" t="s">
        <v>786</v>
      </c>
      <c r="C424" s="88" t="s">
        <v>7</v>
      </c>
      <c r="D424" s="93">
        <v>2</v>
      </c>
      <c r="E424" s="93">
        <v>9.85</v>
      </c>
      <c r="F424" s="93">
        <f t="shared" si="6"/>
        <v>19.7</v>
      </c>
    </row>
    <row r="425" spans="1:6" x14ac:dyDescent="0.2">
      <c r="A425" s="92" t="s">
        <v>787</v>
      </c>
      <c r="B425" s="92" t="s">
        <v>788</v>
      </c>
      <c r="C425" s="88" t="s">
        <v>71</v>
      </c>
      <c r="D425" s="93">
        <v>3</v>
      </c>
      <c r="E425" s="93">
        <v>38.39</v>
      </c>
      <c r="F425" s="93">
        <f t="shared" si="6"/>
        <v>115.17</v>
      </c>
    </row>
    <row r="426" spans="1:6" ht="25.5" x14ac:dyDescent="0.2">
      <c r="A426" s="92" t="s">
        <v>789</v>
      </c>
      <c r="B426" s="92" t="s">
        <v>790</v>
      </c>
      <c r="C426" s="88" t="s">
        <v>71</v>
      </c>
      <c r="D426" s="93">
        <v>2</v>
      </c>
      <c r="E426" s="93">
        <v>4.49</v>
      </c>
      <c r="F426" s="93">
        <f t="shared" si="6"/>
        <v>8.98</v>
      </c>
    </row>
    <row r="427" spans="1:6" ht="25.5" x14ac:dyDescent="0.2">
      <c r="A427" s="92" t="s">
        <v>791</v>
      </c>
      <c r="B427" s="92" t="s">
        <v>792</v>
      </c>
      <c r="C427" s="88" t="s">
        <v>71</v>
      </c>
      <c r="D427" s="93">
        <v>1</v>
      </c>
      <c r="E427" s="93">
        <v>22.7</v>
      </c>
      <c r="F427" s="93">
        <f t="shared" si="6"/>
        <v>22.7</v>
      </c>
    </row>
    <row r="428" spans="1:6" ht="25.5" x14ac:dyDescent="0.2">
      <c r="A428" s="92" t="s">
        <v>793</v>
      </c>
      <c r="B428" s="92" t="s">
        <v>794</v>
      </c>
      <c r="C428" s="88" t="s">
        <v>71</v>
      </c>
      <c r="D428" s="93">
        <v>1</v>
      </c>
      <c r="E428" s="93">
        <v>7.41</v>
      </c>
      <c r="F428" s="93">
        <f t="shared" si="6"/>
        <v>7.41</v>
      </c>
    </row>
    <row r="429" spans="1:6" ht="25.5" x14ac:dyDescent="0.2">
      <c r="A429" s="92" t="s">
        <v>795</v>
      </c>
      <c r="B429" s="92" t="s">
        <v>796</v>
      </c>
      <c r="C429" s="88" t="s">
        <v>71</v>
      </c>
      <c r="D429" s="93">
        <v>1</v>
      </c>
      <c r="E429" s="93">
        <v>17.7</v>
      </c>
      <c r="F429" s="93">
        <f t="shared" si="6"/>
        <v>17.7</v>
      </c>
    </row>
    <row r="430" spans="1:6" ht="25.5" x14ac:dyDescent="0.2">
      <c r="A430" s="92" t="s">
        <v>797</v>
      </c>
      <c r="B430" s="92" t="s">
        <v>798</v>
      </c>
      <c r="C430" s="88" t="s">
        <v>71</v>
      </c>
      <c r="D430" s="93">
        <v>28</v>
      </c>
      <c r="E430" s="93">
        <v>3.68</v>
      </c>
      <c r="F430" s="93">
        <f t="shared" si="6"/>
        <v>103.04</v>
      </c>
    </row>
    <row r="431" spans="1:6" ht="25.5" x14ac:dyDescent="0.2">
      <c r="A431" s="92" t="s">
        <v>799</v>
      </c>
      <c r="B431" s="92" t="s">
        <v>800</v>
      </c>
      <c r="C431" s="88" t="s">
        <v>71</v>
      </c>
      <c r="D431" s="93">
        <v>18</v>
      </c>
      <c r="E431" s="93">
        <v>4.01</v>
      </c>
      <c r="F431" s="93">
        <f t="shared" si="6"/>
        <v>72.180000000000007</v>
      </c>
    </row>
    <row r="432" spans="1:6" ht="25.5" x14ac:dyDescent="0.2">
      <c r="A432" s="92" t="s">
        <v>801</v>
      </c>
      <c r="B432" s="92" t="s">
        <v>802</v>
      </c>
      <c r="C432" s="88" t="s">
        <v>71</v>
      </c>
      <c r="D432" s="93">
        <v>2</v>
      </c>
      <c r="E432" s="93">
        <v>4.6500000000000004</v>
      </c>
      <c r="F432" s="93">
        <f t="shared" si="6"/>
        <v>9.3000000000000007</v>
      </c>
    </row>
    <row r="433" spans="1:6" ht="25.5" x14ac:dyDescent="0.2">
      <c r="A433" s="92" t="s">
        <v>803</v>
      </c>
      <c r="B433" s="92" t="s">
        <v>804</v>
      </c>
      <c r="C433" s="88" t="s">
        <v>71</v>
      </c>
      <c r="D433" s="93">
        <v>12</v>
      </c>
      <c r="E433" s="93">
        <v>6.98</v>
      </c>
      <c r="F433" s="93">
        <f t="shared" si="6"/>
        <v>83.76</v>
      </c>
    </row>
    <row r="434" spans="1:6" ht="25.5" x14ac:dyDescent="0.2">
      <c r="A434" s="92" t="s">
        <v>805</v>
      </c>
      <c r="B434" s="92" t="s">
        <v>796</v>
      </c>
      <c r="C434" s="88" t="s">
        <v>71</v>
      </c>
      <c r="D434" s="93">
        <v>1</v>
      </c>
      <c r="E434" s="93">
        <v>17.7</v>
      </c>
      <c r="F434" s="93">
        <f t="shared" si="6"/>
        <v>17.7</v>
      </c>
    </row>
    <row r="435" spans="1:6" ht="25.5" x14ac:dyDescent="0.2">
      <c r="A435" s="92" t="s">
        <v>806</v>
      </c>
      <c r="B435" s="92" t="s">
        <v>807</v>
      </c>
      <c r="C435" s="88" t="s">
        <v>71</v>
      </c>
      <c r="D435" s="93">
        <v>23</v>
      </c>
      <c r="E435" s="93">
        <v>5.93</v>
      </c>
      <c r="F435" s="93">
        <f t="shared" si="6"/>
        <v>136.38999999999999</v>
      </c>
    </row>
    <row r="436" spans="1:6" ht="25.5" x14ac:dyDescent="0.2">
      <c r="A436" s="92" t="s">
        <v>808</v>
      </c>
      <c r="B436" s="92" t="s">
        <v>809</v>
      </c>
      <c r="C436" s="88" t="s">
        <v>71</v>
      </c>
      <c r="D436" s="93">
        <v>1</v>
      </c>
      <c r="E436" s="93">
        <v>6.7</v>
      </c>
      <c r="F436" s="93">
        <f t="shared" si="6"/>
        <v>6.7</v>
      </c>
    </row>
    <row r="437" spans="1:6" ht="25.5" x14ac:dyDescent="0.2">
      <c r="A437" s="92" t="s">
        <v>810</v>
      </c>
      <c r="B437" s="92" t="s">
        <v>811</v>
      </c>
      <c r="C437" s="88" t="s">
        <v>71</v>
      </c>
      <c r="D437" s="93">
        <v>4</v>
      </c>
      <c r="E437" s="93">
        <v>5.99</v>
      </c>
      <c r="F437" s="93">
        <f t="shared" si="6"/>
        <v>23.96</v>
      </c>
    </row>
    <row r="438" spans="1:6" x14ac:dyDescent="0.2">
      <c r="A438" s="92" t="s">
        <v>812</v>
      </c>
      <c r="B438" s="92" t="s">
        <v>813</v>
      </c>
      <c r="C438" s="88" t="s">
        <v>71</v>
      </c>
      <c r="D438" s="93">
        <v>1</v>
      </c>
      <c r="E438" s="93">
        <v>2.66</v>
      </c>
      <c r="F438" s="93">
        <f t="shared" si="6"/>
        <v>2.66</v>
      </c>
    </row>
    <row r="439" spans="1:6" x14ac:dyDescent="0.2">
      <c r="A439" s="92" t="s">
        <v>814</v>
      </c>
      <c r="B439" s="92" t="s">
        <v>815</v>
      </c>
      <c r="C439" s="88" t="s">
        <v>7</v>
      </c>
      <c r="D439" s="93">
        <v>1</v>
      </c>
      <c r="E439" s="93">
        <v>5.99</v>
      </c>
      <c r="F439" s="93">
        <f t="shared" si="6"/>
        <v>5.99</v>
      </c>
    </row>
    <row r="440" spans="1:6" x14ac:dyDescent="0.2">
      <c r="A440" s="92" t="s">
        <v>816</v>
      </c>
      <c r="B440" s="92" t="s">
        <v>817</v>
      </c>
      <c r="C440" s="88" t="s">
        <v>7</v>
      </c>
      <c r="D440" s="93">
        <v>4</v>
      </c>
      <c r="E440" s="93">
        <v>7.26</v>
      </c>
      <c r="F440" s="93">
        <f t="shared" si="6"/>
        <v>29.04</v>
      </c>
    </row>
    <row r="441" spans="1:6" x14ac:dyDescent="0.2">
      <c r="A441" s="92" t="s">
        <v>818</v>
      </c>
      <c r="B441" s="92" t="s">
        <v>819</v>
      </c>
      <c r="C441" s="88" t="s">
        <v>71</v>
      </c>
      <c r="D441" s="93">
        <v>3</v>
      </c>
      <c r="E441" s="93">
        <v>27.89</v>
      </c>
      <c r="F441" s="93">
        <f t="shared" si="6"/>
        <v>83.67</v>
      </c>
    </row>
    <row r="442" spans="1:6" ht="25.5" x14ac:dyDescent="0.2">
      <c r="A442" s="92" t="s">
        <v>820</v>
      </c>
      <c r="B442" s="92" t="s">
        <v>821</v>
      </c>
      <c r="C442" s="88" t="s">
        <v>71</v>
      </c>
      <c r="D442" s="93">
        <v>8</v>
      </c>
      <c r="E442" s="93">
        <v>79.36</v>
      </c>
      <c r="F442" s="93">
        <f t="shared" si="6"/>
        <v>634.88</v>
      </c>
    </row>
    <row r="443" spans="1:6" ht="25.5" x14ac:dyDescent="0.2">
      <c r="A443" s="92" t="s">
        <v>822</v>
      </c>
      <c r="B443" s="92" t="s">
        <v>823</v>
      </c>
      <c r="C443" s="88" t="s">
        <v>71</v>
      </c>
      <c r="D443" s="93">
        <v>1</v>
      </c>
      <c r="E443" s="93">
        <v>92.69</v>
      </c>
      <c r="F443" s="93">
        <f t="shared" si="6"/>
        <v>92.69</v>
      </c>
    </row>
    <row r="444" spans="1:6" x14ac:dyDescent="0.2">
      <c r="A444" s="92" t="s">
        <v>824</v>
      </c>
      <c r="B444" s="92" t="s">
        <v>825</v>
      </c>
      <c r="C444" s="88" t="s">
        <v>7</v>
      </c>
      <c r="D444" s="93">
        <v>2</v>
      </c>
      <c r="E444" s="93">
        <v>50.35</v>
      </c>
      <c r="F444" s="93">
        <f t="shared" si="6"/>
        <v>100.7</v>
      </c>
    </row>
    <row r="445" spans="1:6" ht="25.5" x14ac:dyDescent="0.2">
      <c r="A445" s="92" t="s">
        <v>826</v>
      </c>
      <c r="B445" s="92" t="s">
        <v>827</v>
      </c>
      <c r="C445" s="88" t="s">
        <v>71</v>
      </c>
      <c r="D445" s="93">
        <v>1</v>
      </c>
      <c r="E445" s="93">
        <v>112.09</v>
      </c>
      <c r="F445" s="93">
        <f t="shared" si="6"/>
        <v>112.09</v>
      </c>
    </row>
    <row r="446" spans="1:6" ht="25.5" x14ac:dyDescent="0.2">
      <c r="A446" s="92" t="s">
        <v>828</v>
      </c>
      <c r="B446" s="92" t="s">
        <v>829</v>
      </c>
      <c r="C446" s="88" t="s">
        <v>71</v>
      </c>
      <c r="D446" s="93">
        <v>1</v>
      </c>
      <c r="E446" s="93">
        <v>71.44</v>
      </c>
      <c r="F446" s="93">
        <f t="shared" si="6"/>
        <v>71.44</v>
      </c>
    </row>
    <row r="447" spans="1:6" ht="25.5" x14ac:dyDescent="0.2">
      <c r="A447" s="92" t="s">
        <v>830</v>
      </c>
      <c r="B447" s="92" t="s">
        <v>831</v>
      </c>
      <c r="C447" s="88" t="s">
        <v>71</v>
      </c>
      <c r="D447" s="93">
        <v>4</v>
      </c>
      <c r="E447" s="93">
        <v>78.55</v>
      </c>
      <c r="F447" s="93">
        <f t="shared" si="6"/>
        <v>314.2</v>
      </c>
    </row>
    <row r="448" spans="1:6" x14ac:dyDescent="0.2">
      <c r="A448" s="92" t="s">
        <v>832</v>
      </c>
      <c r="B448" s="92" t="s">
        <v>833</v>
      </c>
      <c r="C448" s="88" t="s">
        <v>7</v>
      </c>
      <c r="D448" s="93">
        <v>1</v>
      </c>
      <c r="E448" s="93">
        <v>22.65</v>
      </c>
      <c r="F448" s="93">
        <f t="shared" si="6"/>
        <v>22.65</v>
      </c>
    </row>
    <row r="449" spans="1:6" x14ac:dyDescent="0.2">
      <c r="A449" s="92" t="s">
        <v>834</v>
      </c>
      <c r="B449" s="92" t="s">
        <v>835</v>
      </c>
      <c r="C449" s="88" t="s">
        <v>71</v>
      </c>
      <c r="D449" s="93">
        <v>8</v>
      </c>
      <c r="E449" s="93">
        <v>4.33</v>
      </c>
      <c r="F449" s="93">
        <f t="shared" si="6"/>
        <v>34.64</v>
      </c>
    </row>
    <row r="450" spans="1:6" x14ac:dyDescent="0.2">
      <c r="A450" s="92" t="s">
        <v>836</v>
      </c>
      <c r="B450" s="92" t="s">
        <v>837</v>
      </c>
      <c r="C450" s="88" t="s">
        <v>71</v>
      </c>
      <c r="D450" s="93">
        <v>3</v>
      </c>
      <c r="E450" s="93">
        <v>4.8600000000000003</v>
      </c>
      <c r="F450" s="93">
        <f t="shared" si="6"/>
        <v>14.58</v>
      </c>
    </row>
    <row r="451" spans="1:6" x14ac:dyDescent="0.2">
      <c r="A451" s="92" t="s">
        <v>838</v>
      </c>
      <c r="B451" s="92" t="s">
        <v>839</v>
      </c>
      <c r="C451" s="88" t="s">
        <v>71</v>
      </c>
      <c r="D451" s="93">
        <v>2</v>
      </c>
      <c r="E451" s="93">
        <v>10.06</v>
      </c>
      <c r="F451" s="93">
        <f t="shared" si="6"/>
        <v>20.12</v>
      </c>
    </row>
    <row r="452" spans="1:6" x14ac:dyDescent="0.2">
      <c r="A452" s="92" t="s">
        <v>840</v>
      </c>
      <c r="B452" s="92" t="s">
        <v>788</v>
      </c>
      <c r="C452" s="88" t="s">
        <v>71</v>
      </c>
      <c r="D452" s="93">
        <v>7</v>
      </c>
      <c r="E452" s="93">
        <v>38.39</v>
      </c>
      <c r="F452" s="93">
        <f t="shared" si="6"/>
        <v>268.73</v>
      </c>
    </row>
    <row r="453" spans="1:6" x14ac:dyDescent="0.2">
      <c r="A453" s="92" t="s">
        <v>841</v>
      </c>
      <c r="B453" s="92" t="s">
        <v>842</v>
      </c>
      <c r="C453" s="88" t="s">
        <v>71</v>
      </c>
      <c r="D453" s="93">
        <v>7</v>
      </c>
      <c r="E453" s="93">
        <v>11.85</v>
      </c>
      <c r="F453" s="93">
        <f t="shared" si="6"/>
        <v>82.95</v>
      </c>
    </row>
    <row r="454" spans="1:6" ht="25.5" x14ac:dyDescent="0.2">
      <c r="A454" s="92" t="s">
        <v>843</v>
      </c>
      <c r="B454" s="92" t="s">
        <v>844</v>
      </c>
      <c r="C454" s="88" t="s">
        <v>75</v>
      </c>
      <c r="D454" s="93">
        <v>113.6</v>
      </c>
      <c r="E454" s="93">
        <v>3.86</v>
      </c>
      <c r="F454" s="93">
        <f t="shared" si="6"/>
        <v>438.5</v>
      </c>
    </row>
    <row r="455" spans="1:6" ht="25.5" x14ac:dyDescent="0.2">
      <c r="A455" s="92" t="s">
        <v>845</v>
      </c>
      <c r="B455" s="92" t="s">
        <v>396</v>
      </c>
      <c r="C455" s="88" t="s">
        <v>75</v>
      </c>
      <c r="D455" s="93">
        <v>67</v>
      </c>
      <c r="E455" s="93">
        <v>5.0599999999999996</v>
      </c>
      <c r="F455" s="93">
        <f t="shared" ref="F455:F518" si="7">ROUND(E455*D455,2)</f>
        <v>339.02</v>
      </c>
    </row>
    <row r="456" spans="1:6" ht="25.5" x14ac:dyDescent="0.2">
      <c r="A456" s="92" t="s">
        <v>846</v>
      </c>
      <c r="B456" s="92" t="s">
        <v>847</v>
      </c>
      <c r="C456" s="88" t="s">
        <v>75</v>
      </c>
      <c r="D456" s="93">
        <v>6</v>
      </c>
      <c r="E456" s="93">
        <v>8.59</v>
      </c>
      <c r="F456" s="93">
        <f t="shared" si="7"/>
        <v>51.54</v>
      </c>
    </row>
    <row r="457" spans="1:6" ht="25.5" x14ac:dyDescent="0.2">
      <c r="A457" s="92" t="s">
        <v>848</v>
      </c>
      <c r="B457" s="92" t="s">
        <v>849</v>
      </c>
      <c r="C457" s="88" t="s">
        <v>75</v>
      </c>
      <c r="D457" s="93">
        <v>40</v>
      </c>
      <c r="E457" s="93">
        <v>12.6</v>
      </c>
      <c r="F457" s="93">
        <f t="shared" si="7"/>
        <v>504</v>
      </c>
    </row>
    <row r="458" spans="1:6" ht="25.5" x14ac:dyDescent="0.2">
      <c r="A458" s="92" t="s">
        <v>850</v>
      </c>
      <c r="B458" s="92" t="s">
        <v>851</v>
      </c>
      <c r="C458" s="88" t="s">
        <v>75</v>
      </c>
      <c r="D458" s="93">
        <v>6</v>
      </c>
      <c r="E458" s="93">
        <v>14.94</v>
      </c>
      <c r="F458" s="93">
        <f t="shared" si="7"/>
        <v>89.64</v>
      </c>
    </row>
    <row r="459" spans="1:6" ht="25.5" x14ac:dyDescent="0.2">
      <c r="A459" s="92" t="s">
        <v>852</v>
      </c>
      <c r="B459" s="92" t="s">
        <v>853</v>
      </c>
      <c r="C459" s="88" t="s">
        <v>75</v>
      </c>
      <c r="D459" s="93">
        <v>30</v>
      </c>
      <c r="E459" s="93">
        <v>25.16</v>
      </c>
      <c r="F459" s="93">
        <f t="shared" si="7"/>
        <v>754.8</v>
      </c>
    </row>
    <row r="460" spans="1:6" x14ac:dyDescent="0.2">
      <c r="A460" s="92" t="s">
        <v>854</v>
      </c>
      <c r="B460" s="92" t="s">
        <v>855</v>
      </c>
      <c r="C460" s="88" t="s">
        <v>71</v>
      </c>
      <c r="D460" s="93">
        <v>10</v>
      </c>
      <c r="E460" s="93">
        <v>2.95</v>
      </c>
      <c r="F460" s="93">
        <f t="shared" si="7"/>
        <v>29.5</v>
      </c>
    </row>
    <row r="461" spans="1:6" x14ac:dyDescent="0.2">
      <c r="A461" s="92" t="s">
        <v>856</v>
      </c>
      <c r="B461" s="92" t="s">
        <v>857</v>
      </c>
      <c r="C461" s="88" t="s">
        <v>7</v>
      </c>
      <c r="D461" s="93">
        <v>10</v>
      </c>
      <c r="E461" s="93">
        <v>30.76</v>
      </c>
      <c r="F461" s="93">
        <f t="shared" si="7"/>
        <v>307.60000000000002</v>
      </c>
    </row>
    <row r="462" spans="1:6" ht="25.5" x14ac:dyDescent="0.2">
      <c r="A462" s="92" t="s">
        <v>858</v>
      </c>
      <c r="B462" s="92" t="s">
        <v>859</v>
      </c>
      <c r="C462" s="88" t="s">
        <v>7</v>
      </c>
      <c r="D462" s="93">
        <v>1</v>
      </c>
      <c r="E462" s="93">
        <v>1041.8399999999999</v>
      </c>
      <c r="F462" s="93">
        <f t="shared" si="7"/>
        <v>1041.8399999999999</v>
      </c>
    </row>
    <row r="463" spans="1:6" ht="25.5" x14ac:dyDescent="0.2">
      <c r="A463" s="92" t="s">
        <v>860</v>
      </c>
      <c r="B463" s="92" t="s">
        <v>861</v>
      </c>
      <c r="C463" s="88" t="s">
        <v>7</v>
      </c>
      <c r="D463" s="93">
        <v>2</v>
      </c>
      <c r="E463" s="93">
        <v>259.33999999999997</v>
      </c>
      <c r="F463" s="93">
        <f t="shared" si="7"/>
        <v>518.67999999999995</v>
      </c>
    </row>
    <row r="464" spans="1:6" ht="25.5" x14ac:dyDescent="0.2">
      <c r="A464" s="92" t="s">
        <v>862</v>
      </c>
      <c r="B464" s="92" t="s">
        <v>863</v>
      </c>
      <c r="C464" s="88" t="s">
        <v>71</v>
      </c>
      <c r="D464" s="93">
        <v>2</v>
      </c>
      <c r="E464" s="93">
        <v>192.7</v>
      </c>
      <c r="F464" s="93">
        <f t="shared" si="7"/>
        <v>385.4</v>
      </c>
    </row>
    <row r="465" spans="1:6" x14ac:dyDescent="0.2">
      <c r="A465" s="92" t="s">
        <v>864</v>
      </c>
      <c r="B465" s="92" t="s">
        <v>865</v>
      </c>
      <c r="C465" s="88" t="s">
        <v>71</v>
      </c>
      <c r="D465" s="93">
        <v>5</v>
      </c>
      <c r="E465" s="93">
        <v>4.01</v>
      </c>
      <c r="F465" s="93">
        <f t="shared" si="7"/>
        <v>20.05</v>
      </c>
    </row>
    <row r="466" spans="1:6" x14ac:dyDescent="0.2">
      <c r="A466" s="92" t="s">
        <v>866</v>
      </c>
      <c r="B466" s="92" t="s">
        <v>867</v>
      </c>
      <c r="C466" s="88" t="s">
        <v>71</v>
      </c>
      <c r="D466" s="93">
        <v>2</v>
      </c>
      <c r="E466" s="93">
        <v>38.39</v>
      </c>
      <c r="F466" s="93">
        <f t="shared" si="7"/>
        <v>76.78</v>
      </c>
    </row>
    <row r="467" spans="1:6" ht="25.5" x14ac:dyDescent="0.2">
      <c r="A467" s="92" t="s">
        <v>868</v>
      </c>
      <c r="B467" s="92" t="s">
        <v>869</v>
      </c>
      <c r="C467" s="88" t="s">
        <v>71</v>
      </c>
      <c r="D467" s="93">
        <v>2</v>
      </c>
      <c r="E467" s="93">
        <v>11.08</v>
      </c>
      <c r="F467" s="93">
        <f t="shared" si="7"/>
        <v>22.16</v>
      </c>
    </row>
    <row r="468" spans="1:6" x14ac:dyDescent="0.2">
      <c r="A468" s="87" t="s">
        <v>124</v>
      </c>
      <c r="B468" s="87" t="s">
        <v>40</v>
      </c>
      <c r="C468" s="88"/>
      <c r="D468" s="93"/>
      <c r="E468" s="93"/>
      <c r="F468" s="93">
        <f t="shared" si="7"/>
        <v>0</v>
      </c>
    </row>
    <row r="469" spans="1:6" ht="25.5" x14ac:dyDescent="0.2">
      <c r="A469" s="92" t="s">
        <v>870</v>
      </c>
      <c r="B469" s="92" t="s">
        <v>686</v>
      </c>
      <c r="C469" s="88" t="s">
        <v>75</v>
      </c>
      <c r="D469" s="93">
        <v>57.12</v>
      </c>
      <c r="E469" s="93">
        <v>2.4900000000000002</v>
      </c>
      <c r="F469" s="93">
        <f t="shared" si="7"/>
        <v>142.22999999999999</v>
      </c>
    </row>
    <row r="470" spans="1:6" x14ac:dyDescent="0.2">
      <c r="A470" s="87" t="s">
        <v>125</v>
      </c>
      <c r="B470" s="87" t="s">
        <v>871</v>
      </c>
      <c r="C470" s="88"/>
      <c r="D470" s="93"/>
      <c r="E470" s="93"/>
      <c r="F470" s="93">
        <f t="shared" si="7"/>
        <v>0</v>
      </c>
    </row>
    <row r="471" spans="1:6" x14ac:dyDescent="0.2">
      <c r="A471" s="87" t="s">
        <v>126</v>
      </c>
      <c r="B471" s="87" t="s">
        <v>8</v>
      </c>
      <c r="C471" s="88"/>
      <c r="D471" s="93"/>
      <c r="E471" s="93"/>
      <c r="F471" s="93">
        <f t="shared" si="7"/>
        <v>0</v>
      </c>
    </row>
    <row r="472" spans="1:6" ht="25.5" x14ac:dyDescent="0.2">
      <c r="A472" s="92" t="s">
        <v>872</v>
      </c>
      <c r="B472" s="92" t="s">
        <v>209</v>
      </c>
      <c r="C472" s="88" t="s">
        <v>74</v>
      </c>
      <c r="D472" s="93">
        <v>29.16</v>
      </c>
      <c r="E472" s="93">
        <v>18.850000000000001</v>
      </c>
      <c r="F472" s="93">
        <f t="shared" si="7"/>
        <v>549.66999999999996</v>
      </c>
    </row>
    <row r="473" spans="1:6" ht="25.5" x14ac:dyDescent="0.2">
      <c r="A473" s="92" t="s">
        <v>873</v>
      </c>
      <c r="B473" s="92" t="s">
        <v>243</v>
      </c>
      <c r="C473" s="88" t="s">
        <v>74</v>
      </c>
      <c r="D473" s="93">
        <v>17.8</v>
      </c>
      <c r="E473" s="93">
        <v>22.62</v>
      </c>
      <c r="F473" s="93">
        <f t="shared" si="7"/>
        <v>402.64</v>
      </c>
    </row>
    <row r="474" spans="1:6" x14ac:dyDescent="0.2">
      <c r="A474" s="92" t="s">
        <v>874</v>
      </c>
      <c r="B474" s="92" t="s">
        <v>602</v>
      </c>
      <c r="C474" s="88" t="s">
        <v>28</v>
      </c>
      <c r="D474" s="93">
        <v>17.8</v>
      </c>
      <c r="E474" s="93">
        <v>7.54</v>
      </c>
      <c r="F474" s="93">
        <f t="shared" si="7"/>
        <v>134.21</v>
      </c>
    </row>
    <row r="475" spans="1:6" ht="25.5" x14ac:dyDescent="0.2">
      <c r="A475" s="92" t="s">
        <v>875</v>
      </c>
      <c r="B475" s="92" t="s">
        <v>195</v>
      </c>
      <c r="C475" s="88" t="s">
        <v>196</v>
      </c>
      <c r="D475" s="93">
        <v>178</v>
      </c>
      <c r="E475" s="93">
        <v>0.64</v>
      </c>
      <c r="F475" s="93">
        <f t="shared" si="7"/>
        <v>113.92</v>
      </c>
    </row>
    <row r="476" spans="1:6" x14ac:dyDescent="0.2">
      <c r="A476" s="87" t="s">
        <v>127</v>
      </c>
      <c r="B476" s="87" t="s">
        <v>871</v>
      </c>
      <c r="C476" s="88"/>
      <c r="D476" s="93"/>
      <c r="E476" s="93"/>
      <c r="F476" s="93">
        <f t="shared" si="7"/>
        <v>0</v>
      </c>
    </row>
    <row r="477" spans="1:6" ht="25.5" x14ac:dyDescent="0.2">
      <c r="A477" s="92" t="s">
        <v>876</v>
      </c>
      <c r="B477" s="92" t="s">
        <v>877</v>
      </c>
      <c r="C477" s="88" t="s">
        <v>30</v>
      </c>
      <c r="D477" s="93">
        <v>17.7</v>
      </c>
      <c r="E477" s="93">
        <v>8.0500000000000007</v>
      </c>
      <c r="F477" s="93">
        <f t="shared" si="7"/>
        <v>142.49</v>
      </c>
    </row>
    <row r="478" spans="1:6" x14ac:dyDescent="0.2">
      <c r="A478" s="92" t="s">
        <v>878</v>
      </c>
      <c r="B478" s="92" t="s">
        <v>879</v>
      </c>
      <c r="C478" s="88" t="s">
        <v>30</v>
      </c>
      <c r="D478" s="93">
        <v>43.4</v>
      </c>
      <c r="E478" s="93">
        <v>12.18</v>
      </c>
      <c r="F478" s="93">
        <f t="shared" si="7"/>
        <v>528.61</v>
      </c>
    </row>
    <row r="479" spans="1:6" ht="25.5" x14ac:dyDescent="0.2">
      <c r="A479" s="92" t="s">
        <v>880</v>
      </c>
      <c r="B479" s="92" t="s">
        <v>881</v>
      </c>
      <c r="C479" s="88" t="s">
        <v>30</v>
      </c>
      <c r="D479" s="93">
        <v>6</v>
      </c>
      <c r="E479" s="93">
        <v>17.89</v>
      </c>
      <c r="F479" s="93">
        <f t="shared" si="7"/>
        <v>107.34</v>
      </c>
    </row>
    <row r="480" spans="1:6" x14ac:dyDescent="0.2">
      <c r="A480" s="92" t="s">
        <v>882</v>
      </c>
      <c r="B480" s="92" t="s">
        <v>883</v>
      </c>
      <c r="C480" s="88" t="s">
        <v>30</v>
      </c>
      <c r="D480" s="93">
        <v>46</v>
      </c>
      <c r="E480" s="93">
        <v>20.93</v>
      </c>
      <c r="F480" s="93">
        <f t="shared" si="7"/>
        <v>962.78</v>
      </c>
    </row>
    <row r="481" spans="1:6" ht="25.5" x14ac:dyDescent="0.2">
      <c r="A481" s="92" t="s">
        <v>884</v>
      </c>
      <c r="B481" s="92" t="s">
        <v>885</v>
      </c>
      <c r="C481" s="88" t="s">
        <v>71</v>
      </c>
      <c r="D481" s="93">
        <v>20</v>
      </c>
      <c r="E481" s="93">
        <v>4.3099999999999996</v>
      </c>
      <c r="F481" s="93">
        <f t="shared" si="7"/>
        <v>86.2</v>
      </c>
    </row>
    <row r="482" spans="1:6" x14ac:dyDescent="0.2">
      <c r="A482" s="92" t="s">
        <v>886</v>
      </c>
      <c r="B482" s="92" t="s">
        <v>887</v>
      </c>
      <c r="C482" s="88" t="s">
        <v>71</v>
      </c>
      <c r="D482" s="93">
        <v>13</v>
      </c>
      <c r="E482" s="93">
        <v>5.04</v>
      </c>
      <c r="F482" s="93">
        <f t="shared" si="7"/>
        <v>65.52</v>
      </c>
    </row>
    <row r="483" spans="1:6" x14ac:dyDescent="0.2">
      <c r="A483" s="92" t="s">
        <v>888</v>
      </c>
      <c r="B483" s="92" t="s">
        <v>889</v>
      </c>
      <c r="C483" s="88" t="s">
        <v>7</v>
      </c>
      <c r="D483" s="93">
        <v>13</v>
      </c>
      <c r="E483" s="93">
        <v>2.0699999999999998</v>
      </c>
      <c r="F483" s="93">
        <f t="shared" si="7"/>
        <v>26.91</v>
      </c>
    </row>
    <row r="484" spans="1:6" x14ac:dyDescent="0.2">
      <c r="A484" s="92" t="s">
        <v>890</v>
      </c>
      <c r="B484" s="92" t="s">
        <v>891</v>
      </c>
      <c r="C484" s="88" t="s">
        <v>71</v>
      </c>
      <c r="D484" s="93">
        <v>2</v>
      </c>
      <c r="E484" s="93">
        <v>10.93</v>
      </c>
      <c r="F484" s="93">
        <f t="shared" si="7"/>
        <v>21.86</v>
      </c>
    </row>
    <row r="485" spans="1:6" x14ac:dyDescent="0.2">
      <c r="A485" s="92" t="s">
        <v>892</v>
      </c>
      <c r="B485" s="92" t="s">
        <v>893</v>
      </c>
      <c r="C485" s="88" t="s">
        <v>71</v>
      </c>
      <c r="D485" s="93">
        <v>9</v>
      </c>
      <c r="E485" s="93">
        <v>12.47</v>
      </c>
      <c r="F485" s="93">
        <f t="shared" si="7"/>
        <v>112.23</v>
      </c>
    </row>
    <row r="486" spans="1:6" x14ac:dyDescent="0.2">
      <c r="A486" s="92" t="s">
        <v>894</v>
      </c>
      <c r="B486" s="92" t="s">
        <v>895</v>
      </c>
      <c r="C486" s="88" t="s">
        <v>71</v>
      </c>
      <c r="D486" s="93">
        <v>4</v>
      </c>
      <c r="E486" s="93">
        <v>12.18</v>
      </c>
      <c r="F486" s="93">
        <f t="shared" si="7"/>
        <v>48.72</v>
      </c>
    </row>
    <row r="487" spans="1:6" ht="25.5" x14ac:dyDescent="0.2">
      <c r="A487" s="92" t="s">
        <v>896</v>
      </c>
      <c r="B487" s="92" t="s">
        <v>897</v>
      </c>
      <c r="C487" s="88" t="s">
        <v>7</v>
      </c>
      <c r="D487" s="93">
        <v>10</v>
      </c>
      <c r="E487" s="93">
        <v>7.72</v>
      </c>
      <c r="F487" s="93">
        <f t="shared" si="7"/>
        <v>77.2</v>
      </c>
    </row>
    <row r="488" spans="1:6" x14ac:dyDescent="0.2">
      <c r="A488" s="92" t="s">
        <v>898</v>
      </c>
      <c r="B488" s="92" t="s">
        <v>899</v>
      </c>
      <c r="C488" s="88" t="s">
        <v>7</v>
      </c>
      <c r="D488" s="93">
        <v>3</v>
      </c>
      <c r="E488" s="93">
        <v>5.74</v>
      </c>
      <c r="F488" s="93">
        <f t="shared" si="7"/>
        <v>17.22</v>
      </c>
    </row>
    <row r="489" spans="1:6" ht="25.5" x14ac:dyDescent="0.2">
      <c r="A489" s="92" t="s">
        <v>900</v>
      </c>
      <c r="B489" s="92" t="s">
        <v>901</v>
      </c>
      <c r="C489" s="88" t="s">
        <v>71</v>
      </c>
      <c r="D489" s="93">
        <v>1</v>
      </c>
      <c r="E489" s="93">
        <v>16.09</v>
      </c>
      <c r="F489" s="93">
        <f t="shared" si="7"/>
        <v>16.09</v>
      </c>
    </row>
    <row r="490" spans="1:6" ht="25.5" x14ac:dyDescent="0.2">
      <c r="A490" s="92" t="s">
        <v>902</v>
      </c>
      <c r="B490" s="92" t="s">
        <v>903</v>
      </c>
      <c r="C490" s="88" t="s">
        <v>7</v>
      </c>
      <c r="D490" s="93">
        <v>2</v>
      </c>
      <c r="E490" s="93">
        <v>4.54</v>
      </c>
      <c r="F490" s="93">
        <f t="shared" si="7"/>
        <v>9.08</v>
      </c>
    </row>
    <row r="491" spans="1:6" ht="25.5" x14ac:dyDescent="0.2">
      <c r="A491" s="92" t="s">
        <v>904</v>
      </c>
      <c r="B491" s="92" t="s">
        <v>905</v>
      </c>
      <c r="C491" s="88" t="s">
        <v>71</v>
      </c>
      <c r="D491" s="93">
        <v>6</v>
      </c>
      <c r="E491" s="93">
        <v>20.55</v>
      </c>
      <c r="F491" s="93">
        <f t="shared" si="7"/>
        <v>123.3</v>
      </c>
    </row>
    <row r="492" spans="1:6" ht="25.5" x14ac:dyDescent="0.2">
      <c r="A492" s="92" t="s">
        <v>906</v>
      </c>
      <c r="B492" s="92" t="s">
        <v>907</v>
      </c>
      <c r="C492" s="88" t="s">
        <v>71</v>
      </c>
      <c r="D492" s="93">
        <v>3</v>
      </c>
      <c r="E492" s="93">
        <v>12.64</v>
      </c>
      <c r="F492" s="93">
        <f t="shared" si="7"/>
        <v>37.92</v>
      </c>
    </row>
    <row r="493" spans="1:6" ht="25.5" x14ac:dyDescent="0.2">
      <c r="A493" s="92" t="s">
        <v>908</v>
      </c>
      <c r="B493" s="92" t="s">
        <v>909</v>
      </c>
      <c r="C493" s="88" t="s">
        <v>7</v>
      </c>
      <c r="D493" s="93">
        <v>5</v>
      </c>
      <c r="E493" s="93">
        <v>22.83</v>
      </c>
      <c r="F493" s="93">
        <f t="shared" si="7"/>
        <v>114.15</v>
      </c>
    </row>
    <row r="494" spans="1:6" x14ac:dyDescent="0.2">
      <c r="A494" s="92" t="s">
        <v>910</v>
      </c>
      <c r="B494" s="92" t="s">
        <v>911</v>
      </c>
      <c r="C494" s="88" t="s">
        <v>71</v>
      </c>
      <c r="D494" s="93">
        <v>2</v>
      </c>
      <c r="E494" s="93">
        <v>99.89</v>
      </c>
      <c r="F494" s="93">
        <f t="shared" si="7"/>
        <v>199.78</v>
      </c>
    </row>
    <row r="495" spans="1:6" ht="25.5" x14ac:dyDescent="0.2">
      <c r="A495" s="92" t="s">
        <v>912</v>
      </c>
      <c r="B495" s="92" t="s">
        <v>913</v>
      </c>
      <c r="C495" s="88" t="s">
        <v>7</v>
      </c>
      <c r="D495" s="93">
        <v>9</v>
      </c>
      <c r="E495" s="93">
        <v>19.5</v>
      </c>
      <c r="F495" s="93">
        <f t="shared" si="7"/>
        <v>175.5</v>
      </c>
    </row>
    <row r="496" spans="1:6" ht="25.5" x14ac:dyDescent="0.2">
      <c r="A496" s="92" t="s">
        <v>914</v>
      </c>
      <c r="B496" s="92" t="s">
        <v>915</v>
      </c>
      <c r="C496" s="88" t="s">
        <v>7</v>
      </c>
      <c r="D496" s="93">
        <v>6</v>
      </c>
      <c r="E496" s="93">
        <v>3.08</v>
      </c>
      <c r="F496" s="93">
        <f t="shared" si="7"/>
        <v>18.48</v>
      </c>
    </row>
    <row r="497" spans="1:6" ht="25.5" x14ac:dyDescent="0.2">
      <c r="A497" s="92" t="s">
        <v>916</v>
      </c>
      <c r="B497" s="92" t="s">
        <v>917</v>
      </c>
      <c r="C497" s="88" t="s">
        <v>71</v>
      </c>
      <c r="D497" s="93">
        <v>1</v>
      </c>
      <c r="E497" s="93">
        <v>8.2799999999999994</v>
      </c>
      <c r="F497" s="93">
        <f t="shared" si="7"/>
        <v>8.2799999999999994</v>
      </c>
    </row>
    <row r="498" spans="1:6" ht="25.5" x14ac:dyDescent="0.2">
      <c r="A498" s="92" t="s">
        <v>918</v>
      </c>
      <c r="B498" s="92" t="s">
        <v>919</v>
      </c>
      <c r="C498" s="88" t="s">
        <v>71</v>
      </c>
      <c r="D498" s="93">
        <v>2</v>
      </c>
      <c r="E498" s="93">
        <v>10.33</v>
      </c>
      <c r="F498" s="93">
        <f t="shared" si="7"/>
        <v>20.66</v>
      </c>
    </row>
    <row r="499" spans="1:6" ht="25.5" x14ac:dyDescent="0.2">
      <c r="A499" s="92" t="s">
        <v>920</v>
      </c>
      <c r="B499" s="92" t="s">
        <v>921</v>
      </c>
      <c r="C499" s="88" t="s">
        <v>7</v>
      </c>
      <c r="D499" s="93">
        <v>1</v>
      </c>
      <c r="E499" s="93">
        <v>10.36</v>
      </c>
      <c r="F499" s="93">
        <f t="shared" si="7"/>
        <v>10.36</v>
      </c>
    </row>
    <row r="500" spans="1:6" ht="25.5" x14ac:dyDescent="0.2">
      <c r="A500" s="92" t="s">
        <v>922</v>
      </c>
      <c r="B500" s="92" t="s">
        <v>923</v>
      </c>
      <c r="C500" s="88" t="s">
        <v>7</v>
      </c>
      <c r="D500" s="93">
        <v>6</v>
      </c>
      <c r="E500" s="93">
        <v>11.05</v>
      </c>
      <c r="F500" s="93">
        <f t="shared" si="7"/>
        <v>66.3</v>
      </c>
    </row>
    <row r="501" spans="1:6" x14ac:dyDescent="0.2">
      <c r="A501" s="92" t="s">
        <v>924</v>
      </c>
      <c r="B501" s="92" t="s">
        <v>925</v>
      </c>
      <c r="C501" s="88" t="s">
        <v>7</v>
      </c>
      <c r="D501" s="93">
        <v>30</v>
      </c>
      <c r="E501" s="93">
        <v>2.85</v>
      </c>
      <c r="F501" s="93">
        <f t="shared" si="7"/>
        <v>85.5</v>
      </c>
    </row>
    <row r="502" spans="1:6" ht="25.5" x14ac:dyDescent="0.2">
      <c r="A502" s="92" t="s">
        <v>926</v>
      </c>
      <c r="B502" s="92" t="s">
        <v>927</v>
      </c>
      <c r="C502" s="88" t="s">
        <v>7</v>
      </c>
      <c r="D502" s="93">
        <v>1</v>
      </c>
      <c r="E502" s="93">
        <v>10.88</v>
      </c>
      <c r="F502" s="93">
        <f t="shared" si="7"/>
        <v>10.88</v>
      </c>
    </row>
    <row r="503" spans="1:6" x14ac:dyDescent="0.2">
      <c r="A503" s="87" t="s">
        <v>135</v>
      </c>
      <c r="B503" s="87" t="s">
        <v>928</v>
      </c>
      <c r="C503" s="88"/>
      <c r="D503" s="93"/>
      <c r="E503" s="93"/>
      <c r="F503" s="93">
        <f t="shared" si="7"/>
        <v>0</v>
      </c>
    </row>
    <row r="504" spans="1:6" x14ac:dyDescent="0.2">
      <c r="A504" s="87" t="s">
        <v>137</v>
      </c>
      <c r="B504" s="87" t="s">
        <v>929</v>
      </c>
      <c r="C504" s="88"/>
      <c r="D504" s="93"/>
      <c r="E504" s="93"/>
      <c r="F504" s="93">
        <f t="shared" si="7"/>
        <v>0</v>
      </c>
    </row>
    <row r="505" spans="1:6" ht="25.5" x14ac:dyDescent="0.2">
      <c r="A505" s="92" t="s">
        <v>930</v>
      </c>
      <c r="B505" s="92" t="s">
        <v>931</v>
      </c>
      <c r="C505" s="88" t="s">
        <v>71</v>
      </c>
      <c r="D505" s="93">
        <v>1</v>
      </c>
      <c r="E505" s="93">
        <v>145.35</v>
      </c>
      <c r="F505" s="93">
        <f t="shared" si="7"/>
        <v>145.35</v>
      </c>
    </row>
    <row r="506" spans="1:6" ht="38.25" x14ac:dyDescent="0.2">
      <c r="A506" s="92" t="s">
        <v>932</v>
      </c>
      <c r="B506" s="92" t="s">
        <v>933</v>
      </c>
      <c r="C506" s="88" t="s">
        <v>71</v>
      </c>
      <c r="D506" s="93">
        <v>3</v>
      </c>
      <c r="E506" s="93">
        <v>147.12</v>
      </c>
      <c r="F506" s="93">
        <f t="shared" si="7"/>
        <v>441.36</v>
      </c>
    </row>
    <row r="507" spans="1:6" ht="25.5" x14ac:dyDescent="0.2">
      <c r="A507" s="92" t="s">
        <v>934</v>
      </c>
      <c r="B507" s="92" t="s">
        <v>935</v>
      </c>
      <c r="C507" s="88" t="s">
        <v>71</v>
      </c>
      <c r="D507" s="93">
        <v>1</v>
      </c>
      <c r="E507" s="93">
        <v>481.42</v>
      </c>
      <c r="F507" s="93">
        <f t="shared" si="7"/>
        <v>481.42</v>
      </c>
    </row>
    <row r="508" spans="1:6" x14ac:dyDescent="0.2">
      <c r="A508" s="92" t="s">
        <v>936</v>
      </c>
      <c r="B508" s="92" t="s">
        <v>937</v>
      </c>
      <c r="C508" s="88" t="s">
        <v>7</v>
      </c>
      <c r="D508" s="93">
        <v>5</v>
      </c>
      <c r="E508" s="93">
        <v>59.31</v>
      </c>
      <c r="F508" s="93">
        <f t="shared" si="7"/>
        <v>296.55</v>
      </c>
    </row>
    <row r="509" spans="1:6" ht="51" x14ac:dyDescent="0.2">
      <c r="A509" s="92" t="s">
        <v>938</v>
      </c>
      <c r="B509" s="92" t="s">
        <v>939</v>
      </c>
      <c r="C509" s="88" t="s">
        <v>7</v>
      </c>
      <c r="D509" s="93">
        <v>4</v>
      </c>
      <c r="E509" s="93">
        <v>159.75</v>
      </c>
      <c r="F509" s="93">
        <f t="shared" si="7"/>
        <v>639</v>
      </c>
    </row>
    <row r="510" spans="1:6" x14ac:dyDescent="0.2">
      <c r="A510" s="87" t="s">
        <v>138</v>
      </c>
      <c r="B510" s="87" t="s">
        <v>940</v>
      </c>
      <c r="C510" s="88"/>
      <c r="D510" s="93"/>
      <c r="E510" s="93"/>
      <c r="F510" s="93">
        <f t="shared" si="7"/>
        <v>0</v>
      </c>
    </row>
    <row r="511" spans="1:6" ht="25.5" x14ac:dyDescent="0.2">
      <c r="A511" s="92" t="s">
        <v>941</v>
      </c>
      <c r="B511" s="92" t="s">
        <v>942</v>
      </c>
      <c r="C511" s="88" t="s">
        <v>75</v>
      </c>
      <c r="D511" s="93">
        <v>9</v>
      </c>
      <c r="E511" s="93">
        <v>19.75</v>
      </c>
      <c r="F511" s="93">
        <f t="shared" si="7"/>
        <v>177.75</v>
      </c>
    </row>
    <row r="512" spans="1:6" ht="25.5" x14ac:dyDescent="0.2">
      <c r="A512" s="92" t="s">
        <v>943</v>
      </c>
      <c r="B512" s="92" t="s">
        <v>944</v>
      </c>
      <c r="C512" s="88" t="s">
        <v>71</v>
      </c>
      <c r="D512" s="93">
        <v>1</v>
      </c>
      <c r="E512" s="93">
        <v>10.17</v>
      </c>
      <c r="F512" s="93">
        <f t="shared" si="7"/>
        <v>10.17</v>
      </c>
    </row>
    <row r="513" spans="1:6" x14ac:dyDescent="0.2">
      <c r="A513" s="92" t="s">
        <v>945</v>
      </c>
      <c r="B513" s="92" t="s">
        <v>946</v>
      </c>
      <c r="C513" s="88" t="s">
        <v>7</v>
      </c>
      <c r="D513" s="93">
        <v>8</v>
      </c>
      <c r="E513" s="93">
        <v>10.050000000000001</v>
      </c>
      <c r="F513" s="93">
        <f t="shared" si="7"/>
        <v>80.400000000000006</v>
      </c>
    </row>
    <row r="514" spans="1:6" ht="25.5" x14ac:dyDescent="0.2">
      <c r="A514" s="92" t="s">
        <v>947</v>
      </c>
      <c r="B514" s="92" t="s">
        <v>948</v>
      </c>
      <c r="C514" s="88" t="s">
        <v>71</v>
      </c>
      <c r="D514" s="93">
        <v>6</v>
      </c>
      <c r="E514" s="93">
        <v>20.41</v>
      </c>
      <c r="F514" s="93">
        <f t="shared" si="7"/>
        <v>122.46</v>
      </c>
    </row>
    <row r="515" spans="1:6" ht="25.5" x14ac:dyDescent="0.2">
      <c r="A515" s="92" t="s">
        <v>949</v>
      </c>
      <c r="B515" s="92" t="s">
        <v>950</v>
      </c>
      <c r="C515" s="88" t="s">
        <v>735</v>
      </c>
      <c r="D515" s="93">
        <v>1</v>
      </c>
      <c r="E515" s="93">
        <v>48.16</v>
      </c>
      <c r="F515" s="93">
        <f t="shared" si="7"/>
        <v>48.16</v>
      </c>
    </row>
    <row r="516" spans="1:6" x14ac:dyDescent="0.2">
      <c r="A516" s="92" t="s">
        <v>951</v>
      </c>
      <c r="B516" s="92" t="s">
        <v>952</v>
      </c>
      <c r="C516" s="88" t="s">
        <v>7</v>
      </c>
      <c r="D516" s="93">
        <v>1</v>
      </c>
      <c r="E516" s="93">
        <v>7.76</v>
      </c>
      <c r="F516" s="93">
        <f t="shared" si="7"/>
        <v>7.76</v>
      </c>
    </row>
    <row r="517" spans="1:6" x14ac:dyDescent="0.2">
      <c r="A517" s="92" t="s">
        <v>953</v>
      </c>
      <c r="B517" s="92" t="s">
        <v>954</v>
      </c>
      <c r="C517" s="88" t="s">
        <v>7</v>
      </c>
      <c r="D517" s="93">
        <v>1</v>
      </c>
      <c r="E517" s="93">
        <v>24.81</v>
      </c>
      <c r="F517" s="93">
        <f t="shared" si="7"/>
        <v>24.81</v>
      </c>
    </row>
    <row r="518" spans="1:6" x14ac:dyDescent="0.2">
      <c r="A518" s="92" t="s">
        <v>955</v>
      </c>
      <c r="B518" s="92" t="s">
        <v>956</v>
      </c>
      <c r="C518" s="88" t="s">
        <v>7</v>
      </c>
      <c r="D518" s="93">
        <v>2</v>
      </c>
      <c r="E518" s="93">
        <v>440.91</v>
      </c>
      <c r="F518" s="93">
        <f t="shared" si="7"/>
        <v>881.82</v>
      </c>
    </row>
    <row r="519" spans="1:6" x14ac:dyDescent="0.2">
      <c r="A519" s="92" t="s">
        <v>957</v>
      </c>
      <c r="B519" s="92" t="s">
        <v>958</v>
      </c>
      <c r="C519" s="88" t="s">
        <v>7</v>
      </c>
      <c r="D519" s="93">
        <v>1</v>
      </c>
      <c r="E519" s="93">
        <v>123.91</v>
      </c>
      <c r="F519" s="93">
        <f t="shared" ref="F519:F582" si="8">ROUND(E519*D519,2)</f>
        <v>123.91</v>
      </c>
    </row>
    <row r="520" spans="1:6" x14ac:dyDescent="0.2">
      <c r="A520" s="92" t="s">
        <v>959</v>
      </c>
      <c r="B520" s="92" t="s">
        <v>960</v>
      </c>
      <c r="C520" s="88" t="s">
        <v>7</v>
      </c>
      <c r="D520" s="93">
        <v>1</v>
      </c>
      <c r="E520" s="93">
        <v>278.20999999999998</v>
      </c>
      <c r="F520" s="93">
        <f t="shared" si="8"/>
        <v>278.20999999999998</v>
      </c>
    </row>
    <row r="521" spans="1:6" x14ac:dyDescent="0.2">
      <c r="A521" s="87" t="s">
        <v>140</v>
      </c>
      <c r="B521" s="87" t="s">
        <v>961</v>
      </c>
      <c r="C521" s="88"/>
      <c r="D521" s="93"/>
      <c r="E521" s="93"/>
      <c r="F521" s="93">
        <f t="shared" si="8"/>
        <v>0</v>
      </c>
    </row>
    <row r="522" spans="1:6" ht="25.5" x14ac:dyDescent="0.2">
      <c r="A522" s="92" t="s">
        <v>142</v>
      </c>
      <c r="B522" s="92" t="s">
        <v>962</v>
      </c>
      <c r="C522" s="88" t="s">
        <v>7</v>
      </c>
      <c r="D522" s="93">
        <v>1</v>
      </c>
      <c r="E522" s="93">
        <v>372.32</v>
      </c>
      <c r="F522" s="93">
        <f t="shared" si="8"/>
        <v>372.32</v>
      </c>
    </row>
    <row r="523" spans="1:6" ht="25.5" x14ac:dyDescent="0.2">
      <c r="A523" s="92" t="s">
        <v>143</v>
      </c>
      <c r="B523" s="92" t="s">
        <v>963</v>
      </c>
      <c r="C523" s="88" t="s">
        <v>7</v>
      </c>
      <c r="D523" s="93">
        <v>2</v>
      </c>
      <c r="E523" s="93">
        <v>361.33</v>
      </c>
      <c r="F523" s="93">
        <f t="shared" si="8"/>
        <v>722.66</v>
      </c>
    </row>
    <row r="524" spans="1:6" ht="25.5" x14ac:dyDescent="0.2">
      <c r="A524" s="92" t="s">
        <v>144</v>
      </c>
      <c r="B524" s="92" t="s">
        <v>964</v>
      </c>
      <c r="C524" s="88" t="s">
        <v>71</v>
      </c>
      <c r="D524" s="93">
        <v>15</v>
      </c>
      <c r="E524" s="93">
        <v>289.25</v>
      </c>
      <c r="F524" s="93">
        <f t="shared" si="8"/>
        <v>4338.75</v>
      </c>
    </row>
    <row r="525" spans="1:6" ht="25.5" x14ac:dyDescent="0.2">
      <c r="A525" s="92" t="s">
        <v>146</v>
      </c>
      <c r="B525" s="92" t="s">
        <v>965</v>
      </c>
      <c r="C525" s="88" t="s">
        <v>71</v>
      </c>
      <c r="D525" s="93">
        <v>4</v>
      </c>
      <c r="E525" s="93">
        <v>287.97000000000003</v>
      </c>
      <c r="F525" s="93">
        <f t="shared" si="8"/>
        <v>1151.8800000000001</v>
      </c>
    </row>
    <row r="526" spans="1:6" ht="25.5" x14ac:dyDescent="0.2">
      <c r="A526" s="92" t="s">
        <v>147</v>
      </c>
      <c r="B526" s="92" t="s">
        <v>966</v>
      </c>
      <c r="C526" s="88" t="s">
        <v>6</v>
      </c>
      <c r="D526" s="93">
        <v>11.87</v>
      </c>
      <c r="E526" s="93">
        <v>248.15</v>
      </c>
      <c r="F526" s="93">
        <f t="shared" si="8"/>
        <v>2945.54</v>
      </c>
    </row>
    <row r="527" spans="1:6" ht="25.5" x14ac:dyDescent="0.2">
      <c r="A527" s="92" t="s">
        <v>148</v>
      </c>
      <c r="B527" s="92" t="s">
        <v>967</v>
      </c>
      <c r="C527" s="88" t="s">
        <v>72</v>
      </c>
      <c r="D527" s="93">
        <v>33.58</v>
      </c>
      <c r="E527" s="93">
        <v>229.07</v>
      </c>
      <c r="F527" s="93">
        <f t="shared" si="8"/>
        <v>7692.17</v>
      </c>
    </row>
    <row r="528" spans="1:6" ht="25.5" x14ac:dyDescent="0.2">
      <c r="A528" s="92" t="s">
        <v>968</v>
      </c>
      <c r="B528" s="92" t="s">
        <v>969</v>
      </c>
      <c r="C528" s="88" t="s">
        <v>72</v>
      </c>
      <c r="D528" s="93">
        <v>10.8</v>
      </c>
      <c r="E528" s="93">
        <v>127.8</v>
      </c>
      <c r="F528" s="93">
        <f t="shared" si="8"/>
        <v>1380.24</v>
      </c>
    </row>
    <row r="529" spans="1:6" ht="51" x14ac:dyDescent="0.2">
      <c r="A529" s="92" t="s">
        <v>970</v>
      </c>
      <c r="B529" s="92" t="s">
        <v>971</v>
      </c>
      <c r="C529" s="88" t="s">
        <v>71</v>
      </c>
      <c r="D529" s="93">
        <v>2</v>
      </c>
      <c r="E529" s="93">
        <v>1175.2</v>
      </c>
      <c r="F529" s="93">
        <f t="shared" si="8"/>
        <v>2350.4</v>
      </c>
    </row>
    <row r="530" spans="1:6" ht="38.25" x14ac:dyDescent="0.2">
      <c r="A530" s="92" t="s">
        <v>972</v>
      </c>
      <c r="B530" s="92" t="s">
        <v>973</v>
      </c>
      <c r="C530" s="88" t="s">
        <v>6</v>
      </c>
      <c r="D530" s="93">
        <v>6.09</v>
      </c>
      <c r="E530" s="93">
        <v>744.35</v>
      </c>
      <c r="F530" s="93">
        <f t="shared" si="8"/>
        <v>4533.09</v>
      </c>
    </row>
    <row r="531" spans="1:6" x14ac:dyDescent="0.2">
      <c r="A531" s="92" t="s">
        <v>974</v>
      </c>
      <c r="B531" s="92" t="s">
        <v>975</v>
      </c>
      <c r="C531" s="88" t="s">
        <v>6</v>
      </c>
      <c r="D531" s="93">
        <v>33.200000000000003</v>
      </c>
      <c r="E531" s="93">
        <v>124.63</v>
      </c>
      <c r="F531" s="93">
        <f t="shared" si="8"/>
        <v>4137.72</v>
      </c>
    </row>
    <row r="532" spans="1:6" x14ac:dyDescent="0.2">
      <c r="A532" s="92" t="s">
        <v>976</v>
      </c>
      <c r="B532" s="92" t="s">
        <v>977</v>
      </c>
      <c r="C532" s="88" t="s">
        <v>6</v>
      </c>
      <c r="D532" s="93">
        <v>6</v>
      </c>
      <c r="E532" s="93">
        <v>175.39</v>
      </c>
      <c r="F532" s="93">
        <f t="shared" si="8"/>
        <v>1052.3399999999999</v>
      </c>
    </row>
    <row r="533" spans="1:6" x14ac:dyDescent="0.2">
      <c r="A533" s="92" t="s">
        <v>978</v>
      </c>
      <c r="B533" s="92" t="s">
        <v>979</v>
      </c>
      <c r="C533" s="88" t="s">
        <v>72</v>
      </c>
      <c r="D533" s="93">
        <v>33.549999999999997</v>
      </c>
      <c r="E533" s="93">
        <v>96.5</v>
      </c>
      <c r="F533" s="93">
        <f t="shared" si="8"/>
        <v>3237.58</v>
      </c>
    </row>
    <row r="534" spans="1:6" x14ac:dyDescent="0.2">
      <c r="A534" s="92" t="s">
        <v>980</v>
      </c>
      <c r="B534" s="92" t="s">
        <v>981</v>
      </c>
      <c r="C534" s="88" t="s">
        <v>72</v>
      </c>
      <c r="D534" s="93">
        <v>3.6</v>
      </c>
      <c r="E534" s="93">
        <v>78.72</v>
      </c>
      <c r="F534" s="93">
        <f t="shared" si="8"/>
        <v>283.39</v>
      </c>
    </row>
    <row r="535" spans="1:6" x14ac:dyDescent="0.2">
      <c r="A535" s="92" t="s">
        <v>982</v>
      </c>
      <c r="B535" s="92" t="s">
        <v>983</v>
      </c>
      <c r="C535" s="88" t="s">
        <v>7</v>
      </c>
      <c r="D535" s="93">
        <v>6</v>
      </c>
      <c r="E535" s="93">
        <v>99.05</v>
      </c>
      <c r="F535" s="93">
        <f t="shared" si="8"/>
        <v>594.29999999999995</v>
      </c>
    </row>
    <row r="536" spans="1:6" x14ac:dyDescent="0.2">
      <c r="A536" s="92" t="s">
        <v>984</v>
      </c>
      <c r="B536" s="92" t="s">
        <v>985</v>
      </c>
      <c r="C536" s="88" t="s">
        <v>72</v>
      </c>
      <c r="D536" s="93">
        <v>1.5</v>
      </c>
      <c r="E536" s="93">
        <v>61.93</v>
      </c>
      <c r="F536" s="93">
        <f t="shared" si="8"/>
        <v>92.9</v>
      </c>
    </row>
    <row r="537" spans="1:6" ht="25.5" x14ac:dyDescent="0.2">
      <c r="A537" s="92" t="s">
        <v>986</v>
      </c>
      <c r="B537" s="92" t="s">
        <v>987</v>
      </c>
      <c r="C537" s="88" t="s">
        <v>72</v>
      </c>
      <c r="D537" s="93">
        <v>1.68</v>
      </c>
      <c r="E537" s="93">
        <v>345.3</v>
      </c>
      <c r="F537" s="93">
        <f t="shared" si="8"/>
        <v>580.1</v>
      </c>
    </row>
    <row r="538" spans="1:6" ht="51" x14ac:dyDescent="0.2">
      <c r="A538" s="92" t="s">
        <v>988</v>
      </c>
      <c r="B538" s="92" t="s">
        <v>989</v>
      </c>
      <c r="C538" s="88" t="s">
        <v>72</v>
      </c>
      <c r="D538" s="93">
        <v>4.2</v>
      </c>
      <c r="E538" s="93">
        <v>434.16</v>
      </c>
      <c r="F538" s="93">
        <f t="shared" si="8"/>
        <v>1823.47</v>
      </c>
    </row>
    <row r="539" spans="1:6" ht="25.5" x14ac:dyDescent="0.2">
      <c r="A539" s="92" t="s">
        <v>990</v>
      </c>
      <c r="B539" s="92" t="s">
        <v>991</v>
      </c>
      <c r="C539" s="88" t="s">
        <v>72</v>
      </c>
      <c r="D539" s="93">
        <v>12.6</v>
      </c>
      <c r="E539" s="93">
        <v>457.73</v>
      </c>
      <c r="F539" s="93">
        <f t="shared" si="8"/>
        <v>5767.4</v>
      </c>
    </row>
    <row r="540" spans="1:6" x14ac:dyDescent="0.2">
      <c r="A540" s="87" t="s">
        <v>149</v>
      </c>
      <c r="B540" s="87" t="s">
        <v>992</v>
      </c>
      <c r="C540" s="88"/>
      <c r="D540" s="93"/>
      <c r="E540" s="93"/>
      <c r="F540" s="93">
        <f t="shared" si="8"/>
        <v>0</v>
      </c>
    </row>
    <row r="541" spans="1:6" ht="25.5" x14ac:dyDescent="0.2">
      <c r="A541" s="92" t="s">
        <v>150</v>
      </c>
      <c r="B541" s="92" t="s">
        <v>993</v>
      </c>
      <c r="C541" s="88" t="s">
        <v>72</v>
      </c>
      <c r="D541" s="93">
        <v>356.87</v>
      </c>
      <c r="E541" s="93">
        <v>4.1500000000000004</v>
      </c>
      <c r="F541" s="93">
        <f t="shared" si="8"/>
        <v>1481.01</v>
      </c>
    </row>
    <row r="542" spans="1:6" ht="25.5" x14ac:dyDescent="0.2">
      <c r="A542" s="92" t="s">
        <v>151</v>
      </c>
      <c r="B542" s="92" t="s">
        <v>322</v>
      </c>
      <c r="C542" s="88" t="s">
        <v>72</v>
      </c>
      <c r="D542" s="93">
        <v>1261.8499999999999</v>
      </c>
      <c r="E542" s="93">
        <v>3.02</v>
      </c>
      <c r="F542" s="93">
        <f t="shared" si="8"/>
        <v>3810.79</v>
      </c>
    </row>
    <row r="543" spans="1:6" ht="25.5" x14ac:dyDescent="0.2">
      <c r="A543" s="92" t="s">
        <v>152</v>
      </c>
      <c r="B543" s="92" t="s">
        <v>994</v>
      </c>
      <c r="C543" s="88" t="s">
        <v>72</v>
      </c>
      <c r="D543" s="93">
        <v>356.87</v>
      </c>
      <c r="E543" s="93">
        <v>13.94</v>
      </c>
      <c r="F543" s="93">
        <f t="shared" si="8"/>
        <v>4974.7700000000004</v>
      </c>
    </row>
    <row r="544" spans="1:6" ht="25.5" x14ac:dyDescent="0.2">
      <c r="A544" s="92" t="s">
        <v>153</v>
      </c>
      <c r="B544" s="92" t="s">
        <v>995</v>
      </c>
      <c r="C544" s="88" t="s">
        <v>72</v>
      </c>
      <c r="D544" s="93">
        <v>1261.8499999999999</v>
      </c>
      <c r="E544" s="93">
        <v>11.12</v>
      </c>
      <c r="F544" s="93">
        <f t="shared" si="8"/>
        <v>14031.77</v>
      </c>
    </row>
    <row r="545" spans="1:6" ht="25.5" x14ac:dyDescent="0.2">
      <c r="A545" s="92" t="s">
        <v>154</v>
      </c>
      <c r="B545" s="92" t="s">
        <v>586</v>
      </c>
      <c r="C545" s="88" t="s">
        <v>72</v>
      </c>
      <c r="D545" s="93">
        <v>420.89</v>
      </c>
      <c r="E545" s="93">
        <v>18.649999999999999</v>
      </c>
      <c r="F545" s="93">
        <f t="shared" si="8"/>
        <v>7849.6</v>
      </c>
    </row>
    <row r="546" spans="1:6" ht="51" x14ac:dyDescent="0.2">
      <c r="A546" s="92" t="s">
        <v>155</v>
      </c>
      <c r="B546" s="92" t="s">
        <v>996</v>
      </c>
      <c r="C546" s="88" t="s">
        <v>72</v>
      </c>
      <c r="D546" s="93">
        <v>183.9</v>
      </c>
      <c r="E546" s="93">
        <v>39.799999999999997</v>
      </c>
      <c r="F546" s="93">
        <f t="shared" si="8"/>
        <v>7319.22</v>
      </c>
    </row>
    <row r="547" spans="1:6" ht="38.25" x14ac:dyDescent="0.2">
      <c r="A547" s="92" t="s">
        <v>156</v>
      </c>
      <c r="B547" s="92" t="s">
        <v>997</v>
      </c>
      <c r="C547" s="88" t="s">
        <v>6</v>
      </c>
      <c r="D547" s="93">
        <v>32.880000000000003</v>
      </c>
      <c r="E547" s="93">
        <v>140.54</v>
      </c>
      <c r="F547" s="93">
        <f t="shared" si="8"/>
        <v>4620.96</v>
      </c>
    </row>
    <row r="548" spans="1:6" x14ac:dyDescent="0.2">
      <c r="A548" s="92" t="s">
        <v>157</v>
      </c>
      <c r="B548" s="92" t="s">
        <v>998</v>
      </c>
      <c r="C548" s="88" t="s">
        <v>30</v>
      </c>
      <c r="D548" s="93">
        <v>46.95</v>
      </c>
      <c r="E548" s="93">
        <v>45.59</v>
      </c>
      <c r="F548" s="93">
        <f t="shared" si="8"/>
        <v>2140.4499999999998</v>
      </c>
    </row>
    <row r="549" spans="1:6" ht="38.25" x14ac:dyDescent="0.2">
      <c r="A549" s="92" t="s">
        <v>999</v>
      </c>
      <c r="B549" s="92" t="s">
        <v>1000</v>
      </c>
      <c r="C549" s="88" t="s">
        <v>72</v>
      </c>
      <c r="D549" s="93">
        <v>57.57</v>
      </c>
      <c r="E549" s="93">
        <v>50.2</v>
      </c>
      <c r="F549" s="93">
        <f t="shared" si="8"/>
        <v>2890.01</v>
      </c>
    </row>
    <row r="550" spans="1:6" x14ac:dyDescent="0.2">
      <c r="A550" s="87" t="s">
        <v>1001</v>
      </c>
      <c r="B550" s="87" t="s">
        <v>117</v>
      </c>
      <c r="C550" s="88"/>
      <c r="D550" s="93"/>
      <c r="E550" s="93"/>
      <c r="F550" s="93">
        <f t="shared" si="8"/>
        <v>0</v>
      </c>
    </row>
    <row r="551" spans="1:6" ht="25.5" x14ac:dyDescent="0.2">
      <c r="A551" s="92" t="s">
        <v>1002</v>
      </c>
      <c r="B551" s="92" t="s">
        <v>1003</v>
      </c>
      <c r="C551" s="88" t="s">
        <v>6</v>
      </c>
      <c r="D551" s="93">
        <v>41.62</v>
      </c>
      <c r="E551" s="93">
        <v>2.04</v>
      </c>
      <c r="F551" s="93">
        <f t="shared" si="8"/>
        <v>84.9</v>
      </c>
    </row>
    <row r="552" spans="1:6" ht="38.25" x14ac:dyDescent="0.2">
      <c r="A552" s="92" t="s">
        <v>1004</v>
      </c>
      <c r="B552" s="92" t="s">
        <v>120</v>
      </c>
      <c r="C552" s="88" t="s">
        <v>72</v>
      </c>
      <c r="D552" s="93">
        <v>270.8</v>
      </c>
      <c r="E552" s="93">
        <v>70.11</v>
      </c>
      <c r="F552" s="93">
        <f t="shared" si="8"/>
        <v>18985.79</v>
      </c>
    </row>
    <row r="553" spans="1:6" ht="25.5" x14ac:dyDescent="0.2">
      <c r="A553" s="92" t="s">
        <v>1005</v>
      </c>
      <c r="B553" s="92" t="s">
        <v>1006</v>
      </c>
      <c r="C553" s="88" t="s">
        <v>72</v>
      </c>
      <c r="D553" s="93">
        <v>40.35</v>
      </c>
      <c r="E553" s="93">
        <v>14.06</v>
      </c>
      <c r="F553" s="93">
        <f t="shared" si="8"/>
        <v>567.32000000000005</v>
      </c>
    </row>
    <row r="554" spans="1:6" ht="51" x14ac:dyDescent="0.2">
      <c r="A554" s="92" t="s">
        <v>1007</v>
      </c>
      <c r="B554" s="92" t="s">
        <v>1008</v>
      </c>
      <c r="C554" s="88" t="s">
        <v>72</v>
      </c>
      <c r="D554" s="93">
        <v>20.05</v>
      </c>
      <c r="E554" s="93">
        <v>38.6</v>
      </c>
      <c r="F554" s="93">
        <f t="shared" si="8"/>
        <v>773.93</v>
      </c>
    </row>
    <row r="555" spans="1:6" ht="51" x14ac:dyDescent="0.2">
      <c r="A555" s="92" t="s">
        <v>1009</v>
      </c>
      <c r="B555" s="92" t="s">
        <v>1010</v>
      </c>
      <c r="C555" s="88" t="s">
        <v>72</v>
      </c>
      <c r="D555" s="93">
        <v>20.3</v>
      </c>
      <c r="E555" s="93">
        <v>49.8</v>
      </c>
      <c r="F555" s="93">
        <f t="shared" si="8"/>
        <v>1010.94</v>
      </c>
    </row>
    <row r="556" spans="1:6" x14ac:dyDescent="0.2">
      <c r="A556" s="92" t="s">
        <v>1011</v>
      </c>
      <c r="B556" s="92" t="s">
        <v>1012</v>
      </c>
      <c r="C556" s="88" t="s">
        <v>30</v>
      </c>
      <c r="D556" s="93">
        <v>260.3</v>
      </c>
      <c r="E556" s="93">
        <v>15.98</v>
      </c>
      <c r="F556" s="93">
        <f t="shared" si="8"/>
        <v>4159.59</v>
      </c>
    </row>
    <row r="557" spans="1:6" x14ac:dyDescent="0.2">
      <c r="A557" s="92" t="s">
        <v>1013</v>
      </c>
      <c r="B557" s="92" t="s">
        <v>1014</v>
      </c>
      <c r="C557" s="88" t="s">
        <v>30</v>
      </c>
      <c r="D557" s="93">
        <v>30.8</v>
      </c>
      <c r="E557" s="93">
        <v>42.03</v>
      </c>
      <c r="F557" s="93">
        <f t="shared" si="8"/>
        <v>1294.52</v>
      </c>
    </row>
    <row r="558" spans="1:6" x14ac:dyDescent="0.2">
      <c r="A558" s="87" t="s">
        <v>1015</v>
      </c>
      <c r="B558" s="87" t="s">
        <v>141</v>
      </c>
      <c r="C558" s="88"/>
      <c r="D558" s="93"/>
      <c r="E558" s="93"/>
      <c r="F558" s="93">
        <f t="shared" si="8"/>
        <v>0</v>
      </c>
    </row>
    <row r="559" spans="1:6" ht="38.25" x14ac:dyDescent="0.2">
      <c r="A559" s="92" t="s">
        <v>1016</v>
      </c>
      <c r="B559" s="92" t="s">
        <v>145</v>
      </c>
      <c r="C559" s="88" t="s">
        <v>6</v>
      </c>
      <c r="D559" s="93">
        <v>311.14999999999998</v>
      </c>
      <c r="E559" s="93">
        <v>13.01</v>
      </c>
      <c r="F559" s="93">
        <f t="shared" si="8"/>
        <v>4048.06</v>
      </c>
    </row>
    <row r="560" spans="1:6" ht="38.25" x14ac:dyDescent="0.2">
      <c r="A560" s="92" t="s">
        <v>1017</v>
      </c>
      <c r="B560" s="92" t="s">
        <v>145</v>
      </c>
      <c r="C560" s="88" t="s">
        <v>6</v>
      </c>
      <c r="D560" s="93">
        <v>1074.9100000000001</v>
      </c>
      <c r="E560" s="93">
        <v>13.01</v>
      </c>
      <c r="F560" s="93">
        <f t="shared" si="8"/>
        <v>13984.58</v>
      </c>
    </row>
    <row r="561" spans="1:6" ht="25.5" x14ac:dyDescent="0.2">
      <c r="A561" s="92" t="s">
        <v>1018</v>
      </c>
      <c r="B561" s="92" t="s">
        <v>1019</v>
      </c>
      <c r="C561" s="88" t="s">
        <v>72</v>
      </c>
      <c r="D561" s="93">
        <v>45.72</v>
      </c>
      <c r="E561" s="93">
        <v>5.47</v>
      </c>
      <c r="F561" s="93">
        <f t="shared" si="8"/>
        <v>250.09</v>
      </c>
    </row>
    <row r="562" spans="1:6" ht="25.5" x14ac:dyDescent="0.2">
      <c r="A562" s="92" t="s">
        <v>1020</v>
      </c>
      <c r="B562" s="92" t="s">
        <v>1021</v>
      </c>
      <c r="C562" s="88" t="s">
        <v>6</v>
      </c>
      <c r="D562" s="93">
        <v>45.72</v>
      </c>
      <c r="E562" s="93">
        <v>29.24</v>
      </c>
      <c r="F562" s="93">
        <f t="shared" si="8"/>
        <v>1336.85</v>
      </c>
    </row>
    <row r="563" spans="1:6" ht="38.25" x14ac:dyDescent="0.2">
      <c r="A563" s="92" t="s">
        <v>1022</v>
      </c>
      <c r="B563" s="92" t="s">
        <v>1023</v>
      </c>
      <c r="C563" s="88" t="s">
        <v>6</v>
      </c>
      <c r="D563" s="93">
        <v>54.42</v>
      </c>
      <c r="E563" s="93">
        <v>19.399999999999999</v>
      </c>
      <c r="F563" s="93">
        <f t="shared" si="8"/>
        <v>1055.75</v>
      </c>
    </row>
    <row r="564" spans="1:6" ht="38.25" x14ac:dyDescent="0.2">
      <c r="A564" s="92" t="s">
        <v>1024</v>
      </c>
      <c r="B564" s="92" t="s">
        <v>1023</v>
      </c>
      <c r="C564" s="88" t="s">
        <v>6</v>
      </c>
      <c r="D564" s="93">
        <v>230.16</v>
      </c>
      <c r="E564" s="93">
        <v>19.399999999999999</v>
      </c>
      <c r="F564" s="93">
        <f t="shared" si="8"/>
        <v>4465.1000000000004</v>
      </c>
    </row>
    <row r="565" spans="1:6" ht="25.5" x14ac:dyDescent="0.2">
      <c r="A565" s="92" t="s">
        <v>1025</v>
      </c>
      <c r="B565" s="92" t="s">
        <v>1026</v>
      </c>
      <c r="C565" s="88" t="s">
        <v>72</v>
      </c>
      <c r="D565" s="93">
        <v>160.41</v>
      </c>
      <c r="E565" s="93">
        <v>13</v>
      </c>
      <c r="F565" s="93">
        <f t="shared" si="8"/>
        <v>2085.33</v>
      </c>
    </row>
    <row r="566" spans="1:6" ht="38.25" x14ac:dyDescent="0.2">
      <c r="A566" s="92" t="s">
        <v>1027</v>
      </c>
      <c r="B566" s="92" t="s">
        <v>1028</v>
      </c>
      <c r="C566" s="88" t="s">
        <v>72</v>
      </c>
      <c r="D566" s="93">
        <v>104.73</v>
      </c>
      <c r="E566" s="93">
        <v>14.2</v>
      </c>
      <c r="F566" s="93">
        <f t="shared" si="8"/>
        <v>1487.17</v>
      </c>
    </row>
    <row r="567" spans="1:6" ht="38.25" x14ac:dyDescent="0.2">
      <c r="A567" s="92" t="s">
        <v>1029</v>
      </c>
      <c r="B567" s="92" t="s">
        <v>425</v>
      </c>
      <c r="C567" s="88" t="s">
        <v>72</v>
      </c>
      <c r="D567" s="93">
        <v>29.16</v>
      </c>
      <c r="E567" s="93">
        <v>20.81</v>
      </c>
      <c r="F567" s="93">
        <f t="shared" si="8"/>
        <v>606.82000000000005</v>
      </c>
    </row>
    <row r="568" spans="1:6" x14ac:dyDescent="0.2">
      <c r="A568" s="87" t="s">
        <v>1030</v>
      </c>
      <c r="B568" s="87" t="s">
        <v>1031</v>
      </c>
      <c r="C568" s="88"/>
      <c r="D568" s="93"/>
      <c r="E568" s="93"/>
      <c r="F568" s="93">
        <f t="shared" si="8"/>
        <v>0</v>
      </c>
    </row>
    <row r="569" spans="1:6" ht="25.5" x14ac:dyDescent="0.2">
      <c r="A569" s="92" t="s">
        <v>1032</v>
      </c>
      <c r="B569" s="92" t="s">
        <v>1033</v>
      </c>
      <c r="C569" s="88" t="s">
        <v>71</v>
      </c>
      <c r="D569" s="93">
        <v>6</v>
      </c>
      <c r="E569" s="93">
        <v>163.30000000000001</v>
      </c>
      <c r="F569" s="93">
        <f t="shared" si="8"/>
        <v>979.8</v>
      </c>
    </row>
    <row r="570" spans="1:6" ht="25.5" x14ac:dyDescent="0.2">
      <c r="A570" s="92" t="s">
        <v>1034</v>
      </c>
      <c r="B570" s="92" t="s">
        <v>1035</v>
      </c>
      <c r="C570" s="88" t="s">
        <v>7</v>
      </c>
      <c r="D570" s="93">
        <v>2</v>
      </c>
      <c r="E570" s="93">
        <v>381.69</v>
      </c>
      <c r="F570" s="93">
        <f t="shared" si="8"/>
        <v>763.38</v>
      </c>
    </row>
    <row r="571" spans="1:6" x14ac:dyDescent="0.2">
      <c r="A571" s="92" t="s">
        <v>1036</v>
      </c>
      <c r="B571" s="92" t="s">
        <v>1037</v>
      </c>
      <c r="C571" s="88" t="s">
        <v>7</v>
      </c>
      <c r="D571" s="93">
        <v>8</v>
      </c>
      <c r="E571" s="93">
        <v>210.46</v>
      </c>
      <c r="F571" s="93">
        <f t="shared" si="8"/>
        <v>1683.68</v>
      </c>
    </row>
    <row r="572" spans="1:6" x14ac:dyDescent="0.2">
      <c r="A572" s="92" t="s">
        <v>1038</v>
      </c>
      <c r="B572" s="92" t="s">
        <v>1039</v>
      </c>
      <c r="C572" s="88" t="s">
        <v>71</v>
      </c>
      <c r="D572" s="93">
        <v>6</v>
      </c>
      <c r="E572" s="93">
        <v>88.02</v>
      </c>
      <c r="F572" s="93">
        <f t="shared" si="8"/>
        <v>528.12</v>
      </c>
    </row>
    <row r="573" spans="1:6" ht="38.25" x14ac:dyDescent="0.2">
      <c r="A573" s="92" t="s">
        <v>1040</v>
      </c>
      <c r="B573" s="92" t="s">
        <v>1041</v>
      </c>
      <c r="C573" s="88" t="s">
        <v>71</v>
      </c>
      <c r="D573" s="93">
        <v>6</v>
      </c>
      <c r="E573" s="93">
        <v>137.66999999999999</v>
      </c>
      <c r="F573" s="93">
        <f t="shared" si="8"/>
        <v>826.02</v>
      </c>
    </row>
    <row r="574" spans="1:6" ht="38.25" x14ac:dyDescent="0.2">
      <c r="A574" s="92" t="s">
        <v>1042</v>
      </c>
      <c r="B574" s="92" t="s">
        <v>1043</v>
      </c>
      <c r="C574" s="88" t="s">
        <v>7</v>
      </c>
      <c r="D574" s="93">
        <v>1</v>
      </c>
      <c r="E574" s="93">
        <v>697.69</v>
      </c>
      <c r="F574" s="93">
        <f t="shared" si="8"/>
        <v>697.69</v>
      </c>
    </row>
    <row r="575" spans="1:6" ht="38.25" x14ac:dyDescent="0.2">
      <c r="A575" s="92" t="s">
        <v>1044</v>
      </c>
      <c r="B575" s="92" t="s">
        <v>1045</v>
      </c>
      <c r="C575" s="88" t="s">
        <v>71</v>
      </c>
      <c r="D575" s="93">
        <v>1</v>
      </c>
      <c r="E575" s="93">
        <v>149.58000000000001</v>
      </c>
      <c r="F575" s="93">
        <f t="shared" si="8"/>
        <v>149.58000000000001</v>
      </c>
    </row>
    <row r="576" spans="1:6" x14ac:dyDescent="0.2">
      <c r="A576" s="92" t="s">
        <v>1046</v>
      </c>
      <c r="B576" s="92" t="s">
        <v>1047</v>
      </c>
      <c r="C576" s="88" t="s">
        <v>6</v>
      </c>
      <c r="D576" s="93">
        <v>0.65</v>
      </c>
      <c r="E576" s="93">
        <v>188.44</v>
      </c>
      <c r="F576" s="93">
        <f t="shared" si="8"/>
        <v>122.49</v>
      </c>
    </row>
    <row r="577" spans="1:6" x14ac:dyDescent="0.2">
      <c r="A577" s="92" t="s">
        <v>1048</v>
      </c>
      <c r="B577" s="92" t="s">
        <v>1049</v>
      </c>
      <c r="C577" s="88" t="s">
        <v>71</v>
      </c>
      <c r="D577" s="93">
        <v>6</v>
      </c>
      <c r="E577" s="93">
        <v>12.86</v>
      </c>
      <c r="F577" s="93">
        <f t="shared" si="8"/>
        <v>77.16</v>
      </c>
    </row>
    <row r="578" spans="1:6" x14ac:dyDescent="0.2">
      <c r="A578" s="92" t="s">
        <v>1050</v>
      </c>
      <c r="B578" s="92" t="s">
        <v>1051</v>
      </c>
      <c r="C578" s="88" t="s">
        <v>7</v>
      </c>
      <c r="D578" s="93">
        <v>6</v>
      </c>
      <c r="E578" s="93">
        <v>249.53</v>
      </c>
      <c r="F578" s="93">
        <f t="shared" si="8"/>
        <v>1497.18</v>
      </c>
    </row>
    <row r="579" spans="1:6" x14ac:dyDescent="0.2">
      <c r="A579" s="92" t="s">
        <v>1052</v>
      </c>
      <c r="B579" s="92" t="s">
        <v>842</v>
      </c>
      <c r="C579" s="88" t="s">
        <v>71</v>
      </c>
      <c r="D579" s="93">
        <v>4</v>
      </c>
      <c r="E579" s="93">
        <v>11.85</v>
      </c>
      <c r="F579" s="93">
        <f t="shared" si="8"/>
        <v>47.4</v>
      </c>
    </row>
    <row r="580" spans="1:6" x14ac:dyDescent="0.2">
      <c r="A580" s="92" t="s">
        <v>1053</v>
      </c>
      <c r="B580" s="92" t="s">
        <v>1054</v>
      </c>
      <c r="C580" s="88" t="s">
        <v>71</v>
      </c>
      <c r="D580" s="93">
        <v>6</v>
      </c>
      <c r="E580" s="93">
        <v>28.87</v>
      </c>
      <c r="F580" s="93">
        <f t="shared" si="8"/>
        <v>173.22</v>
      </c>
    </row>
    <row r="581" spans="1:6" x14ac:dyDescent="0.2">
      <c r="A581" s="92" t="s">
        <v>1055</v>
      </c>
      <c r="B581" s="92" t="s">
        <v>1056</v>
      </c>
      <c r="C581" s="88" t="s">
        <v>71</v>
      </c>
      <c r="D581" s="93">
        <v>6</v>
      </c>
      <c r="E581" s="93">
        <v>36.78</v>
      </c>
      <c r="F581" s="93">
        <f t="shared" si="8"/>
        <v>220.68</v>
      </c>
    </row>
    <row r="582" spans="1:6" ht="25.5" x14ac:dyDescent="0.2">
      <c r="A582" s="92" t="s">
        <v>1057</v>
      </c>
      <c r="B582" s="92" t="s">
        <v>1058</v>
      </c>
      <c r="C582" s="88" t="s">
        <v>71</v>
      </c>
      <c r="D582" s="93">
        <v>5</v>
      </c>
      <c r="E582" s="93">
        <v>27.49</v>
      </c>
      <c r="F582" s="93">
        <f t="shared" si="8"/>
        <v>137.44999999999999</v>
      </c>
    </row>
    <row r="583" spans="1:6" x14ac:dyDescent="0.2">
      <c r="A583" s="92" t="s">
        <v>1059</v>
      </c>
      <c r="B583" s="92" t="s">
        <v>1060</v>
      </c>
      <c r="C583" s="88" t="s">
        <v>71</v>
      </c>
      <c r="D583" s="93">
        <v>6</v>
      </c>
      <c r="E583" s="93">
        <v>26.56</v>
      </c>
      <c r="F583" s="93">
        <f t="shared" ref="F583:F636" si="9">ROUND(E583*D583,2)</f>
        <v>159.36000000000001</v>
      </c>
    </row>
    <row r="584" spans="1:6" x14ac:dyDescent="0.2">
      <c r="A584" s="92" t="s">
        <v>1061</v>
      </c>
      <c r="B584" s="92" t="s">
        <v>1062</v>
      </c>
      <c r="C584" s="88" t="s">
        <v>7</v>
      </c>
      <c r="D584" s="93">
        <v>6</v>
      </c>
      <c r="E584" s="93">
        <v>101.36</v>
      </c>
      <c r="F584" s="93">
        <f t="shared" si="9"/>
        <v>608.16</v>
      </c>
    </row>
    <row r="585" spans="1:6" ht="25.5" x14ac:dyDescent="0.2">
      <c r="A585" s="92" t="s">
        <v>1063</v>
      </c>
      <c r="B585" s="92" t="s">
        <v>1064</v>
      </c>
      <c r="C585" s="88" t="s">
        <v>7</v>
      </c>
      <c r="D585" s="93">
        <v>4</v>
      </c>
      <c r="E585" s="93">
        <v>43.44</v>
      </c>
      <c r="F585" s="93">
        <f t="shared" si="9"/>
        <v>173.76</v>
      </c>
    </row>
    <row r="586" spans="1:6" x14ac:dyDescent="0.2">
      <c r="A586" s="87" t="s">
        <v>1065</v>
      </c>
      <c r="B586" s="87" t="s">
        <v>1066</v>
      </c>
      <c r="C586" s="88"/>
      <c r="D586" s="93"/>
      <c r="E586" s="93"/>
      <c r="F586" s="93">
        <f t="shared" si="9"/>
        <v>0</v>
      </c>
    </row>
    <row r="587" spans="1:6" x14ac:dyDescent="0.2">
      <c r="A587" s="87" t="s">
        <v>1067</v>
      </c>
      <c r="B587" s="87" t="s">
        <v>8</v>
      </c>
      <c r="C587" s="88"/>
      <c r="D587" s="93"/>
      <c r="E587" s="93"/>
      <c r="F587" s="93">
        <f t="shared" si="9"/>
        <v>0</v>
      </c>
    </row>
    <row r="588" spans="1:6" ht="25.5" x14ac:dyDescent="0.2">
      <c r="A588" s="92" t="s">
        <v>1068</v>
      </c>
      <c r="B588" s="92" t="s">
        <v>209</v>
      </c>
      <c r="C588" s="88" t="s">
        <v>74</v>
      </c>
      <c r="D588" s="93">
        <v>16.28</v>
      </c>
      <c r="E588" s="93">
        <v>18.850000000000001</v>
      </c>
      <c r="F588" s="93">
        <f t="shared" si="9"/>
        <v>306.88</v>
      </c>
    </row>
    <row r="589" spans="1:6" ht="25.5" x14ac:dyDescent="0.2">
      <c r="A589" s="92" t="s">
        <v>1069</v>
      </c>
      <c r="B589" s="92" t="s">
        <v>243</v>
      </c>
      <c r="C589" s="88" t="s">
        <v>74</v>
      </c>
      <c r="D589" s="93">
        <v>15.06</v>
      </c>
      <c r="E589" s="93">
        <v>22.62</v>
      </c>
      <c r="F589" s="93">
        <f t="shared" si="9"/>
        <v>340.66</v>
      </c>
    </row>
    <row r="590" spans="1:6" x14ac:dyDescent="0.2">
      <c r="A590" s="92" t="s">
        <v>1070</v>
      </c>
      <c r="B590" s="92" t="s">
        <v>1071</v>
      </c>
      <c r="C590" s="88" t="s">
        <v>30</v>
      </c>
      <c r="D590" s="93">
        <v>20</v>
      </c>
      <c r="E590" s="93">
        <v>14.1</v>
      </c>
      <c r="F590" s="93">
        <f t="shared" si="9"/>
        <v>282</v>
      </c>
    </row>
    <row r="591" spans="1:6" ht="25.5" x14ac:dyDescent="0.2">
      <c r="A591" s="92" t="s">
        <v>1072</v>
      </c>
      <c r="B591" s="92" t="s">
        <v>1073</v>
      </c>
      <c r="C591" s="88" t="s">
        <v>30</v>
      </c>
      <c r="D591" s="93">
        <v>20</v>
      </c>
      <c r="E591" s="93">
        <v>10.7</v>
      </c>
      <c r="F591" s="93">
        <f t="shared" si="9"/>
        <v>214</v>
      </c>
    </row>
    <row r="592" spans="1:6" x14ac:dyDescent="0.2">
      <c r="A592" s="92" t="s">
        <v>1074</v>
      </c>
      <c r="B592" s="92" t="s">
        <v>602</v>
      </c>
      <c r="C592" s="88" t="s">
        <v>28</v>
      </c>
      <c r="D592" s="93">
        <v>1.46</v>
      </c>
      <c r="E592" s="93">
        <v>7.54</v>
      </c>
      <c r="F592" s="93">
        <f t="shared" si="9"/>
        <v>11.01</v>
      </c>
    </row>
    <row r="593" spans="1:6" ht="25.5" x14ac:dyDescent="0.2">
      <c r="A593" s="92" t="s">
        <v>1075</v>
      </c>
      <c r="B593" s="92" t="s">
        <v>195</v>
      </c>
      <c r="C593" s="88" t="s">
        <v>196</v>
      </c>
      <c r="D593" s="93">
        <v>14.6</v>
      </c>
      <c r="E593" s="93">
        <v>0.64</v>
      </c>
      <c r="F593" s="93">
        <f t="shared" si="9"/>
        <v>9.34</v>
      </c>
    </row>
    <row r="594" spans="1:6" x14ac:dyDescent="0.2">
      <c r="A594" s="87" t="s">
        <v>1076</v>
      </c>
      <c r="B594" s="87" t="s">
        <v>1077</v>
      </c>
      <c r="C594" s="88"/>
      <c r="D594" s="93"/>
      <c r="E594" s="93"/>
      <c r="F594" s="93">
        <f t="shared" si="9"/>
        <v>0</v>
      </c>
    </row>
    <row r="595" spans="1:6" ht="25.5" x14ac:dyDescent="0.2">
      <c r="A595" s="92" t="s">
        <v>1078</v>
      </c>
      <c r="B595" s="92" t="s">
        <v>237</v>
      </c>
      <c r="C595" s="88" t="s">
        <v>7</v>
      </c>
      <c r="D595" s="93">
        <v>2</v>
      </c>
      <c r="E595" s="93">
        <v>345.29</v>
      </c>
      <c r="F595" s="93">
        <f t="shared" si="9"/>
        <v>690.58</v>
      </c>
    </row>
    <row r="596" spans="1:6" x14ac:dyDescent="0.2">
      <c r="A596" s="92" t="s">
        <v>1079</v>
      </c>
      <c r="B596" s="92" t="s">
        <v>266</v>
      </c>
      <c r="C596" s="88" t="s">
        <v>7</v>
      </c>
      <c r="D596" s="93">
        <v>1</v>
      </c>
      <c r="E596" s="93">
        <v>170.68</v>
      </c>
      <c r="F596" s="93">
        <f t="shared" si="9"/>
        <v>170.68</v>
      </c>
    </row>
    <row r="597" spans="1:6" x14ac:dyDescent="0.2">
      <c r="A597" s="92" t="s">
        <v>1080</v>
      </c>
      <c r="B597" s="92" t="s">
        <v>883</v>
      </c>
      <c r="C597" s="88" t="s">
        <v>30</v>
      </c>
      <c r="D597" s="93">
        <v>80</v>
      </c>
      <c r="E597" s="93">
        <v>20.93</v>
      </c>
      <c r="F597" s="93">
        <f t="shared" si="9"/>
        <v>1674.4</v>
      </c>
    </row>
    <row r="598" spans="1:6" x14ac:dyDescent="0.2">
      <c r="A598" s="92" t="s">
        <v>1081</v>
      </c>
      <c r="B598" s="92" t="s">
        <v>879</v>
      </c>
      <c r="C598" s="88" t="s">
        <v>30</v>
      </c>
      <c r="D598" s="93">
        <v>15</v>
      </c>
      <c r="E598" s="93">
        <v>12.18</v>
      </c>
      <c r="F598" s="93">
        <f t="shared" si="9"/>
        <v>182.7</v>
      </c>
    </row>
    <row r="599" spans="1:6" x14ac:dyDescent="0.2">
      <c r="A599" s="92" t="s">
        <v>1082</v>
      </c>
      <c r="B599" s="92" t="s">
        <v>1083</v>
      </c>
      <c r="C599" s="88" t="s">
        <v>30</v>
      </c>
      <c r="D599" s="93">
        <v>12.3</v>
      </c>
      <c r="E599" s="93">
        <v>17.89</v>
      </c>
      <c r="F599" s="93">
        <f t="shared" si="9"/>
        <v>220.05</v>
      </c>
    </row>
    <row r="600" spans="1:6" x14ac:dyDescent="0.2">
      <c r="A600" s="92" t="s">
        <v>1084</v>
      </c>
      <c r="B600" s="92" t="s">
        <v>893</v>
      </c>
      <c r="C600" s="88" t="s">
        <v>71</v>
      </c>
      <c r="D600" s="93">
        <v>21</v>
      </c>
      <c r="E600" s="93">
        <v>12.47</v>
      </c>
      <c r="F600" s="93">
        <f t="shared" si="9"/>
        <v>261.87</v>
      </c>
    </row>
    <row r="601" spans="1:6" x14ac:dyDescent="0.2">
      <c r="A601" s="92" t="s">
        <v>1085</v>
      </c>
      <c r="B601" s="92" t="s">
        <v>1086</v>
      </c>
      <c r="C601" s="88" t="s">
        <v>71</v>
      </c>
      <c r="D601" s="93">
        <v>5</v>
      </c>
      <c r="E601" s="93">
        <v>8.43</v>
      </c>
      <c r="F601" s="93">
        <f t="shared" si="9"/>
        <v>42.15</v>
      </c>
    </row>
    <row r="602" spans="1:6" x14ac:dyDescent="0.2">
      <c r="A602" s="92" t="s">
        <v>1087</v>
      </c>
      <c r="B602" s="92" t="s">
        <v>887</v>
      </c>
      <c r="C602" s="88" t="s">
        <v>71</v>
      </c>
      <c r="D602" s="93">
        <v>1</v>
      </c>
      <c r="E602" s="93">
        <v>5.04</v>
      </c>
      <c r="F602" s="93">
        <f t="shared" si="9"/>
        <v>5.04</v>
      </c>
    </row>
    <row r="603" spans="1:6" ht="25.5" x14ac:dyDescent="0.2">
      <c r="A603" s="92" t="s">
        <v>1088</v>
      </c>
      <c r="B603" s="92" t="s">
        <v>1089</v>
      </c>
      <c r="C603" s="88" t="s">
        <v>7</v>
      </c>
      <c r="D603" s="93">
        <v>1</v>
      </c>
      <c r="E603" s="93">
        <v>9.4700000000000006</v>
      </c>
      <c r="F603" s="93">
        <f t="shared" si="9"/>
        <v>9.4700000000000006</v>
      </c>
    </row>
    <row r="604" spans="1:6" x14ac:dyDescent="0.2">
      <c r="A604" s="92" t="s">
        <v>1090</v>
      </c>
      <c r="B604" s="92" t="s">
        <v>1091</v>
      </c>
      <c r="C604" s="88" t="s">
        <v>7</v>
      </c>
      <c r="D604" s="93">
        <v>5</v>
      </c>
      <c r="E604" s="93">
        <v>9.06</v>
      </c>
      <c r="F604" s="93">
        <f t="shared" si="9"/>
        <v>45.3</v>
      </c>
    </row>
    <row r="605" spans="1:6" x14ac:dyDescent="0.2">
      <c r="A605" s="92" t="s">
        <v>1092</v>
      </c>
      <c r="B605" s="92" t="s">
        <v>895</v>
      </c>
      <c r="C605" s="88" t="s">
        <v>71</v>
      </c>
      <c r="D605" s="93">
        <v>3</v>
      </c>
      <c r="E605" s="93">
        <v>12.18</v>
      </c>
      <c r="F605" s="93">
        <f t="shared" si="9"/>
        <v>36.54</v>
      </c>
    </row>
    <row r="606" spans="1:6" x14ac:dyDescent="0.2">
      <c r="A606" s="92" t="s">
        <v>1093</v>
      </c>
      <c r="B606" s="92" t="s">
        <v>891</v>
      </c>
      <c r="C606" s="88" t="s">
        <v>71</v>
      </c>
      <c r="D606" s="93">
        <v>4</v>
      </c>
      <c r="E606" s="93">
        <v>10.93</v>
      </c>
      <c r="F606" s="93">
        <f t="shared" si="9"/>
        <v>43.72</v>
      </c>
    </row>
    <row r="607" spans="1:6" x14ac:dyDescent="0.2">
      <c r="A607" s="92" t="s">
        <v>1094</v>
      </c>
      <c r="B607" s="92" t="s">
        <v>1095</v>
      </c>
      <c r="C607" s="88" t="s">
        <v>71</v>
      </c>
      <c r="D607" s="93">
        <v>1</v>
      </c>
      <c r="E607" s="93">
        <v>5.37</v>
      </c>
      <c r="F607" s="93">
        <f t="shared" si="9"/>
        <v>5.37</v>
      </c>
    </row>
    <row r="608" spans="1:6" ht="25.5" x14ac:dyDescent="0.2">
      <c r="A608" s="92" t="s">
        <v>1096</v>
      </c>
      <c r="B608" s="92" t="s">
        <v>1097</v>
      </c>
      <c r="C608" s="88" t="s">
        <v>71</v>
      </c>
      <c r="D608" s="93">
        <v>1</v>
      </c>
      <c r="E608" s="93">
        <v>15.25</v>
      </c>
      <c r="F608" s="93">
        <f t="shared" si="9"/>
        <v>15.25</v>
      </c>
    </row>
    <row r="609" spans="1:6" x14ac:dyDescent="0.2">
      <c r="A609" s="92" t="s">
        <v>1098</v>
      </c>
      <c r="B609" s="92" t="s">
        <v>1099</v>
      </c>
      <c r="C609" s="88" t="s">
        <v>6</v>
      </c>
      <c r="D609" s="93">
        <v>18.440000000000001</v>
      </c>
      <c r="E609" s="93">
        <v>60.14</v>
      </c>
      <c r="F609" s="93">
        <f t="shared" si="9"/>
        <v>1108.98</v>
      </c>
    </row>
    <row r="610" spans="1:6" ht="25.5" x14ac:dyDescent="0.2">
      <c r="A610" s="92" t="s">
        <v>1100</v>
      </c>
      <c r="B610" s="92" t="s">
        <v>1101</v>
      </c>
      <c r="C610" s="88" t="s">
        <v>7</v>
      </c>
      <c r="D610" s="93">
        <v>1</v>
      </c>
      <c r="E610" s="93">
        <v>5.23</v>
      </c>
      <c r="F610" s="93">
        <f t="shared" si="9"/>
        <v>5.23</v>
      </c>
    </row>
    <row r="611" spans="1:6" ht="25.5" x14ac:dyDescent="0.2">
      <c r="A611" s="92" t="s">
        <v>1102</v>
      </c>
      <c r="B611" s="92" t="s">
        <v>919</v>
      </c>
      <c r="C611" s="88" t="s">
        <v>71</v>
      </c>
      <c r="D611" s="93">
        <v>7</v>
      </c>
      <c r="E611" s="93">
        <v>10.33</v>
      </c>
      <c r="F611" s="93">
        <f t="shared" si="9"/>
        <v>72.31</v>
      </c>
    </row>
    <row r="612" spans="1:6" x14ac:dyDescent="0.2">
      <c r="A612" s="87" t="s">
        <v>1103</v>
      </c>
      <c r="B612" s="87" t="s">
        <v>40</v>
      </c>
      <c r="C612" s="88"/>
      <c r="D612" s="93"/>
      <c r="E612" s="93"/>
      <c r="F612" s="93">
        <f t="shared" si="9"/>
        <v>0</v>
      </c>
    </row>
    <row r="613" spans="1:6" x14ac:dyDescent="0.2">
      <c r="A613" s="92" t="s">
        <v>1104</v>
      </c>
      <c r="B613" s="92" t="s">
        <v>1105</v>
      </c>
      <c r="C613" s="88" t="s">
        <v>7</v>
      </c>
      <c r="D613" s="93">
        <v>21</v>
      </c>
      <c r="E613" s="93">
        <v>60.09</v>
      </c>
      <c r="F613" s="93">
        <f t="shared" si="9"/>
        <v>1261.8900000000001</v>
      </c>
    </row>
    <row r="614" spans="1:6" x14ac:dyDescent="0.2">
      <c r="A614" s="92" t="s">
        <v>1106</v>
      </c>
      <c r="B614" s="92" t="s">
        <v>1107</v>
      </c>
      <c r="C614" s="88" t="s">
        <v>6</v>
      </c>
      <c r="D614" s="93">
        <v>3</v>
      </c>
      <c r="E614" s="93">
        <v>216.28</v>
      </c>
      <c r="F614" s="93">
        <f t="shared" si="9"/>
        <v>648.84</v>
      </c>
    </row>
    <row r="615" spans="1:6" x14ac:dyDescent="0.2">
      <c r="A615" s="92" t="s">
        <v>1108</v>
      </c>
      <c r="B615" s="92" t="s">
        <v>1047</v>
      </c>
      <c r="C615" s="88" t="s">
        <v>6</v>
      </c>
      <c r="D615" s="93">
        <v>3</v>
      </c>
      <c r="E615" s="93">
        <v>188.44</v>
      </c>
      <c r="F615" s="93">
        <f t="shared" si="9"/>
        <v>565.32000000000005</v>
      </c>
    </row>
    <row r="616" spans="1:6" x14ac:dyDescent="0.2">
      <c r="A616" s="92" t="s">
        <v>1109</v>
      </c>
      <c r="B616" s="92" t="s">
        <v>1110</v>
      </c>
      <c r="C616" s="88" t="s">
        <v>30</v>
      </c>
      <c r="D616" s="93">
        <v>6</v>
      </c>
      <c r="E616" s="93">
        <v>46.66</v>
      </c>
      <c r="F616" s="93">
        <f t="shared" si="9"/>
        <v>279.95999999999998</v>
      </c>
    </row>
    <row r="617" spans="1:6" x14ac:dyDescent="0.2">
      <c r="A617" s="92" t="s">
        <v>1111</v>
      </c>
      <c r="B617" s="92" t="s">
        <v>1112</v>
      </c>
      <c r="C617" s="88" t="s">
        <v>7</v>
      </c>
      <c r="D617" s="93">
        <v>1</v>
      </c>
      <c r="E617" s="93">
        <v>382.49</v>
      </c>
      <c r="F617" s="93">
        <f t="shared" si="9"/>
        <v>382.49</v>
      </c>
    </row>
    <row r="618" spans="1:6" x14ac:dyDescent="0.2">
      <c r="A618" s="92" t="s">
        <v>1113</v>
      </c>
      <c r="B618" s="92" t="s">
        <v>1114</v>
      </c>
      <c r="C618" s="88" t="s">
        <v>7</v>
      </c>
      <c r="D618" s="93">
        <v>1</v>
      </c>
      <c r="E618" s="93">
        <v>3991.19</v>
      </c>
      <c r="F618" s="93">
        <f t="shared" si="9"/>
        <v>3991.19</v>
      </c>
    </row>
    <row r="619" spans="1:6" x14ac:dyDescent="0.2">
      <c r="A619" s="92" t="s">
        <v>1115</v>
      </c>
      <c r="B619" s="92" t="s">
        <v>1116</v>
      </c>
      <c r="C619" s="88" t="s">
        <v>30</v>
      </c>
      <c r="D619" s="93">
        <v>7</v>
      </c>
      <c r="E619" s="93">
        <v>58.26</v>
      </c>
      <c r="F619" s="93">
        <f t="shared" si="9"/>
        <v>407.82</v>
      </c>
    </row>
    <row r="620" spans="1:6" ht="25.5" x14ac:dyDescent="0.2">
      <c r="A620" s="92" t="s">
        <v>1117</v>
      </c>
      <c r="B620" s="92" t="s">
        <v>1118</v>
      </c>
      <c r="C620" s="88" t="s">
        <v>71</v>
      </c>
      <c r="D620" s="93">
        <v>1</v>
      </c>
      <c r="E620" s="93">
        <v>145.35</v>
      </c>
      <c r="F620" s="93">
        <f t="shared" si="9"/>
        <v>145.35</v>
      </c>
    </row>
    <row r="621" spans="1:6" ht="38.25" x14ac:dyDescent="0.2">
      <c r="A621" s="92" t="s">
        <v>1119</v>
      </c>
      <c r="B621" s="92" t="s">
        <v>933</v>
      </c>
      <c r="C621" s="88" t="s">
        <v>71</v>
      </c>
      <c r="D621" s="93">
        <v>1</v>
      </c>
      <c r="E621" s="93">
        <v>147.12</v>
      </c>
      <c r="F621" s="93">
        <f t="shared" si="9"/>
        <v>147.12</v>
      </c>
    </row>
    <row r="622" spans="1:6" x14ac:dyDescent="0.2">
      <c r="A622" s="92" t="s">
        <v>1120</v>
      </c>
      <c r="B622" s="92" t="s">
        <v>1121</v>
      </c>
      <c r="C622" s="88" t="s">
        <v>7</v>
      </c>
      <c r="D622" s="93">
        <v>18</v>
      </c>
      <c r="E622" s="93">
        <v>102.82</v>
      </c>
      <c r="F622" s="93">
        <f t="shared" si="9"/>
        <v>1850.76</v>
      </c>
    </row>
    <row r="623" spans="1:6" x14ac:dyDescent="0.2">
      <c r="A623" s="87" t="s">
        <v>1122</v>
      </c>
      <c r="B623" s="87" t="s">
        <v>1123</v>
      </c>
      <c r="C623" s="88"/>
      <c r="D623" s="93"/>
      <c r="E623" s="93"/>
      <c r="F623" s="93">
        <f t="shared" si="9"/>
        <v>0</v>
      </c>
    </row>
    <row r="624" spans="1:6" ht="38.25" x14ac:dyDescent="0.2">
      <c r="A624" s="92" t="s">
        <v>1124</v>
      </c>
      <c r="B624" s="92" t="s">
        <v>1125</v>
      </c>
      <c r="C624" s="88" t="s">
        <v>72</v>
      </c>
      <c r="D624" s="93">
        <v>10.18</v>
      </c>
      <c r="E624" s="93">
        <v>79.73</v>
      </c>
      <c r="F624" s="93">
        <f t="shared" si="9"/>
        <v>811.65</v>
      </c>
    </row>
    <row r="625" spans="1:6" x14ac:dyDescent="0.2">
      <c r="A625" s="92" t="s">
        <v>1126</v>
      </c>
      <c r="B625" s="92" t="s">
        <v>1127</v>
      </c>
      <c r="C625" s="88" t="s">
        <v>6</v>
      </c>
      <c r="D625" s="93">
        <v>24.46</v>
      </c>
      <c r="E625" s="93">
        <v>51.55</v>
      </c>
      <c r="F625" s="93">
        <f t="shared" si="9"/>
        <v>1260.9100000000001</v>
      </c>
    </row>
    <row r="626" spans="1:6" ht="25.5" x14ac:dyDescent="0.2">
      <c r="A626" s="92" t="s">
        <v>1128</v>
      </c>
      <c r="B626" s="92" t="s">
        <v>1129</v>
      </c>
      <c r="C626" s="88" t="s">
        <v>74</v>
      </c>
      <c r="D626" s="93">
        <v>6.34</v>
      </c>
      <c r="E626" s="93">
        <v>77.38</v>
      </c>
      <c r="F626" s="93">
        <f t="shared" si="9"/>
        <v>490.59</v>
      </c>
    </row>
    <row r="627" spans="1:6" x14ac:dyDescent="0.2">
      <c r="A627" s="92" t="s">
        <v>1130</v>
      </c>
      <c r="B627" s="92" t="s">
        <v>1131</v>
      </c>
      <c r="C627" s="88" t="s">
        <v>28</v>
      </c>
      <c r="D627" s="93">
        <v>1.83</v>
      </c>
      <c r="E627" s="93">
        <v>66.09</v>
      </c>
      <c r="F627" s="93">
        <f t="shared" si="9"/>
        <v>120.94</v>
      </c>
    </row>
    <row r="628" spans="1:6" x14ac:dyDescent="0.2">
      <c r="A628" s="87" t="s">
        <v>1132</v>
      </c>
      <c r="B628" s="87" t="s">
        <v>1133</v>
      </c>
      <c r="C628" s="88"/>
      <c r="D628" s="93"/>
      <c r="E628" s="93"/>
      <c r="F628" s="93">
        <f t="shared" si="9"/>
        <v>0</v>
      </c>
    </row>
    <row r="629" spans="1:6" ht="25.5" x14ac:dyDescent="0.2">
      <c r="A629" s="92" t="s">
        <v>1134</v>
      </c>
      <c r="B629" s="92" t="s">
        <v>322</v>
      </c>
      <c r="C629" s="88" t="s">
        <v>72</v>
      </c>
      <c r="D629" s="93">
        <v>2.54</v>
      </c>
      <c r="E629" s="93">
        <v>3.02</v>
      </c>
      <c r="F629" s="93">
        <f t="shared" si="9"/>
        <v>7.67</v>
      </c>
    </row>
    <row r="630" spans="1:6" ht="25.5" x14ac:dyDescent="0.2">
      <c r="A630" s="92" t="s">
        <v>1135</v>
      </c>
      <c r="B630" s="92" t="s">
        <v>586</v>
      </c>
      <c r="C630" s="88" t="s">
        <v>72</v>
      </c>
      <c r="D630" s="93">
        <v>2.54</v>
      </c>
      <c r="E630" s="93">
        <v>18.649999999999999</v>
      </c>
      <c r="F630" s="93">
        <f t="shared" si="9"/>
        <v>47.37</v>
      </c>
    </row>
    <row r="631" spans="1:6" ht="38.25" x14ac:dyDescent="0.2">
      <c r="A631" s="92" t="s">
        <v>1136</v>
      </c>
      <c r="B631" s="92" t="s">
        <v>1137</v>
      </c>
      <c r="C631" s="88" t="s">
        <v>28</v>
      </c>
      <c r="D631" s="93">
        <v>0.49</v>
      </c>
      <c r="E631" s="93">
        <v>1172.6400000000001</v>
      </c>
      <c r="F631" s="93">
        <f t="shared" si="9"/>
        <v>574.59</v>
      </c>
    </row>
    <row r="632" spans="1:6" ht="25.5" x14ac:dyDescent="0.2">
      <c r="A632" s="92" t="s">
        <v>1138</v>
      </c>
      <c r="B632" s="92" t="s">
        <v>1139</v>
      </c>
      <c r="C632" s="88" t="s">
        <v>6</v>
      </c>
      <c r="D632" s="93">
        <v>2.21</v>
      </c>
      <c r="E632" s="93">
        <v>317.52999999999997</v>
      </c>
      <c r="F632" s="93">
        <f t="shared" si="9"/>
        <v>701.74</v>
      </c>
    </row>
    <row r="633" spans="1:6" ht="25.5" x14ac:dyDescent="0.2">
      <c r="A633" s="92" t="s">
        <v>1140</v>
      </c>
      <c r="B633" s="92" t="s">
        <v>1141</v>
      </c>
      <c r="C633" s="88" t="s">
        <v>6</v>
      </c>
      <c r="D633" s="93">
        <v>5.34</v>
      </c>
      <c r="E633" s="93">
        <v>8.43</v>
      </c>
      <c r="F633" s="93">
        <f t="shared" si="9"/>
        <v>45.02</v>
      </c>
    </row>
    <row r="634" spans="1:6" x14ac:dyDescent="0.2">
      <c r="A634" s="87" t="s">
        <v>1142</v>
      </c>
      <c r="B634" s="87" t="s">
        <v>1143</v>
      </c>
      <c r="C634" s="88"/>
      <c r="D634" s="93"/>
      <c r="E634" s="93"/>
      <c r="F634" s="93">
        <f t="shared" si="9"/>
        <v>0</v>
      </c>
    </row>
    <row r="635" spans="1:6" x14ac:dyDescent="0.2">
      <c r="A635" s="92" t="s">
        <v>1144</v>
      </c>
      <c r="B635" s="92" t="s">
        <v>1145</v>
      </c>
      <c r="C635" s="88" t="s">
        <v>7</v>
      </c>
      <c r="D635" s="93">
        <v>2</v>
      </c>
      <c r="E635" s="93">
        <v>2496.9899999999998</v>
      </c>
      <c r="F635" s="93">
        <f t="shared" si="9"/>
        <v>4993.9799999999996</v>
      </c>
    </row>
    <row r="636" spans="1:6" x14ac:dyDescent="0.2">
      <c r="A636" s="92" t="s">
        <v>1146</v>
      </c>
      <c r="B636" s="92" t="s">
        <v>1147</v>
      </c>
      <c r="C636" s="88" t="s">
        <v>72</v>
      </c>
      <c r="D636" s="93">
        <v>402</v>
      </c>
      <c r="E636" s="93">
        <v>1.1000000000000001</v>
      </c>
      <c r="F636" s="93">
        <f t="shared" si="9"/>
        <v>442.2</v>
      </c>
    </row>
    <row r="637" spans="1:6" ht="15" x14ac:dyDescent="0.35">
      <c r="A637" s="94"/>
      <c r="B637" s="87" t="s">
        <v>1148</v>
      </c>
      <c r="C637" s="88"/>
      <c r="D637" s="89"/>
      <c r="E637" s="90"/>
      <c r="F637" s="96">
        <f>SUM(F4:F636)</f>
        <v>666614.48</v>
      </c>
    </row>
    <row r="639" spans="1:6" x14ac:dyDescent="0.2">
      <c r="F639" s="95">
        <v>666614.48</v>
      </c>
    </row>
  </sheetData>
  <pageMargins left="0.5" right="0.5" top="0.5" bottom="0.5" header="0.31496062000000002" footer="0.31496062000000002"/>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5:AH54"/>
  <sheetViews>
    <sheetView topLeftCell="A30" workbookViewId="0">
      <selection activeCell="R54" sqref="R54"/>
    </sheetView>
  </sheetViews>
  <sheetFormatPr defaultRowHeight="12.75" x14ac:dyDescent="0.2"/>
  <cols>
    <col min="2" max="7" width="5.7109375" customWidth="1"/>
    <col min="8" max="8" width="5.5703125" customWidth="1"/>
    <col min="9" max="32" width="5.7109375" customWidth="1"/>
  </cols>
  <sheetData>
    <row r="5" spans="1:34" x14ac:dyDescent="0.2">
      <c r="A5" s="157" t="s">
        <v>543</v>
      </c>
    </row>
    <row r="6" spans="1:34" ht="15" x14ac:dyDescent="0.2">
      <c r="B6" s="157" t="s">
        <v>1163</v>
      </c>
      <c r="C6" s="157" t="s">
        <v>1159</v>
      </c>
      <c r="D6">
        <v>0.12</v>
      </c>
      <c r="E6" s="157" t="s">
        <v>1212</v>
      </c>
      <c r="F6">
        <v>0.25</v>
      </c>
      <c r="G6" s="157" t="s">
        <v>1212</v>
      </c>
      <c r="H6">
        <v>2.86</v>
      </c>
      <c r="I6" s="157" t="s">
        <v>1211</v>
      </c>
      <c r="J6">
        <f>D6*F6*H6</f>
        <v>8.5800000000000001E-2</v>
      </c>
      <c r="K6" s="157" t="s">
        <v>1214</v>
      </c>
      <c r="M6" t="str">
        <f>CONCATENATE(B6,C6,D6,E6,F6,F6,G6,H6,I6,J6,K6)</f>
        <v>P1→0,12m X0,250,25m X2,86m =0,0858m³</v>
      </c>
      <c r="V6" s="157" t="s">
        <v>1163</v>
      </c>
      <c r="W6" s="157" t="s">
        <v>1220</v>
      </c>
      <c r="X6">
        <v>0.12</v>
      </c>
      <c r="Y6" s="157" t="s">
        <v>1216</v>
      </c>
      <c r="Z6">
        <v>0.25</v>
      </c>
      <c r="AA6" s="157" t="s">
        <v>1218</v>
      </c>
      <c r="AB6" s="157">
        <v>2</v>
      </c>
      <c r="AC6" s="157" t="s">
        <v>1219</v>
      </c>
      <c r="AD6">
        <v>2.82</v>
      </c>
      <c r="AE6" s="157" t="s">
        <v>1211</v>
      </c>
      <c r="AF6">
        <f>((X6+Z6)*AB6)*AD6</f>
        <v>2.0868000000000002</v>
      </c>
      <c r="AG6" s="157" t="s">
        <v>1217</v>
      </c>
      <c r="AH6" t="str">
        <f>CONCATENATE(V6,W6,X6,Y6,Z6,AA6,AB6,AC6,AD6,AE6,AF6,AG6)</f>
        <v>P1→((0,12m +0,25m X)2)X2,82m =2,0868m²</v>
      </c>
    </row>
    <row r="7" spans="1:34" ht="15" x14ac:dyDescent="0.2">
      <c r="B7" s="157" t="s">
        <v>1164</v>
      </c>
      <c r="C7" s="157" t="s">
        <v>1159</v>
      </c>
      <c r="D7">
        <v>0.12</v>
      </c>
      <c r="E7" s="157" t="s">
        <v>1212</v>
      </c>
      <c r="F7">
        <v>0.25</v>
      </c>
      <c r="G7" s="157" t="s">
        <v>1212</v>
      </c>
      <c r="H7">
        <v>2.86</v>
      </c>
      <c r="I7" s="157" t="s">
        <v>1211</v>
      </c>
      <c r="J7">
        <f t="shared" ref="J7:J52" si="0">D7*F7*H7</f>
        <v>8.5800000000000001E-2</v>
      </c>
      <c r="K7" s="157" t="s">
        <v>1214</v>
      </c>
      <c r="M7" t="str">
        <f t="shared" ref="M7:M53" si="1">CONCATENATE(B7,C7,D7,E7,F7,F7,G7,H7,I7,J7,K7)</f>
        <v>P2→0,12m X0,250,25m X2,86m =0,0858m³</v>
      </c>
      <c r="V7" s="157" t="s">
        <v>1164</v>
      </c>
      <c r="W7" s="157" t="s">
        <v>1220</v>
      </c>
      <c r="X7">
        <v>0.12</v>
      </c>
      <c r="Y7" s="157" t="s">
        <v>1216</v>
      </c>
      <c r="Z7">
        <v>0.25</v>
      </c>
      <c r="AA7" s="157" t="s">
        <v>1218</v>
      </c>
      <c r="AB7" s="157">
        <v>2</v>
      </c>
      <c r="AC7" s="157" t="s">
        <v>1219</v>
      </c>
      <c r="AD7">
        <v>2.82</v>
      </c>
      <c r="AE7" s="157" t="s">
        <v>1211</v>
      </c>
      <c r="AF7">
        <f t="shared" ref="AF7:AF52" si="2">((X7+Z7)*AB7)*AD7</f>
        <v>2.0868000000000002</v>
      </c>
      <c r="AG7" s="157" t="s">
        <v>1217</v>
      </c>
      <c r="AH7" t="str">
        <f t="shared" ref="AH7:AH53" si="3">CONCATENATE(V7,W7,X7,Y7,Z7,AA7,AB7,AC7,AD7,AE7,AF7,AG7)</f>
        <v>P2→((0,12m +0,25m X)2)X2,82m =2,0868m²</v>
      </c>
    </row>
    <row r="8" spans="1:34" ht="15" x14ac:dyDescent="0.2">
      <c r="B8" s="157" t="s">
        <v>1165</v>
      </c>
      <c r="C8" s="157" t="s">
        <v>1159</v>
      </c>
      <c r="D8">
        <v>0.12</v>
      </c>
      <c r="E8" s="157" t="s">
        <v>1212</v>
      </c>
      <c r="F8">
        <v>0.25</v>
      </c>
      <c r="G8" s="157" t="s">
        <v>1212</v>
      </c>
      <c r="H8">
        <v>2.86</v>
      </c>
      <c r="I8" s="157" t="s">
        <v>1211</v>
      </c>
      <c r="J8">
        <f t="shared" si="0"/>
        <v>8.5800000000000001E-2</v>
      </c>
      <c r="K8" s="157" t="s">
        <v>1214</v>
      </c>
      <c r="M8" t="str">
        <f t="shared" si="1"/>
        <v>P3→0,12m X0,250,25m X2,86m =0,0858m³</v>
      </c>
      <c r="V8" s="157" t="s">
        <v>1165</v>
      </c>
      <c r="W8" s="157" t="s">
        <v>1220</v>
      </c>
      <c r="X8">
        <v>0.12</v>
      </c>
      <c r="Y8" s="157" t="s">
        <v>1216</v>
      </c>
      <c r="Z8">
        <v>0.25</v>
      </c>
      <c r="AA8" s="157" t="s">
        <v>1218</v>
      </c>
      <c r="AB8" s="157">
        <v>2</v>
      </c>
      <c r="AC8" s="157" t="s">
        <v>1219</v>
      </c>
      <c r="AD8">
        <v>2.82</v>
      </c>
      <c r="AE8" s="157" t="s">
        <v>1211</v>
      </c>
      <c r="AF8">
        <f t="shared" si="2"/>
        <v>2.0868000000000002</v>
      </c>
      <c r="AG8" s="157" t="s">
        <v>1217</v>
      </c>
      <c r="AH8" t="str">
        <f t="shared" si="3"/>
        <v>P3→((0,12m +0,25m X)2)X2,82m =2,0868m²</v>
      </c>
    </row>
    <row r="9" spans="1:34" ht="15" x14ac:dyDescent="0.2">
      <c r="B9" s="157" t="s">
        <v>1166</v>
      </c>
      <c r="C9" s="157" t="s">
        <v>1159</v>
      </c>
      <c r="D9">
        <v>0.12</v>
      </c>
      <c r="E9" s="157" t="s">
        <v>1212</v>
      </c>
      <c r="F9">
        <v>0.25</v>
      </c>
      <c r="G9" s="157" t="s">
        <v>1212</v>
      </c>
      <c r="H9">
        <v>2.86</v>
      </c>
      <c r="I9" s="157" t="s">
        <v>1211</v>
      </c>
      <c r="J9">
        <f t="shared" si="0"/>
        <v>8.5800000000000001E-2</v>
      </c>
      <c r="K9" s="157" t="s">
        <v>1214</v>
      </c>
      <c r="M9" t="str">
        <f t="shared" si="1"/>
        <v>P4→0,12m X0,250,25m X2,86m =0,0858m³</v>
      </c>
      <c r="V9" s="157" t="s">
        <v>1166</v>
      </c>
      <c r="W9" s="157" t="s">
        <v>1220</v>
      </c>
      <c r="X9">
        <v>0.12</v>
      </c>
      <c r="Y9" s="157" t="s">
        <v>1216</v>
      </c>
      <c r="Z9">
        <v>0.25</v>
      </c>
      <c r="AA9" s="157" t="s">
        <v>1218</v>
      </c>
      <c r="AB9" s="157">
        <v>2</v>
      </c>
      <c r="AC9" s="157" t="s">
        <v>1219</v>
      </c>
      <c r="AD9">
        <v>2.82</v>
      </c>
      <c r="AE9" s="157" t="s">
        <v>1211</v>
      </c>
      <c r="AF9">
        <f t="shared" si="2"/>
        <v>2.0868000000000002</v>
      </c>
      <c r="AG9" s="157" t="s">
        <v>1217</v>
      </c>
      <c r="AH9" t="str">
        <f t="shared" si="3"/>
        <v>P4→((0,12m +0,25m X)2)X2,82m =2,0868m²</v>
      </c>
    </row>
    <row r="10" spans="1:34" ht="15" x14ac:dyDescent="0.2">
      <c r="B10" s="157" t="s">
        <v>1167</v>
      </c>
      <c r="C10" s="157" t="s">
        <v>1159</v>
      </c>
      <c r="D10">
        <v>0.12</v>
      </c>
      <c r="E10" s="157" t="s">
        <v>1212</v>
      </c>
      <c r="F10">
        <v>0.25</v>
      </c>
      <c r="G10" s="157" t="s">
        <v>1212</v>
      </c>
      <c r="H10">
        <v>2.86</v>
      </c>
      <c r="I10" s="157" t="s">
        <v>1211</v>
      </c>
      <c r="J10">
        <f t="shared" si="0"/>
        <v>8.5800000000000001E-2</v>
      </c>
      <c r="K10" s="157" t="s">
        <v>1214</v>
      </c>
      <c r="M10" t="str">
        <f t="shared" si="1"/>
        <v>P5→0,12m X0,250,25m X2,86m =0,0858m³</v>
      </c>
      <c r="V10" s="157" t="s">
        <v>1167</v>
      </c>
      <c r="W10" s="157" t="s">
        <v>1220</v>
      </c>
      <c r="X10">
        <v>0.12</v>
      </c>
      <c r="Y10" s="157" t="s">
        <v>1216</v>
      </c>
      <c r="Z10">
        <v>0.25</v>
      </c>
      <c r="AA10" s="157" t="s">
        <v>1218</v>
      </c>
      <c r="AB10" s="157">
        <v>2</v>
      </c>
      <c r="AC10" s="157" t="s">
        <v>1219</v>
      </c>
      <c r="AD10">
        <v>2.82</v>
      </c>
      <c r="AE10" s="157" t="s">
        <v>1211</v>
      </c>
      <c r="AF10">
        <f t="shared" si="2"/>
        <v>2.0868000000000002</v>
      </c>
      <c r="AG10" s="157" t="s">
        <v>1217</v>
      </c>
      <c r="AH10" t="str">
        <f t="shared" si="3"/>
        <v>P5→((0,12m +0,25m X)2)X2,82m =2,0868m²</v>
      </c>
    </row>
    <row r="11" spans="1:34" ht="15" x14ac:dyDescent="0.2">
      <c r="B11" s="157" t="s">
        <v>1168</v>
      </c>
      <c r="C11" s="157" t="s">
        <v>1159</v>
      </c>
      <c r="D11">
        <v>0.12</v>
      </c>
      <c r="E11" s="157" t="s">
        <v>1212</v>
      </c>
      <c r="F11">
        <v>0.25</v>
      </c>
      <c r="G11" s="157" t="s">
        <v>1212</v>
      </c>
      <c r="H11">
        <v>2.86</v>
      </c>
      <c r="I11" s="157" t="s">
        <v>1211</v>
      </c>
      <c r="J11">
        <f t="shared" si="0"/>
        <v>8.5800000000000001E-2</v>
      </c>
      <c r="K11" s="157" t="s">
        <v>1214</v>
      </c>
      <c r="M11" t="str">
        <f t="shared" si="1"/>
        <v>P6→0,12m X0,250,25m X2,86m =0,0858m³</v>
      </c>
      <c r="V11" s="157" t="s">
        <v>1168</v>
      </c>
      <c r="W11" s="157" t="s">
        <v>1220</v>
      </c>
      <c r="X11">
        <v>0.12</v>
      </c>
      <c r="Y11" s="157" t="s">
        <v>1216</v>
      </c>
      <c r="Z11">
        <v>0.25</v>
      </c>
      <c r="AA11" s="157" t="s">
        <v>1218</v>
      </c>
      <c r="AB11" s="157">
        <v>2</v>
      </c>
      <c r="AC11" s="157" t="s">
        <v>1219</v>
      </c>
      <c r="AD11">
        <v>2.82</v>
      </c>
      <c r="AE11" s="157" t="s">
        <v>1211</v>
      </c>
      <c r="AF11">
        <f t="shared" si="2"/>
        <v>2.0868000000000002</v>
      </c>
      <c r="AG11" s="157" t="s">
        <v>1217</v>
      </c>
      <c r="AH11" t="str">
        <f t="shared" si="3"/>
        <v>P6→((0,12m +0,25m X)2)X2,82m =2,0868m²</v>
      </c>
    </row>
    <row r="12" spans="1:34" ht="15" x14ac:dyDescent="0.2">
      <c r="B12" s="157" t="s">
        <v>1169</v>
      </c>
      <c r="C12" s="157" t="s">
        <v>1159</v>
      </c>
      <c r="D12">
        <v>0.12</v>
      </c>
      <c r="E12" s="157" t="s">
        <v>1212</v>
      </c>
      <c r="F12">
        <v>0.25</v>
      </c>
      <c r="G12" s="157" t="s">
        <v>1212</v>
      </c>
      <c r="H12">
        <v>2.86</v>
      </c>
      <c r="I12" s="157" t="s">
        <v>1211</v>
      </c>
      <c r="J12">
        <f t="shared" si="0"/>
        <v>8.5800000000000001E-2</v>
      </c>
      <c r="K12" s="157" t="s">
        <v>1214</v>
      </c>
      <c r="M12" t="str">
        <f t="shared" si="1"/>
        <v>P7→0,12m X0,250,25m X2,86m =0,0858m³</v>
      </c>
      <c r="V12" s="157" t="s">
        <v>1169</v>
      </c>
      <c r="W12" s="157" t="s">
        <v>1220</v>
      </c>
      <c r="X12">
        <v>0.12</v>
      </c>
      <c r="Y12" s="157" t="s">
        <v>1216</v>
      </c>
      <c r="Z12">
        <v>0.25</v>
      </c>
      <c r="AA12" s="157" t="s">
        <v>1218</v>
      </c>
      <c r="AB12" s="157">
        <v>2</v>
      </c>
      <c r="AC12" s="157" t="s">
        <v>1219</v>
      </c>
      <c r="AD12">
        <v>2.82</v>
      </c>
      <c r="AE12" s="157" t="s">
        <v>1211</v>
      </c>
      <c r="AF12">
        <f t="shared" si="2"/>
        <v>2.0868000000000002</v>
      </c>
      <c r="AG12" s="157" t="s">
        <v>1217</v>
      </c>
      <c r="AH12" t="str">
        <f t="shared" si="3"/>
        <v>P7→((0,12m +0,25m X)2)X2,82m =2,0868m²</v>
      </c>
    </row>
    <row r="13" spans="1:34" ht="15" x14ac:dyDescent="0.2">
      <c r="B13" s="157" t="s">
        <v>1170</v>
      </c>
      <c r="C13" s="157" t="s">
        <v>1159</v>
      </c>
      <c r="D13">
        <v>0.12</v>
      </c>
      <c r="E13" s="157" t="s">
        <v>1212</v>
      </c>
      <c r="F13">
        <v>0.25</v>
      </c>
      <c r="G13" s="157" t="s">
        <v>1212</v>
      </c>
      <c r="H13">
        <v>2.86</v>
      </c>
      <c r="I13" s="157" t="s">
        <v>1211</v>
      </c>
      <c r="J13">
        <f t="shared" si="0"/>
        <v>8.5800000000000001E-2</v>
      </c>
      <c r="K13" s="157" t="s">
        <v>1214</v>
      </c>
      <c r="M13" t="str">
        <f t="shared" si="1"/>
        <v>P8→0,12m X0,250,25m X2,86m =0,0858m³</v>
      </c>
      <c r="V13" s="157" t="s">
        <v>1170</v>
      </c>
      <c r="W13" s="157" t="s">
        <v>1220</v>
      </c>
      <c r="X13">
        <v>0.12</v>
      </c>
      <c r="Y13" s="157" t="s">
        <v>1216</v>
      </c>
      <c r="Z13">
        <v>0.25</v>
      </c>
      <c r="AA13" s="157" t="s">
        <v>1218</v>
      </c>
      <c r="AB13" s="157">
        <v>2</v>
      </c>
      <c r="AC13" s="157" t="s">
        <v>1219</v>
      </c>
      <c r="AD13">
        <v>2.82</v>
      </c>
      <c r="AE13" s="157" t="s">
        <v>1211</v>
      </c>
      <c r="AF13">
        <f t="shared" si="2"/>
        <v>2.0868000000000002</v>
      </c>
      <c r="AG13" s="157" t="s">
        <v>1217</v>
      </c>
      <c r="AH13" t="str">
        <f t="shared" si="3"/>
        <v>P8→((0,12m +0,25m X)2)X2,82m =2,0868m²</v>
      </c>
    </row>
    <row r="14" spans="1:34" ht="15" x14ac:dyDescent="0.2">
      <c r="B14" s="157" t="s">
        <v>1171</v>
      </c>
      <c r="C14" s="157" t="s">
        <v>1159</v>
      </c>
      <c r="D14">
        <v>0.12</v>
      </c>
      <c r="E14" s="157" t="s">
        <v>1212</v>
      </c>
      <c r="F14">
        <v>0.25</v>
      </c>
      <c r="G14" s="157" t="s">
        <v>1212</v>
      </c>
      <c r="H14">
        <v>2.86</v>
      </c>
      <c r="I14" s="157" t="s">
        <v>1211</v>
      </c>
      <c r="J14">
        <f t="shared" si="0"/>
        <v>8.5800000000000001E-2</v>
      </c>
      <c r="K14" s="157" t="s">
        <v>1214</v>
      </c>
      <c r="M14" t="str">
        <f t="shared" si="1"/>
        <v>P9→0,12m X0,250,25m X2,86m =0,0858m³</v>
      </c>
      <c r="V14" s="157" t="s">
        <v>1171</v>
      </c>
      <c r="W14" s="157" t="s">
        <v>1220</v>
      </c>
      <c r="X14">
        <v>0.12</v>
      </c>
      <c r="Y14" s="157" t="s">
        <v>1216</v>
      </c>
      <c r="Z14">
        <v>0.25</v>
      </c>
      <c r="AA14" s="157" t="s">
        <v>1218</v>
      </c>
      <c r="AB14" s="157">
        <v>2</v>
      </c>
      <c r="AC14" s="157" t="s">
        <v>1219</v>
      </c>
      <c r="AD14">
        <v>2.82</v>
      </c>
      <c r="AE14" s="157" t="s">
        <v>1211</v>
      </c>
      <c r="AF14">
        <f t="shared" si="2"/>
        <v>2.0868000000000002</v>
      </c>
      <c r="AG14" s="157" t="s">
        <v>1217</v>
      </c>
      <c r="AH14" t="str">
        <f t="shared" si="3"/>
        <v>P9→((0,12m +0,25m X)2)X2,82m =2,0868m²</v>
      </c>
    </row>
    <row r="15" spans="1:34" ht="15" x14ac:dyDescent="0.2">
      <c r="B15" s="157" t="s">
        <v>1172</v>
      </c>
      <c r="C15" s="157" t="s">
        <v>1159</v>
      </c>
      <c r="D15">
        <v>0.12</v>
      </c>
      <c r="E15" s="157" t="s">
        <v>1212</v>
      </c>
      <c r="F15">
        <v>0.25</v>
      </c>
      <c r="G15" s="157" t="s">
        <v>1212</v>
      </c>
      <c r="H15">
        <v>2.86</v>
      </c>
      <c r="I15" s="157" t="s">
        <v>1211</v>
      </c>
      <c r="J15">
        <f t="shared" si="0"/>
        <v>8.5800000000000001E-2</v>
      </c>
      <c r="K15" s="157" t="s">
        <v>1214</v>
      </c>
      <c r="M15" t="str">
        <f t="shared" si="1"/>
        <v>P10→0,12m X0,250,25m X2,86m =0,0858m³</v>
      </c>
      <c r="V15" s="157" t="s">
        <v>1172</v>
      </c>
      <c r="W15" s="157" t="s">
        <v>1220</v>
      </c>
      <c r="X15">
        <v>0.12</v>
      </c>
      <c r="Y15" s="157" t="s">
        <v>1216</v>
      </c>
      <c r="Z15">
        <v>0.25</v>
      </c>
      <c r="AA15" s="157" t="s">
        <v>1218</v>
      </c>
      <c r="AB15" s="157">
        <v>2</v>
      </c>
      <c r="AC15" s="157" t="s">
        <v>1219</v>
      </c>
      <c r="AD15">
        <v>2.82</v>
      </c>
      <c r="AE15" s="157" t="s">
        <v>1211</v>
      </c>
      <c r="AF15">
        <f t="shared" si="2"/>
        <v>2.0868000000000002</v>
      </c>
      <c r="AG15" s="157" t="s">
        <v>1217</v>
      </c>
      <c r="AH15" t="str">
        <f t="shared" si="3"/>
        <v>P10→((0,12m +0,25m X)2)X2,82m =2,0868m²</v>
      </c>
    </row>
    <row r="16" spans="1:34" ht="15" x14ac:dyDescent="0.2">
      <c r="B16" s="157" t="s">
        <v>1173</v>
      </c>
      <c r="C16" s="157" t="s">
        <v>1159</v>
      </c>
      <c r="D16">
        <v>0.12</v>
      </c>
      <c r="E16" s="157" t="s">
        <v>1212</v>
      </c>
      <c r="F16">
        <v>0.25</v>
      </c>
      <c r="G16" s="157" t="s">
        <v>1212</v>
      </c>
      <c r="H16">
        <v>2.86</v>
      </c>
      <c r="I16" s="157" t="s">
        <v>1211</v>
      </c>
      <c r="J16">
        <f t="shared" si="0"/>
        <v>8.5800000000000001E-2</v>
      </c>
      <c r="K16" s="157" t="s">
        <v>1214</v>
      </c>
      <c r="M16" t="str">
        <f t="shared" si="1"/>
        <v>P11→0,12m X0,250,25m X2,86m =0,0858m³</v>
      </c>
      <c r="V16" s="157" t="s">
        <v>1173</v>
      </c>
      <c r="W16" s="157" t="s">
        <v>1220</v>
      </c>
      <c r="X16">
        <v>0.12</v>
      </c>
      <c r="Y16" s="157" t="s">
        <v>1216</v>
      </c>
      <c r="Z16">
        <v>0.25</v>
      </c>
      <c r="AA16" s="157" t="s">
        <v>1218</v>
      </c>
      <c r="AB16" s="157">
        <v>2</v>
      </c>
      <c r="AC16" s="157" t="s">
        <v>1219</v>
      </c>
      <c r="AD16">
        <v>2.82</v>
      </c>
      <c r="AE16" s="157" t="s">
        <v>1211</v>
      </c>
      <c r="AF16">
        <f t="shared" si="2"/>
        <v>2.0868000000000002</v>
      </c>
      <c r="AG16" s="157" t="s">
        <v>1217</v>
      </c>
      <c r="AH16" t="str">
        <f t="shared" si="3"/>
        <v>P11→((0,12m +0,25m X)2)X2,82m =2,0868m²</v>
      </c>
    </row>
    <row r="17" spans="2:34" ht="15" x14ac:dyDescent="0.2">
      <c r="B17" s="157" t="s">
        <v>1174</v>
      </c>
      <c r="C17" s="157" t="s">
        <v>1159</v>
      </c>
      <c r="D17">
        <v>0.12</v>
      </c>
      <c r="E17" s="157" t="s">
        <v>1212</v>
      </c>
      <c r="F17">
        <v>0.25</v>
      </c>
      <c r="G17" s="157" t="s">
        <v>1212</v>
      </c>
      <c r="H17">
        <v>2.86</v>
      </c>
      <c r="I17" s="157" t="s">
        <v>1211</v>
      </c>
      <c r="J17">
        <f t="shared" si="0"/>
        <v>8.5800000000000001E-2</v>
      </c>
      <c r="K17" s="157" t="s">
        <v>1214</v>
      </c>
      <c r="M17" t="str">
        <f t="shared" si="1"/>
        <v>P12→0,12m X0,250,25m X2,86m =0,0858m³</v>
      </c>
      <c r="V17" s="157" t="s">
        <v>1174</v>
      </c>
      <c r="W17" s="157" t="s">
        <v>1220</v>
      </c>
      <c r="X17">
        <v>0.12</v>
      </c>
      <c r="Y17" s="157" t="s">
        <v>1216</v>
      </c>
      <c r="Z17">
        <v>0.25</v>
      </c>
      <c r="AA17" s="157" t="s">
        <v>1218</v>
      </c>
      <c r="AB17" s="157">
        <v>2</v>
      </c>
      <c r="AC17" s="157" t="s">
        <v>1219</v>
      </c>
      <c r="AD17">
        <v>2.82</v>
      </c>
      <c r="AE17" s="157" t="s">
        <v>1211</v>
      </c>
      <c r="AF17">
        <f t="shared" si="2"/>
        <v>2.0868000000000002</v>
      </c>
      <c r="AG17" s="157" t="s">
        <v>1217</v>
      </c>
      <c r="AH17" t="str">
        <f t="shared" si="3"/>
        <v>P12→((0,12m +0,25m X)2)X2,82m =2,0868m²</v>
      </c>
    </row>
    <row r="18" spans="2:34" ht="15" x14ac:dyDescent="0.2">
      <c r="B18" s="157" t="s">
        <v>1175</v>
      </c>
      <c r="C18" s="157" t="s">
        <v>1159</v>
      </c>
      <c r="D18">
        <v>0.12</v>
      </c>
      <c r="E18" s="157" t="s">
        <v>1212</v>
      </c>
      <c r="F18">
        <v>0.25</v>
      </c>
      <c r="G18" s="157" t="s">
        <v>1212</v>
      </c>
      <c r="H18">
        <v>2.86</v>
      </c>
      <c r="I18" s="157" t="s">
        <v>1211</v>
      </c>
      <c r="J18">
        <f t="shared" si="0"/>
        <v>8.5800000000000001E-2</v>
      </c>
      <c r="K18" s="157" t="s">
        <v>1214</v>
      </c>
      <c r="M18" t="str">
        <f t="shared" si="1"/>
        <v>P13→0,12m X0,250,25m X2,86m =0,0858m³</v>
      </c>
      <c r="V18" s="157" t="s">
        <v>1175</v>
      </c>
      <c r="W18" s="157" t="s">
        <v>1220</v>
      </c>
      <c r="X18">
        <v>0.12</v>
      </c>
      <c r="Y18" s="157" t="s">
        <v>1216</v>
      </c>
      <c r="Z18">
        <v>0.25</v>
      </c>
      <c r="AA18" s="157" t="s">
        <v>1218</v>
      </c>
      <c r="AB18" s="157">
        <v>2</v>
      </c>
      <c r="AC18" s="157" t="s">
        <v>1219</v>
      </c>
      <c r="AD18">
        <v>2.82</v>
      </c>
      <c r="AE18" s="157" t="s">
        <v>1211</v>
      </c>
      <c r="AF18">
        <f t="shared" si="2"/>
        <v>2.0868000000000002</v>
      </c>
      <c r="AG18" s="157" t="s">
        <v>1217</v>
      </c>
      <c r="AH18" t="str">
        <f t="shared" si="3"/>
        <v>P13→((0,12m +0,25m X)2)X2,82m =2,0868m²</v>
      </c>
    </row>
    <row r="19" spans="2:34" ht="15" x14ac:dyDescent="0.2">
      <c r="B19" s="157" t="s">
        <v>1176</v>
      </c>
      <c r="C19" s="157" t="s">
        <v>1159</v>
      </c>
      <c r="D19">
        <v>0.12</v>
      </c>
      <c r="E19" s="157" t="s">
        <v>1212</v>
      </c>
      <c r="F19">
        <v>0.25</v>
      </c>
      <c r="G19" s="157" t="s">
        <v>1212</v>
      </c>
      <c r="H19">
        <v>2.86</v>
      </c>
      <c r="I19" s="157" t="s">
        <v>1211</v>
      </c>
      <c r="J19">
        <f t="shared" si="0"/>
        <v>8.5800000000000001E-2</v>
      </c>
      <c r="K19" s="157" t="s">
        <v>1214</v>
      </c>
      <c r="M19" t="str">
        <f t="shared" si="1"/>
        <v>P14→0,12m X0,250,25m X2,86m =0,0858m³</v>
      </c>
      <c r="V19" s="157" t="s">
        <v>1176</v>
      </c>
      <c r="W19" s="157" t="s">
        <v>1220</v>
      </c>
      <c r="X19">
        <v>0.12</v>
      </c>
      <c r="Y19" s="157" t="s">
        <v>1216</v>
      </c>
      <c r="Z19">
        <v>0.25</v>
      </c>
      <c r="AA19" s="157" t="s">
        <v>1218</v>
      </c>
      <c r="AB19" s="157">
        <v>2</v>
      </c>
      <c r="AC19" s="157" t="s">
        <v>1219</v>
      </c>
      <c r="AD19">
        <v>2.82</v>
      </c>
      <c r="AE19" s="157" t="s">
        <v>1211</v>
      </c>
      <c r="AF19">
        <f t="shared" si="2"/>
        <v>2.0868000000000002</v>
      </c>
      <c r="AG19" s="157" t="s">
        <v>1217</v>
      </c>
      <c r="AH19" t="str">
        <f t="shared" si="3"/>
        <v>P14→((0,12m +0,25m X)2)X2,82m =2,0868m²</v>
      </c>
    </row>
    <row r="20" spans="2:34" ht="15" x14ac:dyDescent="0.2">
      <c r="B20" s="157" t="s">
        <v>1177</v>
      </c>
      <c r="C20" s="157" t="s">
        <v>1159</v>
      </c>
      <c r="D20">
        <v>0.12</v>
      </c>
      <c r="E20" s="157" t="s">
        <v>1212</v>
      </c>
      <c r="F20">
        <v>0.25</v>
      </c>
      <c r="G20" s="157" t="s">
        <v>1212</v>
      </c>
      <c r="H20">
        <v>2.86</v>
      </c>
      <c r="I20" s="157" t="s">
        <v>1211</v>
      </c>
      <c r="J20">
        <f t="shared" si="0"/>
        <v>8.5800000000000001E-2</v>
      </c>
      <c r="K20" s="157" t="s">
        <v>1214</v>
      </c>
      <c r="M20" t="str">
        <f t="shared" si="1"/>
        <v>P15→0,12m X0,250,25m X2,86m =0,0858m³</v>
      </c>
      <c r="V20" s="157" t="s">
        <v>1177</v>
      </c>
      <c r="W20" s="157" t="s">
        <v>1220</v>
      </c>
      <c r="X20">
        <v>0.12</v>
      </c>
      <c r="Y20" s="157" t="s">
        <v>1216</v>
      </c>
      <c r="Z20">
        <v>0.25</v>
      </c>
      <c r="AA20" s="157" t="s">
        <v>1218</v>
      </c>
      <c r="AB20" s="157">
        <v>2</v>
      </c>
      <c r="AC20" s="157" t="s">
        <v>1219</v>
      </c>
      <c r="AD20">
        <v>2.86</v>
      </c>
      <c r="AE20" s="157" t="s">
        <v>1211</v>
      </c>
      <c r="AF20">
        <f t="shared" si="2"/>
        <v>2.1164000000000001</v>
      </c>
      <c r="AG20" s="157" t="s">
        <v>1217</v>
      </c>
      <c r="AH20" t="str">
        <f t="shared" si="3"/>
        <v>P15→((0,12m +0,25m X)2)X2,86m =2,1164m²</v>
      </c>
    </row>
    <row r="21" spans="2:34" ht="15" x14ac:dyDescent="0.2">
      <c r="B21" s="157" t="s">
        <v>1178</v>
      </c>
      <c r="C21" s="157" t="s">
        <v>1159</v>
      </c>
      <c r="D21">
        <v>0.12</v>
      </c>
      <c r="E21" s="157" t="s">
        <v>1212</v>
      </c>
      <c r="F21">
        <v>0.25</v>
      </c>
      <c r="G21" s="157" t="s">
        <v>1212</v>
      </c>
      <c r="H21">
        <v>2.86</v>
      </c>
      <c r="I21" s="157" t="s">
        <v>1211</v>
      </c>
      <c r="J21">
        <f t="shared" si="0"/>
        <v>8.5800000000000001E-2</v>
      </c>
      <c r="K21" s="157" t="s">
        <v>1214</v>
      </c>
      <c r="M21" t="str">
        <f t="shared" si="1"/>
        <v>P16→0,12m X0,250,25m X2,86m =0,0858m³</v>
      </c>
      <c r="V21" s="157" t="s">
        <v>1178</v>
      </c>
      <c r="W21" s="157" t="s">
        <v>1220</v>
      </c>
      <c r="X21">
        <v>0.12</v>
      </c>
      <c r="Y21" s="157" t="s">
        <v>1216</v>
      </c>
      <c r="Z21">
        <v>0.25</v>
      </c>
      <c r="AA21" s="157" t="s">
        <v>1218</v>
      </c>
      <c r="AB21" s="157">
        <v>2</v>
      </c>
      <c r="AC21" s="157" t="s">
        <v>1219</v>
      </c>
      <c r="AD21">
        <v>2.86</v>
      </c>
      <c r="AE21" s="157" t="s">
        <v>1211</v>
      </c>
      <c r="AF21">
        <f t="shared" si="2"/>
        <v>2.1164000000000001</v>
      </c>
      <c r="AG21" s="157" t="s">
        <v>1217</v>
      </c>
      <c r="AH21" t="str">
        <f t="shared" si="3"/>
        <v>P16→((0,12m +0,25m X)2)X2,86m =2,1164m²</v>
      </c>
    </row>
    <row r="22" spans="2:34" ht="15" x14ac:dyDescent="0.2">
      <c r="B22" s="157" t="s">
        <v>1179</v>
      </c>
      <c r="C22" s="157" t="s">
        <v>1159</v>
      </c>
      <c r="D22">
        <v>0.12</v>
      </c>
      <c r="E22" s="157" t="s">
        <v>1212</v>
      </c>
      <c r="F22">
        <v>0.25</v>
      </c>
      <c r="G22" s="157" t="s">
        <v>1212</v>
      </c>
      <c r="H22">
        <v>2.86</v>
      </c>
      <c r="I22" s="157" t="s">
        <v>1211</v>
      </c>
      <c r="J22">
        <f t="shared" si="0"/>
        <v>8.5800000000000001E-2</v>
      </c>
      <c r="K22" s="157" t="s">
        <v>1214</v>
      </c>
      <c r="M22" t="str">
        <f t="shared" si="1"/>
        <v>P17→0,12m X0,250,25m X2,86m =0,0858m³</v>
      </c>
      <c r="V22" s="157" t="s">
        <v>1179</v>
      </c>
      <c r="W22" s="157" t="s">
        <v>1220</v>
      </c>
      <c r="X22">
        <v>0.12</v>
      </c>
      <c r="Y22" s="157" t="s">
        <v>1216</v>
      </c>
      <c r="Z22">
        <v>0.25</v>
      </c>
      <c r="AA22" s="157" t="s">
        <v>1218</v>
      </c>
      <c r="AB22" s="157">
        <v>2</v>
      </c>
      <c r="AC22" s="157" t="s">
        <v>1219</v>
      </c>
      <c r="AD22">
        <v>2.86</v>
      </c>
      <c r="AE22" s="157" t="s">
        <v>1211</v>
      </c>
      <c r="AF22">
        <f t="shared" si="2"/>
        <v>2.1164000000000001</v>
      </c>
      <c r="AG22" s="157" t="s">
        <v>1217</v>
      </c>
      <c r="AH22" t="str">
        <f t="shared" si="3"/>
        <v>P17→((0,12m +0,25m X)2)X2,86m =2,1164m²</v>
      </c>
    </row>
    <row r="23" spans="2:34" ht="15" x14ac:dyDescent="0.2">
      <c r="B23" s="157" t="s">
        <v>1180</v>
      </c>
      <c r="C23" s="157" t="s">
        <v>1159</v>
      </c>
      <c r="D23">
        <v>0.12</v>
      </c>
      <c r="E23" s="157" t="s">
        <v>1212</v>
      </c>
      <c r="F23">
        <v>0.25</v>
      </c>
      <c r="G23" s="157" t="s">
        <v>1212</v>
      </c>
      <c r="H23">
        <v>2.86</v>
      </c>
      <c r="I23" s="157" t="s">
        <v>1211</v>
      </c>
      <c r="J23">
        <f t="shared" si="0"/>
        <v>8.5800000000000001E-2</v>
      </c>
      <c r="K23" s="157" t="s">
        <v>1214</v>
      </c>
      <c r="M23" t="str">
        <f t="shared" si="1"/>
        <v>P18→0,12m X0,250,25m X2,86m =0,0858m³</v>
      </c>
      <c r="V23" s="157" t="s">
        <v>1180</v>
      </c>
      <c r="W23" s="157" t="s">
        <v>1220</v>
      </c>
      <c r="X23">
        <v>0.12</v>
      </c>
      <c r="Y23" s="157" t="s">
        <v>1216</v>
      </c>
      <c r="Z23">
        <v>0.25</v>
      </c>
      <c r="AA23" s="157" t="s">
        <v>1218</v>
      </c>
      <c r="AB23" s="157">
        <v>2</v>
      </c>
      <c r="AC23" s="157" t="s">
        <v>1219</v>
      </c>
      <c r="AD23">
        <v>2.86</v>
      </c>
      <c r="AE23" s="157" t="s">
        <v>1211</v>
      </c>
      <c r="AF23">
        <f t="shared" si="2"/>
        <v>2.1164000000000001</v>
      </c>
      <c r="AG23" s="157" t="s">
        <v>1217</v>
      </c>
      <c r="AH23" t="str">
        <f t="shared" si="3"/>
        <v>P18→((0,12m +0,25m X)2)X2,86m =2,1164m²</v>
      </c>
    </row>
    <row r="24" spans="2:34" ht="15" x14ac:dyDescent="0.2">
      <c r="B24" s="157" t="s">
        <v>1181</v>
      </c>
      <c r="C24" s="157" t="s">
        <v>1159</v>
      </c>
      <c r="D24">
        <v>0.12</v>
      </c>
      <c r="E24" s="157" t="s">
        <v>1212</v>
      </c>
      <c r="F24">
        <v>0.25</v>
      </c>
      <c r="G24" s="157" t="s">
        <v>1212</v>
      </c>
      <c r="H24">
        <v>2.86</v>
      </c>
      <c r="I24" s="157" t="s">
        <v>1211</v>
      </c>
      <c r="J24">
        <f t="shared" si="0"/>
        <v>8.5800000000000001E-2</v>
      </c>
      <c r="K24" s="157" t="s">
        <v>1214</v>
      </c>
      <c r="M24" t="str">
        <f t="shared" si="1"/>
        <v>P19→0,12m X0,250,25m X2,86m =0,0858m³</v>
      </c>
      <c r="V24" s="157" t="s">
        <v>1181</v>
      </c>
      <c r="W24" s="157" t="s">
        <v>1220</v>
      </c>
      <c r="X24">
        <v>0.12</v>
      </c>
      <c r="Y24" s="157" t="s">
        <v>1216</v>
      </c>
      <c r="Z24">
        <v>0.25</v>
      </c>
      <c r="AA24" s="157" t="s">
        <v>1218</v>
      </c>
      <c r="AB24" s="157">
        <v>2</v>
      </c>
      <c r="AC24" s="157" t="s">
        <v>1219</v>
      </c>
      <c r="AD24">
        <v>2.86</v>
      </c>
      <c r="AE24" s="157" t="s">
        <v>1211</v>
      </c>
      <c r="AF24">
        <f t="shared" si="2"/>
        <v>2.1164000000000001</v>
      </c>
      <c r="AG24" s="157" t="s">
        <v>1217</v>
      </c>
      <c r="AH24" t="str">
        <f t="shared" si="3"/>
        <v>P19→((0,12m +0,25m X)2)X2,86m =2,1164m²</v>
      </c>
    </row>
    <row r="25" spans="2:34" ht="15" x14ac:dyDescent="0.2">
      <c r="B25" s="157" t="s">
        <v>1182</v>
      </c>
      <c r="C25" s="157" t="s">
        <v>1159</v>
      </c>
      <c r="D25">
        <v>0.12</v>
      </c>
      <c r="E25" s="157" t="s">
        <v>1212</v>
      </c>
      <c r="F25">
        <v>0.25</v>
      </c>
      <c r="G25" s="157" t="s">
        <v>1212</v>
      </c>
      <c r="H25">
        <v>2.86</v>
      </c>
      <c r="I25" s="157" t="s">
        <v>1211</v>
      </c>
      <c r="J25">
        <f t="shared" si="0"/>
        <v>8.5800000000000001E-2</v>
      </c>
      <c r="K25" s="157" t="s">
        <v>1214</v>
      </c>
      <c r="M25" t="str">
        <f t="shared" si="1"/>
        <v>P20→0,12m X0,250,25m X2,86m =0,0858m³</v>
      </c>
      <c r="V25" s="157" t="s">
        <v>1182</v>
      </c>
      <c r="W25" s="157" t="s">
        <v>1220</v>
      </c>
      <c r="X25">
        <v>0.12</v>
      </c>
      <c r="Y25" s="157" t="s">
        <v>1216</v>
      </c>
      <c r="Z25">
        <v>0.25</v>
      </c>
      <c r="AA25" s="157" t="s">
        <v>1218</v>
      </c>
      <c r="AB25" s="157">
        <v>2</v>
      </c>
      <c r="AC25" s="157" t="s">
        <v>1219</v>
      </c>
      <c r="AD25">
        <v>2.86</v>
      </c>
      <c r="AE25" s="157" t="s">
        <v>1211</v>
      </c>
      <c r="AF25">
        <f t="shared" si="2"/>
        <v>2.1164000000000001</v>
      </c>
      <c r="AG25" s="157" t="s">
        <v>1217</v>
      </c>
      <c r="AH25" t="str">
        <f t="shared" si="3"/>
        <v>P20→((0,12m +0,25m X)2)X2,86m =2,1164m²</v>
      </c>
    </row>
    <row r="26" spans="2:34" ht="15" x14ac:dyDescent="0.2">
      <c r="B26" s="157" t="s">
        <v>1183</v>
      </c>
      <c r="C26" s="157" t="s">
        <v>1159</v>
      </c>
      <c r="D26">
        <v>0.12</v>
      </c>
      <c r="E26" s="157" t="s">
        <v>1212</v>
      </c>
      <c r="F26">
        <v>0.25</v>
      </c>
      <c r="G26" s="157" t="s">
        <v>1212</v>
      </c>
      <c r="H26">
        <v>2.86</v>
      </c>
      <c r="I26" s="157" t="s">
        <v>1211</v>
      </c>
      <c r="J26">
        <f t="shared" si="0"/>
        <v>8.5800000000000001E-2</v>
      </c>
      <c r="K26" s="157" t="s">
        <v>1214</v>
      </c>
      <c r="M26" t="str">
        <f t="shared" si="1"/>
        <v>P21→0,12m X0,250,25m X2,86m =0,0858m³</v>
      </c>
      <c r="V26" s="157" t="s">
        <v>1183</v>
      </c>
      <c r="W26" s="157" t="s">
        <v>1220</v>
      </c>
      <c r="X26">
        <v>0.12</v>
      </c>
      <c r="Y26" s="157" t="s">
        <v>1216</v>
      </c>
      <c r="Z26">
        <v>0.25</v>
      </c>
      <c r="AA26" s="157" t="s">
        <v>1218</v>
      </c>
      <c r="AB26" s="157">
        <v>2</v>
      </c>
      <c r="AC26" s="157" t="s">
        <v>1219</v>
      </c>
      <c r="AD26">
        <v>2.86</v>
      </c>
      <c r="AE26" s="157" t="s">
        <v>1211</v>
      </c>
      <c r="AF26">
        <f t="shared" si="2"/>
        <v>2.1164000000000001</v>
      </c>
      <c r="AG26" s="157" t="s">
        <v>1217</v>
      </c>
      <c r="AH26" t="str">
        <f t="shared" si="3"/>
        <v>P21→((0,12m +0,25m X)2)X2,86m =2,1164m²</v>
      </c>
    </row>
    <row r="27" spans="2:34" ht="15" x14ac:dyDescent="0.2">
      <c r="B27" s="157" t="s">
        <v>1184</v>
      </c>
      <c r="C27" s="157" t="s">
        <v>1159</v>
      </c>
      <c r="D27">
        <v>0.12</v>
      </c>
      <c r="E27" s="157" t="s">
        <v>1212</v>
      </c>
      <c r="F27">
        <v>0.25</v>
      </c>
      <c r="G27" s="157" t="s">
        <v>1212</v>
      </c>
      <c r="H27">
        <v>2.86</v>
      </c>
      <c r="I27" s="157" t="s">
        <v>1211</v>
      </c>
      <c r="J27">
        <f t="shared" si="0"/>
        <v>8.5800000000000001E-2</v>
      </c>
      <c r="K27" s="157" t="s">
        <v>1214</v>
      </c>
      <c r="M27" t="str">
        <f t="shared" si="1"/>
        <v>P22→0,12m X0,250,25m X2,86m =0,0858m³</v>
      </c>
      <c r="V27" s="157" t="s">
        <v>1184</v>
      </c>
      <c r="W27" s="157" t="s">
        <v>1220</v>
      </c>
      <c r="X27">
        <v>0.12</v>
      </c>
      <c r="Y27" s="157" t="s">
        <v>1216</v>
      </c>
      <c r="Z27">
        <v>0.25</v>
      </c>
      <c r="AA27" s="157" t="s">
        <v>1218</v>
      </c>
      <c r="AB27" s="157">
        <v>2</v>
      </c>
      <c r="AC27" s="157" t="s">
        <v>1219</v>
      </c>
      <c r="AD27">
        <v>2.86</v>
      </c>
      <c r="AE27" s="157" t="s">
        <v>1211</v>
      </c>
      <c r="AF27">
        <f t="shared" si="2"/>
        <v>2.1164000000000001</v>
      </c>
      <c r="AG27" s="157" t="s">
        <v>1217</v>
      </c>
      <c r="AH27" t="str">
        <f t="shared" si="3"/>
        <v>P22→((0,12m +0,25m X)2)X2,86m =2,1164m²</v>
      </c>
    </row>
    <row r="28" spans="2:34" ht="15" x14ac:dyDescent="0.2">
      <c r="B28" s="157" t="s">
        <v>1185</v>
      </c>
      <c r="C28" s="157" t="s">
        <v>1159</v>
      </c>
      <c r="D28">
        <v>0.12</v>
      </c>
      <c r="E28" s="157" t="s">
        <v>1212</v>
      </c>
      <c r="F28">
        <v>0.25</v>
      </c>
      <c r="G28" s="157" t="s">
        <v>1212</v>
      </c>
      <c r="H28">
        <v>2.86</v>
      </c>
      <c r="I28" s="157" t="s">
        <v>1211</v>
      </c>
      <c r="J28">
        <f t="shared" si="0"/>
        <v>8.5800000000000001E-2</v>
      </c>
      <c r="K28" s="157" t="s">
        <v>1214</v>
      </c>
      <c r="M28" t="str">
        <f t="shared" si="1"/>
        <v>P23→0,12m X0,250,25m X2,86m =0,0858m³</v>
      </c>
      <c r="V28" s="157" t="s">
        <v>1185</v>
      </c>
      <c r="W28" s="157" t="s">
        <v>1220</v>
      </c>
      <c r="X28">
        <v>0.12</v>
      </c>
      <c r="Y28" s="157" t="s">
        <v>1216</v>
      </c>
      <c r="Z28">
        <v>0.25</v>
      </c>
      <c r="AA28" s="157" t="s">
        <v>1218</v>
      </c>
      <c r="AB28" s="157">
        <v>2</v>
      </c>
      <c r="AC28" s="157" t="s">
        <v>1219</v>
      </c>
      <c r="AD28">
        <v>2.86</v>
      </c>
      <c r="AE28" s="157" t="s">
        <v>1211</v>
      </c>
      <c r="AF28">
        <f t="shared" si="2"/>
        <v>2.1164000000000001</v>
      </c>
      <c r="AG28" s="157" t="s">
        <v>1217</v>
      </c>
      <c r="AH28" t="str">
        <f t="shared" si="3"/>
        <v>P23→((0,12m +0,25m X)2)X2,86m =2,1164m²</v>
      </c>
    </row>
    <row r="29" spans="2:34" ht="15" x14ac:dyDescent="0.2">
      <c r="B29" s="157" t="s">
        <v>1186</v>
      </c>
      <c r="C29" s="157" t="s">
        <v>1159</v>
      </c>
      <c r="D29">
        <v>0.12</v>
      </c>
      <c r="E29" s="157" t="s">
        <v>1212</v>
      </c>
      <c r="F29">
        <v>0.25</v>
      </c>
      <c r="G29" s="157" t="s">
        <v>1212</v>
      </c>
      <c r="H29">
        <v>2.86</v>
      </c>
      <c r="I29" s="157" t="s">
        <v>1211</v>
      </c>
      <c r="J29">
        <f t="shared" si="0"/>
        <v>8.5800000000000001E-2</v>
      </c>
      <c r="K29" s="157" t="s">
        <v>1214</v>
      </c>
      <c r="M29" t="str">
        <f t="shared" si="1"/>
        <v>P24→0,12m X0,250,25m X2,86m =0,0858m³</v>
      </c>
      <c r="V29" s="157" t="s">
        <v>1186</v>
      </c>
      <c r="W29" s="157" t="s">
        <v>1220</v>
      </c>
      <c r="X29">
        <v>0.12</v>
      </c>
      <c r="Y29" s="157" t="s">
        <v>1216</v>
      </c>
      <c r="Z29">
        <v>0.25</v>
      </c>
      <c r="AA29" s="157" t="s">
        <v>1218</v>
      </c>
      <c r="AB29" s="157">
        <v>2</v>
      </c>
      <c r="AC29" s="157" t="s">
        <v>1219</v>
      </c>
      <c r="AD29">
        <v>2.86</v>
      </c>
      <c r="AE29" s="157" t="s">
        <v>1211</v>
      </c>
      <c r="AF29">
        <f t="shared" si="2"/>
        <v>2.1164000000000001</v>
      </c>
      <c r="AG29" s="157" t="s">
        <v>1217</v>
      </c>
      <c r="AH29" t="str">
        <f t="shared" si="3"/>
        <v>P24→((0,12m +0,25m X)2)X2,86m =2,1164m²</v>
      </c>
    </row>
    <row r="30" spans="2:34" ht="15" x14ac:dyDescent="0.2">
      <c r="B30" s="157" t="s">
        <v>1187</v>
      </c>
      <c r="C30" s="157" t="s">
        <v>1159</v>
      </c>
      <c r="D30">
        <v>0.12</v>
      </c>
      <c r="E30" s="157" t="s">
        <v>1212</v>
      </c>
      <c r="F30">
        <v>0.25</v>
      </c>
      <c r="G30" s="157" t="s">
        <v>1212</v>
      </c>
      <c r="H30">
        <v>2.86</v>
      </c>
      <c r="I30" s="157" t="s">
        <v>1211</v>
      </c>
      <c r="J30">
        <f t="shared" si="0"/>
        <v>8.5800000000000001E-2</v>
      </c>
      <c r="K30" s="157" t="s">
        <v>1214</v>
      </c>
      <c r="M30" t="str">
        <f t="shared" si="1"/>
        <v>P25→0,12m X0,250,25m X2,86m =0,0858m³</v>
      </c>
      <c r="V30" s="157" t="s">
        <v>1187</v>
      </c>
      <c r="W30" s="157" t="s">
        <v>1220</v>
      </c>
      <c r="X30">
        <v>0.12</v>
      </c>
      <c r="Y30" s="157" t="s">
        <v>1216</v>
      </c>
      <c r="Z30">
        <v>0.25</v>
      </c>
      <c r="AA30" s="157" t="s">
        <v>1218</v>
      </c>
      <c r="AB30" s="157">
        <v>2</v>
      </c>
      <c r="AC30" s="157" t="s">
        <v>1219</v>
      </c>
      <c r="AD30">
        <v>2.86</v>
      </c>
      <c r="AE30" s="157" t="s">
        <v>1211</v>
      </c>
      <c r="AF30">
        <f t="shared" si="2"/>
        <v>2.1164000000000001</v>
      </c>
      <c r="AG30" s="157" t="s">
        <v>1217</v>
      </c>
      <c r="AH30" t="str">
        <f t="shared" si="3"/>
        <v>P25→((0,12m +0,25m X)2)X2,86m =2,1164m²</v>
      </c>
    </row>
    <row r="31" spans="2:34" ht="15" x14ac:dyDescent="0.2">
      <c r="B31" s="157" t="s">
        <v>1188</v>
      </c>
      <c r="C31" s="157" t="s">
        <v>1159</v>
      </c>
      <c r="D31">
        <v>0.12</v>
      </c>
      <c r="E31" s="157" t="s">
        <v>1212</v>
      </c>
      <c r="F31">
        <v>0.25</v>
      </c>
      <c r="G31" s="157" t="s">
        <v>1212</v>
      </c>
      <c r="H31">
        <v>2.86</v>
      </c>
      <c r="I31" s="157" t="s">
        <v>1211</v>
      </c>
      <c r="J31">
        <f t="shared" si="0"/>
        <v>8.5800000000000001E-2</v>
      </c>
      <c r="K31" s="157" t="s">
        <v>1214</v>
      </c>
      <c r="M31" t="str">
        <f t="shared" si="1"/>
        <v>P26→0,12m X0,250,25m X2,86m =0,0858m³</v>
      </c>
      <c r="V31" s="157" t="s">
        <v>1188</v>
      </c>
      <c r="W31" s="157" t="s">
        <v>1220</v>
      </c>
      <c r="X31">
        <v>0.12</v>
      </c>
      <c r="Y31" s="157" t="s">
        <v>1216</v>
      </c>
      <c r="Z31">
        <v>0.25</v>
      </c>
      <c r="AA31" s="157" t="s">
        <v>1218</v>
      </c>
      <c r="AB31" s="157">
        <v>2</v>
      </c>
      <c r="AC31" s="157" t="s">
        <v>1219</v>
      </c>
      <c r="AD31">
        <v>2.86</v>
      </c>
      <c r="AE31" s="157" t="s">
        <v>1211</v>
      </c>
      <c r="AF31">
        <f t="shared" si="2"/>
        <v>2.1164000000000001</v>
      </c>
      <c r="AG31" s="157" t="s">
        <v>1217</v>
      </c>
      <c r="AH31" t="str">
        <f t="shared" si="3"/>
        <v>P26→((0,12m +0,25m X)2)X2,86m =2,1164m²</v>
      </c>
    </row>
    <row r="32" spans="2:34" ht="15" x14ac:dyDescent="0.2">
      <c r="B32" s="157" t="s">
        <v>1189</v>
      </c>
      <c r="C32" s="157" t="s">
        <v>1159</v>
      </c>
      <c r="D32">
        <v>0.12</v>
      </c>
      <c r="E32" s="157" t="s">
        <v>1212</v>
      </c>
      <c r="F32">
        <v>0.25</v>
      </c>
      <c r="G32" s="157" t="s">
        <v>1212</v>
      </c>
      <c r="H32">
        <v>2.86</v>
      </c>
      <c r="I32" s="157" t="s">
        <v>1211</v>
      </c>
      <c r="J32">
        <f t="shared" si="0"/>
        <v>8.5800000000000001E-2</v>
      </c>
      <c r="K32" s="157" t="s">
        <v>1214</v>
      </c>
      <c r="M32" t="str">
        <f t="shared" si="1"/>
        <v>P27→0,12m X0,250,25m X2,86m =0,0858m³</v>
      </c>
      <c r="V32" s="157" t="s">
        <v>1189</v>
      </c>
      <c r="W32" s="157" t="s">
        <v>1220</v>
      </c>
      <c r="X32">
        <v>0.12</v>
      </c>
      <c r="Y32" s="157" t="s">
        <v>1216</v>
      </c>
      <c r="Z32">
        <v>0.25</v>
      </c>
      <c r="AA32" s="157" t="s">
        <v>1218</v>
      </c>
      <c r="AB32" s="157">
        <v>2</v>
      </c>
      <c r="AC32" s="157" t="s">
        <v>1219</v>
      </c>
      <c r="AD32">
        <v>2.86</v>
      </c>
      <c r="AE32" s="157" t="s">
        <v>1211</v>
      </c>
      <c r="AF32">
        <f t="shared" si="2"/>
        <v>2.1164000000000001</v>
      </c>
      <c r="AG32" s="157" t="s">
        <v>1217</v>
      </c>
      <c r="AH32" t="str">
        <f t="shared" si="3"/>
        <v>P27→((0,12m +0,25m X)2)X2,86m =2,1164m²</v>
      </c>
    </row>
    <row r="33" spans="2:34" ht="15" x14ac:dyDescent="0.2">
      <c r="B33" s="157" t="s">
        <v>1190</v>
      </c>
      <c r="C33" s="157" t="s">
        <v>1159</v>
      </c>
      <c r="D33">
        <v>0.12</v>
      </c>
      <c r="E33" s="157" t="s">
        <v>1212</v>
      </c>
      <c r="F33">
        <v>0.25</v>
      </c>
      <c r="G33" s="157" t="s">
        <v>1212</v>
      </c>
      <c r="H33">
        <v>2.86</v>
      </c>
      <c r="I33" s="157" t="s">
        <v>1211</v>
      </c>
      <c r="J33">
        <f t="shared" si="0"/>
        <v>8.5800000000000001E-2</v>
      </c>
      <c r="K33" s="157" t="s">
        <v>1214</v>
      </c>
      <c r="M33" t="str">
        <f t="shared" si="1"/>
        <v>P28→0,12m X0,250,25m X2,86m =0,0858m³</v>
      </c>
      <c r="V33" s="157" t="s">
        <v>1190</v>
      </c>
      <c r="W33" s="157" t="s">
        <v>1220</v>
      </c>
      <c r="X33">
        <v>0.12</v>
      </c>
      <c r="Y33" s="157" t="s">
        <v>1216</v>
      </c>
      <c r="Z33">
        <v>0.25</v>
      </c>
      <c r="AA33" s="157" t="s">
        <v>1218</v>
      </c>
      <c r="AB33" s="157">
        <v>2</v>
      </c>
      <c r="AC33" s="157" t="s">
        <v>1219</v>
      </c>
      <c r="AD33">
        <v>2.86</v>
      </c>
      <c r="AE33" s="157" t="s">
        <v>1211</v>
      </c>
      <c r="AF33">
        <f t="shared" si="2"/>
        <v>2.1164000000000001</v>
      </c>
      <c r="AG33" s="157" t="s">
        <v>1217</v>
      </c>
      <c r="AH33" t="str">
        <f t="shared" si="3"/>
        <v>P28→((0,12m +0,25m X)2)X2,86m =2,1164m²</v>
      </c>
    </row>
    <row r="34" spans="2:34" ht="15" x14ac:dyDescent="0.2">
      <c r="B34" s="157" t="s">
        <v>1191</v>
      </c>
      <c r="C34" s="157" t="s">
        <v>1159</v>
      </c>
      <c r="D34">
        <v>0.12</v>
      </c>
      <c r="E34" s="157" t="s">
        <v>1212</v>
      </c>
      <c r="F34" s="159">
        <v>0.2</v>
      </c>
      <c r="G34" s="157" t="s">
        <v>1212</v>
      </c>
      <c r="H34">
        <v>2.86</v>
      </c>
      <c r="I34" s="157" t="s">
        <v>1211</v>
      </c>
      <c r="J34">
        <f t="shared" si="0"/>
        <v>6.8640000000000007E-2</v>
      </c>
      <c r="K34" s="157" t="s">
        <v>1214</v>
      </c>
      <c r="M34" t="str">
        <f t="shared" si="1"/>
        <v>P29→0,12m X0,20,2m X2,86m =0,06864m³</v>
      </c>
      <c r="V34" s="157" t="s">
        <v>1191</v>
      </c>
      <c r="W34" s="157" t="s">
        <v>1220</v>
      </c>
      <c r="X34">
        <v>0.12</v>
      </c>
      <c r="Y34" s="157" t="s">
        <v>1216</v>
      </c>
      <c r="Z34" s="159">
        <v>0.2</v>
      </c>
      <c r="AA34" s="157" t="s">
        <v>1218</v>
      </c>
      <c r="AB34" s="157">
        <v>2</v>
      </c>
      <c r="AC34" s="157" t="s">
        <v>1219</v>
      </c>
      <c r="AD34">
        <v>2.86</v>
      </c>
      <c r="AE34" s="157" t="s">
        <v>1211</v>
      </c>
      <c r="AF34">
        <f t="shared" si="2"/>
        <v>1.8304</v>
      </c>
      <c r="AG34" s="157" t="s">
        <v>1217</v>
      </c>
      <c r="AH34" t="str">
        <f t="shared" si="3"/>
        <v>P29→((0,12m +0,2m X)2)X2,86m =1,8304m²</v>
      </c>
    </row>
    <row r="35" spans="2:34" ht="15" x14ac:dyDescent="0.2">
      <c r="B35" s="157" t="s">
        <v>1192</v>
      </c>
      <c r="C35" s="157" t="s">
        <v>1159</v>
      </c>
      <c r="D35">
        <v>0.12</v>
      </c>
      <c r="E35" s="157" t="s">
        <v>1212</v>
      </c>
      <c r="F35">
        <v>0.25</v>
      </c>
      <c r="G35" s="157" t="s">
        <v>1212</v>
      </c>
      <c r="H35">
        <v>2.86</v>
      </c>
      <c r="I35" s="157" t="s">
        <v>1211</v>
      </c>
      <c r="J35">
        <f t="shared" si="0"/>
        <v>8.5800000000000001E-2</v>
      </c>
      <c r="K35" s="157" t="s">
        <v>1214</v>
      </c>
      <c r="M35" t="str">
        <f t="shared" si="1"/>
        <v>P30→0,12m X0,250,25m X2,86m =0,0858m³</v>
      </c>
      <c r="V35" s="157" t="s">
        <v>1192</v>
      </c>
      <c r="W35" s="157" t="s">
        <v>1220</v>
      </c>
      <c r="X35">
        <v>0.12</v>
      </c>
      <c r="Y35" s="157" t="s">
        <v>1216</v>
      </c>
      <c r="Z35">
        <v>0.25</v>
      </c>
      <c r="AA35" s="157" t="s">
        <v>1218</v>
      </c>
      <c r="AB35" s="157">
        <v>2</v>
      </c>
      <c r="AC35" s="157" t="s">
        <v>1219</v>
      </c>
      <c r="AD35">
        <v>2.86</v>
      </c>
      <c r="AE35" s="157" t="s">
        <v>1211</v>
      </c>
      <c r="AF35">
        <f t="shared" si="2"/>
        <v>2.1164000000000001</v>
      </c>
      <c r="AG35" s="157" t="s">
        <v>1217</v>
      </c>
      <c r="AH35" t="str">
        <f t="shared" si="3"/>
        <v>P30→((0,12m +0,25m X)2)X2,86m =2,1164m²</v>
      </c>
    </row>
    <row r="36" spans="2:34" ht="15" x14ac:dyDescent="0.2">
      <c r="B36" s="157" t="s">
        <v>1193</v>
      </c>
      <c r="C36" s="157" t="s">
        <v>1159</v>
      </c>
      <c r="D36">
        <v>0.12</v>
      </c>
      <c r="E36" s="157" t="s">
        <v>1212</v>
      </c>
      <c r="F36">
        <v>0.25</v>
      </c>
      <c r="G36" s="157" t="s">
        <v>1212</v>
      </c>
      <c r="H36">
        <v>2.86</v>
      </c>
      <c r="I36" s="157" t="s">
        <v>1211</v>
      </c>
      <c r="J36">
        <f t="shared" si="0"/>
        <v>8.5800000000000001E-2</v>
      </c>
      <c r="K36" s="157" t="s">
        <v>1214</v>
      </c>
      <c r="M36" t="str">
        <f t="shared" si="1"/>
        <v>P31→0,12m X0,250,25m X2,86m =0,0858m³</v>
      </c>
      <c r="V36" s="157" t="s">
        <v>1193</v>
      </c>
      <c r="W36" s="157" t="s">
        <v>1220</v>
      </c>
      <c r="X36">
        <v>0.12</v>
      </c>
      <c r="Y36" s="157" t="s">
        <v>1216</v>
      </c>
      <c r="Z36">
        <v>0.25</v>
      </c>
      <c r="AA36" s="157" t="s">
        <v>1218</v>
      </c>
      <c r="AB36" s="157">
        <v>2</v>
      </c>
      <c r="AC36" s="157" t="s">
        <v>1219</v>
      </c>
      <c r="AD36">
        <v>2.86</v>
      </c>
      <c r="AE36" s="157" t="s">
        <v>1211</v>
      </c>
      <c r="AF36">
        <f t="shared" si="2"/>
        <v>2.1164000000000001</v>
      </c>
      <c r="AG36" s="157" t="s">
        <v>1217</v>
      </c>
      <c r="AH36" t="str">
        <f t="shared" si="3"/>
        <v>P31→((0,12m +0,25m X)2)X2,86m =2,1164m²</v>
      </c>
    </row>
    <row r="37" spans="2:34" ht="15" x14ac:dyDescent="0.2">
      <c r="B37" s="157" t="s">
        <v>1194</v>
      </c>
      <c r="C37" s="157" t="s">
        <v>1159</v>
      </c>
      <c r="D37">
        <v>0.12</v>
      </c>
      <c r="E37" s="157" t="s">
        <v>1212</v>
      </c>
      <c r="F37">
        <v>0.25</v>
      </c>
      <c r="G37" s="157" t="s">
        <v>1212</v>
      </c>
      <c r="H37">
        <v>2.86</v>
      </c>
      <c r="I37" s="157" t="s">
        <v>1211</v>
      </c>
      <c r="J37">
        <f t="shared" si="0"/>
        <v>8.5800000000000001E-2</v>
      </c>
      <c r="K37" s="157" t="s">
        <v>1214</v>
      </c>
      <c r="M37" t="str">
        <f t="shared" si="1"/>
        <v>P32→0,12m X0,250,25m X2,86m =0,0858m³</v>
      </c>
      <c r="V37" s="157" t="s">
        <v>1194</v>
      </c>
      <c r="W37" s="157" t="s">
        <v>1220</v>
      </c>
      <c r="X37">
        <v>0.12</v>
      </c>
      <c r="Y37" s="157" t="s">
        <v>1216</v>
      </c>
      <c r="Z37">
        <v>0.25</v>
      </c>
      <c r="AA37" s="157" t="s">
        <v>1218</v>
      </c>
      <c r="AB37" s="157">
        <v>2</v>
      </c>
      <c r="AC37" s="157" t="s">
        <v>1219</v>
      </c>
      <c r="AD37">
        <v>2.86</v>
      </c>
      <c r="AE37" s="157" t="s">
        <v>1211</v>
      </c>
      <c r="AF37">
        <f t="shared" si="2"/>
        <v>2.1164000000000001</v>
      </c>
      <c r="AG37" s="157" t="s">
        <v>1217</v>
      </c>
      <c r="AH37" t="str">
        <f t="shared" si="3"/>
        <v>P32→((0,12m +0,25m X)2)X2,86m =2,1164m²</v>
      </c>
    </row>
    <row r="38" spans="2:34" ht="15" x14ac:dyDescent="0.2">
      <c r="B38" s="157" t="s">
        <v>1195</v>
      </c>
      <c r="C38" s="157" t="s">
        <v>1159</v>
      </c>
      <c r="D38">
        <v>0.12</v>
      </c>
      <c r="E38" s="157" t="s">
        <v>1212</v>
      </c>
      <c r="F38" s="159">
        <v>0.3</v>
      </c>
      <c r="G38" s="157" t="s">
        <v>1212</v>
      </c>
      <c r="H38">
        <v>2.86</v>
      </c>
      <c r="I38" s="157" t="s">
        <v>1211</v>
      </c>
      <c r="J38">
        <f t="shared" si="0"/>
        <v>0.10296</v>
      </c>
      <c r="K38" s="157" t="s">
        <v>1214</v>
      </c>
      <c r="M38" t="str">
        <f t="shared" si="1"/>
        <v>P33→0,12m X0,30,3m X2,86m =0,10296m³</v>
      </c>
      <c r="V38" s="157" t="s">
        <v>1195</v>
      </c>
      <c r="W38" s="157" t="s">
        <v>1220</v>
      </c>
      <c r="X38">
        <v>0.12</v>
      </c>
      <c r="Y38" s="157" t="s">
        <v>1216</v>
      </c>
      <c r="Z38" s="159">
        <v>0.3</v>
      </c>
      <c r="AA38" s="157" t="s">
        <v>1218</v>
      </c>
      <c r="AB38" s="157">
        <v>2</v>
      </c>
      <c r="AC38" s="157" t="s">
        <v>1219</v>
      </c>
      <c r="AD38">
        <v>2.86</v>
      </c>
      <c r="AE38" s="157" t="s">
        <v>1211</v>
      </c>
      <c r="AF38">
        <f t="shared" si="2"/>
        <v>2.4024000000000001</v>
      </c>
      <c r="AG38" s="157" t="s">
        <v>1217</v>
      </c>
      <c r="AH38" t="str">
        <f t="shared" si="3"/>
        <v>P33→((0,12m +0,3m X)2)X2,86m =2,4024m²</v>
      </c>
    </row>
    <row r="39" spans="2:34" ht="15" x14ac:dyDescent="0.2">
      <c r="B39" s="157" t="s">
        <v>1196</v>
      </c>
      <c r="C39" s="157" t="s">
        <v>1159</v>
      </c>
      <c r="D39">
        <v>0.12</v>
      </c>
      <c r="E39" s="157" t="s">
        <v>1212</v>
      </c>
      <c r="F39">
        <v>0.25</v>
      </c>
      <c r="G39" s="157" t="s">
        <v>1212</v>
      </c>
      <c r="H39">
        <v>2.86</v>
      </c>
      <c r="I39" s="157" t="s">
        <v>1211</v>
      </c>
      <c r="J39">
        <f t="shared" si="0"/>
        <v>8.5800000000000001E-2</v>
      </c>
      <c r="K39" s="157" t="s">
        <v>1214</v>
      </c>
      <c r="M39" t="str">
        <f t="shared" si="1"/>
        <v>P34→0,12m X0,250,25m X2,86m =0,0858m³</v>
      </c>
      <c r="V39" s="157" t="s">
        <v>1196</v>
      </c>
      <c r="W39" s="157" t="s">
        <v>1220</v>
      </c>
      <c r="X39">
        <v>0.12</v>
      </c>
      <c r="Y39" s="157" t="s">
        <v>1216</v>
      </c>
      <c r="Z39">
        <v>0.25</v>
      </c>
      <c r="AA39" s="157" t="s">
        <v>1218</v>
      </c>
      <c r="AB39" s="157">
        <v>2</v>
      </c>
      <c r="AC39" s="157" t="s">
        <v>1219</v>
      </c>
      <c r="AD39">
        <v>2.86</v>
      </c>
      <c r="AE39" s="157" t="s">
        <v>1211</v>
      </c>
      <c r="AF39">
        <f t="shared" si="2"/>
        <v>2.1164000000000001</v>
      </c>
      <c r="AG39" s="157" t="s">
        <v>1217</v>
      </c>
      <c r="AH39" t="str">
        <f t="shared" si="3"/>
        <v>P34→((0,12m +0,25m X)2)X2,86m =2,1164m²</v>
      </c>
    </row>
    <row r="40" spans="2:34" ht="15" x14ac:dyDescent="0.2">
      <c r="B40" s="157" t="s">
        <v>1197</v>
      </c>
      <c r="C40" s="157" t="s">
        <v>1159</v>
      </c>
      <c r="D40">
        <v>0.12</v>
      </c>
      <c r="E40" s="157" t="s">
        <v>1212</v>
      </c>
      <c r="F40">
        <v>0.25</v>
      </c>
      <c r="G40" s="157" t="s">
        <v>1212</v>
      </c>
      <c r="H40">
        <v>2.86</v>
      </c>
      <c r="I40" s="157" t="s">
        <v>1211</v>
      </c>
      <c r="J40">
        <f t="shared" si="0"/>
        <v>8.5800000000000001E-2</v>
      </c>
      <c r="K40" s="157" t="s">
        <v>1214</v>
      </c>
      <c r="M40" t="str">
        <f t="shared" si="1"/>
        <v>P35→0,12m X0,250,25m X2,86m =0,0858m³</v>
      </c>
      <c r="V40" s="157" t="s">
        <v>1197</v>
      </c>
      <c r="W40" s="157" t="s">
        <v>1220</v>
      </c>
      <c r="X40">
        <v>0.12</v>
      </c>
      <c r="Y40" s="157" t="s">
        <v>1216</v>
      </c>
      <c r="Z40">
        <v>0.25</v>
      </c>
      <c r="AA40" s="157" t="s">
        <v>1218</v>
      </c>
      <c r="AB40" s="157">
        <v>2</v>
      </c>
      <c r="AC40" s="157" t="s">
        <v>1219</v>
      </c>
      <c r="AD40">
        <v>2.86</v>
      </c>
      <c r="AE40" s="157" t="s">
        <v>1211</v>
      </c>
      <c r="AF40">
        <f t="shared" si="2"/>
        <v>2.1164000000000001</v>
      </c>
      <c r="AG40" s="157" t="s">
        <v>1217</v>
      </c>
      <c r="AH40" t="str">
        <f t="shared" si="3"/>
        <v>P35→((0,12m +0,25m X)2)X2,86m =2,1164m²</v>
      </c>
    </row>
    <row r="41" spans="2:34" ht="15" x14ac:dyDescent="0.2">
      <c r="B41" s="157" t="s">
        <v>1198</v>
      </c>
      <c r="C41" s="157" t="s">
        <v>1159</v>
      </c>
      <c r="D41">
        <v>0.12</v>
      </c>
      <c r="E41" s="157" t="s">
        <v>1212</v>
      </c>
      <c r="F41">
        <v>0.25</v>
      </c>
      <c r="G41" s="157" t="s">
        <v>1212</v>
      </c>
      <c r="H41">
        <v>2.86</v>
      </c>
      <c r="I41" s="157" t="s">
        <v>1211</v>
      </c>
      <c r="J41">
        <f t="shared" si="0"/>
        <v>8.5800000000000001E-2</v>
      </c>
      <c r="K41" s="157" t="s">
        <v>1214</v>
      </c>
      <c r="M41" t="str">
        <f t="shared" si="1"/>
        <v>P36→0,12m X0,250,25m X2,86m =0,0858m³</v>
      </c>
      <c r="V41" s="157" t="s">
        <v>1198</v>
      </c>
      <c r="W41" s="157" t="s">
        <v>1220</v>
      </c>
      <c r="X41">
        <v>0.12</v>
      </c>
      <c r="Y41" s="157" t="s">
        <v>1216</v>
      </c>
      <c r="Z41">
        <v>0.25</v>
      </c>
      <c r="AA41" s="157" t="s">
        <v>1218</v>
      </c>
      <c r="AB41" s="157">
        <v>2</v>
      </c>
      <c r="AC41" s="157" t="s">
        <v>1219</v>
      </c>
      <c r="AD41">
        <v>2.86</v>
      </c>
      <c r="AE41" s="157" t="s">
        <v>1211</v>
      </c>
      <c r="AF41">
        <f t="shared" si="2"/>
        <v>2.1164000000000001</v>
      </c>
      <c r="AG41" s="157" t="s">
        <v>1217</v>
      </c>
      <c r="AH41" t="str">
        <f t="shared" si="3"/>
        <v>P36→((0,12m +0,25m X)2)X2,86m =2,1164m²</v>
      </c>
    </row>
    <row r="42" spans="2:34" ht="15" x14ac:dyDescent="0.2">
      <c r="B42" s="157" t="s">
        <v>1199</v>
      </c>
      <c r="C42" s="157" t="s">
        <v>1159</v>
      </c>
      <c r="D42">
        <v>0.12</v>
      </c>
      <c r="E42" s="157" t="s">
        <v>1212</v>
      </c>
      <c r="F42">
        <v>0.25</v>
      </c>
      <c r="G42" s="157" t="s">
        <v>1212</v>
      </c>
      <c r="H42">
        <v>2.86</v>
      </c>
      <c r="I42" s="157" t="s">
        <v>1211</v>
      </c>
      <c r="J42">
        <f t="shared" si="0"/>
        <v>8.5800000000000001E-2</v>
      </c>
      <c r="K42" s="157" t="s">
        <v>1214</v>
      </c>
      <c r="M42" t="str">
        <f t="shared" si="1"/>
        <v>P37→0,12m X0,250,25m X2,86m =0,0858m³</v>
      </c>
      <c r="V42" s="157" t="s">
        <v>1199</v>
      </c>
      <c r="W42" s="157" t="s">
        <v>1220</v>
      </c>
      <c r="X42">
        <v>0.12</v>
      </c>
      <c r="Y42" s="157" t="s">
        <v>1216</v>
      </c>
      <c r="Z42">
        <v>0.25</v>
      </c>
      <c r="AA42" s="157" t="s">
        <v>1218</v>
      </c>
      <c r="AB42" s="157">
        <v>2</v>
      </c>
      <c r="AC42" s="157" t="s">
        <v>1219</v>
      </c>
      <c r="AD42">
        <v>2.86</v>
      </c>
      <c r="AE42" s="157" t="s">
        <v>1211</v>
      </c>
      <c r="AF42">
        <f t="shared" si="2"/>
        <v>2.1164000000000001</v>
      </c>
      <c r="AG42" s="157" t="s">
        <v>1217</v>
      </c>
      <c r="AH42" t="str">
        <f t="shared" si="3"/>
        <v>P37→((0,12m +0,25m X)2)X2,86m =2,1164m²</v>
      </c>
    </row>
    <row r="43" spans="2:34" ht="15" x14ac:dyDescent="0.2">
      <c r="B43" s="157" t="s">
        <v>1200</v>
      </c>
      <c r="C43" s="157" t="s">
        <v>1159</v>
      </c>
      <c r="D43">
        <v>0.12</v>
      </c>
      <c r="E43" s="157" t="s">
        <v>1212</v>
      </c>
      <c r="F43">
        <v>0.25</v>
      </c>
      <c r="G43" s="157" t="s">
        <v>1212</v>
      </c>
      <c r="H43">
        <v>2.86</v>
      </c>
      <c r="I43" s="157" t="s">
        <v>1211</v>
      </c>
      <c r="J43">
        <f t="shared" si="0"/>
        <v>8.5800000000000001E-2</v>
      </c>
      <c r="K43" s="157" t="s">
        <v>1214</v>
      </c>
      <c r="M43" t="str">
        <f t="shared" si="1"/>
        <v>P38→0,12m X0,250,25m X2,86m =0,0858m³</v>
      </c>
      <c r="V43" s="157" t="s">
        <v>1200</v>
      </c>
      <c r="W43" s="157" t="s">
        <v>1220</v>
      </c>
      <c r="X43">
        <v>0.12</v>
      </c>
      <c r="Y43" s="157" t="s">
        <v>1216</v>
      </c>
      <c r="Z43">
        <v>0.25</v>
      </c>
      <c r="AA43" s="157" t="s">
        <v>1218</v>
      </c>
      <c r="AB43" s="157">
        <v>2</v>
      </c>
      <c r="AC43" s="157" t="s">
        <v>1219</v>
      </c>
      <c r="AD43">
        <v>2.86</v>
      </c>
      <c r="AE43" s="157" t="s">
        <v>1211</v>
      </c>
      <c r="AF43">
        <f t="shared" si="2"/>
        <v>2.1164000000000001</v>
      </c>
      <c r="AG43" s="157" t="s">
        <v>1217</v>
      </c>
      <c r="AH43" t="str">
        <f t="shared" si="3"/>
        <v>P38→((0,12m +0,25m X)2)X2,86m =2,1164m²</v>
      </c>
    </row>
    <row r="44" spans="2:34" ht="15" x14ac:dyDescent="0.2">
      <c r="B44" s="157" t="s">
        <v>1201</v>
      </c>
      <c r="C44" s="157" t="s">
        <v>1159</v>
      </c>
      <c r="D44">
        <v>0.12</v>
      </c>
      <c r="E44" s="157" t="s">
        <v>1212</v>
      </c>
      <c r="F44">
        <v>0.25</v>
      </c>
      <c r="G44" s="157" t="s">
        <v>1212</v>
      </c>
      <c r="H44">
        <v>2.86</v>
      </c>
      <c r="I44" s="157" t="s">
        <v>1211</v>
      </c>
      <c r="J44">
        <f t="shared" si="0"/>
        <v>8.5800000000000001E-2</v>
      </c>
      <c r="K44" s="157" t="s">
        <v>1214</v>
      </c>
      <c r="M44" t="str">
        <f t="shared" si="1"/>
        <v>P39→0,12m X0,250,25m X2,86m =0,0858m³</v>
      </c>
      <c r="V44" s="157" t="s">
        <v>1201</v>
      </c>
      <c r="W44" s="157" t="s">
        <v>1220</v>
      </c>
      <c r="X44">
        <v>0.12</v>
      </c>
      <c r="Y44" s="157" t="s">
        <v>1216</v>
      </c>
      <c r="Z44">
        <v>0.25</v>
      </c>
      <c r="AA44" s="157" t="s">
        <v>1218</v>
      </c>
      <c r="AB44" s="157">
        <v>2</v>
      </c>
      <c r="AC44" s="157" t="s">
        <v>1219</v>
      </c>
      <c r="AD44">
        <v>2.86</v>
      </c>
      <c r="AE44" s="157" t="s">
        <v>1211</v>
      </c>
      <c r="AF44">
        <f t="shared" si="2"/>
        <v>2.1164000000000001</v>
      </c>
      <c r="AG44" s="157" t="s">
        <v>1217</v>
      </c>
      <c r="AH44" t="str">
        <f t="shared" si="3"/>
        <v>P39→((0,12m +0,25m X)2)X2,86m =2,1164m²</v>
      </c>
    </row>
    <row r="45" spans="2:34" ht="15" x14ac:dyDescent="0.2">
      <c r="B45" s="157" t="s">
        <v>1202</v>
      </c>
      <c r="C45" s="157" t="s">
        <v>1159</v>
      </c>
      <c r="D45">
        <v>0.12</v>
      </c>
      <c r="E45" s="157" t="s">
        <v>1212</v>
      </c>
      <c r="F45">
        <v>0.25</v>
      </c>
      <c r="G45" s="157" t="s">
        <v>1212</v>
      </c>
      <c r="H45">
        <v>2.86</v>
      </c>
      <c r="I45" s="157" t="s">
        <v>1211</v>
      </c>
      <c r="J45">
        <f t="shared" si="0"/>
        <v>8.5800000000000001E-2</v>
      </c>
      <c r="K45" s="157" t="s">
        <v>1214</v>
      </c>
      <c r="M45" t="str">
        <f t="shared" si="1"/>
        <v>P40→0,12m X0,250,25m X2,86m =0,0858m³</v>
      </c>
      <c r="V45" s="157" t="s">
        <v>1202</v>
      </c>
      <c r="W45" s="157" t="s">
        <v>1220</v>
      </c>
      <c r="X45">
        <v>0.12</v>
      </c>
      <c r="Y45" s="157" t="s">
        <v>1216</v>
      </c>
      <c r="Z45">
        <v>0.25</v>
      </c>
      <c r="AA45" s="157" t="s">
        <v>1218</v>
      </c>
      <c r="AB45" s="157">
        <v>2</v>
      </c>
      <c r="AC45" s="157" t="s">
        <v>1219</v>
      </c>
      <c r="AD45">
        <v>2.86</v>
      </c>
      <c r="AE45" s="157" t="s">
        <v>1211</v>
      </c>
      <c r="AF45">
        <f t="shared" si="2"/>
        <v>2.1164000000000001</v>
      </c>
      <c r="AG45" s="157" t="s">
        <v>1217</v>
      </c>
      <c r="AH45" t="str">
        <f t="shared" si="3"/>
        <v>P40→((0,12m +0,25m X)2)X2,86m =2,1164m²</v>
      </c>
    </row>
    <row r="46" spans="2:34" ht="15" x14ac:dyDescent="0.2">
      <c r="B46" s="157" t="s">
        <v>1203</v>
      </c>
      <c r="C46" s="157" t="s">
        <v>1159</v>
      </c>
      <c r="D46">
        <v>0.12</v>
      </c>
      <c r="E46" s="157" t="s">
        <v>1212</v>
      </c>
      <c r="F46">
        <v>0.25</v>
      </c>
      <c r="G46" s="157" t="s">
        <v>1212</v>
      </c>
      <c r="H46">
        <v>2.86</v>
      </c>
      <c r="I46" s="157" t="s">
        <v>1211</v>
      </c>
      <c r="J46">
        <f t="shared" si="0"/>
        <v>8.5800000000000001E-2</v>
      </c>
      <c r="K46" s="157" t="s">
        <v>1214</v>
      </c>
      <c r="M46" t="str">
        <f t="shared" si="1"/>
        <v>P41→0,12m X0,250,25m X2,86m =0,0858m³</v>
      </c>
      <c r="V46" s="157" t="s">
        <v>1203</v>
      </c>
      <c r="W46" s="157" t="s">
        <v>1220</v>
      </c>
      <c r="X46">
        <v>0.12</v>
      </c>
      <c r="Y46" s="157" t="s">
        <v>1216</v>
      </c>
      <c r="Z46">
        <v>0.25</v>
      </c>
      <c r="AA46" s="157" t="s">
        <v>1218</v>
      </c>
      <c r="AB46" s="157">
        <v>2</v>
      </c>
      <c r="AC46" s="157" t="s">
        <v>1219</v>
      </c>
      <c r="AD46">
        <v>2.86</v>
      </c>
      <c r="AE46" s="157" t="s">
        <v>1211</v>
      </c>
      <c r="AF46">
        <f t="shared" si="2"/>
        <v>2.1164000000000001</v>
      </c>
      <c r="AG46" s="157" t="s">
        <v>1217</v>
      </c>
      <c r="AH46" t="str">
        <f t="shared" si="3"/>
        <v>P41→((0,12m +0,25m X)2)X2,86m =2,1164m²</v>
      </c>
    </row>
    <row r="47" spans="2:34" ht="15" x14ac:dyDescent="0.2">
      <c r="B47" s="157" t="s">
        <v>1204</v>
      </c>
      <c r="C47" s="157" t="s">
        <v>1159</v>
      </c>
      <c r="D47">
        <v>0.12</v>
      </c>
      <c r="E47" s="157" t="s">
        <v>1212</v>
      </c>
      <c r="F47">
        <v>0.25</v>
      </c>
      <c r="G47" s="157" t="s">
        <v>1212</v>
      </c>
      <c r="H47">
        <v>2.86</v>
      </c>
      <c r="I47" s="157" t="s">
        <v>1211</v>
      </c>
      <c r="J47">
        <f t="shared" si="0"/>
        <v>8.5800000000000001E-2</v>
      </c>
      <c r="K47" s="157" t="s">
        <v>1214</v>
      </c>
      <c r="M47" t="str">
        <f t="shared" si="1"/>
        <v>P42→0,12m X0,250,25m X2,86m =0,0858m³</v>
      </c>
      <c r="V47" s="157" t="s">
        <v>1204</v>
      </c>
      <c r="W47" s="157" t="s">
        <v>1220</v>
      </c>
      <c r="X47">
        <v>0.12</v>
      </c>
      <c r="Y47" s="157" t="s">
        <v>1216</v>
      </c>
      <c r="Z47">
        <v>0.25</v>
      </c>
      <c r="AA47" s="157" t="s">
        <v>1218</v>
      </c>
      <c r="AB47" s="157">
        <v>2</v>
      </c>
      <c r="AC47" s="157" t="s">
        <v>1219</v>
      </c>
      <c r="AD47">
        <v>2.86</v>
      </c>
      <c r="AE47" s="157" t="s">
        <v>1211</v>
      </c>
      <c r="AF47">
        <f t="shared" si="2"/>
        <v>2.1164000000000001</v>
      </c>
      <c r="AG47" s="157" t="s">
        <v>1217</v>
      </c>
      <c r="AH47" t="str">
        <f t="shared" si="3"/>
        <v>P42→((0,12m +0,25m X)2)X2,86m =2,1164m²</v>
      </c>
    </row>
    <row r="48" spans="2:34" ht="15" x14ac:dyDescent="0.2">
      <c r="B48" s="157" t="s">
        <v>1205</v>
      </c>
      <c r="C48" s="157" t="s">
        <v>1159</v>
      </c>
      <c r="D48">
        <v>0.12</v>
      </c>
      <c r="E48" s="157" t="s">
        <v>1212</v>
      </c>
      <c r="F48" s="159">
        <v>0.3</v>
      </c>
      <c r="G48" s="157" t="s">
        <v>1212</v>
      </c>
      <c r="H48">
        <v>2.86</v>
      </c>
      <c r="I48" s="157" t="s">
        <v>1211</v>
      </c>
      <c r="J48">
        <f t="shared" si="0"/>
        <v>0.10296</v>
      </c>
      <c r="K48" s="157" t="s">
        <v>1214</v>
      </c>
      <c r="M48" t="str">
        <f t="shared" si="1"/>
        <v>P43→0,12m X0,30,3m X2,86m =0,10296m³</v>
      </c>
      <c r="V48" s="157" t="s">
        <v>1205</v>
      </c>
      <c r="W48" s="157" t="s">
        <v>1220</v>
      </c>
      <c r="X48">
        <v>0.12</v>
      </c>
      <c r="Y48" s="157" t="s">
        <v>1216</v>
      </c>
      <c r="Z48" s="159">
        <v>0.3</v>
      </c>
      <c r="AA48" s="157" t="s">
        <v>1218</v>
      </c>
      <c r="AB48" s="157">
        <v>2</v>
      </c>
      <c r="AC48" s="157" t="s">
        <v>1219</v>
      </c>
      <c r="AD48">
        <v>2.86</v>
      </c>
      <c r="AE48" s="157" t="s">
        <v>1211</v>
      </c>
      <c r="AF48">
        <f t="shared" si="2"/>
        <v>2.4024000000000001</v>
      </c>
      <c r="AG48" s="157" t="s">
        <v>1217</v>
      </c>
      <c r="AH48" t="str">
        <f t="shared" si="3"/>
        <v>P43→((0,12m +0,3m X)2)X2,86m =2,4024m²</v>
      </c>
    </row>
    <row r="49" spans="2:34" ht="15" x14ac:dyDescent="0.2">
      <c r="B49" s="157" t="s">
        <v>1206</v>
      </c>
      <c r="C49" s="157" t="s">
        <v>1159</v>
      </c>
      <c r="D49">
        <v>0.12</v>
      </c>
      <c r="E49" s="157" t="s">
        <v>1212</v>
      </c>
      <c r="F49">
        <v>0.25</v>
      </c>
      <c r="G49" s="157" t="s">
        <v>1212</v>
      </c>
      <c r="H49">
        <v>2.86</v>
      </c>
      <c r="I49" s="157" t="s">
        <v>1211</v>
      </c>
      <c r="J49">
        <f t="shared" si="0"/>
        <v>8.5800000000000001E-2</v>
      </c>
      <c r="K49" s="157" t="s">
        <v>1214</v>
      </c>
      <c r="M49" t="str">
        <f t="shared" si="1"/>
        <v>P44→0,12m X0,250,25m X2,86m =0,0858m³</v>
      </c>
      <c r="V49" s="157" t="s">
        <v>1206</v>
      </c>
      <c r="W49" s="157" t="s">
        <v>1220</v>
      </c>
      <c r="X49">
        <v>0.12</v>
      </c>
      <c r="Y49" s="157" t="s">
        <v>1216</v>
      </c>
      <c r="Z49">
        <v>0.25</v>
      </c>
      <c r="AA49" s="157" t="s">
        <v>1218</v>
      </c>
      <c r="AB49" s="157">
        <v>2</v>
      </c>
      <c r="AC49" s="157" t="s">
        <v>1219</v>
      </c>
      <c r="AD49">
        <v>2.86</v>
      </c>
      <c r="AE49" s="157" t="s">
        <v>1211</v>
      </c>
      <c r="AF49">
        <f t="shared" si="2"/>
        <v>2.1164000000000001</v>
      </c>
      <c r="AG49" s="157" t="s">
        <v>1217</v>
      </c>
      <c r="AH49" t="str">
        <f t="shared" si="3"/>
        <v>P44→((0,12m +0,25m X)2)X2,86m =2,1164m²</v>
      </c>
    </row>
    <row r="50" spans="2:34" ht="15" x14ac:dyDescent="0.2">
      <c r="B50" s="157" t="s">
        <v>1207</v>
      </c>
      <c r="C50" s="157" t="s">
        <v>1159</v>
      </c>
      <c r="D50">
        <v>0.12</v>
      </c>
      <c r="E50" s="157" t="s">
        <v>1212</v>
      </c>
      <c r="F50">
        <v>0.25</v>
      </c>
      <c r="G50" s="157" t="s">
        <v>1212</v>
      </c>
      <c r="H50">
        <v>2.86</v>
      </c>
      <c r="I50" s="157" t="s">
        <v>1211</v>
      </c>
      <c r="J50">
        <f t="shared" si="0"/>
        <v>8.5800000000000001E-2</v>
      </c>
      <c r="K50" s="157" t="s">
        <v>1214</v>
      </c>
      <c r="M50" t="str">
        <f t="shared" si="1"/>
        <v>P45→0,12m X0,250,25m X2,86m =0,0858m³</v>
      </c>
      <c r="V50" s="157" t="s">
        <v>1207</v>
      </c>
      <c r="W50" s="157" t="s">
        <v>1220</v>
      </c>
      <c r="X50">
        <v>0.12</v>
      </c>
      <c r="Y50" s="157" t="s">
        <v>1216</v>
      </c>
      <c r="Z50">
        <v>0.25</v>
      </c>
      <c r="AA50" s="157" t="s">
        <v>1218</v>
      </c>
      <c r="AB50" s="157">
        <v>2</v>
      </c>
      <c r="AC50" s="157" t="s">
        <v>1219</v>
      </c>
      <c r="AD50">
        <v>2.86</v>
      </c>
      <c r="AE50" s="157" t="s">
        <v>1211</v>
      </c>
      <c r="AF50">
        <f t="shared" si="2"/>
        <v>2.1164000000000001</v>
      </c>
      <c r="AG50" s="157" t="s">
        <v>1217</v>
      </c>
      <c r="AH50" t="str">
        <f t="shared" si="3"/>
        <v>P45→((0,12m +0,25m X)2)X2,86m =2,1164m²</v>
      </c>
    </row>
    <row r="51" spans="2:34" ht="15" x14ac:dyDescent="0.2">
      <c r="B51" s="157" t="s">
        <v>1208</v>
      </c>
      <c r="C51" s="157" t="s">
        <v>1159</v>
      </c>
      <c r="D51">
        <v>0.12</v>
      </c>
      <c r="E51" s="157" t="s">
        <v>1212</v>
      </c>
      <c r="F51">
        <v>0.25</v>
      </c>
      <c r="G51" s="157" t="s">
        <v>1212</v>
      </c>
      <c r="H51">
        <v>2.86</v>
      </c>
      <c r="I51" s="157" t="s">
        <v>1211</v>
      </c>
      <c r="J51">
        <f t="shared" si="0"/>
        <v>8.5800000000000001E-2</v>
      </c>
      <c r="K51" s="157" t="s">
        <v>1214</v>
      </c>
      <c r="M51" t="str">
        <f t="shared" si="1"/>
        <v>P46→0,12m X0,250,25m X2,86m =0,0858m³</v>
      </c>
      <c r="V51" s="157" t="s">
        <v>1208</v>
      </c>
      <c r="W51" s="157" t="s">
        <v>1220</v>
      </c>
      <c r="X51">
        <v>0.12</v>
      </c>
      <c r="Y51" s="157" t="s">
        <v>1216</v>
      </c>
      <c r="Z51">
        <v>0.25</v>
      </c>
      <c r="AA51" s="157" t="s">
        <v>1218</v>
      </c>
      <c r="AB51" s="157">
        <v>2</v>
      </c>
      <c r="AC51" s="157" t="s">
        <v>1219</v>
      </c>
      <c r="AD51">
        <v>2.86</v>
      </c>
      <c r="AE51" s="157" t="s">
        <v>1211</v>
      </c>
      <c r="AF51">
        <f t="shared" si="2"/>
        <v>2.1164000000000001</v>
      </c>
      <c r="AG51" s="157" t="s">
        <v>1217</v>
      </c>
      <c r="AH51" t="str">
        <f t="shared" si="3"/>
        <v>P46→((0,12m +0,25m X)2)X2,86m =2,1164m²</v>
      </c>
    </row>
    <row r="52" spans="2:34" ht="15" x14ac:dyDescent="0.2">
      <c r="B52" s="157" t="s">
        <v>1209</v>
      </c>
      <c r="C52" s="157" t="s">
        <v>1159</v>
      </c>
      <c r="D52">
        <v>0.12</v>
      </c>
      <c r="E52" s="157" t="s">
        <v>1212</v>
      </c>
      <c r="F52">
        <v>0.25</v>
      </c>
      <c r="G52" s="157" t="s">
        <v>1212</v>
      </c>
      <c r="H52">
        <v>2.86</v>
      </c>
      <c r="I52" s="157" t="s">
        <v>1211</v>
      </c>
      <c r="J52">
        <f t="shared" si="0"/>
        <v>8.5800000000000001E-2</v>
      </c>
      <c r="K52" s="157" t="s">
        <v>1214</v>
      </c>
      <c r="M52" t="str">
        <f t="shared" si="1"/>
        <v>P47→0,12m X0,250,25m X2,86m =0,0858m³</v>
      </c>
      <c r="V52" s="157" t="s">
        <v>1209</v>
      </c>
      <c r="W52" s="157" t="s">
        <v>1220</v>
      </c>
      <c r="X52">
        <v>0.12</v>
      </c>
      <c r="Y52" s="157" t="s">
        <v>1216</v>
      </c>
      <c r="Z52">
        <v>0.25</v>
      </c>
      <c r="AA52" s="157" t="s">
        <v>1218</v>
      </c>
      <c r="AB52" s="157">
        <v>2</v>
      </c>
      <c r="AC52" s="157" t="s">
        <v>1219</v>
      </c>
      <c r="AD52">
        <v>2.86</v>
      </c>
      <c r="AE52" s="157" t="s">
        <v>1211</v>
      </c>
      <c r="AF52">
        <f t="shared" si="2"/>
        <v>2.1164000000000001</v>
      </c>
      <c r="AG52" s="157" t="s">
        <v>1217</v>
      </c>
      <c r="AH52" t="str">
        <f t="shared" si="3"/>
        <v>P47→((0,12m +0,25m X)2)X2,86m =2,1164m²</v>
      </c>
    </row>
    <row r="53" spans="2:34" ht="15" x14ac:dyDescent="0.2">
      <c r="B53" s="478" t="s">
        <v>1215</v>
      </c>
      <c r="C53" s="478"/>
      <c r="D53" s="478"/>
      <c r="E53" s="478"/>
      <c r="F53" s="478"/>
      <c r="G53" s="478"/>
      <c r="H53" s="478"/>
      <c r="I53" s="478"/>
      <c r="J53" s="159">
        <f>SUM(J6:J52)</f>
        <v>4.05</v>
      </c>
      <c r="K53" s="157" t="s">
        <v>1214</v>
      </c>
      <c r="M53" t="str">
        <f t="shared" si="1"/>
        <v>TOTAL DE CONCRETO =4,05m³</v>
      </c>
      <c r="V53" s="478" t="s">
        <v>1215</v>
      </c>
      <c r="W53" s="478"/>
      <c r="X53" s="478"/>
      <c r="Y53" s="478"/>
      <c r="Z53" s="478"/>
      <c r="AA53" s="478"/>
      <c r="AB53" s="478"/>
      <c r="AC53" s="478"/>
      <c r="AD53" s="478"/>
      <c r="AE53" s="478"/>
      <c r="AF53" s="159">
        <f>SUM(AF6:AF52)</f>
        <v>99.34</v>
      </c>
      <c r="AG53" s="157" t="s">
        <v>1214</v>
      </c>
      <c r="AH53" t="str">
        <f t="shared" si="3"/>
        <v>TOTAL DE CONCRETO =99,34m³</v>
      </c>
    </row>
    <row r="54" spans="2:34" x14ac:dyDescent="0.2">
      <c r="B54" s="157"/>
      <c r="C54" s="157"/>
      <c r="E54" s="157"/>
      <c r="G54" s="157"/>
      <c r="I54" s="157"/>
      <c r="K54" s="157"/>
    </row>
  </sheetData>
  <mergeCells count="2">
    <mergeCell ref="B53:I53"/>
    <mergeCell ref="V53:AE53"/>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14</vt:i4>
      </vt:variant>
    </vt:vector>
  </HeadingPairs>
  <TitlesOfParts>
    <vt:vector size="26" baseType="lpstr">
      <vt:lpstr>Boletim_de_Medição_01</vt:lpstr>
      <vt:lpstr>Boletim_de_Medição_02</vt:lpstr>
      <vt:lpstr>Boletim_de_Medição_03</vt:lpstr>
      <vt:lpstr>BM 8</vt:lpstr>
      <vt:lpstr>BM 2 ADT 1</vt:lpstr>
      <vt:lpstr>Boletim_de_Medição_04</vt:lpstr>
      <vt:lpstr>Memória_de_Cálculo_5</vt:lpstr>
      <vt:lpstr>Plan1</vt:lpstr>
      <vt:lpstr>Plan3</vt:lpstr>
      <vt:lpstr>Plan4</vt:lpstr>
      <vt:lpstr>Plan2</vt:lpstr>
      <vt:lpstr>Plan5</vt:lpstr>
      <vt:lpstr>'BM 2 ADT 1'!Area_de_impressao</vt:lpstr>
      <vt:lpstr>'BM 8'!Area_de_impressao</vt:lpstr>
      <vt:lpstr>Boletim_de_Medição_01!Area_de_impressao</vt:lpstr>
      <vt:lpstr>Boletim_de_Medição_02!Area_de_impressao</vt:lpstr>
      <vt:lpstr>Boletim_de_Medição_03!Area_de_impressao</vt:lpstr>
      <vt:lpstr>Boletim_de_Medição_04!Area_de_impressao</vt:lpstr>
      <vt:lpstr>Memória_de_Cálculo_5!Area_de_impressao</vt:lpstr>
      <vt:lpstr>'BM 2 ADT 1'!Print_Titles</vt:lpstr>
      <vt:lpstr>'BM 8'!Titulos_de_impressao</vt:lpstr>
      <vt:lpstr>Boletim_de_Medição_01!Titulos_de_impressao</vt:lpstr>
      <vt:lpstr>Boletim_de_Medição_02!Titulos_de_impressao</vt:lpstr>
      <vt:lpstr>Boletim_de_Medição_03!Titulos_de_impressao</vt:lpstr>
      <vt:lpstr>Boletim_de_Medição_04!Titulos_de_impressao</vt:lpstr>
      <vt:lpstr>Memória_de_Cálculo_5!Titulos_de_impressao</vt:lpstr>
    </vt:vector>
  </TitlesOfParts>
  <Company>BRACOM CONSTRUTORA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BRACOM CONSTRUTORA LTDA - EPP</dc:creator>
  <cp:lastModifiedBy>Winne Suyane Vasconcelos dos Santos</cp:lastModifiedBy>
  <cp:lastPrinted>2023-04-18T14:28:35Z</cp:lastPrinted>
  <dcterms:created xsi:type="dcterms:W3CDTF">2010-06-22T13:14:39Z</dcterms:created>
  <dcterms:modified xsi:type="dcterms:W3CDTF">2024-04-02T13:40:22Z</dcterms:modified>
</cp:coreProperties>
</file>