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na.cruz\Desktop\Controle Portal da Transparência\BM'S upados no Portal\Ditin\"/>
    </mc:Choice>
  </mc:AlternateContent>
  <xr:revisionPtr revIDLastSave="0" documentId="13_ncr:1_{B872E5CC-851D-41F2-9312-556AAE69A4C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BM 11" sheetId="1" r:id="rId1"/>
    <sheet name="RF" sheetId="3" r:id="rId2"/>
    <sheet name="BM 01 adtv 04" sheetId="5" r:id="rId3"/>
  </sheets>
  <definedNames>
    <definedName name="_xlnm.Print_Area" localSheetId="2">'BM 01 adtv 04'!$A$1:$P$71</definedName>
    <definedName name="_xlnm.Print_Area" localSheetId="0">'BM 11'!$A$1:$P$312</definedName>
    <definedName name="_xlnm.Print_Area" localSheetId="1">RF!$A$1:$J$81</definedName>
    <definedName name="_xlnm.Print_Titles" localSheetId="0">'BM 11'!$1:$9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2" i="5" l="1"/>
  <c r="M62" i="5"/>
  <c r="P62" i="5" s="1"/>
  <c r="L62" i="5"/>
  <c r="K62" i="5"/>
  <c r="J62" i="5"/>
  <c r="O62" i="5" s="1"/>
  <c r="H62" i="5"/>
  <c r="G62" i="5"/>
  <c r="O61" i="5"/>
  <c r="L61" i="5"/>
  <c r="K61" i="5"/>
  <c r="J61" i="5"/>
  <c r="G61" i="5"/>
  <c r="M61" i="5" s="1"/>
  <c r="P61" i="5" s="1"/>
  <c r="L60" i="5"/>
  <c r="O60" i="5" s="1"/>
  <c r="K60" i="5"/>
  <c r="J60" i="5"/>
  <c r="G60" i="5"/>
  <c r="M60" i="5" s="1"/>
  <c r="P60" i="5" s="1"/>
  <c r="M59" i="5"/>
  <c r="P59" i="5" s="1"/>
  <c r="L59" i="5"/>
  <c r="O59" i="5" s="1"/>
  <c r="K59" i="5"/>
  <c r="J59" i="5"/>
  <c r="H59" i="5"/>
  <c r="N59" i="5" s="1"/>
  <c r="G59" i="5"/>
  <c r="N58" i="5"/>
  <c r="M58" i="5"/>
  <c r="P58" i="5" s="1"/>
  <c r="L58" i="5"/>
  <c r="K58" i="5"/>
  <c r="J58" i="5"/>
  <c r="O58" i="5" s="1"/>
  <c r="H58" i="5"/>
  <c r="G58" i="5"/>
  <c r="O57" i="5"/>
  <c r="L57" i="5"/>
  <c r="K57" i="5"/>
  <c r="J57" i="5"/>
  <c r="G57" i="5"/>
  <c r="M57" i="5" s="1"/>
  <c r="P57" i="5" s="1"/>
  <c r="L56" i="5"/>
  <c r="K56" i="5"/>
  <c r="G56" i="5"/>
  <c r="M56" i="5" s="1"/>
  <c r="F56" i="5"/>
  <c r="D56" i="5"/>
  <c r="J56" i="5" s="1"/>
  <c r="J54" i="5" s="1"/>
  <c r="O55" i="5"/>
  <c r="L55" i="5"/>
  <c r="K55" i="5"/>
  <c r="J55" i="5"/>
  <c r="G55" i="5"/>
  <c r="M55" i="5" s="1"/>
  <c r="L54" i="5"/>
  <c r="K54" i="5"/>
  <c r="O53" i="5"/>
  <c r="L53" i="5"/>
  <c r="K53" i="5"/>
  <c r="J53" i="5"/>
  <c r="G53" i="5"/>
  <c r="L52" i="5"/>
  <c r="O52" i="5" s="1"/>
  <c r="K52" i="5"/>
  <c r="J52" i="5"/>
  <c r="G52" i="5"/>
  <c r="M52" i="5" s="1"/>
  <c r="P52" i="5" s="1"/>
  <c r="L51" i="5"/>
  <c r="L49" i="5" s="1"/>
  <c r="K51" i="5"/>
  <c r="J51" i="5"/>
  <c r="G51" i="5"/>
  <c r="L50" i="5"/>
  <c r="O50" i="5" s="1"/>
  <c r="K50" i="5"/>
  <c r="J50" i="5"/>
  <c r="J49" i="5" s="1"/>
  <c r="G50" i="5"/>
  <c r="M50" i="5" s="1"/>
  <c r="K49" i="5"/>
  <c r="L48" i="5"/>
  <c r="K48" i="5"/>
  <c r="K44" i="5" s="1"/>
  <c r="J48" i="5"/>
  <c r="O48" i="5" s="1"/>
  <c r="G48" i="5"/>
  <c r="M48" i="5" s="1"/>
  <c r="P48" i="5" s="1"/>
  <c r="M47" i="5"/>
  <c r="L47" i="5"/>
  <c r="K47" i="5"/>
  <c r="J47" i="5"/>
  <c r="H47" i="5"/>
  <c r="N47" i="5" s="1"/>
  <c r="G47" i="5"/>
  <c r="L46" i="5"/>
  <c r="K46" i="5"/>
  <c r="J46" i="5"/>
  <c r="O46" i="5" s="1"/>
  <c r="G46" i="5"/>
  <c r="M46" i="5" s="1"/>
  <c r="P46" i="5" s="1"/>
  <c r="L45" i="5"/>
  <c r="L44" i="5" s="1"/>
  <c r="K45" i="5"/>
  <c r="J45" i="5"/>
  <c r="G45" i="5"/>
  <c r="J44" i="5"/>
  <c r="M43" i="5"/>
  <c r="P43" i="5" s="1"/>
  <c r="L43" i="5"/>
  <c r="K43" i="5"/>
  <c r="J43" i="5"/>
  <c r="O43" i="5" s="1"/>
  <c r="H43" i="5"/>
  <c r="N43" i="5" s="1"/>
  <c r="G43" i="5"/>
  <c r="M42" i="5"/>
  <c r="L42" i="5"/>
  <c r="K42" i="5"/>
  <c r="J42" i="5"/>
  <c r="H42" i="5"/>
  <c r="N42" i="5" s="1"/>
  <c r="G42" i="5"/>
  <c r="M41" i="5"/>
  <c r="P41" i="5" s="1"/>
  <c r="L41" i="5"/>
  <c r="K41" i="5"/>
  <c r="J41" i="5"/>
  <c r="O41" i="5" s="1"/>
  <c r="H41" i="5"/>
  <c r="N41" i="5" s="1"/>
  <c r="G41" i="5"/>
  <c r="L40" i="5"/>
  <c r="K40" i="5"/>
  <c r="J40" i="5"/>
  <c r="O40" i="5" s="1"/>
  <c r="G40" i="5"/>
  <c r="M40" i="5" s="1"/>
  <c r="P40" i="5" s="1"/>
  <c r="O39" i="5"/>
  <c r="L39" i="5"/>
  <c r="K39" i="5"/>
  <c r="K36" i="5" s="1"/>
  <c r="J39" i="5"/>
  <c r="G39" i="5"/>
  <c r="L38" i="5"/>
  <c r="O38" i="5" s="1"/>
  <c r="K38" i="5"/>
  <c r="J38" i="5"/>
  <c r="G38" i="5"/>
  <c r="M38" i="5" s="1"/>
  <c r="L36" i="5"/>
  <c r="L35" i="5"/>
  <c r="K35" i="5"/>
  <c r="J35" i="5"/>
  <c r="O35" i="5" s="1"/>
  <c r="G35" i="5"/>
  <c r="M35" i="5" s="1"/>
  <c r="P35" i="5" s="1"/>
  <c r="N34" i="5"/>
  <c r="M34" i="5"/>
  <c r="L34" i="5"/>
  <c r="K34" i="5"/>
  <c r="J34" i="5"/>
  <c r="H34" i="5"/>
  <c r="G34" i="5"/>
  <c r="L33" i="5"/>
  <c r="K33" i="5"/>
  <c r="J33" i="5"/>
  <c r="O33" i="5" s="1"/>
  <c r="G33" i="5"/>
  <c r="L32" i="5"/>
  <c r="O32" i="5" s="1"/>
  <c r="K32" i="5"/>
  <c r="J32" i="5"/>
  <c r="G32" i="5"/>
  <c r="M32" i="5" s="1"/>
  <c r="P32" i="5" s="1"/>
  <c r="L31" i="5"/>
  <c r="K31" i="5"/>
  <c r="K27" i="5" s="1"/>
  <c r="J31" i="5"/>
  <c r="J27" i="5" s="1"/>
  <c r="G31" i="5"/>
  <c r="O30" i="5"/>
  <c r="M30" i="5"/>
  <c r="P30" i="5" s="1"/>
  <c r="L30" i="5"/>
  <c r="K30" i="5"/>
  <c r="J30" i="5"/>
  <c r="H30" i="5"/>
  <c r="N30" i="5" s="1"/>
  <c r="G30" i="5"/>
  <c r="M29" i="5"/>
  <c r="L29" i="5"/>
  <c r="K29" i="5"/>
  <c r="J29" i="5"/>
  <c r="H29" i="5"/>
  <c r="N29" i="5" s="1"/>
  <c r="G29" i="5"/>
  <c r="P28" i="5"/>
  <c r="O28" i="5"/>
  <c r="L26" i="5"/>
  <c r="O26" i="5" s="1"/>
  <c r="K26" i="5"/>
  <c r="J26" i="5"/>
  <c r="G26" i="5"/>
  <c r="M26" i="5" s="1"/>
  <c r="P26" i="5" s="1"/>
  <c r="O25" i="5"/>
  <c r="M25" i="5"/>
  <c r="P25" i="5" s="1"/>
  <c r="L25" i="5"/>
  <c r="K25" i="5"/>
  <c r="K24" i="5" s="1"/>
  <c r="J25" i="5"/>
  <c r="H25" i="5"/>
  <c r="N25" i="5" s="1"/>
  <c r="G25" i="5"/>
  <c r="J24" i="5"/>
  <c r="L23" i="5"/>
  <c r="O23" i="5" s="1"/>
  <c r="K23" i="5"/>
  <c r="J23" i="5"/>
  <c r="G23" i="5"/>
  <c r="M23" i="5" s="1"/>
  <c r="P23" i="5" s="1"/>
  <c r="L22" i="5"/>
  <c r="O22" i="5" s="1"/>
  <c r="K22" i="5"/>
  <c r="J22" i="5"/>
  <c r="G22" i="5"/>
  <c r="M22" i="5" s="1"/>
  <c r="P22" i="5" s="1"/>
  <c r="O21" i="5"/>
  <c r="M21" i="5"/>
  <c r="P21" i="5" s="1"/>
  <c r="L21" i="5"/>
  <c r="K21" i="5"/>
  <c r="J21" i="5"/>
  <c r="H21" i="5"/>
  <c r="N21" i="5" s="1"/>
  <c r="G21" i="5"/>
  <c r="L20" i="5"/>
  <c r="L19" i="5" s="1"/>
  <c r="K20" i="5"/>
  <c r="K19" i="5" s="1"/>
  <c r="J20" i="5"/>
  <c r="G20" i="5"/>
  <c r="J19" i="5"/>
  <c r="L18" i="5"/>
  <c r="K18" i="5"/>
  <c r="J18" i="5"/>
  <c r="G18" i="5"/>
  <c r="M18" i="5" s="1"/>
  <c r="P18" i="5" s="1"/>
  <c r="K17" i="5"/>
  <c r="J17" i="5"/>
  <c r="F17" i="5"/>
  <c r="D17" i="5"/>
  <c r="L16" i="5"/>
  <c r="K16" i="5"/>
  <c r="G16" i="5"/>
  <c r="M16" i="5" s="1"/>
  <c r="F16" i="5"/>
  <c r="D16" i="5"/>
  <c r="H16" i="5" s="1"/>
  <c r="N16" i="5" s="1"/>
  <c r="L15" i="5"/>
  <c r="O15" i="5" s="1"/>
  <c r="K15" i="5"/>
  <c r="J15" i="5"/>
  <c r="G15" i="5"/>
  <c r="H15" i="5" s="1"/>
  <c r="N15" i="5" s="1"/>
  <c r="L14" i="5"/>
  <c r="O14" i="5" s="1"/>
  <c r="K14" i="5"/>
  <c r="J14" i="5"/>
  <c r="G14" i="5"/>
  <c r="M14" i="5" s="1"/>
  <c r="P14" i="5" s="1"/>
  <c r="M13" i="5"/>
  <c r="P13" i="5" s="1"/>
  <c r="L13" i="5"/>
  <c r="K13" i="5"/>
  <c r="J13" i="5"/>
  <c r="O13" i="5" s="1"/>
  <c r="H13" i="5"/>
  <c r="N13" i="5" s="1"/>
  <c r="G13" i="5"/>
  <c r="L11" i="5"/>
  <c r="O11" i="5" s="1"/>
  <c r="K11" i="5"/>
  <c r="J11" i="5"/>
  <c r="G11" i="5"/>
  <c r="M11" i="5" s="1"/>
  <c r="K10" i="5"/>
  <c r="J10" i="5"/>
  <c r="M27" i="5" l="1"/>
  <c r="P38" i="5"/>
  <c r="M10" i="5"/>
  <c r="P11" i="5"/>
  <c r="N24" i="5"/>
  <c r="P50" i="5"/>
  <c r="J16" i="5"/>
  <c r="J12" i="5" s="1"/>
  <c r="M33" i="5"/>
  <c r="P33" i="5" s="1"/>
  <c r="H33" i="5"/>
  <c r="N33" i="5" s="1"/>
  <c r="M39" i="5"/>
  <c r="P39" i="5" s="1"/>
  <c r="H39" i="5"/>
  <c r="N39" i="5" s="1"/>
  <c r="M53" i="5"/>
  <c r="P53" i="5" s="1"/>
  <c r="H53" i="5"/>
  <c r="N53" i="5" s="1"/>
  <c r="P55" i="5"/>
  <c r="M54" i="5"/>
  <c r="H11" i="5"/>
  <c r="N11" i="5" s="1"/>
  <c r="N10" i="5" s="1"/>
  <c r="L12" i="5"/>
  <c r="H14" i="5"/>
  <c r="N14" i="5" s="1"/>
  <c r="M15" i="5"/>
  <c r="P15" i="5" s="1"/>
  <c r="H32" i="5"/>
  <c r="N32" i="5" s="1"/>
  <c r="M51" i="5"/>
  <c r="M49" i="5" s="1"/>
  <c r="H51" i="5"/>
  <c r="N51" i="5" s="1"/>
  <c r="O56" i="5"/>
  <c r="L10" i="5"/>
  <c r="O16" i="5"/>
  <c r="O18" i="5"/>
  <c r="M20" i="5"/>
  <c r="H20" i="5"/>
  <c r="N20" i="5" s="1"/>
  <c r="H22" i="5"/>
  <c r="N22" i="5" s="1"/>
  <c r="H23" i="5"/>
  <c r="N23" i="5" s="1"/>
  <c r="L24" i="5"/>
  <c r="L63" i="5" s="1"/>
  <c r="H26" i="5"/>
  <c r="N26" i="5" s="1"/>
  <c r="P29" i="5"/>
  <c r="H38" i="5"/>
  <c r="N38" i="5" s="1"/>
  <c r="H52" i="5"/>
  <c r="N52" i="5" s="1"/>
  <c r="K12" i="5"/>
  <c r="K63" i="5" s="1"/>
  <c r="L17" i="5"/>
  <c r="O17" i="5" s="1"/>
  <c r="G17" i="5"/>
  <c r="H18" i="5"/>
  <c r="N18" i="5" s="1"/>
  <c r="O20" i="5"/>
  <c r="M24" i="5"/>
  <c r="O29" i="5"/>
  <c r="L27" i="5"/>
  <c r="M31" i="5"/>
  <c r="H31" i="5"/>
  <c r="N31" i="5" s="1"/>
  <c r="N27" i="5" s="1"/>
  <c r="J36" i="5"/>
  <c r="J63" i="5" s="1"/>
  <c r="M45" i="5"/>
  <c r="H45" i="5"/>
  <c r="N45" i="5" s="1"/>
  <c r="O45" i="5"/>
  <c r="H50" i="5"/>
  <c r="N50" i="5" s="1"/>
  <c r="N49" i="5" s="1"/>
  <c r="P56" i="5"/>
  <c r="H55" i="5"/>
  <c r="N55" i="5" s="1"/>
  <c r="H57" i="5"/>
  <c r="N57" i="5" s="1"/>
  <c r="H61" i="5"/>
  <c r="N61" i="5" s="1"/>
  <c r="H35" i="5"/>
  <c r="N35" i="5" s="1"/>
  <c r="H40" i="5"/>
  <c r="N40" i="5" s="1"/>
  <c r="H46" i="5"/>
  <c r="N46" i="5" s="1"/>
  <c r="H48" i="5"/>
  <c r="N48" i="5" s="1"/>
  <c r="H56" i="5"/>
  <c r="N56" i="5" s="1"/>
  <c r="H60" i="5"/>
  <c r="N60" i="5" s="1"/>
  <c r="O63" i="5" l="1"/>
  <c r="M17" i="5"/>
  <c r="P17" i="5" s="1"/>
  <c r="H17" i="5"/>
  <c r="N17" i="5" s="1"/>
  <c r="N12" i="5" s="1"/>
  <c r="P20" i="5"/>
  <c r="M19" i="5"/>
  <c r="N54" i="5"/>
  <c r="N63" i="5" s="1"/>
  <c r="N36" i="5"/>
  <c r="N44" i="5"/>
  <c r="M44" i="5"/>
  <c r="P45" i="5"/>
  <c r="N19" i="5"/>
  <c r="P16" i="5"/>
  <c r="M36" i="5"/>
  <c r="M12" i="5" l="1"/>
  <c r="M63" i="5" s="1"/>
  <c r="P63" i="5" s="1"/>
  <c r="N27" i="1" l="1"/>
  <c r="K30" i="1"/>
  <c r="K25" i="1" s="1"/>
  <c r="K28" i="1"/>
  <c r="K26" i="1"/>
  <c r="L31" i="1" l="1"/>
  <c r="L29" i="1"/>
  <c r="L27" i="1"/>
  <c r="O303" i="1"/>
  <c r="O302" i="1"/>
  <c r="L303" i="1"/>
  <c r="K303" i="1"/>
  <c r="L302" i="1"/>
  <c r="K302" i="1"/>
  <c r="J301" i="1"/>
  <c r="G303" i="1"/>
  <c r="H303" i="1" s="1"/>
  <c r="N303" i="1" s="1"/>
  <c r="G302" i="1"/>
  <c r="H302" i="1" s="1"/>
  <c r="N302" i="1" s="1"/>
  <c r="P302" i="1" l="1"/>
  <c r="M302" i="1"/>
  <c r="L301" i="1"/>
  <c r="M303" i="1"/>
  <c r="M301" i="1" s="1"/>
  <c r="P303" i="1"/>
  <c r="N301" i="1"/>
  <c r="K301" i="1"/>
  <c r="J11" i="1" l="1"/>
  <c r="K11" i="1"/>
  <c r="L11" i="1"/>
  <c r="O11" i="1"/>
  <c r="J12" i="1"/>
  <c r="K12" i="1"/>
  <c r="L12" i="1"/>
  <c r="O12" i="1"/>
  <c r="J13" i="1"/>
  <c r="K13" i="1"/>
  <c r="L13" i="1"/>
  <c r="O13" i="1"/>
  <c r="J15" i="1"/>
  <c r="K15" i="1"/>
  <c r="L15" i="1"/>
  <c r="O15" i="1"/>
  <c r="J16" i="1"/>
  <c r="K16" i="1"/>
  <c r="L16" i="1"/>
  <c r="O16" i="1"/>
  <c r="J17" i="1"/>
  <c r="K17" i="1"/>
  <c r="L17" i="1"/>
  <c r="O17" i="1"/>
  <c r="J18" i="1"/>
  <c r="K18" i="1"/>
  <c r="L18" i="1"/>
  <c r="O18" i="1"/>
  <c r="J19" i="1"/>
  <c r="K19" i="1"/>
  <c r="L19" i="1"/>
  <c r="O19" i="1"/>
  <c r="J20" i="1"/>
  <c r="K20" i="1"/>
  <c r="L20" i="1"/>
  <c r="O20" i="1"/>
  <c r="J21" i="1"/>
  <c r="K21" i="1"/>
  <c r="L21" i="1"/>
  <c r="O21" i="1"/>
  <c r="J22" i="1"/>
  <c r="K22" i="1"/>
  <c r="L22" i="1"/>
  <c r="O22" i="1"/>
  <c r="O23" i="1"/>
  <c r="J24" i="1"/>
  <c r="J23" i="1" s="1"/>
  <c r="K24" i="1"/>
  <c r="K23" i="1" s="1"/>
  <c r="L24" i="1"/>
  <c r="L23" i="1" s="1"/>
  <c r="O24" i="1"/>
  <c r="J27" i="1"/>
  <c r="J26" i="1" s="1"/>
  <c r="K27" i="1"/>
  <c r="O27" i="1"/>
  <c r="J29" i="1"/>
  <c r="J28" i="1" s="1"/>
  <c r="K29" i="1"/>
  <c r="O29" i="1"/>
  <c r="J31" i="1"/>
  <c r="J30" i="1" s="1"/>
  <c r="K31" i="1"/>
  <c r="O31" i="1"/>
  <c r="J33" i="1"/>
  <c r="K33" i="1"/>
  <c r="L33" i="1"/>
  <c r="O33" i="1"/>
  <c r="J34" i="1"/>
  <c r="K34" i="1"/>
  <c r="L34" i="1"/>
  <c r="O34" i="1"/>
  <c r="J35" i="1"/>
  <c r="K35" i="1"/>
  <c r="L35" i="1"/>
  <c r="O35" i="1"/>
  <c r="J36" i="1"/>
  <c r="K36" i="1"/>
  <c r="L36" i="1"/>
  <c r="O36" i="1"/>
  <c r="J37" i="1"/>
  <c r="K37" i="1"/>
  <c r="L37" i="1"/>
  <c r="O37" i="1"/>
  <c r="J38" i="1"/>
  <c r="K38" i="1"/>
  <c r="L38" i="1"/>
  <c r="O38" i="1"/>
  <c r="J39" i="1"/>
  <c r="K39" i="1"/>
  <c r="L39" i="1"/>
  <c r="O39" i="1"/>
  <c r="J40" i="1"/>
  <c r="K40" i="1"/>
  <c r="L40" i="1"/>
  <c r="O40" i="1"/>
  <c r="J41" i="1"/>
  <c r="K41" i="1"/>
  <c r="L41" i="1"/>
  <c r="O41" i="1"/>
  <c r="J42" i="1"/>
  <c r="K42" i="1"/>
  <c r="L42" i="1"/>
  <c r="O42" i="1"/>
  <c r="J43" i="1"/>
  <c r="K43" i="1"/>
  <c r="L43" i="1"/>
  <c r="O43" i="1"/>
  <c r="J45" i="1"/>
  <c r="K45" i="1"/>
  <c r="L45" i="1"/>
  <c r="O45" i="1"/>
  <c r="J46" i="1"/>
  <c r="K46" i="1"/>
  <c r="L46" i="1"/>
  <c r="O46" i="1"/>
  <c r="J47" i="1"/>
  <c r="K47" i="1"/>
  <c r="L47" i="1"/>
  <c r="O47" i="1"/>
  <c r="J48" i="1"/>
  <c r="K48" i="1"/>
  <c r="L48" i="1"/>
  <c r="O48" i="1"/>
  <c r="J49" i="1"/>
  <c r="K49" i="1"/>
  <c r="L49" i="1"/>
  <c r="O49" i="1"/>
  <c r="J50" i="1"/>
  <c r="K50" i="1"/>
  <c r="L50" i="1"/>
  <c r="O50" i="1"/>
  <c r="J51" i="1"/>
  <c r="K51" i="1"/>
  <c r="L51" i="1"/>
  <c r="O51" i="1"/>
  <c r="J52" i="1"/>
  <c r="K52" i="1"/>
  <c r="L52" i="1"/>
  <c r="O52" i="1"/>
  <c r="J53" i="1"/>
  <c r="K53" i="1"/>
  <c r="L53" i="1"/>
  <c r="O53" i="1"/>
  <c r="J54" i="1"/>
  <c r="K54" i="1"/>
  <c r="L54" i="1"/>
  <c r="O54" i="1"/>
  <c r="J55" i="1"/>
  <c r="K55" i="1"/>
  <c r="L55" i="1"/>
  <c r="O55" i="1"/>
  <c r="J56" i="1"/>
  <c r="K56" i="1"/>
  <c r="L56" i="1"/>
  <c r="O56" i="1"/>
  <c r="J57" i="1"/>
  <c r="K57" i="1"/>
  <c r="L57" i="1"/>
  <c r="O57" i="1"/>
  <c r="J59" i="1"/>
  <c r="K59" i="1"/>
  <c r="L59" i="1"/>
  <c r="O59" i="1"/>
  <c r="J60" i="1"/>
  <c r="K60" i="1"/>
  <c r="L60" i="1"/>
  <c r="O60" i="1"/>
  <c r="J61" i="1"/>
  <c r="K61" i="1"/>
  <c r="L61" i="1"/>
  <c r="O61" i="1"/>
  <c r="J62" i="1"/>
  <c r="K62" i="1"/>
  <c r="L62" i="1"/>
  <c r="O62" i="1"/>
  <c r="J63" i="1"/>
  <c r="K63" i="1"/>
  <c r="L63" i="1"/>
  <c r="O63" i="1"/>
  <c r="J64" i="1"/>
  <c r="K64" i="1"/>
  <c r="L64" i="1"/>
  <c r="O64" i="1"/>
  <c r="J66" i="1"/>
  <c r="K66" i="1"/>
  <c r="L66" i="1"/>
  <c r="O66" i="1"/>
  <c r="J67" i="1"/>
  <c r="K67" i="1"/>
  <c r="L67" i="1"/>
  <c r="O67" i="1"/>
  <c r="J68" i="1"/>
  <c r="K68" i="1"/>
  <c r="L68" i="1"/>
  <c r="O68" i="1"/>
  <c r="J69" i="1"/>
  <c r="K69" i="1"/>
  <c r="L69" i="1"/>
  <c r="O69" i="1"/>
  <c r="J70" i="1"/>
  <c r="K70" i="1"/>
  <c r="L70" i="1"/>
  <c r="O70" i="1"/>
  <c r="J71" i="1"/>
  <c r="K71" i="1"/>
  <c r="L71" i="1"/>
  <c r="O71" i="1"/>
  <c r="J72" i="1"/>
  <c r="K72" i="1"/>
  <c r="L72" i="1"/>
  <c r="O72" i="1"/>
  <c r="J73" i="1"/>
  <c r="K73" i="1"/>
  <c r="L73" i="1"/>
  <c r="O73" i="1"/>
  <c r="J75" i="1"/>
  <c r="K75" i="1"/>
  <c r="L75" i="1"/>
  <c r="O75" i="1"/>
  <c r="J76" i="1"/>
  <c r="K76" i="1"/>
  <c r="L76" i="1"/>
  <c r="O76" i="1"/>
  <c r="J77" i="1"/>
  <c r="K77" i="1"/>
  <c r="L77" i="1"/>
  <c r="O77" i="1"/>
  <c r="J78" i="1"/>
  <c r="K78" i="1"/>
  <c r="L78" i="1"/>
  <c r="O78" i="1"/>
  <c r="K79" i="1"/>
  <c r="L79" i="1"/>
  <c r="N79" i="1"/>
  <c r="O79" i="1"/>
  <c r="J80" i="1"/>
  <c r="K80" i="1"/>
  <c r="L80" i="1"/>
  <c r="O80" i="1"/>
  <c r="J81" i="1"/>
  <c r="K81" i="1"/>
  <c r="L81" i="1"/>
  <c r="O81" i="1"/>
  <c r="J82" i="1"/>
  <c r="K82" i="1"/>
  <c r="L82" i="1"/>
  <c r="O82" i="1"/>
  <c r="J83" i="1"/>
  <c r="K83" i="1"/>
  <c r="L83" i="1"/>
  <c r="O83" i="1"/>
  <c r="J84" i="1"/>
  <c r="K84" i="1"/>
  <c r="L84" i="1"/>
  <c r="O84" i="1"/>
  <c r="J85" i="1"/>
  <c r="K85" i="1"/>
  <c r="L85" i="1"/>
  <c r="O85" i="1"/>
  <c r="J87" i="1"/>
  <c r="K87" i="1"/>
  <c r="L87" i="1"/>
  <c r="O87" i="1"/>
  <c r="J88" i="1"/>
  <c r="K88" i="1"/>
  <c r="L88" i="1"/>
  <c r="O88" i="1"/>
  <c r="J89" i="1"/>
  <c r="K89" i="1"/>
  <c r="L89" i="1"/>
  <c r="O89" i="1"/>
  <c r="J90" i="1"/>
  <c r="K90" i="1"/>
  <c r="L90" i="1"/>
  <c r="O90" i="1"/>
  <c r="J91" i="1"/>
  <c r="K91" i="1"/>
  <c r="L91" i="1"/>
  <c r="O91" i="1"/>
  <c r="J92" i="1"/>
  <c r="K92" i="1"/>
  <c r="L92" i="1"/>
  <c r="O92" i="1"/>
  <c r="J93" i="1"/>
  <c r="K93" i="1"/>
  <c r="L93" i="1"/>
  <c r="O93" i="1"/>
  <c r="J94" i="1"/>
  <c r="K94" i="1"/>
  <c r="L94" i="1"/>
  <c r="O94" i="1"/>
  <c r="J95" i="1"/>
  <c r="K95" i="1"/>
  <c r="L95" i="1"/>
  <c r="O95" i="1"/>
  <c r="J96" i="1"/>
  <c r="K96" i="1"/>
  <c r="L96" i="1"/>
  <c r="O96" i="1"/>
  <c r="J97" i="1"/>
  <c r="K97" i="1"/>
  <c r="L97" i="1"/>
  <c r="O97" i="1"/>
  <c r="J98" i="1"/>
  <c r="K98" i="1"/>
  <c r="L98" i="1"/>
  <c r="O98" i="1"/>
  <c r="J99" i="1"/>
  <c r="K99" i="1"/>
  <c r="L99" i="1"/>
  <c r="O99" i="1"/>
  <c r="J100" i="1"/>
  <c r="K100" i="1"/>
  <c r="L100" i="1"/>
  <c r="O100" i="1"/>
  <c r="J103" i="1"/>
  <c r="K103" i="1"/>
  <c r="L103" i="1"/>
  <c r="O103" i="1"/>
  <c r="J104" i="1"/>
  <c r="K104" i="1"/>
  <c r="L104" i="1"/>
  <c r="O104" i="1"/>
  <c r="J105" i="1"/>
  <c r="K105" i="1"/>
  <c r="L105" i="1"/>
  <c r="O105" i="1"/>
  <c r="J107" i="1"/>
  <c r="K107" i="1"/>
  <c r="L107" i="1"/>
  <c r="O107" i="1"/>
  <c r="J108" i="1"/>
  <c r="K108" i="1"/>
  <c r="L108" i="1"/>
  <c r="O108" i="1"/>
  <c r="J109" i="1"/>
  <c r="K109" i="1"/>
  <c r="L109" i="1"/>
  <c r="O109" i="1"/>
  <c r="J110" i="1"/>
  <c r="K110" i="1"/>
  <c r="L110" i="1"/>
  <c r="O110" i="1"/>
  <c r="J112" i="1"/>
  <c r="J111" i="1" s="1"/>
  <c r="K112" i="1"/>
  <c r="K111" i="1" s="1"/>
  <c r="L112" i="1"/>
  <c r="L111" i="1" s="1"/>
  <c r="O112" i="1"/>
  <c r="J115" i="1"/>
  <c r="K115" i="1"/>
  <c r="L115" i="1"/>
  <c r="O115" i="1"/>
  <c r="J116" i="1"/>
  <c r="K116" i="1"/>
  <c r="L116" i="1"/>
  <c r="O116" i="1"/>
  <c r="J117" i="1"/>
  <c r="K117" i="1"/>
  <c r="L117" i="1"/>
  <c r="O117" i="1"/>
  <c r="J118" i="1"/>
  <c r="K118" i="1"/>
  <c r="L118" i="1"/>
  <c r="O118" i="1"/>
  <c r="J119" i="1"/>
  <c r="K119" i="1"/>
  <c r="L119" i="1"/>
  <c r="O119" i="1"/>
  <c r="J120" i="1"/>
  <c r="K120" i="1"/>
  <c r="L120" i="1"/>
  <c r="O120" i="1"/>
  <c r="J121" i="1"/>
  <c r="K121" i="1"/>
  <c r="L121" i="1"/>
  <c r="O121" i="1"/>
  <c r="J122" i="1"/>
  <c r="K122" i="1"/>
  <c r="L122" i="1"/>
  <c r="O122" i="1"/>
  <c r="J124" i="1"/>
  <c r="K124" i="1"/>
  <c r="L124" i="1"/>
  <c r="O124" i="1"/>
  <c r="J125" i="1"/>
  <c r="K125" i="1"/>
  <c r="L125" i="1"/>
  <c r="O125" i="1"/>
  <c r="J126" i="1"/>
  <c r="K126" i="1"/>
  <c r="L126" i="1"/>
  <c r="O126" i="1"/>
  <c r="J127" i="1"/>
  <c r="K127" i="1"/>
  <c r="L127" i="1"/>
  <c r="O127" i="1"/>
  <c r="J128" i="1"/>
  <c r="K128" i="1"/>
  <c r="L128" i="1"/>
  <c r="O128" i="1"/>
  <c r="J129" i="1"/>
  <c r="K129" i="1"/>
  <c r="L129" i="1"/>
  <c r="O129" i="1"/>
  <c r="J131" i="1"/>
  <c r="K131" i="1"/>
  <c r="L131" i="1"/>
  <c r="O131" i="1"/>
  <c r="J132" i="1"/>
  <c r="K132" i="1"/>
  <c r="L132" i="1"/>
  <c r="O132" i="1"/>
  <c r="J133" i="1"/>
  <c r="K133" i="1"/>
  <c r="L133" i="1"/>
  <c r="O133" i="1"/>
  <c r="J134" i="1"/>
  <c r="K134" i="1"/>
  <c r="L134" i="1"/>
  <c r="O134" i="1"/>
  <c r="J135" i="1"/>
  <c r="K135" i="1"/>
  <c r="L135" i="1"/>
  <c r="O135" i="1"/>
  <c r="J136" i="1"/>
  <c r="K136" i="1"/>
  <c r="L136" i="1"/>
  <c r="O136" i="1"/>
  <c r="J137" i="1"/>
  <c r="K137" i="1"/>
  <c r="L137" i="1"/>
  <c r="O137" i="1"/>
  <c r="J138" i="1"/>
  <c r="K138" i="1"/>
  <c r="L138" i="1"/>
  <c r="O138" i="1"/>
  <c r="J139" i="1"/>
  <c r="K139" i="1"/>
  <c r="L139" i="1"/>
  <c r="O139" i="1"/>
  <c r="J140" i="1"/>
  <c r="K140" i="1"/>
  <c r="L140" i="1"/>
  <c r="O140" i="1"/>
  <c r="J143" i="1"/>
  <c r="K143" i="1"/>
  <c r="L143" i="1"/>
  <c r="O143" i="1"/>
  <c r="J144" i="1"/>
  <c r="K144" i="1"/>
  <c r="L144" i="1"/>
  <c r="O144" i="1"/>
  <c r="J145" i="1"/>
  <c r="K145" i="1"/>
  <c r="L145" i="1"/>
  <c r="O145" i="1"/>
  <c r="J146" i="1"/>
  <c r="K146" i="1"/>
  <c r="L146" i="1"/>
  <c r="O146" i="1"/>
  <c r="J147" i="1"/>
  <c r="K147" i="1"/>
  <c r="L147" i="1"/>
  <c r="O147" i="1"/>
  <c r="J149" i="1"/>
  <c r="K149" i="1"/>
  <c r="L149" i="1"/>
  <c r="O149" i="1"/>
  <c r="J150" i="1"/>
  <c r="K150" i="1"/>
  <c r="L150" i="1"/>
  <c r="O150" i="1"/>
  <c r="J151" i="1"/>
  <c r="K151" i="1"/>
  <c r="L151" i="1"/>
  <c r="O151" i="1"/>
  <c r="J152" i="1"/>
  <c r="K152" i="1"/>
  <c r="L152" i="1"/>
  <c r="O152" i="1"/>
  <c r="J153" i="1"/>
  <c r="K153" i="1"/>
  <c r="L153" i="1"/>
  <c r="O153" i="1"/>
  <c r="J154" i="1"/>
  <c r="K154" i="1"/>
  <c r="L154" i="1"/>
  <c r="O154" i="1"/>
  <c r="J155" i="1"/>
  <c r="K155" i="1"/>
  <c r="L155" i="1"/>
  <c r="O155" i="1"/>
  <c r="J156" i="1"/>
  <c r="K156" i="1"/>
  <c r="L156" i="1"/>
  <c r="O156" i="1"/>
  <c r="J157" i="1"/>
  <c r="K157" i="1"/>
  <c r="L157" i="1"/>
  <c r="O157" i="1"/>
  <c r="J158" i="1"/>
  <c r="K158" i="1"/>
  <c r="L158" i="1"/>
  <c r="O158" i="1"/>
  <c r="J159" i="1"/>
  <c r="K159" i="1"/>
  <c r="L159" i="1"/>
  <c r="O159" i="1"/>
  <c r="J160" i="1"/>
  <c r="K160" i="1"/>
  <c r="L160" i="1"/>
  <c r="O160" i="1"/>
  <c r="J161" i="1"/>
  <c r="K161" i="1"/>
  <c r="L161" i="1"/>
  <c r="O161" i="1"/>
  <c r="J163" i="1"/>
  <c r="K163" i="1"/>
  <c r="L163" i="1"/>
  <c r="O163" i="1"/>
  <c r="J164" i="1"/>
  <c r="K164" i="1"/>
  <c r="L164" i="1"/>
  <c r="O164" i="1"/>
  <c r="J165" i="1"/>
  <c r="K165" i="1"/>
  <c r="L165" i="1"/>
  <c r="O165" i="1"/>
  <c r="J166" i="1"/>
  <c r="K166" i="1"/>
  <c r="L166" i="1"/>
  <c r="O166" i="1"/>
  <c r="J167" i="1"/>
  <c r="K167" i="1"/>
  <c r="L167" i="1"/>
  <c r="O167" i="1"/>
  <c r="J168" i="1"/>
  <c r="K168" i="1"/>
  <c r="L168" i="1"/>
  <c r="O168" i="1"/>
  <c r="J169" i="1"/>
  <c r="K169" i="1"/>
  <c r="L169" i="1"/>
  <c r="O169" i="1"/>
  <c r="J170" i="1"/>
  <c r="K170" i="1"/>
  <c r="L170" i="1"/>
  <c r="O170" i="1"/>
  <c r="J171" i="1"/>
  <c r="K171" i="1"/>
  <c r="L171" i="1"/>
  <c r="O171" i="1"/>
  <c r="J173" i="1"/>
  <c r="K173" i="1"/>
  <c r="L173" i="1"/>
  <c r="O173" i="1"/>
  <c r="J174" i="1"/>
  <c r="K174" i="1"/>
  <c r="L174" i="1"/>
  <c r="O174" i="1"/>
  <c r="J175" i="1"/>
  <c r="K175" i="1"/>
  <c r="L175" i="1"/>
  <c r="O175" i="1"/>
  <c r="J176" i="1"/>
  <c r="K176" i="1"/>
  <c r="L176" i="1"/>
  <c r="O176" i="1"/>
  <c r="J177" i="1"/>
  <c r="K177" i="1"/>
  <c r="L177" i="1"/>
  <c r="O177" i="1"/>
  <c r="J178" i="1"/>
  <c r="K178" i="1"/>
  <c r="L178" i="1"/>
  <c r="O178" i="1"/>
  <c r="J179" i="1"/>
  <c r="K179" i="1"/>
  <c r="L179" i="1"/>
  <c r="O179" i="1"/>
  <c r="J180" i="1"/>
  <c r="K180" i="1"/>
  <c r="L180" i="1"/>
  <c r="O180" i="1"/>
  <c r="J181" i="1"/>
  <c r="K181" i="1"/>
  <c r="L181" i="1"/>
  <c r="O181" i="1"/>
  <c r="J182" i="1"/>
  <c r="K182" i="1"/>
  <c r="L182" i="1"/>
  <c r="O182" i="1"/>
  <c r="J183" i="1"/>
  <c r="K183" i="1"/>
  <c r="L183" i="1"/>
  <c r="O183" i="1"/>
  <c r="J184" i="1"/>
  <c r="K184" i="1"/>
  <c r="L184" i="1"/>
  <c r="O184" i="1"/>
  <c r="J185" i="1"/>
  <c r="K185" i="1"/>
  <c r="L185" i="1"/>
  <c r="O185" i="1"/>
  <c r="J186" i="1"/>
  <c r="K186" i="1"/>
  <c r="L186" i="1"/>
  <c r="O186" i="1"/>
  <c r="J187" i="1"/>
  <c r="K187" i="1"/>
  <c r="L187" i="1"/>
  <c r="O187" i="1"/>
  <c r="J188" i="1"/>
  <c r="K188" i="1"/>
  <c r="L188" i="1"/>
  <c r="O188" i="1"/>
  <c r="J189" i="1"/>
  <c r="K189" i="1"/>
  <c r="L189" i="1"/>
  <c r="O189" i="1"/>
  <c r="J190" i="1"/>
  <c r="K190" i="1"/>
  <c r="L190" i="1"/>
  <c r="O190" i="1"/>
  <c r="J192" i="1"/>
  <c r="K192" i="1"/>
  <c r="L192" i="1"/>
  <c r="O192" i="1"/>
  <c r="J193" i="1"/>
  <c r="K193" i="1"/>
  <c r="L193" i="1"/>
  <c r="O193" i="1"/>
  <c r="J194" i="1"/>
  <c r="K194" i="1"/>
  <c r="L194" i="1"/>
  <c r="O194" i="1"/>
  <c r="J195" i="1"/>
  <c r="K195" i="1"/>
  <c r="L195" i="1"/>
  <c r="O195" i="1"/>
  <c r="J196" i="1"/>
  <c r="K196" i="1"/>
  <c r="L196" i="1"/>
  <c r="O196" i="1"/>
  <c r="J197" i="1"/>
  <c r="K197" i="1"/>
  <c r="L197" i="1"/>
  <c r="O197" i="1"/>
  <c r="J198" i="1"/>
  <c r="K198" i="1"/>
  <c r="L198" i="1"/>
  <c r="O198" i="1"/>
  <c r="J199" i="1"/>
  <c r="K199" i="1"/>
  <c r="L199" i="1"/>
  <c r="O199" i="1"/>
  <c r="J200" i="1"/>
  <c r="K200" i="1"/>
  <c r="L200" i="1"/>
  <c r="O200" i="1"/>
  <c r="J201" i="1"/>
  <c r="K201" i="1"/>
  <c r="L201" i="1"/>
  <c r="O201" i="1"/>
  <c r="J202" i="1"/>
  <c r="K202" i="1"/>
  <c r="L202" i="1"/>
  <c r="O202" i="1"/>
  <c r="J203" i="1"/>
  <c r="K203" i="1"/>
  <c r="L203" i="1"/>
  <c r="O203" i="1"/>
  <c r="J204" i="1"/>
  <c r="K204" i="1"/>
  <c r="L204" i="1"/>
  <c r="O204" i="1"/>
  <c r="J205" i="1"/>
  <c r="K205" i="1"/>
  <c r="L205" i="1"/>
  <c r="O205" i="1"/>
  <c r="J207" i="1"/>
  <c r="K207" i="1"/>
  <c r="L207" i="1"/>
  <c r="O207" i="1"/>
  <c r="J208" i="1"/>
  <c r="K208" i="1"/>
  <c r="L208" i="1"/>
  <c r="O208" i="1"/>
  <c r="J209" i="1"/>
  <c r="K209" i="1"/>
  <c r="L209" i="1"/>
  <c r="O209" i="1"/>
  <c r="J210" i="1"/>
  <c r="K210" i="1"/>
  <c r="L210" i="1"/>
  <c r="O210" i="1"/>
  <c r="J211" i="1"/>
  <c r="K211" i="1"/>
  <c r="L211" i="1"/>
  <c r="O211" i="1"/>
  <c r="J212" i="1"/>
  <c r="K212" i="1"/>
  <c r="L212" i="1"/>
  <c r="O212" i="1"/>
  <c r="J213" i="1"/>
  <c r="K213" i="1"/>
  <c r="L213" i="1"/>
  <c r="O213" i="1"/>
  <c r="J214" i="1"/>
  <c r="K214" i="1"/>
  <c r="L214" i="1"/>
  <c r="O214" i="1"/>
  <c r="J215" i="1"/>
  <c r="K215" i="1"/>
  <c r="L215" i="1"/>
  <c r="O215" i="1"/>
  <c r="J216" i="1"/>
  <c r="K216" i="1"/>
  <c r="L216" i="1"/>
  <c r="O216" i="1"/>
  <c r="J217" i="1"/>
  <c r="K217" i="1"/>
  <c r="L217" i="1"/>
  <c r="O217" i="1"/>
  <c r="J218" i="1"/>
  <c r="K218" i="1"/>
  <c r="L218" i="1"/>
  <c r="O218" i="1"/>
  <c r="J219" i="1"/>
  <c r="K219" i="1"/>
  <c r="L219" i="1"/>
  <c r="O219" i="1"/>
  <c r="J220" i="1"/>
  <c r="K220" i="1"/>
  <c r="L220" i="1"/>
  <c r="O220" i="1"/>
  <c r="J221" i="1"/>
  <c r="K221" i="1"/>
  <c r="L221" i="1"/>
  <c r="O221" i="1"/>
  <c r="J222" i="1"/>
  <c r="K222" i="1"/>
  <c r="L222" i="1"/>
  <c r="O222" i="1"/>
  <c r="J223" i="1"/>
  <c r="K223" i="1"/>
  <c r="L223" i="1"/>
  <c r="O223" i="1"/>
  <c r="J224" i="1"/>
  <c r="K224" i="1"/>
  <c r="L224" i="1"/>
  <c r="O224" i="1"/>
  <c r="J225" i="1"/>
  <c r="K225" i="1"/>
  <c r="L225" i="1"/>
  <c r="O225" i="1"/>
  <c r="J226" i="1"/>
  <c r="K226" i="1"/>
  <c r="L226" i="1"/>
  <c r="O226" i="1"/>
  <c r="J227" i="1"/>
  <c r="K227" i="1"/>
  <c r="L227" i="1"/>
  <c r="O227" i="1"/>
  <c r="J228" i="1"/>
  <c r="K228" i="1"/>
  <c r="L228" i="1"/>
  <c r="O228" i="1"/>
  <c r="J230" i="1"/>
  <c r="K230" i="1"/>
  <c r="L230" i="1"/>
  <c r="O230" i="1"/>
  <c r="J231" i="1"/>
  <c r="K231" i="1"/>
  <c r="L231" i="1"/>
  <c r="O231" i="1"/>
  <c r="J232" i="1"/>
  <c r="K232" i="1"/>
  <c r="L232" i="1"/>
  <c r="O232" i="1"/>
  <c r="J233" i="1"/>
  <c r="K233" i="1"/>
  <c r="L233" i="1"/>
  <c r="O233" i="1"/>
  <c r="J234" i="1"/>
  <c r="K234" i="1"/>
  <c r="L234" i="1"/>
  <c r="O234" i="1"/>
  <c r="J235" i="1"/>
  <c r="K235" i="1"/>
  <c r="L235" i="1"/>
  <c r="O235" i="1"/>
  <c r="J236" i="1"/>
  <c r="K236" i="1"/>
  <c r="L236" i="1"/>
  <c r="O236" i="1"/>
  <c r="J237" i="1"/>
  <c r="K237" i="1"/>
  <c r="L237" i="1"/>
  <c r="O237" i="1"/>
  <c r="J238" i="1"/>
  <c r="K238" i="1"/>
  <c r="L238" i="1"/>
  <c r="O238" i="1"/>
  <c r="J239" i="1"/>
  <c r="K239" i="1"/>
  <c r="L239" i="1"/>
  <c r="O239" i="1"/>
  <c r="J240" i="1"/>
  <c r="K240" i="1"/>
  <c r="L240" i="1"/>
  <c r="O240" i="1"/>
  <c r="J241" i="1"/>
  <c r="K241" i="1"/>
  <c r="L241" i="1"/>
  <c r="O241" i="1"/>
  <c r="J242" i="1"/>
  <c r="K242" i="1"/>
  <c r="L242" i="1"/>
  <c r="O242" i="1"/>
  <c r="J243" i="1"/>
  <c r="K243" i="1"/>
  <c r="L243" i="1"/>
  <c r="O243" i="1"/>
  <c r="J244" i="1"/>
  <c r="K244" i="1"/>
  <c r="L244" i="1"/>
  <c r="O244" i="1"/>
  <c r="J245" i="1"/>
  <c r="K245" i="1"/>
  <c r="L245" i="1"/>
  <c r="O245" i="1"/>
  <c r="J246" i="1"/>
  <c r="K246" i="1"/>
  <c r="L246" i="1"/>
  <c r="O246" i="1"/>
  <c r="J247" i="1"/>
  <c r="K247" i="1"/>
  <c r="L247" i="1"/>
  <c r="O247" i="1"/>
  <c r="J248" i="1"/>
  <c r="K248" i="1"/>
  <c r="L248" i="1"/>
  <c r="O248" i="1"/>
  <c r="J249" i="1"/>
  <c r="K249" i="1"/>
  <c r="L249" i="1"/>
  <c r="O249" i="1"/>
  <c r="J250" i="1"/>
  <c r="K250" i="1"/>
  <c r="L250" i="1"/>
  <c r="O250" i="1"/>
  <c r="J252" i="1"/>
  <c r="K252" i="1"/>
  <c r="L252" i="1"/>
  <c r="O252" i="1"/>
  <c r="J253" i="1"/>
  <c r="K253" i="1"/>
  <c r="L253" i="1"/>
  <c r="O253" i="1"/>
  <c r="J256" i="1"/>
  <c r="K256" i="1"/>
  <c r="L256" i="1"/>
  <c r="O256" i="1"/>
  <c r="J257" i="1"/>
  <c r="K257" i="1"/>
  <c r="L257" i="1"/>
  <c r="O257" i="1"/>
  <c r="J259" i="1"/>
  <c r="K259" i="1"/>
  <c r="L259" i="1"/>
  <c r="O259" i="1"/>
  <c r="J260" i="1"/>
  <c r="K260" i="1"/>
  <c r="L260" i="1"/>
  <c r="O260" i="1"/>
  <c r="J261" i="1"/>
  <c r="K261" i="1"/>
  <c r="L261" i="1"/>
  <c r="O261" i="1"/>
  <c r="J262" i="1"/>
  <c r="K262" i="1"/>
  <c r="L262" i="1"/>
  <c r="O262" i="1"/>
  <c r="J264" i="1"/>
  <c r="K264" i="1"/>
  <c r="L264" i="1"/>
  <c r="O264" i="1"/>
  <c r="J265" i="1"/>
  <c r="K265" i="1"/>
  <c r="L265" i="1"/>
  <c r="O265" i="1"/>
  <c r="J267" i="1"/>
  <c r="K267" i="1"/>
  <c r="L267" i="1"/>
  <c r="O267" i="1"/>
  <c r="J268" i="1"/>
  <c r="K268" i="1"/>
  <c r="L268" i="1"/>
  <c r="O268" i="1"/>
  <c r="J269" i="1"/>
  <c r="K269" i="1"/>
  <c r="L269" i="1"/>
  <c r="O269" i="1"/>
  <c r="J270" i="1"/>
  <c r="K270" i="1"/>
  <c r="L270" i="1"/>
  <c r="O270" i="1"/>
  <c r="J272" i="1"/>
  <c r="K272" i="1"/>
  <c r="L272" i="1"/>
  <c r="O272" i="1"/>
  <c r="J273" i="1"/>
  <c r="K273" i="1"/>
  <c r="L273" i="1"/>
  <c r="O273" i="1"/>
  <c r="J274" i="1"/>
  <c r="K274" i="1"/>
  <c r="L274" i="1"/>
  <c r="O274" i="1"/>
  <c r="J275" i="1"/>
  <c r="K275" i="1"/>
  <c r="L275" i="1"/>
  <c r="O275" i="1"/>
  <c r="J276" i="1"/>
  <c r="K276" i="1"/>
  <c r="L276" i="1"/>
  <c r="O276" i="1"/>
  <c r="J277" i="1"/>
  <c r="K277" i="1"/>
  <c r="L277" i="1"/>
  <c r="O277" i="1"/>
  <c r="J278" i="1"/>
  <c r="K278" i="1"/>
  <c r="L278" i="1"/>
  <c r="O278" i="1"/>
  <c r="J279" i="1"/>
  <c r="K279" i="1"/>
  <c r="L279" i="1"/>
  <c r="O279" i="1"/>
  <c r="J280" i="1"/>
  <c r="K280" i="1"/>
  <c r="L280" i="1"/>
  <c r="O280" i="1"/>
  <c r="J281" i="1"/>
  <c r="K281" i="1"/>
  <c r="L281" i="1"/>
  <c r="O281" i="1"/>
  <c r="J282" i="1"/>
  <c r="K282" i="1"/>
  <c r="L282" i="1"/>
  <c r="O282" i="1"/>
  <c r="J283" i="1"/>
  <c r="K283" i="1"/>
  <c r="L283" i="1"/>
  <c r="O283" i="1"/>
  <c r="J284" i="1"/>
  <c r="K284" i="1"/>
  <c r="L284" i="1"/>
  <c r="O284" i="1"/>
  <c r="J285" i="1"/>
  <c r="K285" i="1"/>
  <c r="L285" i="1"/>
  <c r="O285" i="1"/>
  <c r="J286" i="1"/>
  <c r="K286" i="1"/>
  <c r="L286" i="1"/>
  <c r="O286" i="1"/>
  <c r="J287" i="1"/>
  <c r="K287" i="1"/>
  <c r="L287" i="1"/>
  <c r="O287" i="1"/>
  <c r="J288" i="1"/>
  <c r="K288" i="1"/>
  <c r="L288" i="1"/>
  <c r="O288" i="1"/>
  <c r="J289" i="1"/>
  <c r="K289" i="1"/>
  <c r="L289" i="1"/>
  <c r="O289" i="1"/>
  <c r="J291" i="1"/>
  <c r="K291" i="1"/>
  <c r="L291" i="1"/>
  <c r="O291" i="1"/>
  <c r="J292" i="1"/>
  <c r="K292" i="1"/>
  <c r="L292" i="1"/>
  <c r="O292" i="1"/>
  <c r="J293" i="1"/>
  <c r="K293" i="1"/>
  <c r="L293" i="1"/>
  <c r="O293" i="1"/>
  <c r="J294" i="1"/>
  <c r="K294" i="1"/>
  <c r="L294" i="1"/>
  <c r="O294" i="1"/>
  <c r="J296" i="1"/>
  <c r="K296" i="1"/>
  <c r="L296" i="1"/>
  <c r="O296" i="1"/>
  <c r="J297" i="1"/>
  <c r="K297" i="1"/>
  <c r="L297" i="1"/>
  <c r="O297" i="1"/>
  <c r="J298" i="1"/>
  <c r="K298" i="1"/>
  <c r="L298" i="1"/>
  <c r="O298" i="1"/>
  <c r="J299" i="1"/>
  <c r="K299" i="1"/>
  <c r="L299" i="1"/>
  <c r="O299" i="1"/>
  <c r="J300" i="1"/>
  <c r="K300" i="1"/>
  <c r="L300" i="1"/>
  <c r="O300" i="1"/>
  <c r="G59" i="1"/>
  <c r="G15" i="1"/>
  <c r="G16" i="1"/>
  <c r="H16" i="1" s="1"/>
  <c r="N16" i="1" s="1"/>
  <c r="G17" i="1"/>
  <c r="H17" i="1" s="1"/>
  <c r="N17" i="1" s="1"/>
  <c r="G18" i="1"/>
  <c r="P18" i="1" s="1"/>
  <c r="G19" i="1"/>
  <c r="H19" i="1" s="1"/>
  <c r="N19" i="1" s="1"/>
  <c r="G20" i="1"/>
  <c r="G21" i="1"/>
  <c r="M21" i="1" s="1"/>
  <c r="G22" i="1"/>
  <c r="P23" i="1"/>
  <c r="G24" i="1"/>
  <c r="H24" i="1" s="1"/>
  <c r="N24" i="1" s="1"/>
  <c r="N23" i="1" s="1"/>
  <c r="G26" i="1"/>
  <c r="G27" i="1"/>
  <c r="H27" i="1" s="1"/>
  <c r="G28" i="1"/>
  <c r="G29" i="1"/>
  <c r="M29" i="1" s="1"/>
  <c r="M28" i="1" s="1"/>
  <c r="G30" i="1"/>
  <c r="G31" i="1"/>
  <c r="M31" i="1" s="1"/>
  <c r="M30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0" i="1"/>
  <c r="H40" i="1" s="1"/>
  <c r="N40" i="1" s="1"/>
  <c r="G41" i="1"/>
  <c r="M41" i="1" s="1"/>
  <c r="G42" i="1"/>
  <c r="M42" i="1" s="1"/>
  <c r="G43" i="1"/>
  <c r="M43" i="1" s="1"/>
  <c r="G45" i="1"/>
  <c r="M45" i="1" s="1"/>
  <c r="G46" i="1"/>
  <c r="G47" i="1"/>
  <c r="M47" i="1" s="1"/>
  <c r="G48" i="1"/>
  <c r="M48" i="1" s="1"/>
  <c r="G49" i="1"/>
  <c r="M49" i="1" s="1"/>
  <c r="G50" i="1"/>
  <c r="G51" i="1"/>
  <c r="M51" i="1" s="1"/>
  <c r="G52" i="1"/>
  <c r="M52" i="1" s="1"/>
  <c r="G53" i="1"/>
  <c r="M53" i="1" s="1"/>
  <c r="G54" i="1"/>
  <c r="H54" i="1" s="1"/>
  <c r="N54" i="1" s="1"/>
  <c r="G55" i="1"/>
  <c r="M55" i="1" s="1"/>
  <c r="G56" i="1"/>
  <c r="M56" i="1" s="1"/>
  <c r="G57" i="1"/>
  <c r="M57" i="1" s="1"/>
  <c r="G60" i="1"/>
  <c r="G61" i="1"/>
  <c r="G62" i="1"/>
  <c r="G63" i="1"/>
  <c r="M63" i="1" s="1"/>
  <c r="G64" i="1"/>
  <c r="M64" i="1" s="1"/>
  <c r="G66" i="1"/>
  <c r="M66" i="1" s="1"/>
  <c r="G67" i="1"/>
  <c r="M67" i="1" s="1"/>
  <c r="G68" i="1"/>
  <c r="M68" i="1" s="1"/>
  <c r="G69" i="1"/>
  <c r="M69" i="1" s="1"/>
  <c r="G70" i="1"/>
  <c r="M70" i="1" s="1"/>
  <c r="G71" i="1"/>
  <c r="M71" i="1" s="1"/>
  <c r="G72" i="1"/>
  <c r="M72" i="1" s="1"/>
  <c r="G73" i="1"/>
  <c r="M73" i="1" s="1"/>
  <c r="G75" i="1"/>
  <c r="M75" i="1" s="1"/>
  <c r="G76" i="1"/>
  <c r="M76" i="1" s="1"/>
  <c r="G77" i="1"/>
  <c r="M77" i="1" s="1"/>
  <c r="G78" i="1"/>
  <c r="M78" i="1" s="1"/>
  <c r="M79" i="1"/>
  <c r="G80" i="1"/>
  <c r="M80" i="1" s="1"/>
  <c r="G81" i="1"/>
  <c r="M81" i="1" s="1"/>
  <c r="G82" i="1"/>
  <c r="M82" i="1" s="1"/>
  <c r="G83" i="1"/>
  <c r="M83" i="1" s="1"/>
  <c r="G84" i="1"/>
  <c r="M84" i="1" s="1"/>
  <c r="G85" i="1"/>
  <c r="G87" i="1"/>
  <c r="M87" i="1" s="1"/>
  <c r="G88" i="1"/>
  <c r="M88" i="1" s="1"/>
  <c r="G89" i="1"/>
  <c r="M89" i="1" s="1"/>
  <c r="G90" i="1"/>
  <c r="M90" i="1" s="1"/>
  <c r="G91" i="1"/>
  <c r="G92" i="1"/>
  <c r="M92" i="1" s="1"/>
  <c r="G93" i="1"/>
  <c r="M93" i="1" s="1"/>
  <c r="G94" i="1"/>
  <c r="M94" i="1" s="1"/>
  <c r="G95" i="1"/>
  <c r="M95" i="1" s="1"/>
  <c r="G96" i="1"/>
  <c r="M96" i="1" s="1"/>
  <c r="G97" i="1"/>
  <c r="M97" i="1" s="1"/>
  <c r="G98" i="1"/>
  <c r="M98" i="1" s="1"/>
  <c r="G99" i="1"/>
  <c r="G100" i="1"/>
  <c r="M100" i="1" s="1"/>
  <c r="G102" i="1"/>
  <c r="G103" i="1"/>
  <c r="M103" i="1" s="1"/>
  <c r="G104" i="1"/>
  <c r="M104" i="1" s="1"/>
  <c r="G105" i="1"/>
  <c r="M105" i="1" s="1"/>
  <c r="G106" i="1"/>
  <c r="G107" i="1"/>
  <c r="G108" i="1"/>
  <c r="M108" i="1" s="1"/>
  <c r="G109" i="1"/>
  <c r="G110" i="1"/>
  <c r="M110" i="1" s="1"/>
  <c r="G111" i="1"/>
  <c r="G112" i="1"/>
  <c r="M112" i="1" s="1"/>
  <c r="M111" i="1" s="1"/>
  <c r="G115" i="1"/>
  <c r="M115" i="1" s="1"/>
  <c r="G116" i="1"/>
  <c r="M116" i="1" s="1"/>
  <c r="G117" i="1"/>
  <c r="M117" i="1" s="1"/>
  <c r="G118" i="1"/>
  <c r="M118" i="1" s="1"/>
  <c r="G119" i="1"/>
  <c r="H119" i="1" s="1"/>
  <c r="N119" i="1" s="1"/>
  <c r="G120" i="1"/>
  <c r="M120" i="1" s="1"/>
  <c r="G121" i="1"/>
  <c r="M121" i="1" s="1"/>
  <c r="G122" i="1"/>
  <c r="G124" i="1"/>
  <c r="M124" i="1" s="1"/>
  <c r="G125" i="1"/>
  <c r="G126" i="1"/>
  <c r="M126" i="1" s="1"/>
  <c r="G127" i="1"/>
  <c r="M127" i="1" s="1"/>
  <c r="G128" i="1"/>
  <c r="M128" i="1" s="1"/>
  <c r="G129" i="1"/>
  <c r="M129" i="1" s="1"/>
  <c r="G131" i="1"/>
  <c r="M131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0" i="1"/>
  <c r="M140" i="1" s="1"/>
  <c r="G143" i="1"/>
  <c r="H143" i="1" s="1"/>
  <c r="N143" i="1" s="1"/>
  <c r="G144" i="1"/>
  <c r="M144" i="1" s="1"/>
  <c r="G145" i="1"/>
  <c r="M145" i="1" s="1"/>
  <c r="G146" i="1"/>
  <c r="M146" i="1" s="1"/>
  <c r="G147" i="1"/>
  <c r="M147" i="1" s="1"/>
  <c r="G148" i="1"/>
  <c r="G149" i="1"/>
  <c r="G150" i="1"/>
  <c r="M150" i="1" s="1"/>
  <c r="G151" i="1"/>
  <c r="M151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G158" i="1"/>
  <c r="M158" i="1" s="1"/>
  <c r="G159" i="1"/>
  <c r="M159" i="1" s="1"/>
  <c r="G160" i="1"/>
  <c r="G161" i="1"/>
  <c r="M161" i="1" s="1"/>
  <c r="G163" i="1"/>
  <c r="M163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3" i="1"/>
  <c r="M173" i="1" s="1"/>
  <c r="G174" i="1"/>
  <c r="M174" i="1" s="1"/>
  <c r="G175" i="1"/>
  <c r="M175" i="1" s="1"/>
  <c r="G176" i="1"/>
  <c r="M176" i="1" s="1"/>
  <c r="G177" i="1"/>
  <c r="M177" i="1" s="1"/>
  <c r="G178" i="1"/>
  <c r="M178" i="1" s="1"/>
  <c r="G179" i="1"/>
  <c r="M179" i="1" s="1"/>
  <c r="G180" i="1"/>
  <c r="M180" i="1" s="1"/>
  <c r="G181" i="1"/>
  <c r="M181" i="1" s="1"/>
  <c r="G182" i="1"/>
  <c r="M182" i="1" s="1"/>
  <c r="G183" i="1"/>
  <c r="M183" i="1" s="1"/>
  <c r="G184" i="1"/>
  <c r="M184" i="1" s="1"/>
  <c r="G185" i="1"/>
  <c r="M185" i="1" s="1"/>
  <c r="G186" i="1"/>
  <c r="M186" i="1" s="1"/>
  <c r="G187" i="1"/>
  <c r="M187" i="1" s="1"/>
  <c r="G188" i="1"/>
  <c r="M188" i="1" s="1"/>
  <c r="G189" i="1"/>
  <c r="M189" i="1" s="1"/>
  <c r="G190" i="1"/>
  <c r="G192" i="1"/>
  <c r="G193" i="1"/>
  <c r="G194" i="1"/>
  <c r="G195" i="1"/>
  <c r="G196" i="1"/>
  <c r="M196" i="1" s="1"/>
  <c r="G197" i="1"/>
  <c r="M197" i="1" s="1"/>
  <c r="G198" i="1"/>
  <c r="G199" i="1"/>
  <c r="H199" i="1" s="1"/>
  <c r="N199" i="1" s="1"/>
  <c r="G200" i="1"/>
  <c r="M200" i="1" s="1"/>
  <c r="G201" i="1"/>
  <c r="G202" i="1"/>
  <c r="G203" i="1"/>
  <c r="G204" i="1"/>
  <c r="M204" i="1" s="1"/>
  <c r="G205" i="1"/>
  <c r="M205" i="1" s="1"/>
  <c r="G207" i="1"/>
  <c r="H207" i="1" s="1"/>
  <c r="N207" i="1" s="1"/>
  <c r="G208" i="1"/>
  <c r="H208" i="1" s="1"/>
  <c r="N208" i="1" s="1"/>
  <c r="G209" i="1"/>
  <c r="M209" i="1" s="1"/>
  <c r="G210" i="1"/>
  <c r="M210" i="1" s="1"/>
  <c r="G211" i="1"/>
  <c r="M211" i="1" s="1"/>
  <c r="G212" i="1"/>
  <c r="M212" i="1" s="1"/>
  <c r="G213" i="1"/>
  <c r="M213" i="1" s="1"/>
  <c r="G214" i="1"/>
  <c r="G215" i="1"/>
  <c r="H215" i="1" s="1"/>
  <c r="N215" i="1" s="1"/>
  <c r="G216" i="1"/>
  <c r="G217" i="1"/>
  <c r="P217" i="1" s="1"/>
  <c r="G218" i="1"/>
  <c r="G219" i="1"/>
  <c r="G220" i="1"/>
  <c r="M220" i="1" s="1"/>
  <c r="G221" i="1"/>
  <c r="M221" i="1" s="1"/>
  <c r="G222" i="1"/>
  <c r="G223" i="1"/>
  <c r="H223" i="1" s="1"/>
  <c r="N223" i="1" s="1"/>
  <c r="G224" i="1"/>
  <c r="G225" i="1"/>
  <c r="M225" i="1" s="1"/>
  <c r="G226" i="1"/>
  <c r="G227" i="1"/>
  <c r="G228" i="1"/>
  <c r="M228" i="1" s="1"/>
  <c r="G230" i="1"/>
  <c r="G231" i="1"/>
  <c r="M231" i="1" s="1"/>
  <c r="G232" i="1"/>
  <c r="G233" i="1"/>
  <c r="M233" i="1" s="1"/>
  <c r="G234" i="1"/>
  <c r="G235" i="1"/>
  <c r="G236" i="1"/>
  <c r="G237" i="1"/>
  <c r="G238" i="1"/>
  <c r="G239" i="1"/>
  <c r="M239" i="1" s="1"/>
  <c r="G240" i="1"/>
  <c r="M240" i="1" s="1"/>
  <c r="G241" i="1"/>
  <c r="M241" i="1" s="1"/>
  <c r="G242" i="1"/>
  <c r="M242" i="1" s="1"/>
  <c r="G243" i="1"/>
  <c r="M243" i="1" s="1"/>
  <c r="G244" i="1"/>
  <c r="G245" i="1"/>
  <c r="G246" i="1"/>
  <c r="G247" i="1"/>
  <c r="M247" i="1" s="1"/>
  <c r="G248" i="1"/>
  <c r="G249" i="1"/>
  <c r="G250" i="1"/>
  <c r="G252" i="1"/>
  <c r="G253" i="1"/>
  <c r="M253" i="1" s="1"/>
  <c r="G256" i="1"/>
  <c r="G257" i="1"/>
  <c r="P257" i="1" s="1"/>
  <c r="G259" i="1"/>
  <c r="G260" i="1"/>
  <c r="G261" i="1"/>
  <c r="G262" i="1"/>
  <c r="G264" i="1"/>
  <c r="M264" i="1" s="1"/>
  <c r="G265" i="1"/>
  <c r="M265" i="1" s="1"/>
  <c r="G267" i="1"/>
  <c r="M267" i="1" s="1"/>
  <c r="G268" i="1"/>
  <c r="M268" i="1" s="1"/>
  <c r="G269" i="1"/>
  <c r="M269" i="1" s="1"/>
  <c r="G270" i="1"/>
  <c r="G272" i="1"/>
  <c r="H272" i="1" s="1"/>
  <c r="N272" i="1" s="1"/>
  <c r="G273" i="1"/>
  <c r="G274" i="1"/>
  <c r="G275" i="1"/>
  <c r="G276" i="1"/>
  <c r="G277" i="1"/>
  <c r="M277" i="1" s="1"/>
  <c r="G278" i="1"/>
  <c r="G279" i="1"/>
  <c r="H279" i="1" s="1"/>
  <c r="N279" i="1" s="1"/>
  <c r="G280" i="1"/>
  <c r="G281" i="1"/>
  <c r="M281" i="1" s="1"/>
  <c r="G282" i="1"/>
  <c r="M282" i="1" s="1"/>
  <c r="G283" i="1"/>
  <c r="G284" i="1"/>
  <c r="G285" i="1"/>
  <c r="M285" i="1" s="1"/>
  <c r="G286" i="1"/>
  <c r="G287" i="1"/>
  <c r="G288" i="1"/>
  <c r="G289" i="1"/>
  <c r="M289" i="1" s="1"/>
  <c r="G291" i="1"/>
  <c r="M291" i="1" s="1"/>
  <c r="G292" i="1"/>
  <c r="G293" i="1"/>
  <c r="G294" i="1"/>
  <c r="G296" i="1"/>
  <c r="G297" i="1"/>
  <c r="M297" i="1" s="1"/>
  <c r="G298" i="1"/>
  <c r="G299" i="1"/>
  <c r="G300" i="1"/>
  <c r="G12" i="1"/>
  <c r="P12" i="1" s="1"/>
  <c r="G13" i="1"/>
  <c r="H35" i="1"/>
  <c r="N35" i="1" s="1"/>
  <c r="H43" i="1"/>
  <c r="N43" i="1" s="1"/>
  <c r="G11" i="1"/>
  <c r="H175" i="1" l="1"/>
  <c r="N175" i="1" s="1"/>
  <c r="H129" i="1"/>
  <c r="N129" i="1" s="1"/>
  <c r="L142" i="1"/>
  <c r="L148" i="1"/>
  <c r="K148" i="1"/>
  <c r="H145" i="1"/>
  <c r="N145" i="1" s="1"/>
  <c r="H81" i="1"/>
  <c r="N81" i="1" s="1"/>
  <c r="H82" i="1"/>
  <c r="N82" i="1" s="1"/>
  <c r="H135" i="1"/>
  <c r="N135" i="1" s="1"/>
  <c r="H127" i="1"/>
  <c r="N127" i="1" s="1"/>
  <c r="H242" i="1"/>
  <c r="N242" i="1" s="1"/>
  <c r="H71" i="1"/>
  <c r="N71" i="1" s="1"/>
  <c r="H240" i="1"/>
  <c r="N240" i="1" s="1"/>
  <c r="H151" i="1"/>
  <c r="N151" i="1" s="1"/>
  <c r="H159" i="1"/>
  <c r="N159" i="1" s="1"/>
  <c r="H63" i="1"/>
  <c r="N63" i="1" s="1"/>
  <c r="H87" i="1"/>
  <c r="N87" i="1" s="1"/>
  <c r="H167" i="1"/>
  <c r="N167" i="1" s="1"/>
  <c r="H282" i="1"/>
  <c r="N282" i="1" s="1"/>
  <c r="N26" i="1"/>
  <c r="H57" i="1"/>
  <c r="N57" i="1" s="1"/>
  <c r="H164" i="1"/>
  <c r="N164" i="1" s="1"/>
  <c r="H140" i="1"/>
  <c r="N140" i="1" s="1"/>
  <c r="L14" i="1"/>
  <c r="H56" i="1"/>
  <c r="N56" i="1" s="1"/>
  <c r="H183" i="1"/>
  <c r="N183" i="1" s="1"/>
  <c r="H264" i="1"/>
  <c r="N264" i="1" s="1"/>
  <c r="J263" i="1"/>
  <c r="H51" i="1"/>
  <c r="N51" i="1" s="1"/>
  <c r="H132" i="1"/>
  <c r="N132" i="1" s="1"/>
  <c r="K251" i="1"/>
  <c r="H90" i="1"/>
  <c r="N90" i="1" s="1"/>
  <c r="H267" i="1"/>
  <c r="N267" i="1" s="1"/>
  <c r="J162" i="1"/>
  <c r="H98" i="1"/>
  <c r="N98" i="1" s="1"/>
  <c r="H180" i="1"/>
  <c r="N180" i="1" s="1"/>
  <c r="K255" i="1"/>
  <c r="H49" i="1"/>
  <c r="N49" i="1" s="1"/>
  <c r="H41" i="1"/>
  <c r="N41" i="1" s="1"/>
  <c r="H66" i="1"/>
  <c r="N66" i="1" s="1"/>
  <c r="H116" i="1"/>
  <c r="N116" i="1" s="1"/>
  <c r="H196" i="1"/>
  <c r="N196" i="1" s="1"/>
  <c r="J148" i="1"/>
  <c r="H55" i="1"/>
  <c r="N55" i="1" s="1"/>
  <c r="H144" i="1"/>
  <c r="N144" i="1" s="1"/>
  <c r="L191" i="1"/>
  <c r="J25" i="1"/>
  <c r="L10" i="1"/>
  <c r="H137" i="1"/>
  <c r="N137" i="1" s="1"/>
  <c r="H153" i="1"/>
  <c r="N153" i="1" s="1"/>
  <c r="H204" i="1"/>
  <c r="N204" i="1" s="1"/>
  <c r="H281" i="1"/>
  <c r="N281" i="1" s="1"/>
  <c r="L290" i="1"/>
  <c r="H210" i="1"/>
  <c r="N210" i="1" s="1"/>
  <c r="H291" i="1"/>
  <c r="N291" i="1" s="1"/>
  <c r="K263" i="1"/>
  <c r="L255" i="1"/>
  <c r="L251" i="1"/>
  <c r="K106" i="1"/>
  <c r="J255" i="1"/>
  <c r="J251" i="1"/>
  <c r="L162" i="1"/>
  <c r="J142" i="1"/>
  <c r="J102" i="1"/>
  <c r="H112" i="1"/>
  <c r="N112" i="1" s="1"/>
  <c r="N111" i="1" s="1"/>
  <c r="H233" i="1"/>
  <c r="N233" i="1" s="1"/>
  <c r="H146" i="1"/>
  <c r="N146" i="1" s="1"/>
  <c r="H188" i="1"/>
  <c r="N188" i="1" s="1"/>
  <c r="H225" i="1"/>
  <c r="N225" i="1" s="1"/>
  <c r="P225" i="1"/>
  <c r="P198" i="1"/>
  <c r="M198" i="1"/>
  <c r="H68" i="1"/>
  <c r="N68" i="1" s="1"/>
  <c r="H273" i="1"/>
  <c r="N273" i="1" s="1"/>
  <c r="M273" i="1"/>
  <c r="H257" i="1"/>
  <c r="N257" i="1" s="1"/>
  <c r="M257" i="1"/>
  <c r="H249" i="1"/>
  <c r="N249" i="1" s="1"/>
  <c r="M249" i="1"/>
  <c r="P224" i="1"/>
  <c r="M224" i="1"/>
  <c r="H216" i="1"/>
  <c r="N216" i="1" s="1"/>
  <c r="M216" i="1"/>
  <c r="P208" i="1"/>
  <c r="M208" i="1"/>
  <c r="P192" i="1"/>
  <c r="M192" i="1"/>
  <c r="H160" i="1"/>
  <c r="N160" i="1" s="1"/>
  <c r="M160" i="1"/>
  <c r="P62" i="1"/>
  <c r="M62" i="1"/>
  <c r="J295" i="1"/>
  <c r="P273" i="1"/>
  <c r="J86" i="1"/>
  <c r="H42" i="1"/>
  <c r="N42" i="1" s="1"/>
  <c r="H84" i="1"/>
  <c r="N84" i="1" s="1"/>
  <c r="H136" i="1"/>
  <c r="N136" i="1" s="1"/>
  <c r="H209" i="1"/>
  <c r="N209" i="1" s="1"/>
  <c r="H231" i="1"/>
  <c r="N231" i="1" s="1"/>
  <c r="H296" i="1"/>
  <c r="N296" i="1" s="1"/>
  <c r="M296" i="1"/>
  <c r="P288" i="1"/>
  <c r="M288" i="1"/>
  <c r="P280" i="1"/>
  <c r="M280" i="1"/>
  <c r="P272" i="1"/>
  <c r="M272" i="1"/>
  <c r="M263" i="1"/>
  <c r="P256" i="1"/>
  <c r="M256" i="1"/>
  <c r="H248" i="1"/>
  <c r="N248" i="1" s="1"/>
  <c r="M248" i="1"/>
  <c r="H232" i="1"/>
  <c r="N232" i="1" s="1"/>
  <c r="M232" i="1"/>
  <c r="P223" i="1"/>
  <c r="M223" i="1"/>
  <c r="P215" i="1"/>
  <c r="M215" i="1"/>
  <c r="P207" i="1"/>
  <c r="M207" i="1"/>
  <c r="P199" i="1"/>
  <c r="M199" i="1"/>
  <c r="P143" i="1"/>
  <c r="M143" i="1"/>
  <c r="M142" i="1" s="1"/>
  <c r="P119" i="1"/>
  <c r="M119" i="1"/>
  <c r="P109" i="1"/>
  <c r="M109" i="1"/>
  <c r="P85" i="1"/>
  <c r="M85" i="1"/>
  <c r="M74" i="1" s="1"/>
  <c r="H61" i="1"/>
  <c r="N61" i="1" s="1"/>
  <c r="M61" i="1"/>
  <c r="P27" i="1"/>
  <c r="M27" i="1"/>
  <c r="M26" i="1" s="1"/>
  <c r="M25" i="1" s="1"/>
  <c r="L271" i="1"/>
  <c r="J266" i="1"/>
  <c r="J258" i="1"/>
  <c r="J229" i="1"/>
  <c r="J206" i="1"/>
  <c r="L206" i="1"/>
  <c r="J130" i="1"/>
  <c r="H222" i="1"/>
  <c r="N222" i="1" s="1"/>
  <c r="M222" i="1"/>
  <c r="P190" i="1"/>
  <c r="M190" i="1"/>
  <c r="M172" i="1" s="1"/>
  <c r="H247" i="1"/>
  <c r="N247" i="1" s="1"/>
  <c r="P279" i="1"/>
  <c r="M279" i="1"/>
  <c r="H214" i="1"/>
  <c r="N214" i="1" s="1"/>
  <c r="M214" i="1"/>
  <c r="L32" i="1"/>
  <c r="H294" i="1"/>
  <c r="N294" i="1" s="1"/>
  <c r="M294" i="1"/>
  <c r="H278" i="1"/>
  <c r="N278" i="1" s="1"/>
  <c r="M278" i="1"/>
  <c r="H262" i="1"/>
  <c r="N262" i="1" s="1"/>
  <c r="M262" i="1"/>
  <c r="H246" i="1"/>
  <c r="N246" i="1" s="1"/>
  <c r="M246" i="1"/>
  <c r="P230" i="1"/>
  <c r="M230" i="1"/>
  <c r="P157" i="1"/>
  <c r="M157" i="1"/>
  <c r="P125" i="1"/>
  <c r="M125" i="1"/>
  <c r="M123" i="1" s="1"/>
  <c r="H107" i="1"/>
  <c r="N107" i="1" s="1"/>
  <c r="M107" i="1"/>
  <c r="P91" i="1"/>
  <c r="M91" i="1"/>
  <c r="K295" i="1"/>
  <c r="J271" i="1"/>
  <c r="K266" i="1"/>
  <c r="L172" i="1"/>
  <c r="K142" i="1"/>
  <c r="L130" i="1"/>
  <c r="L123" i="1"/>
  <c r="J106" i="1"/>
  <c r="K32" i="1"/>
  <c r="K10" i="1"/>
  <c r="H18" i="1"/>
  <c r="N18" i="1" s="1"/>
  <c r="H64" i="1"/>
  <c r="N64" i="1" s="1"/>
  <c r="H128" i="1"/>
  <c r="N128" i="1" s="1"/>
  <c r="H174" i="1"/>
  <c r="N174" i="1" s="1"/>
  <c r="H224" i="1"/>
  <c r="N224" i="1" s="1"/>
  <c r="H243" i="1"/>
  <c r="N243" i="1" s="1"/>
  <c r="P293" i="1"/>
  <c r="M293" i="1"/>
  <c r="P261" i="1"/>
  <c r="M261" i="1"/>
  <c r="P245" i="1"/>
  <c r="M245" i="1"/>
  <c r="P237" i="1"/>
  <c r="M237" i="1"/>
  <c r="M65" i="1"/>
  <c r="P40" i="1"/>
  <c r="M40" i="1"/>
  <c r="J290" i="1"/>
  <c r="K258" i="1"/>
  <c r="P247" i="1"/>
  <c r="J191" i="1"/>
  <c r="K172" i="1"/>
  <c r="K123" i="1"/>
  <c r="K114" i="1"/>
  <c r="J74" i="1"/>
  <c r="J58" i="1"/>
  <c r="J32" i="1"/>
  <c r="J10" i="1"/>
  <c r="H60" i="1"/>
  <c r="N60" i="1" s="1"/>
  <c r="M60" i="1"/>
  <c r="K206" i="1"/>
  <c r="H134" i="1"/>
  <c r="N134" i="1" s="1"/>
  <c r="H270" i="1"/>
  <c r="N270" i="1" s="1"/>
  <c r="M270" i="1"/>
  <c r="M266" i="1" s="1"/>
  <c r="H238" i="1"/>
  <c r="N238" i="1" s="1"/>
  <c r="M238" i="1"/>
  <c r="P149" i="1"/>
  <c r="M149" i="1"/>
  <c r="P99" i="1"/>
  <c r="M99" i="1"/>
  <c r="M32" i="1"/>
  <c r="K271" i="1"/>
  <c r="H34" i="1"/>
  <c r="N34" i="1" s="1"/>
  <c r="H192" i="1"/>
  <c r="N192" i="1" s="1"/>
  <c r="H289" i="1"/>
  <c r="N289" i="1" s="1"/>
  <c r="H300" i="1"/>
  <c r="N300" i="1" s="1"/>
  <c r="M300" i="1"/>
  <c r="P292" i="1"/>
  <c r="M292" i="1"/>
  <c r="H284" i="1"/>
  <c r="N284" i="1" s="1"/>
  <c r="M284" i="1"/>
  <c r="H276" i="1"/>
  <c r="N276" i="1" s="1"/>
  <c r="M276" i="1"/>
  <c r="P260" i="1"/>
  <c r="M260" i="1"/>
  <c r="H252" i="1"/>
  <c r="N252" i="1" s="1"/>
  <c r="M252" i="1"/>
  <c r="M251" i="1" s="1"/>
  <c r="P244" i="1"/>
  <c r="M244" i="1"/>
  <c r="P236" i="1"/>
  <c r="M236" i="1"/>
  <c r="H227" i="1"/>
  <c r="N227" i="1" s="1"/>
  <c r="M227" i="1"/>
  <c r="H219" i="1"/>
  <c r="N219" i="1" s="1"/>
  <c r="M219" i="1"/>
  <c r="H203" i="1"/>
  <c r="N203" i="1" s="1"/>
  <c r="M203" i="1"/>
  <c r="H195" i="1"/>
  <c r="N195" i="1" s="1"/>
  <c r="M195" i="1"/>
  <c r="M162" i="1"/>
  <c r="M130" i="1"/>
  <c r="P289" i="1"/>
  <c r="P267" i="1"/>
  <c r="P253" i="1"/>
  <c r="P239" i="1"/>
  <c r="K229" i="1"/>
  <c r="P184" i="1"/>
  <c r="J123" i="1"/>
  <c r="J114" i="1"/>
  <c r="L102" i="1"/>
  <c r="M12" i="1"/>
  <c r="P287" i="1"/>
  <c r="M287" i="1"/>
  <c r="L295" i="1"/>
  <c r="H152" i="1"/>
  <c r="N152" i="1" s="1"/>
  <c r="H286" i="1"/>
  <c r="N286" i="1" s="1"/>
  <c r="M286" i="1"/>
  <c r="H50" i="1"/>
  <c r="N50" i="1" s="1"/>
  <c r="M50" i="1"/>
  <c r="K191" i="1"/>
  <c r="H126" i="1"/>
  <c r="N126" i="1" s="1"/>
  <c r="H166" i="1"/>
  <c r="N166" i="1" s="1"/>
  <c r="H287" i="1"/>
  <c r="N287" i="1" s="1"/>
  <c r="H299" i="1"/>
  <c r="N299" i="1" s="1"/>
  <c r="M299" i="1"/>
  <c r="H283" i="1"/>
  <c r="N283" i="1" s="1"/>
  <c r="M283" i="1"/>
  <c r="H275" i="1"/>
  <c r="N275" i="1" s="1"/>
  <c r="M275" i="1"/>
  <c r="H259" i="1"/>
  <c r="N259" i="1" s="1"/>
  <c r="M259" i="1"/>
  <c r="H235" i="1"/>
  <c r="N235" i="1" s="1"/>
  <c r="M235" i="1"/>
  <c r="H218" i="1"/>
  <c r="N218" i="1" s="1"/>
  <c r="M218" i="1"/>
  <c r="H202" i="1"/>
  <c r="N202" i="1" s="1"/>
  <c r="M202" i="1"/>
  <c r="H194" i="1"/>
  <c r="N194" i="1" s="1"/>
  <c r="M194" i="1"/>
  <c r="P281" i="1"/>
  <c r="P231" i="1"/>
  <c r="P209" i="1"/>
  <c r="K102" i="1"/>
  <c r="L86" i="1"/>
  <c r="K14" i="1"/>
  <c r="H205" i="1"/>
  <c r="N205" i="1" s="1"/>
  <c r="H226" i="1"/>
  <c r="N226" i="1" s="1"/>
  <c r="M226" i="1"/>
  <c r="P122" i="1"/>
  <c r="M122" i="1"/>
  <c r="L26" i="1"/>
  <c r="H108" i="1"/>
  <c r="N108" i="1" s="1"/>
  <c r="H211" i="1"/>
  <c r="N211" i="1" s="1"/>
  <c r="H239" i="1"/>
  <c r="N239" i="1" s="1"/>
  <c r="H298" i="1"/>
  <c r="N298" i="1" s="1"/>
  <c r="M298" i="1"/>
  <c r="H274" i="1"/>
  <c r="N274" i="1" s="1"/>
  <c r="M274" i="1"/>
  <c r="H250" i="1"/>
  <c r="N250" i="1" s="1"/>
  <c r="M250" i="1"/>
  <c r="H234" i="1"/>
  <c r="N234" i="1" s="1"/>
  <c r="M234" i="1"/>
  <c r="H217" i="1"/>
  <c r="N217" i="1" s="1"/>
  <c r="M217" i="1"/>
  <c r="H201" i="1"/>
  <c r="N201" i="1" s="1"/>
  <c r="M201" i="1"/>
  <c r="H193" i="1"/>
  <c r="N193" i="1" s="1"/>
  <c r="M193" i="1"/>
  <c r="M102" i="1"/>
  <c r="P54" i="1"/>
  <c r="M54" i="1"/>
  <c r="P46" i="1"/>
  <c r="M46" i="1"/>
  <c r="H59" i="1"/>
  <c r="N59" i="1" s="1"/>
  <c r="M59" i="1"/>
  <c r="K290" i="1"/>
  <c r="L266" i="1"/>
  <c r="L263" i="1"/>
  <c r="L258" i="1"/>
  <c r="L229" i="1"/>
  <c r="K86" i="1"/>
  <c r="J14" i="1"/>
  <c r="P117" i="1"/>
  <c r="P67" i="1"/>
  <c r="H256" i="1"/>
  <c r="N256" i="1" s="1"/>
  <c r="P164" i="1"/>
  <c r="P156" i="1"/>
  <c r="P140" i="1"/>
  <c r="P132" i="1"/>
  <c r="P124" i="1"/>
  <c r="P116" i="1"/>
  <c r="P98" i="1"/>
  <c r="P90" i="1"/>
  <c r="P82" i="1"/>
  <c r="P66" i="1"/>
  <c r="M24" i="1"/>
  <c r="M23" i="1" s="1"/>
  <c r="P24" i="1"/>
  <c r="M16" i="1"/>
  <c r="P16" i="1"/>
  <c r="P59" i="1"/>
  <c r="P282" i="1"/>
  <c r="P274" i="1"/>
  <c r="P268" i="1"/>
  <c r="P248" i="1"/>
  <c r="P240" i="1"/>
  <c r="P232" i="1"/>
  <c r="P226" i="1"/>
  <c r="P218" i="1"/>
  <c r="P210" i="1"/>
  <c r="P205" i="1"/>
  <c r="P196" i="1"/>
  <c r="P146" i="1"/>
  <c r="L114" i="1"/>
  <c r="L44" i="1"/>
  <c r="H99" i="1"/>
  <c r="N99" i="1" s="1"/>
  <c r="H187" i="1"/>
  <c r="N187" i="1" s="1"/>
  <c r="P187" i="1"/>
  <c r="H171" i="1"/>
  <c r="N171" i="1" s="1"/>
  <c r="P171" i="1"/>
  <c r="H163" i="1"/>
  <c r="N163" i="1" s="1"/>
  <c r="P163" i="1"/>
  <c r="H147" i="1"/>
  <c r="N147" i="1" s="1"/>
  <c r="P147" i="1"/>
  <c r="H139" i="1"/>
  <c r="N139" i="1" s="1"/>
  <c r="P139" i="1"/>
  <c r="H131" i="1"/>
  <c r="N131" i="1" s="1"/>
  <c r="P131" i="1"/>
  <c r="H115" i="1"/>
  <c r="N115" i="1" s="1"/>
  <c r="P115" i="1"/>
  <c r="H105" i="1"/>
  <c r="N105" i="1" s="1"/>
  <c r="P105" i="1"/>
  <c r="H97" i="1"/>
  <c r="N97" i="1" s="1"/>
  <c r="P97" i="1"/>
  <c r="H89" i="1"/>
  <c r="N89" i="1" s="1"/>
  <c r="P89" i="1"/>
  <c r="P81" i="1"/>
  <c r="H73" i="1"/>
  <c r="N73" i="1" s="1"/>
  <c r="P56" i="1"/>
  <c r="H48" i="1"/>
  <c r="N48" i="1" s="1"/>
  <c r="P48" i="1"/>
  <c r="H39" i="1"/>
  <c r="N39" i="1" s="1"/>
  <c r="P39" i="1"/>
  <c r="H31" i="1"/>
  <c r="P31" i="1"/>
  <c r="H15" i="1"/>
  <c r="N15" i="1" s="1"/>
  <c r="M15" i="1"/>
  <c r="P15" i="1"/>
  <c r="P283" i="1"/>
  <c r="P275" i="1"/>
  <c r="P269" i="1"/>
  <c r="P249" i="1"/>
  <c r="P241" i="1"/>
  <c r="P233" i="1"/>
  <c r="P227" i="1"/>
  <c r="P219" i="1"/>
  <c r="P211" i="1"/>
  <c r="P188" i="1"/>
  <c r="P134" i="1"/>
  <c r="P128" i="1"/>
  <c r="L106" i="1"/>
  <c r="P73" i="1"/>
  <c r="L65" i="1"/>
  <c r="P57" i="1"/>
  <c r="K44" i="1"/>
  <c r="M18" i="1"/>
  <c r="P173" i="1"/>
  <c r="P133" i="1"/>
  <c r="P33" i="1"/>
  <c r="H155" i="1"/>
  <c r="N155" i="1" s="1"/>
  <c r="H67" i="1"/>
  <c r="N67" i="1" s="1"/>
  <c r="H197" i="1"/>
  <c r="N197" i="1" s="1"/>
  <c r="H241" i="1"/>
  <c r="N241" i="1" s="1"/>
  <c r="H265" i="1"/>
  <c r="N265" i="1" s="1"/>
  <c r="H280" i="1"/>
  <c r="N280" i="1" s="1"/>
  <c r="H186" i="1"/>
  <c r="N186" i="1" s="1"/>
  <c r="P186" i="1"/>
  <c r="H178" i="1"/>
  <c r="N178" i="1" s="1"/>
  <c r="P178" i="1"/>
  <c r="H170" i="1"/>
  <c r="N170" i="1" s="1"/>
  <c r="P170" i="1"/>
  <c r="H154" i="1"/>
  <c r="N154" i="1" s="1"/>
  <c r="P154" i="1"/>
  <c r="H138" i="1"/>
  <c r="N138" i="1" s="1"/>
  <c r="P138" i="1"/>
  <c r="H122" i="1"/>
  <c r="N122" i="1" s="1"/>
  <c r="P112" i="1"/>
  <c r="H104" i="1"/>
  <c r="N104" i="1" s="1"/>
  <c r="P104" i="1"/>
  <c r="H96" i="1"/>
  <c r="N96" i="1" s="1"/>
  <c r="P96" i="1"/>
  <c r="H88" i="1"/>
  <c r="N88" i="1" s="1"/>
  <c r="P88" i="1"/>
  <c r="H80" i="1"/>
  <c r="N80" i="1" s="1"/>
  <c r="H72" i="1"/>
  <c r="N72" i="1" s="1"/>
  <c r="P72" i="1"/>
  <c r="P64" i="1"/>
  <c r="P55" i="1"/>
  <c r="H47" i="1"/>
  <c r="N47" i="1" s="1"/>
  <c r="P47" i="1"/>
  <c r="H38" i="1"/>
  <c r="N38" i="1" s="1"/>
  <c r="P38" i="1"/>
  <c r="H22" i="1"/>
  <c r="N22" i="1" s="1"/>
  <c r="M22" i="1"/>
  <c r="P22" i="1"/>
  <c r="P296" i="1"/>
  <c r="P284" i="1"/>
  <c r="P276" i="1"/>
  <c r="P270" i="1"/>
  <c r="P264" i="1"/>
  <c r="P250" i="1"/>
  <c r="P242" i="1"/>
  <c r="P234" i="1"/>
  <c r="P228" i="1"/>
  <c r="P220" i="1"/>
  <c r="P212" i="1"/>
  <c r="P201" i="1"/>
  <c r="P189" i="1"/>
  <c r="K130" i="1"/>
  <c r="K65" i="1"/>
  <c r="J44" i="1"/>
  <c r="P21" i="1"/>
  <c r="P13" i="1"/>
  <c r="M13" i="1"/>
  <c r="P75" i="1"/>
  <c r="M17" i="1"/>
  <c r="P17" i="1"/>
  <c r="H179" i="1"/>
  <c r="N179" i="1" s="1"/>
  <c r="P179" i="1"/>
  <c r="H75" i="1"/>
  <c r="N75" i="1" s="1"/>
  <c r="H91" i="1"/>
  <c r="N91" i="1" s="1"/>
  <c r="H185" i="1"/>
  <c r="N185" i="1" s="1"/>
  <c r="P185" i="1"/>
  <c r="H177" i="1"/>
  <c r="N177" i="1" s="1"/>
  <c r="P177" i="1"/>
  <c r="H169" i="1"/>
  <c r="N169" i="1" s="1"/>
  <c r="H161" i="1"/>
  <c r="N161" i="1" s="1"/>
  <c r="P161" i="1"/>
  <c r="P153" i="1"/>
  <c r="P145" i="1"/>
  <c r="P137" i="1"/>
  <c r="P129" i="1"/>
  <c r="H121" i="1"/>
  <c r="N121" i="1" s="1"/>
  <c r="P121" i="1"/>
  <c r="H103" i="1"/>
  <c r="N103" i="1" s="1"/>
  <c r="P103" i="1"/>
  <c r="H95" i="1"/>
  <c r="N95" i="1" s="1"/>
  <c r="P95" i="1"/>
  <c r="P87" i="1"/>
  <c r="P79" i="1"/>
  <c r="P71" i="1"/>
  <c r="P63" i="1"/>
  <c r="H37" i="1"/>
  <c r="N37" i="1" s="1"/>
  <c r="P37" i="1"/>
  <c r="H29" i="1"/>
  <c r="P29" i="1"/>
  <c r="P297" i="1"/>
  <c r="P291" i="1"/>
  <c r="P285" i="1"/>
  <c r="P277" i="1"/>
  <c r="P265" i="1"/>
  <c r="P259" i="1"/>
  <c r="P243" i="1"/>
  <c r="P235" i="1"/>
  <c r="P221" i="1"/>
  <c r="P213" i="1"/>
  <c r="P202" i="1"/>
  <c r="P197" i="1"/>
  <c r="P180" i="1"/>
  <c r="J65" i="1"/>
  <c r="P43" i="1"/>
  <c r="P165" i="1"/>
  <c r="P41" i="1"/>
  <c r="H117" i="1"/>
  <c r="N117" i="1" s="1"/>
  <c r="H33" i="1"/>
  <c r="N33" i="1" s="1"/>
  <c r="H133" i="1"/>
  <c r="N133" i="1" s="1"/>
  <c r="H200" i="1"/>
  <c r="N200" i="1" s="1"/>
  <c r="P200" i="1"/>
  <c r="H184" i="1"/>
  <c r="N184" i="1" s="1"/>
  <c r="H176" i="1"/>
  <c r="N176" i="1" s="1"/>
  <c r="P176" i="1"/>
  <c r="H168" i="1"/>
  <c r="N168" i="1" s="1"/>
  <c r="P168" i="1"/>
  <c r="P144" i="1"/>
  <c r="P136" i="1"/>
  <c r="H120" i="1"/>
  <c r="N120" i="1" s="1"/>
  <c r="P120" i="1"/>
  <c r="H110" i="1"/>
  <c r="N110" i="1" s="1"/>
  <c r="P110" i="1"/>
  <c r="H94" i="1"/>
  <c r="N94" i="1" s="1"/>
  <c r="H78" i="1"/>
  <c r="N78" i="1" s="1"/>
  <c r="P78" i="1"/>
  <c r="H70" i="1"/>
  <c r="N70" i="1" s="1"/>
  <c r="P70" i="1"/>
  <c r="P53" i="1"/>
  <c r="P45" i="1"/>
  <c r="H36" i="1"/>
  <c r="N36" i="1" s="1"/>
  <c r="P36" i="1"/>
  <c r="P20" i="1"/>
  <c r="M20" i="1"/>
  <c r="P298" i="1"/>
  <c r="P286" i="1"/>
  <c r="P278" i="1"/>
  <c r="P222" i="1"/>
  <c r="P214" i="1"/>
  <c r="P203" i="1"/>
  <c r="P193" i="1"/>
  <c r="P183" i="1"/>
  <c r="P166" i="1"/>
  <c r="P152" i="1"/>
  <c r="P49" i="1"/>
  <c r="P167" i="1"/>
  <c r="P159" i="1"/>
  <c r="P151" i="1"/>
  <c r="P135" i="1"/>
  <c r="P127" i="1"/>
  <c r="P93" i="1"/>
  <c r="P77" i="1"/>
  <c r="P69" i="1"/>
  <c r="P61" i="1"/>
  <c r="P52" i="1"/>
  <c r="P19" i="1"/>
  <c r="M19" i="1"/>
  <c r="P299" i="1"/>
  <c r="P194" i="1"/>
  <c r="P181" i="1"/>
  <c r="P175" i="1"/>
  <c r="J172" i="1"/>
  <c r="P94" i="1"/>
  <c r="L74" i="1"/>
  <c r="L58" i="1"/>
  <c r="P107" i="1"/>
  <c r="P83" i="1"/>
  <c r="P50" i="1"/>
  <c r="M11" i="1"/>
  <c r="P11" i="1"/>
  <c r="H83" i="1"/>
  <c r="N83" i="1" s="1"/>
  <c r="H230" i="1"/>
  <c r="N230" i="1" s="1"/>
  <c r="H288" i="1"/>
  <c r="N288" i="1" s="1"/>
  <c r="H297" i="1"/>
  <c r="N297" i="1" s="1"/>
  <c r="H190" i="1"/>
  <c r="N190" i="1" s="1"/>
  <c r="H182" i="1"/>
  <c r="N182" i="1" s="1"/>
  <c r="P182" i="1"/>
  <c r="P174" i="1"/>
  <c r="H158" i="1"/>
  <c r="N158" i="1" s="1"/>
  <c r="P158" i="1"/>
  <c r="P150" i="1"/>
  <c r="P126" i="1"/>
  <c r="H118" i="1"/>
  <c r="N118" i="1" s="1"/>
  <c r="P118" i="1"/>
  <c r="P108" i="1"/>
  <c r="P100" i="1"/>
  <c r="P92" i="1"/>
  <c r="P84" i="1"/>
  <c r="P76" i="1"/>
  <c r="P68" i="1"/>
  <c r="P60" i="1"/>
  <c r="P51" i="1"/>
  <c r="P42" i="1"/>
  <c r="P34" i="1"/>
  <c r="P300" i="1"/>
  <c r="P294" i="1"/>
  <c r="P262" i="1"/>
  <c r="P252" i="1"/>
  <c r="P246" i="1"/>
  <c r="P238" i="1"/>
  <c r="P216" i="1"/>
  <c r="P204" i="1"/>
  <c r="P195" i="1"/>
  <c r="P169" i="1"/>
  <c r="K162" i="1"/>
  <c r="P160" i="1"/>
  <c r="P155" i="1"/>
  <c r="P80" i="1"/>
  <c r="K74" i="1"/>
  <c r="K58" i="1"/>
  <c r="P35" i="1"/>
  <c r="H46" i="1"/>
  <c r="N46" i="1" s="1"/>
  <c r="H62" i="1"/>
  <c r="N62" i="1" s="1"/>
  <c r="H150" i="1"/>
  <c r="N150" i="1" s="1"/>
  <c r="H198" i="1"/>
  <c r="N198" i="1" s="1"/>
  <c r="H237" i="1"/>
  <c r="N237" i="1" s="1"/>
  <c r="H21" i="1"/>
  <c r="N21" i="1" s="1"/>
  <c r="H124" i="1"/>
  <c r="N124" i="1" s="1"/>
  <c r="H244" i="1"/>
  <c r="N244" i="1" s="1"/>
  <c r="H236" i="1"/>
  <c r="N236" i="1" s="1"/>
  <c r="H293" i="1"/>
  <c r="N293" i="1" s="1"/>
  <c r="H245" i="1"/>
  <c r="N245" i="1" s="1"/>
  <c r="H253" i="1"/>
  <c r="N253" i="1" s="1"/>
  <c r="H20" i="1"/>
  <c r="N20" i="1" s="1"/>
  <c r="H165" i="1"/>
  <c r="N165" i="1" s="1"/>
  <c r="H285" i="1"/>
  <c r="N285" i="1" s="1"/>
  <c r="H277" i="1"/>
  <c r="N277" i="1" s="1"/>
  <c r="H292" i="1"/>
  <c r="N292" i="1" s="1"/>
  <c r="H77" i="1"/>
  <c r="N77" i="1" s="1"/>
  <c r="H93" i="1"/>
  <c r="N93" i="1" s="1"/>
  <c r="H157" i="1"/>
  <c r="N157" i="1" s="1"/>
  <c r="H269" i="1"/>
  <c r="N269" i="1" s="1"/>
  <c r="H52" i="1"/>
  <c r="N52" i="1" s="1"/>
  <c r="H76" i="1"/>
  <c r="N76" i="1" s="1"/>
  <c r="H100" i="1"/>
  <c r="N100" i="1" s="1"/>
  <c r="H92" i="1"/>
  <c r="N92" i="1" s="1"/>
  <c r="H156" i="1"/>
  <c r="N156" i="1" s="1"/>
  <c r="H173" i="1"/>
  <c r="N173" i="1" s="1"/>
  <c r="H221" i="1"/>
  <c r="N221" i="1" s="1"/>
  <c r="H213" i="1"/>
  <c r="N213" i="1" s="1"/>
  <c r="H268" i="1"/>
  <c r="N268" i="1" s="1"/>
  <c r="H228" i="1"/>
  <c r="N228" i="1" s="1"/>
  <c r="H220" i="1"/>
  <c r="N220" i="1" s="1"/>
  <c r="H212" i="1"/>
  <c r="N212" i="1" s="1"/>
  <c r="H261" i="1"/>
  <c r="N261" i="1" s="1"/>
  <c r="H53" i="1"/>
  <c r="N53" i="1" s="1"/>
  <c r="H45" i="1"/>
  <c r="N45" i="1" s="1"/>
  <c r="H69" i="1"/>
  <c r="N69" i="1" s="1"/>
  <c r="H85" i="1"/>
  <c r="N85" i="1" s="1"/>
  <c r="H109" i="1"/>
  <c r="N109" i="1" s="1"/>
  <c r="H125" i="1"/>
  <c r="N125" i="1" s="1"/>
  <c r="H149" i="1"/>
  <c r="N149" i="1" s="1"/>
  <c r="H189" i="1"/>
  <c r="N189" i="1" s="1"/>
  <c r="H181" i="1"/>
  <c r="N181" i="1" s="1"/>
  <c r="H260" i="1"/>
  <c r="N260" i="1" s="1"/>
  <c r="H13" i="1"/>
  <c r="N13" i="1" s="1"/>
  <c r="H12" i="1"/>
  <c r="N12" i="1" s="1"/>
  <c r="H11" i="1"/>
  <c r="N11" i="1" s="1"/>
  <c r="M114" i="1" l="1"/>
  <c r="M113" i="1" s="1"/>
  <c r="M255" i="1"/>
  <c r="M148" i="1"/>
  <c r="J141" i="1"/>
  <c r="M106" i="1"/>
  <c r="M101" i="1" s="1"/>
  <c r="L113" i="1"/>
  <c r="N10" i="1"/>
  <c r="N263" i="1"/>
  <c r="K101" i="1"/>
  <c r="M290" i="1"/>
  <c r="J113" i="1"/>
  <c r="J254" i="1"/>
  <c r="N251" i="1"/>
  <c r="N142" i="1"/>
  <c r="K254" i="1"/>
  <c r="L101" i="1"/>
  <c r="N123" i="1"/>
  <c r="N266" i="1"/>
  <c r="N106" i="1"/>
  <c r="M258" i="1"/>
  <c r="L141" i="1"/>
  <c r="N258" i="1"/>
  <c r="J101" i="1"/>
  <c r="M44" i="1"/>
  <c r="M206" i="1"/>
  <c r="L254" i="1"/>
  <c r="K113" i="1"/>
  <c r="N191" i="1"/>
  <c r="N290" i="1"/>
  <c r="M86" i="1"/>
  <c r="M10" i="1"/>
  <c r="M271" i="1"/>
  <c r="N65" i="1"/>
  <c r="M229" i="1"/>
  <c r="L28" i="1"/>
  <c r="N29" i="1"/>
  <c r="N28" i="1" s="1"/>
  <c r="N295" i="1"/>
  <c r="N58" i="1"/>
  <c r="M191" i="1"/>
  <c r="L30" i="1"/>
  <c r="N31" i="1"/>
  <c r="N30" i="1" s="1"/>
  <c r="M58" i="1"/>
  <c r="N148" i="1"/>
  <c r="N32" i="1"/>
  <c r="M295" i="1"/>
  <c r="N86" i="1"/>
  <c r="K141" i="1"/>
  <c r="N206" i="1"/>
  <c r="N271" i="1"/>
  <c r="N255" i="1"/>
  <c r="M14" i="1"/>
  <c r="N14" i="1"/>
  <c r="N229" i="1"/>
  <c r="N44" i="1"/>
  <c r="N114" i="1"/>
  <c r="N172" i="1"/>
  <c r="N74" i="1"/>
  <c r="N162" i="1"/>
  <c r="N130" i="1"/>
  <c r="N102" i="1"/>
  <c r="M254" i="1" l="1"/>
  <c r="M141" i="1"/>
  <c r="M304" i="1" s="1"/>
  <c r="K304" i="1"/>
  <c r="L25" i="1"/>
  <c r="L304" i="1" s="1"/>
  <c r="J304" i="1"/>
  <c r="N113" i="1"/>
  <c r="N25" i="1"/>
  <c r="N254" i="1"/>
  <c r="N101" i="1"/>
  <c r="N141" i="1"/>
  <c r="L316" i="1" l="1"/>
  <c r="N304" i="1"/>
</calcChain>
</file>

<file path=xl/sharedStrings.xml><?xml version="1.0" encoding="utf-8"?>
<sst xmlns="http://schemas.openxmlformats.org/spreadsheetml/2006/main" count="1131" uniqueCount="635">
  <si>
    <t>UNIVERSO SERVIÇOS TERCEIRIZADOS LTDA</t>
  </si>
  <si>
    <t>PREFEITURA MUNICIPAL DE SÃO CRISTÓVÃO</t>
  </si>
  <si>
    <t>Rua: Vinte e quatro nº 27 - CONJ. JOÃO ALVES FILHO - NOSSA SENHORA DO SOCORRO/SE - CNPJ : 03.485.217/0001-27</t>
  </si>
  <si>
    <t>DESCRIÇÃO DO ITEM</t>
  </si>
  <si>
    <t>UNID</t>
  </si>
  <si>
    <t>QUANTIDADES</t>
  </si>
  <si>
    <t>PREÇO UNIT</t>
  </si>
  <si>
    <t>VALORES (R$)</t>
  </si>
  <si>
    <t>% EXECUTADOS</t>
  </si>
  <si>
    <t>CONTR.</t>
  </si>
  <si>
    <t>ANTE.</t>
  </si>
  <si>
    <t>DO MÊS</t>
  </si>
  <si>
    <t>ACUM.</t>
  </si>
  <si>
    <t>SALDO</t>
  </si>
  <si>
    <t>CONSTRUÇÃO DA NOVA SEDE DO DITIN, MUNICIPIO DE SÃO CRISTÓVÃO/SE</t>
  </si>
  <si>
    <t>INICIO - 10/04/2023</t>
  </si>
  <si>
    <t>CONTRATO Nº: 23/2023</t>
  </si>
  <si>
    <t>ITEM</t>
  </si>
  <si>
    <t>01 </t>
  </si>
  <si>
    <t>ADMINISTRAÇÃO LOCAL</t>
  </si>
  <si>
    <t>01.001 </t>
  </si>
  <si>
    <t>Equipe Dirigente</t>
  </si>
  <si>
    <t>un</t>
  </si>
  <si>
    <t>01.002 </t>
  </si>
  <si>
    <t>Manutenção do Canteiro</t>
  </si>
  <si>
    <t>01.003 </t>
  </si>
  <si>
    <t>Equipamentos de Apoio à Produção</t>
  </si>
  <si>
    <t>02 </t>
  </si>
  <si>
    <t>SERVIÇOS PRELIMINARES</t>
  </si>
  <si>
    <t>02.001 </t>
  </si>
  <si>
    <t>Regularização mecanizada de áreas</t>
  </si>
  <si>
    <t>m2</t>
  </si>
  <si>
    <t>02.002 </t>
  </si>
  <si>
    <t>Locação de construção de edificação até 200m2,  inclusive execução de gabarito de madeira</t>
  </si>
  <si>
    <t>02.003 </t>
  </si>
  <si>
    <t>Tapume em chapa galvanizada nº30, esp=0,35mm, h=2,00m, exclusive pintura</t>
  </si>
  <si>
    <t>m</t>
  </si>
  <si>
    <t>02.004 </t>
  </si>
  <si>
    <t>Ligação Predial de Água em Mureta de Concreto, Provisória ou Definitiva, com Fornecimento de Material, inclusive Mureta e Hidrômetro, Rede DN 50mm - Rev 03_10/2022</t>
  </si>
  <si>
    <t>UN</t>
  </si>
  <si>
    <t>02.005 </t>
  </si>
  <si>
    <t>Instalação provisória de energia elétrica, aerea, trifasica, em poste galvanizado, exclusive fornecimento do medidor</t>
  </si>
  <si>
    <t>02.006 </t>
  </si>
  <si>
    <t>Aluguel de banheiro químico, com 03 limpezas semanais</t>
  </si>
  <si>
    <t>mês</t>
  </si>
  <si>
    <t>02.007 </t>
  </si>
  <si>
    <t>Placa de obra em chapa aço galvanizado, instalada - Rev 02_01/2022</t>
  </si>
  <si>
    <t>02.008 </t>
  </si>
  <si>
    <t>Barracão para Obras de Médio Porte Reaproveitamento 2 vezes</t>
  </si>
  <si>
    <t>03 </t>
  </si>
  <si>
    <t>MOBILIZAÇÃO E DESMOBILIZAÇÃO</t>
  </si>
  <si>
    <t>03.001 </t>
  </si>
  <si>
    <t>Transporte com caminhão carroceria 9t, em via urbana pavimentada, dmt até 30km (unidade: txkm). af_07/2020</t>
  </si>
  <si>
    <t>txkm</t>
  </si>
  <si>
    <t>04 </t>
  </si>
  <si>
    <t>FRETE</t>
  </si>
  <si>
    <t>04.001 </t>
  </si>
  <si>
    <t>Frete ( areia grossa, média. fina) DMT: 17,30km</t>
  </si>
  <si>
    <t>04.001.001 </t>
  </si>
  <si>
    <t>Transporte com caminhão basculante de 10 m³ - rodovia pavimentada (SICRO 5914389)</t>
  </si>
  <si>
    <t>tkm</t>
  </si>
  <si>
    <t>04.002 </t>
  </si>
  <si>
    <t>Frete ( brita 1,2,3) DMT: 56,90km</t>
  </si>
  <si>
    <t>04.002.001 </t>
  </si>
  <si>
    <t>04.003 </t>
  </si>
  <si>
    <t>Frete ( pedra de mão) DMT 35,50km</t>
  </si>
  <si>
    <t>04.003.001 </t>
  </si>
  <si>
    <t>05 </t>
  </si>
  <si>
    <t>DEMOLIÇÕES/REMOÇÕES</t>
  </si>
  <si>
    <t>05.001 </t>
  </si>
  <si>
    <t>Remoção de portas, de forma manual, sem reaproveitamento. af_12/2017</t>
  </si>
  <si>
    <t>05.002 </t>
  </si>
  <si>
    <t>Remoção de esquadria metálica, com ou sem reaproveitamento Rev. 01 - 03/2022</t>
  </si>
  <si>
    <t>05.003 </t>
  </si>
  <si>
    <t>Demolição de madeiramento em coberturas com telhas cerâmicas</t>
  </si>
  <si>
    <t>05.004 </t>
  </si>
  <si>
    <t>Demolição de alvenaria de bloco cerâmico e=0,09m - revestida</t>
  </si>
  <si>
    <t>m3</t>
  </si>
  <si>
    <t>05.005 </t>
  </si>
  <si>
    <t>Demolição de meio-fio granítico ou pre-moldado</t>
  </si>
  <si>
    <t>05.006 </t>
  </si>
  <si>
    <t>Remoção de vaso sanitário</t>
  </si>
  <si>
    <t>05.007 </t>
  </si>
  <si>
    <t>Remoção de lavatório</t>
  </si>
  <si>
    <t>05.008 </t>
  </si>
  <si>
    <t>Demolição de concreto com martelete e compressor</t>
  </si>
  <si>
    <t>05.009 </t>
  </si>
  <si>
    <t>Carga manual de material de 1ª categoria</t>
  </si>
  <si>
    <t>05.010 </t>
  </si>
  <si>
    <t>Descarte de resíduos da construção civil em área licenciada</t>
  </si>
  <si>
    <t>t</t>
  </si>
  <si>
    <t>05.011 </t>
  </si>
  <si>
    <t>Transporte com caminhão basculante de 10 m³ - rodovia pavimentada (SICRO 5914389 )</t>
  </si>
  <si>
    <t>06 </t>
  </si>
  <si>
    <t>FUNDAÇÃO</t>
  </si>
  <si>
    <t>06.001 </t>
  </si>
  <si>
    <t>Escavação manual de vala ou cava em material de 1ª categoria, profundidade até 1,50m</t>
  </si>
  <si>
    <t>06.002 </t>
  </si>
  <si>
    <t>Escavação manual de vala ou cava em material de 1ª categoria, profundidade entre 1,50 e 3,00m</t>
  </si>
  <si>
    <t>06.003 </t>
  </si>
  <si>
    <t>Reaterro manual de valas, com compactação utilizando sêpo, sem controle do grau de compactação</t>
  </si>
  <si>
    <t>06.004 </t>
  </si>
  <si>
    <t>Aterro de caixão de ediificação, com fornec. de areia, adensada com água</t>
  </si>
  <si>
    <t>06.005 </t>
  </si>
  <si>
    <t>Lastro de concreto magro, aplicado em pisos, lajes sobre solo ou radiers, espessura de 5 cm. af_07/2016</t>
  </si>
  <si>
    <t>06.006 </t>
  </si>
  <si>
    <t>06.007 </t>
  </si>
  <si>
    <t>Transporte local com caminhão basculante de 10m³, em rodovia pavimentada (conservação) densidade=1,5t/m³</t>
  </si>
  <si>
    <t>06.008 </t>
  </si>
  <si>
    <t>Aço CA - 50 Ø 6,3 a 12,5mm, inclusive corte, dobragem, montagem e colocacao de ferragens nas formas, para superestruturas e fundações - R1</t>
  </si>
  <si>
    <t>kg</t>
  </si>
  <si>
    <t>06.009 </t>
  </si>
  <si>
    <t>Aço CA - 60 Ø 4,2 a 9,5mm, inclusive corte, dobragem, montagem e colocacao de ferragens nas formas, para superestruturas e fundações - R1</t>
  </si>
  <si>
    <t>06.010 </t>
  </si>
  <si>
    <t>Impermeabilização de alicerce e viga baldrame com 2 demãos de tinta asfáltica tipo Neutrol da Vedacit ou similar, exceto argamassa impermeabilização</t>
  </si>
  <si>
    <t>06.011 </t>
  </si>
  <si>
    <t>Forma plana para fundações, em compensado resinado 12mm, 05 usos</t>
  </si>
  <si>
    <t>06.012 </t>
  </si>
  <si>
    <t>Concreto simples usinado fck=30mpa, bombeado, lançado e adensado na infraestrutura</t>
  </si>
  <si>
    <t>06.013 </t>
  </si>
  <si>
    <t>Concreto simples usinado fck=25mpa, bombeado, lançado e adensado em superestrutura</t>
  </si>
  <si>
    <t>07 </t>
  </si>
  <si>
    <t>ESTRUTURA</t>
  </si>
  <si>
    <t>07.001 </t>
  </si>
  <si>
    <t>07.002 </t>
  </si>
  <si>
    <t>07.003 </t>
  </si>
  <si>
    <t>Aço CA - 50 Ø 16,00mm, inclusive corte, dobragem, montagem e colocacao de ferragens nas formas, para superestruturas e fundações - Rev 02</t>
  </si>
  <si>
    <t>07.004 </t>
  </si>
  <si>
    <t>Laje pré-fabricada treliçada para piso ou cobertura, intereixo 38cm, h=12cm, el. enchimento em EPS h=8cm, inclusive escoramento em madeira e capeamento 4cm.</t>
  </si>
  <si>
    <t>M2</t>
  </si>
  <si>
    <t>07.005 </t>
  </si>
  <si>
    <t>Forma plana para estruturas, em compensado plastificado de 12mm, 05 usos, inclusive escoramento - Revisada 07.2015</t>
  </si>
  <si>
    <t>07.006 </t>
  </si>
  <si>
    <t>Concreto simples usinado fck=30mpa, bombeado, lançado e adensado em superestrutura</t>
  </si>
  <si>
    <t>08 </t>
  </si>
  <si>
    <t>ELEVAÇÃO</t>
  </si>
  <si>
    <t>08.001 </t>
  </si>
  <si>
    <t>Alvenaria bloco cerâmico vedação, 9x19x24cm, e=9cm, com argamassa t5 - 1:2:8 (cimento/cal/areia), junta=1cm - Rev.09</t>
  </si>
  <si>
    <t>08.002 </t>
  </si>
  <si>
    <t>Cintas e vergas em concreto armado pré-moldado fck=15 mpa, seção 9x12cm</t>
  </si>
  <si>
    <t>08.003 </t>
  </si>
  <si>
    <t>Verga pré-moldada para portas com até 1,5 m de vão. af_03/2016</t>
  </si>
  <si>
    <t>08.004 </t>
  </si>
  <si>
    <t>Verga pré-moldada para janelas com até 1,5 m de vão. af_03/2016</t>
  </si>
  <si>
    <t>08.005 </t>
  </si>
  <si>
    <t>Verga pré-moldada para janelas com mais de 1,5 m de vão. af_03/2016</t>
  </si>
  <si>
    <t>08.006 </t>
  </si>
  <si>
    <t>Contraverga pré-moldada para vãos de mais de 1,5 m de comprimento. af_03/2016</t>
  </si>
  <si>
    <t>08.007 </t>
  </si>
  <si>
    <t>Contraverga moldada in loco em concreto para vãos de até 1,5 m de comprimento. af_03/2016</t>
  </si>
  <si>
    <t>08.008 </t>
  </si>
  <si>
    <t>Cobogó de cimento, com único furo, dim: 20 x 20cm</t>
  </si>
  <si>
    <t>09 </t>
  </si>
  <si>
    <t>COBERTURA</t>
  </si>
  <si>
    <t>09.001 </t>
  </si>
  <si>
    <t>Madeiramento em massaranduba/madeira de lei, peça serrada p/ telha fibrocimento 4mm tipo Vogatex da Eternit ou similar</t>
  </si>
  <si>
    <t>09.002 </t>
  </si>
  <si>
    <t>Telhamento com telha ondulada de fibrocimento e = 6 mm, com recobrimento lateral de 1 1/4 de onda para telhado com inclinação máxima de 10°, com até 2 águas, incluso içamento. af_07/2019</t>
  </si>
  <si>
    <t>09.003 </t>
  </si>
  <si>
    <t>Rufo de concreto armado fck=20mpa l=30cm e h=5cm</t>
  </si>
  <si>
    <t>09.004 </t>
  </si>
  <si>
    <t>Impermeabilização c/ manta asfáltica 4mm, estruturada com não-tecido de poliéster, inclusive aplicação de 1 demão de primer, exceto proteção mecânica</t>
  </si>
  <si>
    <t>09.005 </t>
  </si>
  <si>
    <t>Calha</t>
  </si>
  <si>
    <t>09.005.001 </t>
  </si>
  <si>
    <t>Alvenaria tijolo cerâmico maciço (5x9x19), esp = 0,09m (singela), com argamassa traço t5 - 1:2:8 (cimento / cal / areia) c/ junta de 2,0cm - R1</t>
  </si>
  <si>
    <t>09.005.002 </t>
  </si>
  <si>
    <t>Chapisco em parede com argamassa traço t1 - 1:3 (cimento / areia) - Revisado 08/2015</t>
  </si>
  <si>
    <t>09.005.003 </t>
  </si>
  <si>
    <t>Reboco ou emboço externo, de parede, com argamassa traço t5 - 1:2:8 (cimento / cal / areia), espessura 2,0 cm</t>
  </si>
  <si>
    <t>09.005.004 </t>
  </si>
  <si>
    <t>Regularização de base para revest. de pisos com arg. traço t4, esp. média = 2,5cm</t>
  </si>
  <si>
    <t>09.005.005 </t>
  </si>
  <si>
    <t>Impermeabilização de superfície com manta asfáltica, uma camada, inclusive aplicação de primer asfáltico, e=3mm. af_06/2018</t>
  </si>
  <si>
    <t>09.005.006 </t>
  </si>
  <si>
    <t>Proteção mecânica de superfície vertical com argamassa de cimento e areia, traço 1:3, e=2cm. af_06/2018</t>
  </si>
  <si>
    <t>10 </t>
  </si>
  <si>
    <t>DRENAGEM PLUVIAL</t>
  </si>
  <si>
    <t>10.001 </t>
  </si>
  <si>
    <t>Caixa de passagem em alvenaria de tijolos maciços esp. = 0,12m,  dim. int. =  0.40 x 0.40 x 0.30m, com areia e grelha em ferro fundido</t>
  </si>
  <si>
    <t>10.002 </t>
  </si>
  <si>
    <t>Caixa de passagem em alvenaria de tijolos maciços esp. = 0,12m,  dim. int. =  0.60 x 0.60 x 0.30m, com areia e grelha em ferro fundido</t>
  </si>
  <si>
    <t>10.003 </t>
  </si>
  <si>
    <t>Ralo hemisférico em fº fº, tipo abacaxi Ø 100mm</t>
  </si>
  <si>
    <t>10.004 </t>
  </si>
  <si>
    <t>Ralo hemisférico em fº fº, tipo abacaxi Ø 75mm</t>
  </si>
  <si>
    <t>10.005 </t>
  </si>
  <si>
    <t>Joelho 90 graus, pvc, serie normal, esgoto predial, dn 100 mm, junta elástica, fornecido e instalado em ramal de descarga ou ramal de esgoto sanitário. af_08/2022</t>
  </si>
  <si>
    <t>10.006 </t>
  </si>
  <si>
    <t>Joelho 45 graus, pvc, serie normal, esgoto predial, dn 100 mm, junta elástica, fornecido e instalado em prumada de esgoto sanitário ou ventilação. af_08/2022</t>
  </si>
  <si>
    <t>10.007 </t>
  </si>
  <si>
    <t>Tubo pvc rígido soldável ponta e bolsa p/ esgoto predial, d = 100 mm</t>
  </si>
  <si>
    <t>10.008 </t>
  </si>
  <si>
    <t>Tubo pvc rígido soldável ponta e bolsa p/ esgoto predial, d =  75 mm</t>
  </si>
  <si>
    <t>10.009 </t>
  </si>
  <si>
    <t>Joelho 90° em pvc rígido soldável, para esgoto predial, diâm = 75mm</t>
  </si>
  <si>
    <t>10.010 </t>
  </si>
  <si>
    <t>Joelho 90º de pvc rígido soldável, marrom  diâm = 25mm</t>
  </si>
  <si>
    <t>10.011 </t>
  </si>
  <si>
    <t>Junção simples em pvc rígido soldável, para esgoto primário, diâm = 100 x 100mm</t>
  </si>
  <si>
    <t>10.012 </t>
  </si>
  <si>
    <t>Redução excêntrica em pvc rígido c/ anéis, para esgoto primário, diâm =100 x 75mm</t>
  </si>
  <si>
    <t>10.013 </t>
  </si>
  <si>
    <t>Tê 90º de pvc rígido soldável, marrom  diâm = 25mm</t>
  </si>
  <si>
    <t>10.014 </t>
  </si>
  <si>
    <t>Tubo pvc rígido soldável marrom p/ água, d = 25 mm (3/4")</t>
  </si>
  <si>
    <t>11 </t>
  </si>
  <si>
    <t>REVESTIMENTO</t>
  </si>
  <si>
    <t>11.001 </t>
  </si>
  <si>
    <t>TETO</t>
  </si>
  <si>
    <t>11.001.001 </t>
  </si>
  <si>
    <t>Chapisco aplicado no teto ou em alvenaria e estrutura, com rolo para textura acrílica. argamassa traço 1:4 e emulsão polimérica (adesivo) com preparo manual. af_10/2022</t>
  </si>
  <si>
    <t>11.001.002 </t>
  </si>
  <si>
    <t>Reboco ou emboço interno, de teto, com argamassa traço t6 - 1:2:10 (cimento / cal / areia), espessura 1,5 cm</t>
  </si>
  <si>
    <t>11.001.003 </t>
  </si>
  <si>
    <t>Forro em placas de gesso, para ambientes comerciais. af_05/2017_ps</t>
  </si>
  <si>
    <t>11.002 </t>
  </si>
  <si>
    <t>INTERNO</t>
  </si>
  <si>
    <t>11.002.001 </t>
  </si>
  <si>
    <t>11.002.002 </t>
  </si>
  <si>
    <t>Reboco ou emboço interno, de parede, com argamassa traço t6 - 1:2:10 (cimento / cal / areia), espessura 1,5 cm</t>
  </si>
  <si>
    <t>11.002.003 </t>
  </si>
  <si>
    <t>Revestimento cerâmico para  parede, 10 x 10 cm, Eliane, linha galeria branco mesh, pei - 3, aplicado com argamassa industrializada ac-ii, rejuntado, exclusive regularização de base ou emboço - Rev 01</t>
  </si>
  <si>
    <t>11.002.004 </t>
  </si>
  <si>
    <t>Impermeabilização de superfície com argamassa polimérica / membrana acrílica, 3 demãos. af_06/2018</t>
  </si>
  <si>
    <t>11.003 </t>
  </si>
  <si>
    <t>EXTERNO</t>
  </si>
  <si>
    <t>11.003.001 </t>
  </si>
  <si>
    <t>12 </t>
  </si>
  <si>
    <t>ESQUADRIAS</t>
  </si>
  <si>
    <t>12.001 </t>
  </si>
  <si>
    <t>JANELAS/CORRIMÃO</t>
  </si>
  <si>
    <t>12.001.001 </t>
  </si>
  <si>
    <t>Fornecimento e instalação de brise metálico de alumínio, ref. B57, branco nieve 7000, da Hunter Douglas ou similar</t>
  </si>
  <si>
    <t>12.001.002 </t>
  </si>
  <si>
    <t>Corrimão em tubo de aço galvanizado 2", com chumbadores para fixação em alvenaria</t>
  </si>
  <si>
    <t>12.001.003 </t>
  </si>
  <si>
    <t>Corrimão em tubo ferro galvanizado, barras superiores alt=0,92m e 0,70m e barras inferiores h=0,23m e 0,10m,  curvas de aço carbono, inclusive as verticais de apoio com diam= 1.1/2"</t>
  </si>
  <si>
    <t>12.001.004 </t>
  </si>
  <si>
    <t>Corrimão em tubo de aço galvanizado (altura = 0,90 m), com barras verticais a cada 2.00m (2"), barra horizontal intermediária (1 1/2") e barra horizontal superior (1 1/2")</t>
  </si>
  <si>
    <t>12.001.005 </t>
  </si>
  <si>
    <t>Janela em alumínio, cor N/P/B, tipo moldura-vidro, max-ar, exclusive vidro</t>
  </si>
  <si>
    <t>12.001.006 </t>
  </si>
  <si>
    <t>Janela em alumínio, cor N/P/B, tipo moldura-vidro, de correr, exclusive vidro</t>
  </si>
  <si>
    <t>12.001.007 </t>
  </si>
  <si>
    <t>Vidro temperado incolor e = 8 mm, sem colocacao</t>
  </si>
  <si>
    <t>12.001.008 </t>
  </si>
  <si>
    <t>Peitoril granito cinza polido, c/ largura = 17 cm, esp = 2 cm</t>
  </si>
  <si>
    <t>12.002 </t>
  </si>
  <si>
    <t>PORTAS</t>
  </si>
  <si>
    <t>12.002.001 </t>
  </si>
  <si>
    <t>Porta em madeira de lei, almofadada, 0.90 x 2.10 m, inclusive batentes e ferragens</t>
  </si>
  <si>
    <t>12.002.002 </t>
  </si>
  <si>
    <t>Porta em madeira compensada (canela), lisa, semi-ôca, 0.90 x 2.10 m, para sanitário de deficiente físico (inclusive batente, ferragens, fechadura, suporte e chapa de alumínio e=1mm) - Rev 03</t>
  </si>
  <si>
    <t>12.002.003 </t>
  </si>
  <si>
    <t>Porta em madeira de lei, de correr, lisa, semi-ôca 0,90x2,10m, inclusive batentes e ferragens - Rev 02</t>
  </si>
  <si>
    <t>12.002.004 </t>
  </si>
  <si>
    <t>Porta em madeira de lei, almofadada, 0.70 x 2.10 m, inclusive batentes e ferragens</t>
  </si>
  <si>
    <t>12.002.005 </t>
  </si>
  <si>
    <t>Porta em madeira de lei, almofadada, 0.80 x 2.10 m, inclusive batentes e ferragens</t>
  </si>
  <si>
    <t>12.002.006 </t>
  </si>
  <si>
    <t>Porta de abrir com mola hidráulica, em vidro temperado com aluminio branco, 1,2x210 cm, espessura 10 mm, inclusive acessórios. af_01/2021</t>
  </si>
  <si>
    <t>13 </t>
  </si>
  <si>
    <t>PAVIMENTAÇÃO</t>
  </si>
  <si>
    <t>13.001 </t>
  </si>
  <si>
    <t>Aplicação de lona plástica para execução de pavimentos de concreto. af_04/2022</t>
  </si>
  <si>
    <t>13.002 </t>
  </si>
  <si>
    <t>Camada impermeabilizadora, espessura = 10,0cm, c/ concreto fck = 15mpa</t>
  </si>
  <si>
    <t>13.003 </t>
  </si>
  <si>
    <t>13.004 </t>
  </si>
  <si>
    <t>Rodapé em granito, h = 7 cm, e = 2,0 cm, aplicado com argamassa industrializada ac-i</t>
  </si>
  <si>
    <t>13.005 </t>
  </si>
  <si>
    <t>Soleira em granito cinza andorinha, l = 15 cm, e = 2 cm</t>
  </si>
  <si>
    <t>13.006 </t>
  </si>
  <si>
    <t>Revestimento cerâmico para piso ou parede, 63 x 63 cm, pei 5, Biancogrês, porcelanato esmaltado acetinado, retificado interno, linha cimento avario ou similar, apl. c/ arg. ind. AC-III, rejunte acrílico, exclusive regularização de base ou emboço</t>
  </si>
  <si>
    <t>13.007 </t>
  </si>
  <si>
    <t>Regularização manual e compactão com placa vibratótia</t>
  </si>
  <si>
    <t>13.008 </t>
  </si>
  <si>
    <t>Piso em concreto simples desempolado, fck = 15 MPa, e = 7 cm, com forma em quadros 2,0x2,0m, para juntas de concretagem - tres usos</t>
  </si>
  <si>
    <t>13.009 </t>
  </si>
  <si>
    <t>Meio-fio pré moldado de concreto simples (0,12 x 0,30 x 1,00m), rejuntado com argamassa de cimento e areia no traço 1:3</t>
  </si>
  <si>
    <t>13.010 </t>
  </si>
  <si>
    <t>Piso elevado com estrutura em aço, composto por pedestais e longarinas. af_09/2020</t>
  </si>
  <si>
    <t>14 </t>
  </si>
  <si>
    <t>INSTALAÇÕES ELETRICA</t>
  </si>
  <si>
    <t>14.001 </t>
  </si>
  <si>
    <t>CABOS/ ELETRODUTOS</t>
  </si>
  <si>
    <t>14.001.001 </t>
  </si>
  <si>
    <t>Cabo de cobre flexível isolado, seção  1,5mm², 450/ 750v / 70°c</t>
  </si>
  <si>
    <t>14.001.002 </t>
  </si>
  <si>
    <t>Cabo de cobre flexível isolado, seção  2,5mm², 450/ 750v / 70°c</t>
  </si>
  <si>
    <t>14.001.003 </t>
  </si>
  <si>
    <t>Cabo de cobre flexível isolado, seção  4mm², 450/ 750v / 70°c</t>
  </si>
  <si>
    <t>14.001.004 </t>
  </si>
  <si>
    <t>Eletroduto flexível de pvc (sanfonado), diâm = 25mm (3/4")</t>
  </si>
  <si>
    <t>14.001.005 </t>
  </si>
  <si>
    <t>Eletroduto flexível de pvc (sanfonado), diâm = 32mm (1")</t>
  </si>
  <si>
    <t>14.002 </t>
  </si>
  <si>
    <t>ENTRADA (QUADRO ATE A DISTRIBUIÇÃO)</t>
  </si>
  <si>
    <t>14.002.001 </t>
  </si>
  <si>
    <t>*Caixa de passagem em alvenaria de tijolos macicos esp 12cm, dim. int. 0,40x0,40x0,60m, sem tampa</t>
  </si>
  <si>
    <t>14.002.002 </t>
  </si>
  <si>
    <t>Caixa pré moldada em concreto c/tampa para aterramento (20x20x15)cm, padrão Energisa</t>
  </si>
  <si>
    <t>14.002.003 </t>
  </si>
  <si>
    <t>Eletroduto rígido roscável, pvc, dn 50 mm (1 1/2"), para rede enterrada de distribuição de energia elétrica - fornecimento e instalação. af_12/2021</t>
  </si>
  <si>
    <t>14.002.004 </t>
  </si>
  <si>
    <t>Eletroduto rígido roscável, pvc, dn 40 mm (1 1/4"), para circuitos terminais, instalado em parede - fornecimento e instalação. af_12/2015</t>
  </si>
  <si>
    <t>14.002.005 </t>
  </si>
  <si>
    <t>Eletroduto flexível corrugado reforçado, pvc, dn 25 mm (3/4"), para circuitos terminais, instalado em parede - fornecimento e instalação. af_12/2015</t>
  </si>
  <si>
    <t>14.002.006 </t>
  </si>
  <si>
    <t>Cabo de cobre isolado em EPR flexível unipolar  16mm²  - 0,6Kv/1Kv/90°</t>
  </si>
  <si>
    <t>14.002.007 </t>
  </si>
  <si>
    <t>Cabo de cobre flexível isolado, 10 mm², anti-chama 0,6/1,0 kv, para circuitos terminais - fornecimento e instalação. af_12/2015</t>
  </si>
  <si>
    <t>14.002.008 </t>
  </si>
  <si>
    <t>Cabo de cobre nú 16 mm2 - fornecimento e assentamento (7,04m/kg)</t>
  </si>
  <si>
    <t>14.002.009 </t>
  </si>
  <si>
    <t>Fornecimento e instalação de haste de aterramento 5/8"x3,00m com conector</t>
  </si>
  <si>
    <t>14.002.010 </t>
  </si>
  <si>
    <t>Curva para eletroduto de pvc rígido roscável, diâm = 50mm (1 1/2")</t>
  </si>
  <si>
    <t>14.002.011 </t>
  </si>
  <si>
    <t>Curva para eletroduto de pvc rígido roscável, diâm = 40mm (1 1/4")</t>
  </si>
  <si>
    <t>14.002.012 </t>
  </si>
  <si>
    <t>Luva para eletroduto de pvc rígido roscável, diâm = 50mm (1 1/2")</t>
  </si>
  <si>
    <t>14.002.013 </t>
  </si>
  <si>
    <t>Luva para eletroduto de pvc rígido roscável, diâm = 40mm (1 1/4")</t>
  </si>
  <si>
    <t>14.003 </t>
  </si>
  <si>
    <t>ENTRADA PADRÃO</t>
  </si>
  <si>
    <t>14.003.001 </t>
  </si>
  <si>
    <t>Poste auxiliar p/entrada energia, trifasico, em ferro galvanizado d=3" e h=6,0m, completo</t>
  </si>
  <si>
    <t>14.003.002 </t>
  </si>
  <si>
    <t>Disjuntor tripolar  80 A com caixa moldada 10 kA</t>
  </si>
  <si>
    <t>14.003.003 </t>
  </si>
  <si>
    <t>Quadro de medição trifásica (acima de 10 kva) com caixa em noril</t>
  </si>
  <si>
    <t>14.003.004 </t>
  </si>
  <si>
    <t>14.003.005 </t>
  </si>
  <si>
    <t>14.003.006 </t>
  </si>
  <si>
    <t>Eletroduto de pvc rígido roscável, diâm = 25mm (3/4")</t>
  </si>
  <si>
    <t>14.003.007 </t>
  </si>
  <si>
    <t>14.003.008 </t>
  </si>
  <si>
    <t>14.003.009 </t>
  </si>
  <si>
    <t>14.004 </t>
  </si>
  <si>
    <t>GERADOR</t>
  </si>
  <si>
    <t>14.004.001 </t>
  </si>
  <si>
    <t>Eletroduto de pvc rígido roscável, diâm = 32mm (1")</t>
  </si>
  <si>
    <t>14.004.002 </t>
  </si>
  <si>
    <t>Cabo de cobre isolado HEPR (XLPE), flexível,   4,0mm², 1kv / 90º C</t>
  </si>
  <si>
    <t>14.004.003 </t>
  </si>
  <si>
    <t>14.004.004 </t>
  </si>
  <si>
    <t>Quadro de transferência automática p/ grupo de geradores até 50 kva</t>
  </si>
  <si>
    <t>14.004.005 </t>
  </si>
  <si>
    <t>Caixa de passagem pvc tipo aquatic 30x30x10cm</t>
  </si>
  <si>
    <t>14.004.006 </t>
  </si>
  <si>
    <t>Quadro de distribuição de embutir, em chapa de aço, para até 18 disjuntores, com barramento, padrão DIN, exclusive disjuntores</t>
  </si>
  <si>
    <t>14.004.007 </t>
  </si>
  <si>
    <t>Quadro de distribuição de embutir, em chapa de aço, para até 24 disjuntores, com barramento, padrão DIN, exclusive disjuntores -  Rev 01  03/2022</t>
  </si>
  <si>
    <t>14.004.008 </t>
  </si>
  <si>
    <t>Quadro de distribuição de embutir, em chapa de aço, para até 16 disjuntores, com barramento, padrão DIN, exclusive disjuntores</t>
  </si>
  <si>
    <t>14.004.009 </t>
  </si>
  <si>
    <t>14.004.010 </t>
  </si>
  <si>
    <t>Disjuntor monopolar tipo din, corrente nominal de 10a - fornecimento e instalação. af_10/2020</t>
  </si>
  <si>
    <t>14.004.011 </t>
  </si>
  <si>
    <t>Disjuntor bipolar tipo din, corrente nominal de 10a - fornecimento e instalação. af_10/2020</t>
  </si>
  <si>
    <t>14.004.012 </t>
  </si>
  <si>
    <t>Disjuntor bipolar tipo din, corrente nominal de 16a - fornecimento e instalação. af_10/2020</t>
  </si>
  <si>
    <t>14.004.013 </t>
  </si>
  <si>
    <t>Disjuntor bipolar tipo din, corrente nominal de 20a - fornecimento e instalação. af_10/2020</t>
  </si>
  <si>
    <t>14.004.014 </t>
  </si>
  <si>
    <t>Disjuntor monopolar tipo din, corrente nominal de 16a - fornecimento e instalação. af_10/2020</t>
  </si>
  <si>
    <t>14.004.015 </t>
  </si>
  <si>
    <t>Disjuntor monopolar tipo din, corrente nominal de 20a - fornecimento e instalação. af_10/2020</t>
  </si>
  <si>
    <t>14.004.016 </t>
  </si>
  <si>
    <t>Disjuntor termomagnetico tripolar  16 A, padrão DIN (Europeu - linha branca), curva C, corrente 5KA</t>
  </si>
  <si>
    <t>14.004.017 </t>
  </si>
  <si>
    <t>Disjuntor termomagnetico tripolar  63 A, padrão DIN (Europeu - linha branca), curva C</t>
  </si>
  <si>
    <t>14.004.018 </t>
  </si>
  <si>
    <t>Disjuntor termomagnetico tripolar  80 A, padrão DIN (Europeu - linha branca), curva C, 5KA</t>
  </si>
  <si>
    <t>14.005 </t>
  </si>
  <si>
    <t>TOMADAS/ INTERRUPTORES/LUMINÁRIAS</t>
  </si>
  <si>
    <t>14.005.001 </t>
  </si>
  <si>
    <t>Ponto de interruptor 01 seção (1 s) embutido com eletroduto de pvc flexível sanfonado Ø 3/4"</t>
  </si>
  <si>
    <t>pt</t>
  </si>
  <si>
    <t>14.005.002 </t>
  </si>
  <si>
    <t>Ponto de interruptor 01 seção embutido com tomada conjugada (1 s + 1 t) com eletroduto de pvc flexível sanfonado Ø 3/4"</t>
  </si>
  <si>
    <t>14.005.003 </t>
  </si>
  <si>
    <t>Ponto de interruptor 02 seções (2 s) embutido com eletroduto de pvc flexível sanfonado embutido Ø 3/4"</t>
  </si>
  <si>
    <t>14.005.004 </t>
  </si>
  <si>
    <t>Ponto de interruptor 03 seções embutido, com eletroduto de pvc flexível sanfonado Ø 3/4"</t>
  </si>
  <si>
    <t>14.005.005 </t>
  </si>
  <si>
    <t>Ponto de tomada residencial incluindo tomada 10a/250v, caixa elétrica, eletroduto, cabo, rasgo, quebra e chumbamento. af_01/2016</t>
  </si>
  <si>
    <t>14.005.006 </t>
  </si>
  <si>
    <t>Ponto de tomada residencial incluindo tomada (2 módulos) 10a/250v, caixa elétrica, eletroduto, cabo, rasgo, quebra e chumbamento. af_01/2016</t>
  </si>
  <si>
    <t>14.005.007 </t>
  </si>
  <si>
    <t>Ponto seco de tomada p/ lógica, com eletroduto pvc rígido embutido, Ø 3/4"</t>
  </si>
  <si>
    <t>14.005.008 </t>
  </si>
  <si>
    <t>Ponto embutido tomada p/ tv a cabo, c/ eletroduto condulete pvc rígido  Ø 3/4" s/ fiação, exclusive tomada</t>
  </si>
  <si>
    <t>14.005.009 </t>
  </si>
  <si>
    <t>Ponto de telefone, com eletroduto de pvc sanfonado embutido  Ø 3/4"</t>
  </si>
  <si>
    <t>14.005.010 </t>
  </si>
  <si>
    <t>Ponto de luz em teto ou parede, com eletroduto de pvc flexivel sanfonado embutido Ø 3/4"</t>
  </si>
  <si>
    <t>14.005.011 </t>
  </si>
  <si>
    <t>Luminária externa tipo arandela, ref:CWA-224,Tecnolux ou similar, p/fixação em parede, fabricada em aluminio com difusor em vidro alcalino prensado, inclusive lâmpada fluorescente compacta 26w - Rev 01</t>
  </si>
  <si>
    <t>14.005.012 </t>
  </si>
  <si>
    <t>Luminária Painel Led embutir 18w quadrada, 6000k  da G-light ou similar - Rev 01_11/2021</t>
  </si>
  <si>
    <t>14.005.013 </t>
  </si>
  <si>
    <t>Painel de led de sobrepor branco 15x120 36w temperatura de cor 6000k</t>
  </si>
  <si>
    <t>14.005.014 </t>
  </si>
  <si>
    <t>Painel de led de sobrepor branco 30X30 24w temperatura de cor 6000k</t>
  </si>
  <si>
    <t>15 </t>
  </si>
  <si>
    <t>INSTALAÇÕES SANITÁRIAS</t>
  </si>
  <si>
    <t>15.001 </t>
  </si>
  <si>
    <t>Caixa de passagem em alvenaria de tijolos maciços esp. = 0,12m,  dim. int. =  0.60 x 0.60 x 0.60m</t>
  </si>
  <si>
    <t>15.002 </t>
  </si>
  <si>
    <t>Caixa de gordura em alvenaria de tijolos maciços esp. = 0,12m,  dim. int. =  0.40 x 0.30 x 0.65m</t>
  </si>
  <si>
    <t>15.003 </t>
  </si>
  <si>
    <t>Tampa de concreto para caixas de passagem 0,40x0,40mx0,07m</t>
  </si>
  <si>
    <t>15.004 </t>
  </si>
  <si>
    <t>Tampa de concreto para caixas de passagem 0,60x0,60mx0,07m</t>
  </si>
  <si>
    <t>15.005 </t>
  </si>
  <si>
    <t>Fossa séptica pré-moldada, tipo oms, capacidade 20 pessoas (v=1410 litros)</t>
  </si>
  <si>
    <t>15.006 </t>
  </si>
  <si>
    <t>Filtro anaeróbio circular, em concreto pré-moldado, diâmetro interno = 1,88 m, altura interna = 1,50 m, volume útil: 3331,1 l (para 19 contribuintes). af_12/2020_pa</t>
  </si>
  <si>
    <t>15.007 </t>
  </si>
  <si>
    <t>Caixa sifonada quadrada, com uma entrada e uma saida, d = 100x100x50mm, ref. nº61, acabamento branco, marca Akros ou similar</t>
  </si>
  <si>
    <t>15.008 </t>
  </si>
  <si>
    <t>Joelho 90 graus, pvc, serie normal, esgoto predial, dn 40 mm, junta soldável, fornecido e instalado em ramal de descarga ou ramal de esgoto sanitário. af_08/2022</t>
  </si>
  <si>
    <t>15.009 </t>
  </si>
  <si>
    <t>Joelho 90° em pvc rígido soldável, para esgoto predial, diâm = 50mm</t>
  </si>
  <si>
    <t>15.010 </t>
  </si>
  <si>
    <t>Joelho 90° em pvc rígido c/ anéis, para esgoto predial, diâm =100mm</t>
  </si>
  <si>
    <t>15.011 </t>
  </si>
  <si>
    <t>Joelho 45° em pvc rígido soldável, para esgoto predial, diâm = 100mm</t>
  </si>
  <si>
    <t>15.012 </t>
  </si>
  <si>
    <t>Joelho 45° em pvc rígido soldável, para esgoto predial, diâm = 50mm</t>
  </si>
  <si>
    <t>15.013 </t>
  </si>
  <si>
    <t>Joelho de 45° em pvc rígido soldável, para esgoto secundário, diâm = 40mm</t>
  </si>
  <si>
    <t>15.014 </t>
  </si>
  <si>
    <t>Junção invertida em pvc rígido soldável, para esgoto primário, diâm = 100 x 50mm</t>
  </si>
  <si>
    <t>15.015 </t>
  </si>
  <si>
    <t>Te, pvc, serie normal, esgoto predial, dn 50 x 50 mm, junta elástica, fornecido e instalado em ramal de descarga ou ramal de esgoto sanitário. af_08/2022</t>
  </si>
  <si>
    <t>15.016 </t>
  </si>
  <si>
    <t>Luva de correr em pvc rígido soldável, para esgoto primário, diâm = 50mm</t>
  </si>
  <si>
    <t>15.017 </t>
  </si>
  <si>
    <t>Luva simples em pvc rígido soldável, para esgoto primário, diâm = 100mm</t>
  </si>
  <si>
    <t>15.018 </t>
  </si>
  <si>
    <t>Tubo pvc rígido soldável ponta e bolsa p/ esgoto predial, d =  40 mm</t>
  </si>
  <si>
    <t>15.019 </t>
  </si>
  <si>
    <t>Tubo pvc rígido c/anel borracha, serie normal, p/esgoto predial, d =  50mm</t>
  </si>
  <si>
    <t>15.020 </t>
  </si>
  <si>
    <t>15.021 </t>
  </si>
  <si>
    <t>15.022 </t>
  </si>
  <si>
    <t>Terminal de ventilação em pvc rígido c/ anéis, para esgoto primário, diâm = 50mm</t>
  </si>
  <si>
    <t>16 </t>
  </si>
  <si>
    <t>INSTALAÇÕES HIDRAULICAS</t>
  </si>
  <si>
    <t>16.001 </t>
  </si>
  <si>
    <t>Joelho 90º red. pvc rígido soldável c/bucha de latão, diâm= 25mmx1/2"</t>
  </si>
  <si>
    <t>16.002 </t>
  </si>
  <si>
    <t>Registro gaveta c/ canopla cromada, d=20mm (3/4") - ref.1509 Deca ou similar</t>
  </si>
  <si>
    <t>16.003 </t>
  </si>
  <si>
    <t>Registro gaveta bruto, d = 25 mm (1") - ref.1502-B, Pn16, Deca ou similar</t>
  </si>
  <si>
    <t>16.004 </t>
  </si>
  <si>
    <t>Registro gaveta bruto, d = 20 mm (3/4") - ref.1502-B, Pn16, Deca ou similar</t>
  </si>
  <si>
    <t>16.005 </t>
  </si>
  <si>
    <t>Adaptador de pvc rígido soldável curto c/ bolsa e rosca p/ registro diâm = 25mm x 3/4"</t>
  </si>
  <si>
    <t>16.006 </t>
  </si>
  <si>
    <t>Adaptador de pvc rígido soldável curto c/ bolsa e rosca p/ registro diâm = 32mm x 1"</t>
  </si>
  <si>
    <t>16.007 </t>
  </si>
  <si>
    <t>Adaptador de pvc rígido soldável c/ flanges livres p/ caixa de água diâm = 25mm x 3/4" - Rev 01_10/2022</t>
  </si>
  <si>
    <t>16.008 </t>
  </si>
  <si>
    <t>Adaptador de pvc rígido soldável c/ flanges livres p/ caixa de água diâm = 32mm x 1"  Rev. 01 - 10/2022</t>
  </si>
  <si>
    <t>16.009 </t>
  </si>
  <si>
    <t>Adaptador de pvc rígido soldável c/ flanges livres p/ caixa de água diâm = 20mm x 1/2"</t>
  </si>
  <si>
    <t>16.010 </t>
  </si>
  <si>
    <t>16.011 </t>
  </si>
  <si>
    <t>Joelho 90º de pvc rígido soldável, marrom  diâm = 32mm</t>
  </si>
  <si>
    <t>16.012 </t>
  </si>
  <si>
    <t>Joelho 90º de pvc rígido soldável, marrom  diâm = 20mm</t>
  </si>
  <si>
    <t>16.013 </t>
  </si>
  <si>
    <t>Caixa d´água em polietileno, 1000 litros (inclusos tubos, conexões e torneira de bóia) - fornecimento e instalação. af_06/2021</t>
  </si>
  <si>
    <t>16.014 </t>
  </si>
  <si>
    <t>Ligação Predial de Água em Mureta de Concreto, com Fornecimento de Material inclusive Hidrômetro, exceto Mureta - Rev 03_10/2022</t>
  </si>
  <si>
    <t>16.015 </t>
  </si>
  <si>
    <t>Luva de pvc rígido soldável, marrom, diâm = 25mm</t>
  </si>
  <si>
    <t>16.016 </t>
  </si>
  <si>
    <t>16.017 </t>
  </si>
  <si>
    <t>Tê 90º de pvc rígido soldável, marrom  diâm = 32mm</t>
  </si>
  <si>
    <t>16.018 </t>
  </si>
  <si>
    <t>Tê 90º de pvc rígido soldável, marrom  diâm = 20mm</t>
  </si>
  <si>
    <t>16.019 </t>
  </si>
  <si>
    <t>16.020 </t>
  </si>
  <si>
    <t>Tubo, pvc, soldável, dn 20mm, instalado em ramal de distribuição de água - fornecimento e instalação. af_06/2022</t>
  </si>
  <si>
    <t>16.021 </t>
  </si>
  <si>
    <t>Tubo pvc rígido soldável marrom p/ água, d = 32 mm (1")</t>
  </si>
  <si>
    <t>17 </t>
  </si>
  <si>
    <t>CLIMATIZAÇÃO</t>
  </si>
  <si>
    <t>17.001 </t>
  </si>
  <si>
    <t>Tubo em cobre flexível, dn 1/2", com isolamento, instalado em ramal de alimentação de ar condicionado com condensadora individual ? fornecimento e instalação. af_12/2015</t>
  </si>
  <si>
    <t>17.002 </t>
  </si>
  <si>
    <t>Tubo em cobre flexível, dn 3/8", com isolamento, instalado em ramal de alimentação de ar condicionado com condensadora individual ? fornecimento e instalação. af_12/2015</t>
  </si>
  <si>
    <t>18 </t>
  </si>
  <si>
    <t>PINTURA</t>
  </si>
  <si>
    <t>18.001 </t>
  </si>
  <si>
    <t>ESQUADRIA DE MADEIRA/METÁLICA</t>
  </si>
  <si>
    <t>18.001.001 </t>
  </si>
  <si>
    <t>Pintura de acabamento com lixamento, aplicação de 01 demão de tinta à base de zarcão e 02 demãos de tinta esmalte</t>
  </si>
  <si>
    <t>18.001.002 </t>
  </si>
  <si>
    <t>Pintura sobre superfícies de madeira com aplicação de 01 demão de fundo sintético nivelador, 01 demão de massa a óleo e 02 demãos de tinta esmalte</t>
  </si>
  <si>
    <t>18.002 </t>
  </si>
  <si>
    <t>INTERNA / EXTERNA</t>
  </si>
  <si>
    <t>18.002.001 </t>
  </si>
  <si>
    <t>Pintura para exteriores, sobre paredes, com lixamento, aplicação de 01 demão de líquido selador acrílico e 01 demão de texturatto colorido</t>
  </si>
  <si>
    <t>18.002.002 </t>
  </si>
  <si>
    <t>Pintura p/ piso c/ aplicação de 2 demãos tinta novacor, cores cerâmica, concreto, verde ou azul - aplicação c/ rôlo - R1</t>
  </si>
  <si>
    <t>18.002.003 </t>
  </si>
  <si>
    <t>Pintura de meio-fio com tinta branca a base de cal (caiação). af_05/2021</t>
  </si>
  <si>
    <t>18.002.004 </t>
  </si>
  <si>
    <t>Pintura para exteriores, sobre paredes, com lixamento, aplicação de 01 demão de líquido selador acrílico, 02 demãos de massa acrílica e 02 demãos de tinta pva latex convencional para exteriores - Rev 03</t>
  </si>
  <si>
    <t>18.003 </t>
  </si>
  <si>
    <t>FORRO DE GESSO</t>
  </si>
  <si>
    <t>18.003.001 </t>
  </si>
  <si>
    <t>Aplicação de fundo selador acrílico em teto, uma demão. af_06/2014</t>
  </si>
  <si>
    <t>18.003.002 </t>
  </si>
  <si>
    <t>Pintura de acabamento com aplicação de 02 demãos de coralgesso ou similar</t>
  </si>
  <si>
    <t>19 </t>
  </si>
  <si>
    <t>INCENDIO</t>
  </si>
  <si>
    <t>19.001 </t>
  </si>
  <si>
    <t>Fornecimento e Instalação de Extintor de Incêndio, Pó Químico Sêco - PQS, ABC - 12kg</t>
  </si>
  <si>
    <t>19.002 </t>
  </si>
  <si>
    <t>Placa de sinalizacao, fotoluminescente, em pvc , com logotipo "Extintor de incêndio portátil"- Placa E5</t>
  </si>
  <si>
    <t>19.003 </t>
  </si>
  <si>
    <t>Placa de sinalização de abandono em acrílico, 0.30 x 0.12 m</t>
  </si>
  <si>
    <t>Un</t>
  </si>
  <si>
    <t>19.004 </t>
  </si>
  <si>
    <t>Luminária de emergência, com 30 lâmpadas led de 2 w, sem reator - fornecimento e instalação. af_02/2020</t>
  </si>
  <si>
    <t>20 </t>
  </si>
  <si>
    <t>LOUÇAS E METAIS</t>
  </si>
  <si>
    <t>20.001 </t>
  </si>
  <si>
    <t>Vaso sanitario c/caixa de descarga acoplada, linha saveiro, CELITE ou similar,  c/ engate pvc, assento universal AMANCO ou similar</t>
  </si>
  <si>
    <t>20.002 </t>
  </si>
  <si>
    <t>Barra de apoio reta, em aco inox polido, comprimento 70 cm,  fixada na parede - fornecimento e instalação. af_01/2020</t>
  </si>
  <si>
    <t>20.003 </t>
  </si>
  <si>
    <t>Barra de apoio reta, em aco inox polido, comprimento 80 cm,  fixada na parede - fornecimento e instalação. af_01/2020</t>
  </si>
  <si>
    <t>20.004 </t>
  </si>
  <si>
    <t>Barra de apoio, reta, fixa, em aço inox, l=40cm, d=1 1/4", Jackwal ou similar</t>
  </si>
  <si>
    <t>20.005 </t>
  </si>
  <si>
    <t>Cuba de aço inox 304, dimensões 35 x 40cm, para instalação em bancada, c/ válvula cromada (deca ref 1623), sifão  cromado (deca ref c1680)</t>
  </si>
  <si>
    <t>20.006 </t>
  </si>
  <si>
    <t>Bancada em granito cinza andorinha, e=2cm</t>
  </si>
  <si>
    <t>20.007 </t>
  </si>
  <si>
    <t>Rodopia em granito cinza andorinha, h = 10 cm, e= 2cm, aplicado com argamassa industrializada ac-i, com acabamento aboleado</t>
  </si>
  <si>
    <t>20.008 </t>
  </si>
  <si>
    <t>Suporte mão francesa em aco, abas iguais 40 cm, capacidade minima 70 kg, branco - fornecimento e instalação. af_01/2020</t>
  </si>
  <si>
    <t>20.009 </t>
  </si>
  <si>
    <t>Lavatório louça de canto (Deca-Izy, ref L-10117 ou similar) sem coluna, c/ sifão cromado, válvula cromada, engate cromado, exclusive torneira</t>
  </si>
  <si>
    <t>20.010 </t>
  </si>
  <si>
    <t>Saboneteira plastica tipo dispenser para sabonete liquido com reservatorio 800 a 1500 ml, incluso fixação. af_01/2020</t>
  </si>
  <si>
    <t>20.011 </t>
  </si>
  <si>
    <t>Tanque de louça branca suspenso, 18l ou equivalente, incluso sifão tipo garrafa em metal cromado, válvula metálica e torneira de metal cromado padrão médio - fornecimento e instalação. af_01/2020</t>
  </si>
  <si>
    <t>20.012 </t>
  </si>
  <si>
    <t>Espelho de cristal com moldura 60x70cm</t>
  </si>
  <si>
    <t>20.013 </t>
  </si>
  <si>
    <t>Alarme Banheiro Pne Deficiente Físico Conforme Nbr 9050 com acionador</t>
  </si>
  <si>
    <t>20.014 </t>
  </si>
  <si>
    <t>Dispenser para toalha interfolhada</t>
  </si>
  <si>
    <t>20.015 </t>
  </si>
  <si>
    <t>Dispenser, em plástico, para papel higiênico em rolo</t>
  </si>
  <si>
    <t>20.016 </t>
  </si>
  <si>
    <t>Torneira cromada para lavatório, DECA 1170C (Decamatic) ou similar</t>
  </si>
  <si>
    <t>20.017 </t>
  </si>
  <si>
    <t>Torneira De Mesa Para Cozinha Flex Cromado 1167. C20 Deca</t>
  </si>
  <si>
    <t>20.018 </t>
  </si>
  <si>
    <t>Ducha manual com registro, linha aspen, ref. 1984 C35 ACT, da DECA ou similar</t>
  </si>
  <si>
    <t>21 </t>
  </si>
  <si>
    <t>ACESSIBILIDADE</t>
  </si>
  <si>
    <t>21.001 </t>
  </si>
  <si>
    <t>Piso tátil direcional e/ou alerta, em borracha, p/deficientes visuais, dimensões 25x25cm, aplicado, rejuntado, exclusive regularização de base</t>
  </si>
  <si>
    <t>21.002 </t>
  </si>
  <si>
    <t>Piso tátil direcional e de alerta, em concreto colorido, p/deficientes visuais, dimensões 30x30cm, aplicado com argamassa industrializada ac-ii, rejuntado, exclusive regularização de base</t>
  </si>
  <si>
    <t>21.003 </t>
  </si>
  <si>
    <t>Rampa padrão para acesso de deficientes a passeio público, em concreto simples Fck=25MPa, desempolada, pintada em novacor, 02 demãos e piso tátil de alerta/direcional.</t>
  </si>
  <si>
    <t>21.004 </t>
  </si>
  <si>
    <t>Fita antiderrapante safety-walk "3m" l=5cm ou similar</t>
  </si>
  <si>
    <t>22 </t>
  </si>
  <si>
    <t>DIVERSOS</t>
  </si>
  <si>
    <t>22.001 </t>
  </si>
  <si>
    <t>Placa de inauguração de obra em alumínio 0,60 x 0,80 m</t>
  </si>
  <si>
    <t>22.002 </t>
  </si>
  <si>
    <t>22.003 </t>
  </si>
  <si>
    <t>22.004 </t>
  </si>
  <si>
    <t>22.005 </t>
  </si>
  <si>
    <t>Limpeza geral</t>
  </si>
  <si>
    <t xml:space="preserve">  ATESTAMOS QUE OS SERVIÇOS CONSTANTES NESTE BM</t>
  </si>
  <si>
    <t>APROVADO PARA PAGAMENTO</t>
  </si>
  <si>
    <t>FORAM RECEBIDOS POR NÓS EM PERFEITA ORDEM.</t>
  </si>
  <si>
    <t xml:space="preserve">DATA: </t>
  </si>
  <si>
    <t xml:space="preserve">DATA:                                           </t>
  </si>
  <si>
    <t xml:space="preserve">                                                </t>
  </si>
  <si>
    <t xml:space="preserve">  IDENTIFICAÇÃO DO RESPONSÁVEL TÉCNICO DA FIRMA</t>
  </si>
  <si>
    <t/>
  </si>
  <si>
    <t>VALOR TOTAL</t>
  </si>
  <si>
    <t xml:space="preserve">              UNIVERSO SERVIÇOS TERCEIRIZADOS LTDA</t>
  </si>
  <si>
    <t xml:space="preserve">AO ESTADO DE SERGIPE
PREFEITURA MUNICIPAL DE SÃO CRISTOVÃO
</t>
  </si>
  <si>
    <t>RELATÓRIO FOTOGRÁFICO</t>
  </si>
  <si>
    <t>EQUIPAMENTOS</t>
  </si>
  <si>
    <t>Fornecimento de grupo gerador yg125tre  a0010 e a0020 12,5 kva trifásico - radiador e partida elétrica</t>
  </si>
  <si>
    <t>Plataforma elevatória Vertical Modelo SMART, p/port. neces. especiais, 02 paradas, dim. cabina 900x1400x1300mm, p/ 01 cadeirante e 01 acompanhante em Aço inox escovado , c/ 01 entrada, vel. 06m/min, percurso 3,0m, da RD Mont Elevadores ou similar</t>
  </si>
  <si>
    <t xml:space="preserve">ALVENARIA DE VEDAÇÃO </t>
  </si>
  <si>
    <t>PERÍODO: 05/10/2023 a 31/10/2023</t>
  </si>
  <si>
    <t xml:space="preserve">REBOCO </t>
  </si>
  <si>
    <t xml:space="preserve">RUFO </t>
  </si>
  <si>
    <t>RUFO</t>
  </si>
  <si>
    <t>BOLETIM DE MEDIÇÃO Nº 08</t>
  </si>
  <si>
    <t>BOLETIM DE MEDIÇÃO Nº 10</t>
  </si>
  <si>
    <t>PERÍODO:  07/02/2024 a 01/04/2024</t>
  </si>
  <si>
    <t>LUMINÁRIA</t>
  </si>
  <si>
    <t>CERAMICA ESCADA</t>
  </si>
  <si>
    <t>QUADRO DE TRASNFERENCIA</t>
  </si>
  <si>
    <t>BM Nº 11</t>
  </si>
  <si>
    <t>BOLETIM DE MEDIÇÃO Nº 11</t>
  </si>
  <si>
    <t>PERÍODO: 02/04/2024 a 30/04/2024</t>
  </si>
  <si>
    <t xml:space="preserve">PISO ELEVADO </t>
  </si>
  <si>
    <t xml:space="preserve">PISO EM CONCRETO </t>
  </si>
  <si>
    <t>BM Nº 01 ADITIVO 04</t>
  </si>
  <si>
    <t>PERÍODO: 24/04/2024 a 30/04/2024</t>
  </si>
  <si>
    <t>ADITIVO - SERVIÇOS NOVOS</t>
  </si>
  <si>
    <t>2.001 </t>
  </si>
  <si>
    <t>Equipe de topografia para trabalhos exclusivos de campo - Diária incluindo transporte - Rev 04_10/2022</t>
  </si>
  <si>
    <t>dia</t>
  </si>
  <si>
    <t>Aterro com areia fina, compactado mecanicamente, inclusive aquisição em depósito de material, exclusive transporte - Rev.04</t>
  </si>
  <si>
    <t>Aplicação de Tela Fix largura 15cm, em encontros de Alvenarias com Vigas</t>
  </si>
  <si>
    <t>Porta em alumínio de abrir tipo veneziana com guarnição, fixação com parafusos - fornecimento e instalação. af_12/2019</t>
  </si>
  <si>
    <t>Tomada para lógica rj45, com caixa pvc, embutida, cat. 6</t>
  </si>
  <si>
    <t>Ponto de caixa seca p/ lógica, c/ eletroduto pvc rígido embutido Ø 3/4"</t>
  </si>
  <si>
    <t>Fornecimento e lançamento de cabo utp 4 pares cat 6</t>
  </si>
  <si>
    <t>Piso alta resistencia, cor cinza, e=10mm, aplicado com juntas, polido até o esmeril 400 e encerado, exclusive argamassa de regualrização</t>
  </si>
  <si>
    <t>VALOR TOTAL DO ORÇAMENTO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</si>
</sst>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58"/>
      <name val="Times New Roman"/>
      <family val="1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Font="0" applyFill="0" applyBorder="0" applyAlignment="0" applyProtection="0"/>
  </cellStyleXfs>
  <cellXfs count="231">
    <xf numFmtId="0" fontId="0" fillId="0" borderId="0" xfId="0"/>
    <xf numFmtId="44" fontId="5" fillId="2" borderId="1" xfId="2" applyFont="1" applyFill="1" applyBorder="1" applyAlignment="1">
      <alignment vertical="center"/>
    </xf>
    <xf numFmtId="44" fontId="5" fillId="2" borderId="2" xfId="2" applyFont="1" applyFill="1" applyBorder="1" applyAlignment="1">
      <alignment vertical="center"/>
    </xf>
    <xf numFmtId="44" fontId="5" fillId="2" borderId="7" xfId="2" applyFont="1" applyFill="1" applyBorder="1" applyAlignment="1">
      <alignment vertical="center"/>
    </xf>
    <xf numFmtId="44" fontId="5" fillId="2" borderId="0" xfId="2" applyFont="1" applyFill="1" applyAlignment="1">
      <alignment vertical="center"/>
    </xf>
    <xf numFmtId="44" fontId="5" fillId="2" borderId="9" xfId="2" applyFont="1" applyFill="1" applyBorder="1" applyAlignment="1">
      <alignment horizontal="left" vertical="top"/>
    </xf>
    <xf numFmtId="44" fontId="5" fillId="2" borderId="10" xfId="2" applyFont="1" applyFill="1" applyBorder="1" applyAlignment="1">
      <alignment horizontal="left" vertical="center"/>
    </xf>
    <xf numFmtId="44" fontId="0" fillId="0" borderId="0" xfId="2" applyFont="1"/>
    <xf numFmtId="2" fontId="9" fillId="2" borderId="20" xfId="0" applyNumberFormat="1" applyFont="1" applyFill="1" applyBorder="1" applyAlignment="1">
      <alignment horizontal="center" vertical="center"/>
    </xf>
    <xf numFmtId="43" fontId="9" fillId="2" borderId="20" xfId="1" applyFont="1" applyFill="1" applyBorder="1" applyAlignment="1">
      <alignment horizontal="center" vertical="center"/>
    </xf>
    <xf numFmtId="44" fontId="9" fillId="2" borderId="20" xfId="2" applyFont="1" applyFill="1" applyBorder="1" applyAlignment="1">
      <alignment horizontal="center" vertical="center"/>
    </xf>
    <xf numFmtId="0" fontId="10" fillId="0" borderId="20" xfId="0" applyFont="1" applyBorder="1" applyAlignment="1">
      <alignment horizontal="left" wrapText="1"/>
    </xf>
    <xf numFmtId="0" fontId="11" fillId="0" borderId="20" xfId="0" applyFont="1" applyBorder="1" applyAlignment="1">
      <alignment horizontal="center"/>
    </xf>
    <xf numFmtId="43" fontId="11" fillId="0" borderId="20" xfId="1" applyFont="1" applyBorder="1" applyAlignment="1">
      <alignment horizontal="right"/>
    </xf>
    <xf numFmtId="0" fontId="11" fillId="0" borderId="20" xfId="0" applyFont="1" applyBorder="1"/>
    <xf numFmtId="44" fontId="11" fillId="0" borderId="20" xfId="2" applyFont="1" applyBorder="1" applyAlignment="1">
      <alignment horizontal="right"/>
    </xf>
    <xf numFmtId="44" fontId="11" fillId="0" borderId="20" xfId="2" applyFont="1" applyBorder="1"/>
    <xf numFmtId="0" fontId="11" fillId="0" borderId="20" xfId="0" applyFont="1" applyBorder="1" applyAlignment="1">
      <alignment horizontal="left" wrapText="1"/>
    </xf>
    <xf numFmtId="43" fontId="11" fillId="0" borderId="20" xfId="0" applyNumberFormat="1" applyFont="1" applyBorder="1"/>
    <xf numFmtId="0" fontId="13" fillId="0" borderId="0" xfId="0" applyFont="1" applyAlignment="1">
      <alignment horizontal="left" vertical="center" wrapText="1"/>
    </xf>
    <xf numFmtId="43" fontId="13" fillId="0" borderId="0" xfId="1" applyFont="1" applyFill="1" applyBorder="1" applyAlignment="1">
      <alignment horizontal="left" vertical="center" wrapText="1"/>
    </xf>
    <xf numFmtId="164" fontId="12" fillId="0" borderId="0" xfId="1" applyNumberFormat="1" applyFont="1" applyFill="1" applyBorder="1"/>
    <xf numFmtId="44" fontId="13" fillId="0" borderId="0" xfId="2" applyFont="1" applyBorder="1" applyAlignment="1">
      <alignment vertical="center"/>
    </xf>
    <xf numFmtId="49" fontId="12" fillId="0" borderId="7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justify" vertical="justify"/>
    </xf>
    <xf numFmtId="164" fontId="13" fillId="0" borderId="7" xfId="1" applyNumberFormat="1" applyFont="1" applyFill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43" fontId="12" fillId="0" borderId="0" xfId="1" applyFont="1" applyFill="1" applyBorder="1" applyAlignment="1">
      <alignment horizontal="left" vertical="center" wrapText="1"/>
    </xf>
    <xf numFmtId="44" fontId="13" fillId="0" borderId="0" xfId="2" applyFont="1" applyFill="1" applyBorder="1" applyAlignment="1">
      <alignment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center" vertical="center"/>
    </xf>
    <xf numFmtId="164" fontId="13" fillId="0" borderId="7" xfId="1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43" fontId="12" fillId="0" borderId="0" xfId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4" fontId="13" fillId="0" borderId="0" xfId="2" applyFont="1" applyFill="1" applyBorder="1" applyAlignment="1">
      <alignment horizontal="left" vertical="center"/>
    </xf>
    <xf numFmtId="44" fontId="12" fillId="0" borderId="0" xfId="2" applyFont="1"/>
    <xf numFmtId="0" fontId="12" fillId="0" borderId="7" xfId="0" applyFont="1" applyBorder="1" applyAlignment="1">
      <alignment horizontal="center" vertical="center"/>
    </xf>
    <xf numFmtId="44" fontId="12" fillId="0" borderId="0" xfId="2" applyFont="1" applyFill="1" applyBorder="1"/>
    <xf numFmtId="0" fontId="12" fillId="0" borderId="22" xfId="0" applyFont="1" applyBorder="1"/>
    <xf numFmtId="0" fontId="12" fillId="0" borderId="23" xfId="0" applyFont="1" applyBorder="1"/>
    <xf numFmtId="164" fontId="12" fillId="0" borderId="10" xfId="1" quotePrefix="1" applyNumberFormat="1" applyFont="1" applyFill="1" applyBorder="1" applyAlignment="1">
      <alignment horizontal="center" vertical="center"/>
    </xf>
    <xf numFmtId="44" fontId="12" fillId="0" borderId="10" xfId="2" quotePrefix="1" applyFont="1" applyFill="1" applyBorder="1" applyAlignment="1">
      <alignment horizontal="center" vertical="center"/>
    </xf>
    <xf numFmtId="44" fontId="12" fillId="0" borderId="10" xfId="2" applyFont="1" applyBorder="1"/>
    <xf numFmtId="44" fontId="11" fillId="0" borderId="0" xfId="2" applyFont="1" applyBorder="1"/>
    <xf numFmtId="44" fontId="12" fillId="0" borderId="0" xfId="2" applyFont="1" applyBorder="1"/>
    <xf numFmtId="44" fontId="11" fillId="0" borderId="0" xfId="2" applyFont="1" applyBorder="1" applyAlignment="1"/>
    <xf numFmtId="44" fontId="10" fillId="0" borderId="20" xfId="2" applyFont="1" applyBorder="1"/>
    <xf numFmtId="0" fontId="10" fillId="2" borderId="20" xfId="0" applyFont="1" applyFill="1" applyBorder="1" applyAlignment="1">
      <alignment horizontal="left" wrapText="1"/>
    </xf>
    <xf numFmtId="0" fontId="11" fillId="2" borderId="20" xfId="0" applyFont="1" applyFill="1" applyBorder="1" applyAlignment="1">
      <alignment horizontal="center"/>
    </xf>
    <xf numFmtId="43" fontId="11" fillId="2" borderId="20" xfId="1" applyFont="1" applyFill="1" applyBorder="1" applyAlignment="1">
      <alignment horizontal="right"/>
    </xf>
    <xf numFmtId="0" fontId="11" fillId="2" borderId="20" xfId="0" applyFont="1" applyFill="1" applyBorder="1"/>
    <xf numFmtId="44" fontId="11" fillId="2" borderId="20" xfId="2" applyFont="1" applyFill="1" applyBorder="1" applyAlignment="1">
      <alignment horizontal="right"/>
    </xf>
    <xf numFmtId="44" fontId="10" fillId="2" borderId="20" xfId="2" applyFont="1" applyFill="1" applyBorder="1"/>
    <xf numFmtId="0" fontId="0" fillId="2" borderId="0" xfId="0" applyFill="1"/>
    <xf numFmtId="9" fontId="5" fillId="2" borderId="2" xfId="3" applyFont="1" applyFill="1" applyBorder="1" applyAlignment="1">
      <alignment vertical="center"/>
    </xf>
    <xf numFmtId="9" fontId="5" fillId="2" borderId="0" xfId="3" applyFont="1" applyFill="1" applyAlignment="1">
      <alignment vertical="center"/>
    </xf>
    <xf numFmtId="9" fontId="5" fillId="2" borderId="10" xfId="3" applyFont="1" applyFill="1" applyBorder="1" applyAlignment="1">
      <alignment horizontal="left" vertical="center"/>
    </xf>
    <xf numFmtId="9" fontId="9" fillId="2" borderId="20" xfId="3" applyFont="1" applyFill="1" applyBorder="1" applyAlignment="1">
      <alignment horizontal="center" vertical="center"/>
    </xf>
    <xf numFmtId="9" fontId="11" fillId="2" borderId="20" xfId="3" applyFont="1" applyFill="1" applyBorder="1"/>
    <xf numFmtId="9" fontId="11" fillId="0" borderId="20" xfId="3" applyFont="1" applyBorder="1"/>
    <xf numFmtId="9" fontId="11" fillId="0" borderId="0" xfId="3" applyFont="1" applyBorder="1" applyAlignment="1"/>
    <xf numFmtId="9" fontId="0" fillId="0" borderId="0" xfId="3" applyFont="1"/>
    <xf numFmtId="9" fontId="6" fillId="2" borderId="8" xfId="3" applyFont="1" applyFill="1" applyBorder="1"/>
    <xf numFmtId="9" fontId="6" fillId="2" borderId="11" xfId="3" applyFont="1" applyFill="1" applyBorder="1"/>
    <xf numFmtId="9" fontId="9" fillId="2" borderId="21" xfId="3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43" fontId="10" fillId="2" borderId="20" xfId="1" applyFont="1" applyFill="1" applyBorder="1" applyAlignment="1">
      <alignment horizontal="right"/>
    </xf>
    <xf numFmtId="0" fontId="10" fillId="2" borderId="20" xfId="0" applyFont="1" applyFill="1" applyBorder="1"/>
    <xf numFmtId="44" fontId="10" fillId="2" borderId="20" xfId="2" applyFont="1" applyFill="1" applyBorder="1" applyAlignment="1">
      <alignment horizontal="right"/>
    </xf>
    <xf numFmtId="9" fontId="10" fillId="2" borderId="20" xfId="3" applyFont="1" applyFill="1" applyBorder="1"/>
    <xf numFmtId="0" fontId="2" fillId="2" borderId="0" xfId="0" applyFont="1" applyFill="1"/>
    <xf numFmtId="0" fontId="11" fillId="0" borderId="0" xfId="0" applyFont="1"/>
    <xf numFmtId="0" fontId="13" fillId="0" borderId="7" xfId="0" applyFont="1" applyBorder="1" applyAlignment="1">
      <alignment vertical="center"/>
    </xf>
    <xf numFmtId="0" fontId="10" fillId="0" borderId="20" xfId="0" applyFont="1" applyBorder="1" applyAlignment="1">
      <alignment horizontal="center"/>
    </xf>
    <xf numFmtId="43" fontId="10" fillId="0" borderId="20" xfId="1" applyFont="1" applyBorder="1" applyAlignment="1">
      <alignment horizontal="right"/>
    </xf>
    <xf numFmtId="0" fontId="10" fillId="0" borderId="20" xfId="0" applyFont="1" applyBorder="1"/>
    <xf numFmtId="44" fontId="10" fillId="0" borderId="20" xfId="2" applyFont="1" applyBorder="1" applyAlignment="1">
      <alignment horizontal="right"/>
    </xf>
    <xf numFmtId="9" fontId="10" fillId="0" borderId="20" xfId="3" applyFont="1" applyBorder="1"/>
    <xf numFmtId="0" fontId="2" fillId="0" borderId="0" xfId="0" applyFont="1"/>
    <xf numFmtId="0" fontId="17" fillId="2" borderId="32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44" fontId="5" fillId="2" borderId="7" xfId="2" applyFont="1" applyFill="1" applyBorder="1" applyAlignment="1">
      <alignment horizontal="left" vertical="top"/>
    </xf>
    <xf numFmtId="0" fontId="0" fillId="0" borderId="25" xfId="0" applyBorder="1"/>
    <xf numFmtId="44" fontId="11" fillId="0" borderId="20" xfId="2" applyFont="1" applyFill="1" applyBorder="1"/>
    <xf numFmtId="43" fontId="11" fillId="2" borderId="20" xfId="0" applyNumberFormat="1" applyFont="1" applyFill="1" applyBorder="1"/>
    <xf numFmtId="0" fontId="0" fillId="0" borderId="0" xfId="0" applyAlignment="1">
      <alignment vertical="center"/>
    </xf>
    <xf numFmtId="9" fontId="19" fillId="0" borderId="0" xfId="3" applyFont="1"/>
    <xf numFmtId="0" fontId="0" fillId="0" borderId="36" xfId="0" applyBorder="1"/>
    <xf numFmtId="0" fontId="0" fillId="0" borderId="27" xfId="0" applyBorder="1"/>
    <xf numFmtId="0" fontId="0" fillId="0" borderId="29" xfId="0" applyBorder="1"/>
    <xf numFmtId="0" fontId="0" fillId="0" borderId="30" xfId="0" applyBorder="1"/>
    <xf numFmtId="44" fontId="5" fillId="2" borderId="0" xfId="2" applyFont="1" applyFill="1" applyBorder="1" applyAlignment="1">
      <alignment vertical="center"/>
    </xf>
    <xf numFmtId="9" fontId="5" fillId="2" borderId="0" xfId="3" applyFont="1" applyFill="1" applyBorder="1" applyAlignment="1">
      <alignment vertical="center"/>
    </xf>
    <xf numFmtId="0" fontId="10" fillId="2" borderId="37" xfId="0" applyFont="1" applyFill="1" applyBorder="1" applyAlignment="1">
      <alignment horizontal="left" wrapText="1"/>
    </xf>
    <xf numFmtId="0" fontId="11" fillId="2" borderId="31" xfId="0" applyFont="1" applyFill="1" applyBorder="1" applyAlignment="1">
      <alignment horizontal="center"/>
    </xf>
    <xf numFmtId="9" fontId="10" fillId="2" borderId="20" xfId="3" applyFont="1" applyFill="1" applyBorder="1" applyAlignment="1">
      <alignment horizontal="right"/>
    </xf>
    <xf numFmtId="9" fontId="10" fillId="2" borderId="21" xfId="3" applyFont="1" applyFill="1" applyBorder="1" applyAlignment="1">
      <alignment horizontal="right"/>
    </xf>
    <xf numFmtId="0" fontId="11" fillId="0" borderId="37" xfId="0" applyFont="1" applyBorder="1" applyAlignment="1">
      <alignment horizontal="left" wrapText="1"/>
    </xf>
    <xf numFmtId="0" fontId="11" fillId="0" borderId="31" xfId="0" applyFont="1" applyBorder="1" applyAlignment="1">
      <alignment horizontal="center"/>
    </xf>
    <xf numFmtId="44" fontId="11" fillId="0" borderId="20" xfId="0" applyNumberFormat="1" applyFont="1" applyBorder="1"/>
    <xf numFmtId="9" fontId="11" fillId="0" borderId="21" xfId="3" applyFont="1" applyBorder="1"/>
    <xf numFmtId="2" fontId="12" fillId="0" borderId="20" xfId="0" applyNumberFormat="1" applyFont="1" applyBorder="1" applyAlignment="1">
      <alignment horizontal="right"/>
    </xf>
    <xf numFmtId="0" fontId="10" fillId="0" borderId="37" xfId="0" applyFont="1" applyBorder="1" applyAlignment="1">
      <alignment horizontal="left" wrapText="1"/>
    </xf>
    <xf numFmtId="0" fontId="10" fillId="0" borderId="31" xfId="0" applyFont="1" applyBorder="1" applyAlignment="1">
      <alignment horizontal="center"/>
    </xf>
    <xf numFmtId="3" fontId="11" fillId="0" borderId="37" xfId="0" applyNumberFormat="1" applyFont="1" applyBorder="1" applyAlignment="1">
      <alignment horizontal="left" wrapText="1"/>
    </xf>
    <xf numFmtId="44" fontId="10" fillId="0" borderId="34" xfId="0" applyNumberFormat="1" applyFont="1" applyBorder="1"/>
    <xf numFmtId="44" fontId="10" fillId="0" borderId="25" xfId="0" applyNumberFormat="1" applyFont="1" applyBorder="1"/>
    <xf numFmtId="9" fontId="11" fillId="0" borderId="34" xfId="3" applyFont="1" applyBorder="1"/>
    <xf numFmtId="9" fontId="11" fillId="0" borderId="39" xfId="3" applyFont="1" applyBorder="1"/>
    <xf numFmtId="49" fontId="12" fillId="0" borderId="1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justify" vertical="justify"/>
    </xf>
    <xf numFmtId="0" fontId="13" fillId="0" borderId="1" xfId="0" applyFont="1" applyBorder="1" applyAlignment="1">
      <alignment vertical="center"/>
    </xf>
    <xf numFmtId="0" fontId="13" fillId="0" borderId="2" xfId="0" applyFont="1" applyBorder="1" applyAlignment="1">
      <alignment horizontal="left" vertical="center" wrapText="1"/>
    </xf>
    <xf numFmtId="43" fontId="13" fillId="0" borderId="2" xfId="1" applyFont="1" applyFill="1" applyBorder="1" applyAlignment="1">
      <alignment horizontal="left" vertical="center" wrapText="1"/>
    </xf>
    <xf numFmtId="0" fontId="11" fillId="0" borderId="2" xfId="0" applyFont="1" applyBorder="1"/>
    <xf numFmtId="164" fontId="12" fillId="0" borderId="2" xfId="1" applyNumberFormat="1" applyFont="1" applyFill="1" applyBorder="1"/>
    <xf numFmtId="44" fontId="13" fillId="0" borderId="2" xfId="2" applyFont="1" applyBorder="1" applyAlignment="1">
      <alignment vertical="center"/>
    </xf>
    <xf numFmtId="44" fontId="11" fillId="0" borderId="2" xfId="2" applyFont="1" applyBorder="1"/>
    <xf numFmtId="9" fontId="11" fillId="0" borderId="2" xfId="3" applyFont="1" applyBorder="1" applyAlignment="1"/>
    <xf numFmtId="9" fontId="11" fillId="0" borderId="3" xfId="3" applyFont="1" applyBorder="1" applyAlignment="1"/>
    <xf numFmtId="9" fontId="11" fillId="0" borderId="8" xfId="3" applyFont="1" applyBorder="1" applyAlignment="1"/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44" fontId="13" fillId="0" borderId="24" xfId="2" applyFont="1" applyBorder="1" applyAlignment="1">
      <alignment horizontal="left" vertical="center"/>
    </xf>
    <xf numFmtId="44" fontId="13" fillId="0" borderId="25" xfId="2" applyFont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44" fontId="9" fillId="2" borderId="15" xfId="4" applyNumberFormat="1" applyFont="1" applyFill="1" applyBorder="1" applyAlignment="1">
      <alignment horizontal="center" vertical="center"/>
    </xf>
    <xf numFmtId="44" fontId="9" fillId="2" borderId="33" xfId="4" applyNumberFormat="1" applyFont="1" applyFill="1" applyBorder="1" applyAlignment="1">
      <alignment horizontal="center" vertical="center"/>
    </xf>
    <xf numFmtId="44" fontId="12" fillId="0" borderId="26" xfId="2" applyFont="1" applyBorder="1" applyAlignment="1">
      <alignment horizontal="center"/>
    </xf>
    <xf numFmtId="44" fontId="12" fillId="0" borderId="0" xfId="2" applyFont="1" applyBorder="1" applyAlignment="1">
      <alignment horizontal="center"/>
    </xf>
    <xf numFmtId="44" fontId="12" fillId="0" borderId="27" xfId="2" applyFont="1" applyBorder="1" applyAlignment="1">
      <alignment horizontal="center"/>
    </xf>
    <xf numFmtId="44" fontId="12" fillId="0" borderId="28" xfId="2" applyFont="1" applyBorder="1" applyAlignment="1">
      <alignment horizontal="center"/>
    </xf>
    <xf numFmtId="44" fontId="12" fillId="0" borderId="29" xfId="2" applyFont="1" applyBorder="1" applyAlignment="1">
      <alignment horizontal="center"/>
    </xf>
    <xf numFmtId="44" fontId="12" fillId="0" borderId="30" xfId="2" applyFont="1" applyBorder="1" applyAlignment="1">
      <alignment horizontal="center"/>
    </xf>
    <xf numFmtId="44" fontId="13" fillId="0" borderId="31" xfId="2" applyFont="1" applyFill="1" applyBorder="1" applyAlignment="1">
      <alignment horizontal="left" vertical="center"/>
    </xf>
    <xf numFmtId="44" fontId="13" fillId="0" borderId="32" xfId="2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2" fontId="9" fillId="2" borderId="14" xfId="0" applyNumberFormat="1" applyFont="1" applyFill="1" applyBorder="1" applyAlignment="1">
      <alignment horizontal="center" vertical="center"/>
    </xf>
    <xf numFmtId="44" fontId="9" fillId="2" borderId="13" xfId="2" applyFont="1" applyFill="1" applyBorder="1" applyAlignment="1">
      <alignment horizontal="center" vertical="center" wrapText="1"/>
    </xf>
    <xf numFmtId="44" fontId="9" fillId="2" borderId="19" xfId="2" applyFont="1" applyFill="1" applyBorder="1" applyAlignment="1">
      <alignment horizontal="center" vertical="center" wrapText="1"/>
    </xf>
    <xf numFmtId="43" fontId="9" fillId="2" borderId="15" xfId="1" applyFont="1" applyFill="1" applyBorder="1" applyAlignment="1">
      <alignment horizontal="center" vertical="center"/>
    </xf>
    <xf numFmtId="43" fontId="9" fillId="2" borderId="16" xfId="1" applyFont="1" applyFill="1" applyBorder="1" applyAlignment="1">
      <alignment horizontal="center" vertical="center"/>
    </xf>
    <xf numFmtId="43" fontId="9" fillId="2" borderId="17" xfId="1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justify"/>
    </xf>
    <xf numFmtId="0" fontId="14" fillId="0" borderId="8" xfId="0" applyFont="1" applyBorder="1" applyAlignment="1">
      <alignment horizontal="center" vertical="justify"/>
    </xf>
    <xf numFmtId="0" fontId="12" fillId="0" borderId="0" xfId="0" applyFont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9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18" fillId="2" borderId="31" xfId="0" applyFont="1" applyFill="1" applyBorder="1" applyAlignment="1">
      <alignment horizontal="center" vertical="center"/>
    </xf>
    <xf numFmtId="0" fontId="18" fillId="2" borderId="35" xfId="0" applyFont="1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4" fontId="17" fillId="2" borderId="20" xfId="0" applyNumberFormat="1" applyFont="1" applyFill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center" vertical="center" wrapText="1"/>
    </xf>
    <xf numFmtId="4" fontId="13" fillId="2" borderId="20" xfId="0" applyNumberFormat="1" applyFont="1" applyFill="1" applyBorder="1" applyAlignment="1">
      <alignment horizontal="center" vertical="center" wrapText="1"/>
    </xf>
    <xf numFmtId="4" fontId="13" fillId="2" borderId="31" xfId="0" applyNumberFormat="1" applyFont="1" applyFill="1" applyBorder="1" applyAlignment="1">
      <alignment horizontal="center" vertical="center" wrapText="1"/>
    </xf>
    <xf numFmtId="3" fontId="10" fillId="0" borderId="38" xfId="0" applyNumberFormat="1" applyFont="1" applyBorder="1" applyAlignment="1">
      <alignment horizontal="right" wrapText="1"/>
    </xf>
    <xf numFmtId="3" fontId="10" fillId="0" borderId="25" xfId="0" applyNumberFormat="1" applyFont="1" applyBorder="1" applyAlignment="1">
      <alignment horizontal="right" wrapText="1"/>
    </xf>
    <xf numFmtId="44" fontId="13" fillId="0" borderId="1" xfId="2" applyFont="1" applyBorder="1" applyAlignment="1">
      <alignment horizontal="left" vertical="center"/>
    </xf>
    <xf numFmtId="44" fontId="13" fillId="0" borderId="2" xfId="2" applyFont="1" applyBorder="1" applyAlignment="1">
      <alignment horizontal="left" vertical="center"/>
    </xf>
    <xf numFmtId="44" fontId="13" fillId="0" borderId="40" xfId="2" applyFont="1" applyFill="1" applyBorder="1" applyAlignment="1">
      <alignment horizontal="left" vertical="center"/>
    </xf>
    <xf numFmtId="44" fontId="12" fillId="0" borderId="7" xfId="2" applyFont="1" applyBorder="1" applyAlignment="1">
      <alignment horizontal="center"/>
    </xf>
    <xf numFmtId="44" fontId="12" fillId="0" borderId="8" xfId="2" applyFont="1" applyBorder="1" applyAlignment="1">
      <alignment horizontal="center"/>
    </xf>
    <xf numFmtId="44" fontId="12" fillId="0" borderId="9" xfId="2" applyFont="1" applyBorder="1" applyAlignment="1">
      <alignment horizontal="center"/>
    </xf>
    <xf numFmtId="44" fontId="12" fillId="0" borderId="10" xfId="2" applyFont="1" applyBorder="1" applyAlignment="1">
      <alignment horizontal="center"/>
    </xf>
    <xf numFmtId="44" fontId="12" fillId="0" borderId="11" xfId="2" applyFont="1" applyBorder="1" applyAlignment="1">
      <alignment horizontal="center"/>
    </xf>
    <xf numFmtId="44" fontId="9" fillId="2" borderId="15" xfId="2" applyFont="1" applyFill="1" applyBorder="1" applyAlignment="1">
      <alignment horizontal="center" vertical="center"/>
    </xf>
    <xf numFmtId="44" fontId="9" fillId="2" borderId="16" xfId="2" applyFont="1" applyFill="1" applyBorder="1" applyAlignment="1">
      <alignment horizontal="center" vertical="center"/>
    </xf>
    <xf numFmtId="44" fontId="9" fillId="2" borderId="17" xfId="2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</cellXfs>
  <cellStyles count="5">
    <cellStyle name="Moeda" xfId="2" builtinId="4"/>
    <cellStyle name="Moeda 2" xfId="4" xr:uid="{00000000-0005-0000-0000-000001000000}"/>
    <cellStyle name="Normal" xfId="0" builtinId="0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125187</xdr:colOff>
      <xdr:row>0</xdr:row>
      <xdr:rowOff>122465</xdr:rowOff>
    </xdr:from>
    <xdr:to>
      <xdr:col>0</xdr:col>
      <xdr:colOff>1288688</xdr:colOff>
      <xdr:row>3</xdr:row>
      <xdr:rowOff>108858</xdr:rowOff>
    </xdr:to>
    <xdr:pic>
      <xdr:nvPicPr>
        <xdr:cNvPr id="3" name="Imagem 1" descr="BD06662_">
          <a:extLst>
            <a:ext uri="{FF2B5EF4-FFF2-40B4-BE49-F238E27FC236}">
              <a16:creationId xmlns:a16="http://schemas.microsoft.com/office/drawing/2014/main" id="{BFA03B23-D505-4584-BFE9-5A1AD4C36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87" y="122465"/>
          <a:ext cx="1163501" cy="59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238125</xdr:rowOff>
    </xdr:from>
    <xdr:to>
      <xdr:col>1</xdr:col>
      <xdr:colOff>190500</xdr:colOff>
      <xdr:row>1</xdr:row>
      <xdr:rowOff>38100</xdr:rowOff>
    </xdr:to>
    <xdr:pic>
      <xdr:nvPicPr>
        <xdr:cNvPr id="3" name="Imagem 1" descr="BD06662_">
          <a:extLst>
            <a:ext uri="{FF2B5EF4-FFF2-40B4-BE49-F238E27FC236}">
              <a16:creationId xmlns:a16="http://schemas.microsoft.com/office/drawing/2014/main" id="{397FCA0D-6898-41BE-B375-3B626068A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38125"/>
          <a:ext cx="1047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200025</xdr:colOff>
      <xdr:row>0</xdr:row>
      <xdr:rowOff>238125</xdr:rowOff>
    </xdr:from>
    <xdr:to>
      <xdr:col>6</xdr:col>
      <xdr:colOff>190500</xdr:colOff>
      <xdr:row>1</xdr:row>
      <xdr:rowOff>38100</xdr:rowOff>
    </xdr:to>
    <xdr:pic>
      <xdr:nvPicPr>
        <xdr:cNvPr id="9" name="Imagem 1" descr="BD06662_">
          <a:extLst>
            <a:ext uri="{FF2B5EF4-FFF2-40B4-BE49-F238E27FC236}">
              <a16:creationId xmlns:a16="http://schemas.microsoft.com/office/drawing/2014/main" id="{500110FE-CD10-48FF-8E36-3FC02411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38125"/>
          <a:ext cx="105410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304800</xdr:colOff>
      <xdr:row>10</xdr:row>
      <xdr:rowOff>114300</xdr:rowOff>
    </xdr:to>
    <xdr:sp macro="" textlink="">
      <xdr:nvSpPr>
        <xdr:cNvPr id="3073" name="AutoShape 1">
          <a:extLst>
            <a:ext uri="{FF2B5EF4-FFF2-40B4-BE49-F238E27FC236}">
              <a16:creationId xmlns:a16="http://schemas.microsoft.com/office/drawing/2014/main" id="{BF713130-4A52-BC2B-1093-122675BCB615}"/>
            </a:ext>
          </a:extLst>
        </xdr:cNvPr>
        <xdr:cNvSpPr>
          <a:spLocks noChangeAspect="1" noChangeArrowheads="1"/>
        </xdr:cNvSpPr>
      </xdr:nvSpPr>
      <xdr:spPr bwMode="auto">
        <a:xfrm>
          <a:off x="11534775" y="27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238125</xdr:rowOff>
    </xdr:from>
    <xdr:to>
      <xdr:col>11</xdr:col>
      <xdr:colOff>190500</xdr:colOff>
      <xdr:row>1</xdr:row>
      <xdr:rowOff>38100</xdr:rowOff>
    </xdr:to>
    <xdr:pic>
      <xdr:nvPicPr>
        <xdr:cNvPr id="22" name="Imagem 1" descr="BD06662_">
          <a:extLst>
            <a:ext uri="{FF2B5EF4-FFF2-40B4-BE49-F238E27FC236}">
              <a16:creationId xmlns:a16="http://schemas.microsoft.com/office/drawing/2014/main" id="{5109C4E3-1A00-4632-9C11-62DF286A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7525" y="238125"/>
          <a:ext cx="1038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EC8E353E-A05D-4ACC-918D-A310AF8F46EF}"/>
            </a:ext>
          </a:extLst>
        </xdr:cNvPr>
        <xdr:cNvSpPr>
          <a:spLocks noChangeAspect="1" noChangeArrowheads="1"/>
        </xdr:cNvSpPr>
      </xdr:nvSpPr>
      <xdr:spPr bwMode="auto">
        <a:xfrm>
          <a:off x="11525250" y="271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15</xdr:col>
      <xdr:colOff>200025</xdr:colOff>
      <xdr:row>0</xdr:row>
      <xdr:rowOff>238125</xdr:rowOff>
    </xdr:from>
    <xdr:to>
      <xdr:col>16</xdr:col>
      <xdr:colOff>190500</xdr:colOff>
      <xdr:row>1</xdr:row>
      <xdr:rowOff>38100</xdr:rowOff>
    </xdr:to>
    <xdr:pic>
      <xdr:nvPicPr>
        <xdr:cNvPr id="11" name="Imagem 1" descr="BD06662_">
          <a:extLst>
            <a:ext uri="{FF2B5EF4-FFF2-40B4-BE49-F238E27FC236}">
              <a16:creationId xmlns:a16="http://schemas.microsoft.com/office/drawing/2014/main" id="{D4D4F73E-C241-4977-B178-E7554F35D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55025" y="238125"/>
          <a:ext cx="1038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200025</xdr:colOff>
      <xdr:row>0</xdr:row>
      <xdr:rowOff>238125</xdr:rowOff>
    </xdr:from>
    <xdr:to>
      <xdr:col>21</xdr:col>
      <xdr:colOff>190500</xdr:colOff>
      <xdr:row>1</xdr:row>
      <xdr:rowOff>38100</xdr:rowOff>
    </xdr:to>
    <xdr:pic>
      <xdr:nvPicPr>
        <xdr:cNvPr id="7" name="Imagem 1" descr="BD06662_">
          <a:extLst>
            <a:ext uri="{FF2B5EF4-FFF2-40B4-BE49-F238E27FC236}">
              <a16:creationId xmlns:a16="http://schemas.microsoft.com/office/drawing/2014/main" id="{6E4FDC54-84E6-4175-A841-937E96C3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32525" y="238125"/>
          <a:ext cx="1046884" cy="61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200025</xdr:colOff>
      <xdr:row>0</xdr:row>
      <xdr:rowOff>238125</xdr:rowOff>
    </xdr:from>
    <xdr:to>
      <xdr:col>26</xdr:col>
      <xdr:colOff>190500</xdr:colOff>
      <xdr:row>1</xdr:row>
      <xdr:rowOff>38100</xdr:rowOff>
    </xdr:to>
    <xdr:pic>
      <xdr:nvPicPr>
        <xdr:cNvPr id="13" name="Imagem 1" descr="BD06662_">
          <a:extLst>
            <a:ext uri="{FF2B5EF4-FFF2-40B4-BE49-F238E27FC236}">
              <a16:creationId xmlns:a16="http://schemas.microsoft.com/office/drawing/2014/main" id="{CB077576-F4B9-4438-A115-16909F37F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10025" y="238125"/>
          <a:ext cx="1046884" cy="61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200025</xdr:colOff>
      <xdr:row>0</xdr:row>
      <xdr:rowOff>238125</xdr:rowOff>
    </xdr:from>
    <xdr:to>
      <xdr:col>31</xdr:col>
      <xdr:colOff>190500</xdr:colOff>
      <xdr:row>1</xdr:row>
      <xdr:rowOff>38100</xdr:rowOff>
    </xdr:to>
    <xdr:pic>
      <xdr:nvPicPr>
        <xdr:cNvPr id="33" name="Imagem 1" descr="BD06662_">
          <a:extLst>
            <a:ext uri="{FF2B5EF4-FFF2-40B4-BE49-F238E27FC236}">
              <a16:creationId xmlns:a16="http://schemas.microsoft.com/office/drawing/2014/main" id="{05814392-48B2-4BCB-9D72-E77B426C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87525" y="238125"/>
          <a:ext cx="1046884" cy="61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45</xdr:row>
      <xdr:rowOff>0</xdr:rowOff>
    </xdr:from>
    <xdr:ext cx="304800" cy="3048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409E324B-7375-4A60-AB41-FED491DDCF5D}"/>
            </a:ext>
          </a:extLst>
        </xdr:cNvPr>
        <xdr:cNvSpPr>
          <a:spLocks noChangeAspect="1" noChangeArrowheads="1"/>
        </xdr:cNvSpPr>
      </xdr:nvSpPr>
      <xdr:spPr bwMode="auto">
        <a:xfrm>
          <a:off x="11541125" y="277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45</xdr:row>
      <xdr:rowOff>0</xdr:rowOff>
    </xdr:from>
    <xdr:ext cx="304800" cy="30480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156512EA-01E2-4FE3-B504-F8E7EEB64F34}"/>
            </a:ext>
          </a:extLst>
        </xdr:cNvPr>
        <xdr:cNvSpPr>
          <a:spLocks noChangeAspect="1" noChangeArrowheads="1"/>
        </xdr:cNvSpPr>
      </xdr:nvSpPr>
      <xdr:spPr bwMode="auto">
        <a:xfrm>
          <a:off x="1063625" y="958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95250</xdr:colOff>
      <xdr:row>7</xdr:row>
      <xdr:rowOff>95249</xdr:rowOff>
    </xdr:from>
    <xdr:to>
      <xdr:col>1</xdr:col>
      <xdr:colOff>4381500</xdr:colOff>
      <xdr:row>37</xdr:row>
      <xdr:rowOff>152398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2AE2FE2-CF60-6FA7-2532-E06E3960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38399"/>
          <a:ext cx="5353050" cy="579119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</xdr:row>
      <xdr:rowOff>38101</xdr:rowOff>
    </xdr:from>
    <xdr:to>
      <xdr:col>4</xdr:col>
      <xdr:colOff>2590800</xdr:colOff>
      <xdr:row>37</xdr:row>
      <xdr:rowOff>116279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40FBB0B-919C-B765-7624-AEAD1FF23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64" r="6278" b="17310"/>
        <a:stretch/>
      </xdr:blipFill>
      <xdr:spPr>
        <a:xfrm>
          <a:off x="5676900" y="2381251"/>
          <a:ext cx="4667250" cy="5812228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43</xdr:row>
      <xdr:rowOff>76200</xdr:rowOff>
    </xdr:from>
    <xdr:to>
      <xdr:col>1</xdr:col>
      <xdr:colOff>4362449</xdr:colOff>
      <xdr:row>73</xdr:row>
      <xdr:rowOff>129408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7FE8812-C738-A17D-A05D-B70A8A3D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31380" y="9503978"/>
          <a:ext cx="5768208" cy="53530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43</xdr:row>
      <xdr:rowOff>57150</xdr:rowOff>
    </xdr:from>
    <xdr:to>
      <xdr:col>4</xdr:col>
      <xdr:colOff>2709684</xdr:colOff>
      <xdr:row>73</xdr:row>
      <xdr:rowOff>76200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6D69C05-4A69-2D4F-4055-06507DF9E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19533"/>
        <a:stretch/>
      </xdr:blipFill>
      <xdr:spPr>
        <a:xfrm>
          <a:off x="5600700" y="9277350"/>
          <a:ext cx="4862334" cy="57340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7</xdr:row>
      <xdr:rowOff>35983</xdr:rowOff>
    </xdr:from>
    <xdr:to>
      <xdr:col>6</xdr:col>
      <xdr:colOff>4343400</xdr:colOff>
      <xdr:row>37</xdr:row>
      <xdr:rowOff>160867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8980D79-D19A-8901-F584-BF6916BE8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53700" y="2379133"/>
          <a:ext cx="5372100" cy="58589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152403</xdr:colOff>
      <xdr:row>0</xdr:row>
      <xdr:rowOff>122465</xdr:rowOff>
    </xdr:from>
    <xdr:to>
      <xdr:col>1</xdr:col>
      <xdr:colOff>360591</xdr:colOff>
      <xdr:row>3</xdr:row>
      <xdr:rowOff>122465</xdr:rowOff>
    </xdr:to>
    <xdr:pic>
      <xdr:nvPicPr>
        <xdr:cNvPr id="2" name="Imagem 1" descr="BD06662_">
          <a:extLst>
            <a:ext uri="{FF2B5EF4-FFF2-40B4-BE49-F238E27FC236}">
              <a16:creationId xmlns:a16="http://schemas.microsoft.com/office/drawing/2014/main" id="{3BF2F675-4EAD-4796-B7E0-F4D91145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3" y="122465"/>
          <a:ext cx="1141638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16"/>
  <sheetViews>
    <sheetView showGridLines="0" tabSelected="1" view="pageBreakPreview" topLeftCell="B1" zoomScale="60" zoomScaleNormal="100" workbookViewId="0">
      <pane ySplit="9" topLeftCell="A265" activePane="bottomLeft" state="frozen"/>
      <selection pane="bottomLeft" activeCell="L304" sqref="L304"/>
    </sheetView>
  </sheetViews>
  <sheetFormatPr defaultRowHeight="15" x14ac:dyDescent="0.25"/>
  <cols>
    <col min="1" max="1" width="12.5703125" customWidth="1"/>
    <col min="2" max="2" width="70.5703125" customWidth="1"/>
    <col min="3" max="3" width="6.7109375" customWidth="1"/>
    <col min="4" max="4" width="13.140625" customWidth="1"/>
    <col min="5" max="5" width="12.28515625" customWidth="1"/>
    <col min="6" max="6" width="16.7109375" customWidth="1"/>
    <col min="7" max="7" width="13" customWidth="1"/>
    <col min="8" max="8" width="14.7109375" customWidth="1"/>
    <col min="9" max="9" width="19.85546875" style="7" customWidth="1"/>
    <col min="10" max="10" width="24" style="7" customWidth="1"/>
    <col min="11" max="11" width="25.42578125" style="7" customWidth="1"/>
    <col min="12" max="12" width="25.28515625" style="7" customWidth="1"/>
    <col min="13" max="13" width="24" style="7" customWidth="1"/>
    <col min="14" max="14" width="23.85546875" style="7" customWidth="1"/>
    <col min="15" max="15" width="12.7109375" style="62" customWidth="1"/>
    <col min="16" max="16" width="11" style="62" customWidth="1"/>
  </cols>
  <sheetData>
    <row r="1" spans="1:16" ht="15.75" customHeight="1" thickBot="1" x14ac:dyDescent="0.3">
      <c r="A1" s="136" t="s">
        <v>0</v>
      </c>
      <c r="B1" s="137"/>
      <c r="C1" s="137"/>
      <c r="D1" s="137"/>
      <c r="E1" s="137"/>
      <c r="F1" s="137"/>
      <c r="G1" s="136" t="s">
        <v>616</v>
      </c>
      <c r="H1" s="137"/>
      <c r="I1" s="137"/>
      <c r="J1" s="137"/>
      <c r="K1" s="140"/>
      <c r="L1" s="133" t="s">
        <v>1</v>
      </c>
      <c r="M1" s="134"/>
      <c r="N1" s="134"/>
      <c r="O1" s="134"/>
      <c r="P1" s="135"/>
    </row>
    <row r="2" spans="1:16" ht="15.75" customHeight="1" x14ac:dyDescent="0.25">
      <c r="A2" s="138"/>
      <c r="B2" s="139"/>
      <c r="C2" s="139"/>
      <c r="D2" s="139"/>
      <c r="E2" s="139"/>
      <c r="F2" s="139"/>
      <c r="G2" s="138"/>
      <c r="H2" s="139"/>
      <c r="I2" s="139"/>
      <c r="J2" s="139"/>
      <c r="K2" s="141"/>
      <c r="L2" s="1"/>
      <c r="M2" s="2"/>
      <c r="N2" s="2"/>
      <c r="O2" s="55"/>
      <c r="P2" s="63"/>
    </row>
    <row r="3" spans="1:16" ht="15.75" x14ac:dyDescent="0.25">
      <c r="A3" s="142" t="s">
        <v>2</v>
      </c>
      <c r="B3" s="143"/>
      <c r="C3" s="143"/>
      <c r="D3" s="143"/>
      <c r="E3" s="143"/>
      <c r="F3" s="143"/>
      <c r="G3" s="138" t="s">
        <v>618</v>
      </c>
      <c r="H3" s="139"/>
      <c r="I3" s="139"/>
      <c r="J3" s="139"/>
      <c r="K3" s="141"/>
      <c r="L3" s="3" t="s">
        <v>16</v>
      </c>
      <c r="M3" s="4"/>
      <c r="N3" s="4"/>
      <c r="O3" s="56"/>
      <c r="P3" s="63"/>
    </row>
    <row r="4" spans="1:16" ht="16.5" thickBot="1" x14ac:dyDescent="0.3">
      <c r="A4" s="144"/>
      <c r="B4" s="145"/>
      <c r="C4" s="145"/>
      <c r="D4" s="145"/>
      <c r="E4" s="145"/>
      <c r="F4" s="145"/>
      <c r="G4" s="146"/>
      <c r="H4" s="147"/>
      <c r="I4" s="147"/>
      <c r="J4" s="147"/>
      <c r="K4" s="148"/>
      <c r="L4" s="5" t="s">
        <v>15</v>
      </c>
      <c r="M4" s="6"/>
      <c r="N4" s="6"/>
      <c r="O4" s="57"/>
      <c r="P4" s="64"/>
    </row>
    <row r="5" spans="1:16" x14ac:dyDescent="0.25">
      <c r="A5" s="122" t="s">
        <v>14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4"/>
    </row>
    <row r="6" spans="1:16" x14ac:dyDescent="0.25">
      <c r="A6" s="125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7"/>
    </row>
    <row r="7" spans="1:16" ht="15.75" thickBot="1" x14ac:dyDescent="0.3">
      <c r="A7" s="128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30"/>
    </row>
    <row r="8" spans="1:16" ht="15.75" x14ac:dyDescent="0.25">
      <c r="A8" s="159" t="s">
        <v>17</v>
      </c>
      <c r="B8" s="161" t="s">
        <v>3</v>
      </c>
      <c r="C8" s="163" t="s">
        <v>4</v>
      </c>
      <c r="D8" s="165" t="s">
        <v>5</v>
      </c>
      <c r="E8" s="165"/>
      <c r="F8" s="165"/>
      <c r="G8" s="165"/>
      <c r="H8" s="165"/>
      <c r="I8" s="166" t="s">
        <v>6</v>
      </c>
      <c r="J8" s="168" t="s">
        <v>7</v>
      </c>
      <c r="K8" s="169"/>
      <c r="L8" s="169"/>
      <c r="M8" s="169"/>
      <c r="N8" s="170"/>
      <c r="O8" s="149" t="s">
        <v>8</v>
      </c>
      <c r="P8" s="150"/>
    </row>
    <row r="9" spans="1:16" ht="15.75" x14ac:dyDescent="0.25">
      <c r="A9" s="160"/>
      <c r="B9" s="162"/>
      <c r="C9" s="164"/>
      <c r="D9" s="8" t="s">
        <v>9</v>
      </c>
      <c r="E9" s="8" t="s">
        <v>10</v>
      </c>
      <c r="F9" s="9" t="s">
        <v>11</v>
      </c>
      <c r="G9" s="9" t="s">
        <v>12</v>
      </c>
      <c r="H9" s="8" t="s">
        <v>13</v>
      </c>
      <c r="I9" s="167"/>
      <c r="J9" s="10" t="s">
        <v>9</v>
      </c>
      <c r="K9" s="10" t="s">
        <v>10</v>
      </c>
      <c r="L9" s="10" t="s">
        <v>11</v>
      </c>
      <c r="M9" s="10" t="s">
        <v>12</v>
      </c>
      <c r="N9" s="10" t="s">
        <v>13</v>
      </c>
      <c r="O9" s="58" t="s">
        <v>11</v>
      </c>
      <c r="P9" s="65" t="s">
        <v>12</v>
      </c>
    </row>
    <row r="10" spans="1:16" s="54" customFormat="1" ht="15.75" x14ac:dyDescent="0.25">
      <c r="A10" s="48" t="s">
        <v>18</v>
      </c>
      <c r="B10" s="48" t="s">
        <v>19</v>
      </c>
      <c r="C10" s="49"/>
      <c r="D10" s="50"/>
      <c r="E10" s="51"/>
      <c r="F10" s="51"/>
      <c r="G10" s="51"/>
      <c r="H10" s="51"/>
      <c r="I10" s="52"/>
      <c r="J10" s="53">
        <f>SUM(J11:J13)</f>
        <v>34772.19</v>
      </c>
      <c r="K10" s="53">
        <f>SUM(K11:K13)</f>
        <v>29208.639600000002</v>
      </c>
      <c r="L10" s="53">
        <f>SUM(L11:L13)</f>
        <v>695.44380000000001</v>
      </c>
      <c r="M10" s="53">
        <f>SUM(M11:M13)</f>
        <v>29904.0834</v>
      </c>
      <c r="N10" s="53">
        <f>SUM(N11:N13)</f>
        <v>4868.1066000000001</v>
      </c>
      <c r="O10" s="59"/>
      <c r="P10" s="59"/>
    </row>
    <row r="11" spans="1:16" ht="15.75" x14ac:dyDescent="0.25">
      <c r="A11" s="17" t="s">
        <v>20</v>
      </c>
      <c r="B11" s="17" t="s">
        <v>21</v>
      </c>
      <c r="C11" s="12" t="s">
        <v>22</v>
      </c>
      <c r="D11" s="13">
        <v>1</v>
      </c>
      <c r="E11" s="14">
        <v>0.84</v>
      </c>
      <c r="F11" s="14">
        <v>0.02</v>
      </c>
      <c r="G11" s="14">
        <f>E11+F11</f>
        <v>0.86</v>
      </c>
      <c r="H11" s="18">
        <f>D11-G11</f>
        <v>0.14000000000000001</v>
      </c>
      <c r="I11" s="15">
        <v>29916.93</v>
      </c>
      <c r="J11" s="16">
        <f>D11*I11</f>
        <v>29916.93</v>
      </c>
      <c r="K11" s="16">
        <f>E11*I11</f>
        <v>25130.2212</v>
      </c>
      <c r="L11" s="16">
        <f>F11*I11</f>
        <v>598.33860000000004</v>
      </c>
      <c r="M11" s="16">
        <f>G11*I11</f>
        <v>25728.559799999999</v>
      </c>
      <c r="N11" s="16">
        <f>H11*I11</f>
        <v>4188.3702000000003</v>
      </c>
      <c r="O11" s="60">
        <f>F11/D11</f>
        <v>0.02</v>
      </c>
      <c r="P11" s="60">
        <f>G11/D11</f>
        <v>0.86</v>
      </c>
    </row>
    <row r="12" spans="1:16" ht="15.75" x14ac:dyDescent="0.25">
      <c r="A12" s="17" t="s">
        <v>23</v>
      </c>
      <c r="B12" s="17" t="s">
        <v>24</v>
      </c>
      <c r="C12" s="12" t="s">
        <v>22</v>
      </c>
      <c r="D12" s="13">
        <v>1</v>
      </c>
      <c r="E12" s="14">
        <v>0.84</v>
      </c>
      <c r="F12" s="14">
        <v>0.02</v>
      </c>
      <c r="G12" s="14">
        <f>E12+F12</f>
        <v>0.86</v>
      </c>
      <c r="H12" s="18">
        <f t="shared" ref="H12:H24" si="0">D12-G12</f>
        <v>0.14000000000000001</v>
      </c>
      <c r="I12" s="15">
        <v>282.97000000000003</v>
      </c>
      <c r="J12" s="16">
        <f t="shared" ref="J12:J75" si="1">D12*I12</f>
        <v>282.97000000000003</v>
      </c>
      <c r="K12" s="16">
        <f t="shared" ref="K12:K75" si="2">E12*I12</f>
        <v>237.69480000000001</v>
      </c>
      <c r="L12" s="16">
        <f>F12*I12</f>
        <v>5.6594000000000007</v>
      </c>
      <c r="M12" s="16">
        <f t="shared" ref="M12:M75" si="3">G12*I12</f>
        <v>243.35420000000002</v>
      </c>
      <c r="N12" s="16">
        <f t="shared" ref="N12:N75" si="4">H12*I12</f>
        <v>39.615800000000007</v>
      </c>
      <c r="O12" s="60">
        <f>F12/D12</f>
        <v>0.02</v>
      </c>
      <c r="P12" s="60">
        <f t="shared" ref="P12:P75" si="5">G12/D12</f>
        <v>0.86</v>
      </c>
    </row>
    <row r="13" spans="1:16" ht="15.75" x14ac:dyDescent="0.25">
      <c r="A13" s="17" t="s">
        <v>25</v>
      </c>
      <c r="B13" s="17" t="s">
        <v>26</v>
      </c>
      <c r="C13" s="12" t="s">
        <v>22</v>
      </c>
      <c r="D13" s="13">
        <v>1</v>
      </c>
      <c r="E13" s="14">
        <v>0.84</v>
      </c>
      <c r="F13" s="14">
        <v>0.02</v>
      </c>
      <c r="G13" s="14">
        <f t="shared" ref="G13:G75" si="6">E13+F13</f>
        <v>0.86</v>
      </c>
      <c r="H13" s="18">
        <f t="shared" si="0"/>
        <v>0.14000000000000001</v>
      </c>
      <c r="I13" s="15">
        <v>4572.29</v>
      </c>
      <c r="J13" s="16">
        <f t="shared" si="1"/>
        <v>4572.29</v>
      </c>
      <c r="K13" s="16">
        <f t="shared" si="2"/>
        <v>3840.7235999999998</v>
      </c>
      <c r="L13" s="16">
        <f t="shared" ref="L13:L75" si="7">F13*I13</f>
        <v>91.445800000000006</v>
      </c>
      <c r="M13" s="16">
        <f t="shared" si="3"/>
        <v>3932.1693999999998</v>
      </c>
      <c r="N13" s="16">
        <f t="shared" si="4"/>
        <v>640.12060000000008</v>
      </c>
      <c r="O13" s="60">
        <f t="shared" ref="O13:O75" si="8">F13/D13</f>
        <v>0.02</v>
      </c>
      <c r="P13" s="60">
        <f t="shared" si="5"/>
        <v>0.86</v>
      </c>
    </row>
    <row r="14" spans="1:16" s="54" customFormat="1" ht="15.75" x14ac:dyDescent="0.25">
      <c r="A14" s="48" t="s">
        <v>27</v>
      </c>
      <c r="B14" s="48" t="s">
        <v>28</v>
      </c>
      <c r="C14" s="49"/>
      <c r="D14" s="50"/>
      <c r="E14" s="51"/>
      <c r="F14" s="51"/>
      <c r="G14" s="51"/>
      <c r="H14" s="51"/>
      <c r="I14" s="52"/>
      <c r="J14" s="53">
        <f>ROUNDDOWN(SUM(J15:J22),2)</f>
        <v>30283.82</v>
      </c>
      <c r="K14" s="53">
        <f>ROUNDDOWN(SUM(K15:K22),2)</f>
        <v>25394.75</v>
      </c>
      <c r="L14" s="53">
        <f>ROUNDDOWN(SUM(L15:L22),2)</f>
        <v>0</v>
      </c>
      <c r="M14" s="53">
        <f>ROUNDDOWN(SUM(M15:M22),2)</f>
        <v>25394.75</v>
      </c>
      <c r="N14" s="53">
        <f>ROUNDDOWN(SUM(N15:N22),2)</f>
        <v>4889.07</v>
      </c>
      <c r="O14" s="59"/>
      <c r="P14" s="59"/>
    </row>
    <row r="15" spans="1:16" ht="15.75" x14ac:dyDescent="0.25">
      <c r="A15" s="17" t="s">
        <v>29</v>
      </c>
      <c r="B15" s="17" t="s">
        <v>30</v>
      </c>
      <c r="C15" s="12" t="s">
        <v>31</v>
      </c>
      <c r="D15" s="13">
        <v>158.94</v>
      </c>
      <c r="E15" s="13">
        <v>158.94</v>
      </c>
      <c r="F15" s="13"/>
      <c r="G15" s="14">
        <f t="shared" si="6"/>
        <v>158.94</v>
      </c>
      <c r="H15" s="18">
        <f t="shared" si="0"/>
        <v>0</v>
      </c>
      <c r="I15" s="15">
        <v>1.27</v>
      </c>
      <c r="J15" s="16">
        <f t="shared" si="1"/>
        <v>201.85380000000001</v>
      </c>
      <c r="K15" s="16">
        <f t="shared" si="2"/>
        <v>201.85380000000001</v>
      </c>
      <c r="L15" s="16">
        <f t="shared" si="7"/>
        <v>0</v>
      </c>
      <c r="M15" s="16">
        <f t="shared" si="3"/>
        <v>201.85380000000001</v>
      </c>
      <c r="N15" s="16">
        <f t="shared" si="4"/>
        <v>0</v>
      </c>
      <c r="O15" s="60">
        <f t="shared" si="8"/>
        <v>0</v>
      </c>
      <c r="P15" s="60">
        <f t="shared" si="5"/>
        <v>1</v>
      </c>
    </row>
    <row r="16" spans="1:16" ht="31.5" x14ac:dyDescent="0.25">
      <c r="A16" s="17" t="s">
        <v>32</v>
      </c>
      <c r="B16" s="17" t="s">
        <v>33</v>
      </c>
      <c r="C16" s="12" t="s">
        <v>31</v>
      </c>
      <c r="D16" s="13">
        <v>158.94</v>
      </c>
      <c r="E16" s="13">
        <v>158.94</v>
      </c>
      <c r="F16" s="13"/>
      <c r="G16" s="14">
        <f t="shared" si="6"/>
        <v>158.94</v>
      </c>
      <c r="H16" s="18">
        <f t="shared" si="0"/>
        <v>0</v>
      </c>
      <c r="I16" s="15">
        <v>10.09</v>
      </c>
      <c r="J16" s="16">
        <f t="shared" si="1"/>
        <v>1603.7046</v>
      </c>
      <c r="K16" s="16">
        <f t="shared" si="2"/>
        <v>1603.7046</v>
      </c>
      <c r="L16" s="16">
        <f t="shared" si="7"/>
        <v>0</v>
      </c>
      <c r="M16" s="16">
        <f t="shared" si="3"/>
        <v>1603.7046</v>
      </c>
      <c r="N16" s="16">
        <f t="shared" si="4"/>
        <v>0</v>
      </c>
      <c r="O16" s="60">
        <f t="shared" si="8"/>
        <v>0</v>
      </c>
      <c r="P16" s="60">
        <f t="shared" si="5"/>
        <v>1</v>
      </c>
    </row>
    <row r="17" spans="1:16" ht="31.5" x14ac:dyDescent="0.25">
      <c r="A17" s="17" t="s">
        <v>34</v>
      </c>
      <c r="B17" s="17" t="s">
        <v>35</v>
      </c>
      <c r="C17" s="12" t="s">
        <v>36</v>
      </c>
      <c r="D17" s="13">
        <v>28</v>
      </c>
      <c r="E17" s="13">
        <v>28</v>
      </c>
      <c r="F17" s="13"/>
      <c r="G17" s="14">
        <f t="shared" si="6"/>
        <v>28</v>
      </c>
      <c r="H17" s="18">
        <f t="shared" si="0"/>
        <v>0</v>
      </c>
      <c r="I17" s="15">
        <v>204.87</v>
      </c>
      <c r="J17" s="16">
        <f t="shared" si="1"/>
        <v>5736.3600000000006</v>
      </c>
      <c r="K17" s="16">
        <f t="shared" si="2"/>
        <v>5736.3600000000006</v>
      </c>
      <c r="L17" s="16">
        <f t="shared" si="7"/>
        <v>0</v>
      </c>
      <c r="M17" s="16">
        <f t="shared" si="3"/>
        <v>5736.3600000000006</v>
      </c>
      <c r="N17" s="16">
        <f t="shared" si="4"/>
        <v>0</v>
      </c>
      <c r="O17" s="60">
        <f t="shared" si="8"/>
        <v>0</v>
      </c>
      <c r="P17" s="60">
        <f t="shared" si="5"/>
        <v>1</v>
      </c>
    </row>
    <row r="18" spans="1:16" ht="47.25" x14ac:dyDescent="0.25">
      <c r="A18" s="17" t="s">
        <v>37</v>
      </c>
      <c r="B18" s="17" t="s">
        <v>38</v>
      </c>
      <c r="C18" s="12" t="s">
        <v>39</v>
      </c>
      <c r="D18" s="13">
        <v>1</v>
      </c>
      <c r="E18" s="14"/>
      <c r="F18" s="14"/>
      <c r="G18" s="14">
        <f t="shared" si="6"/>
        <v>0</v>
      </c>
      <c r="H18" s="18">
        <f t="shared" si="0"/>
        <v>1</v>
      </c>
      <c r="I18" s="15">
        <v>655.47</v>
      </c>
      <c r="J18" s="16">
        <f t="shared" si="1"/>
        <v>655.47</v>
      </c>
      <c r="K18" s="16">
        <f t="shared" si="2"/>
        <v>0</v>
      </c>
      <c r="L18" s="16">
        <f t="shared" si="7"/>
        <v>0</v>
      </c>
      <c r="M18" s="16">
        <f t="shared" si="3"/>
        <v>0</v>
      </c>
      <c r="N18" s="16">
        <f t="shared" si="4"/>
        <v>655.47</v>
      </c>
      <c r="O18" s="60">
        <f t="shared" si="8"/>
        <v>0</v>
      </c>
      <c r="P18" s="60">
        <f t="shared" si="5"/>
        <v>0</v>
      </c>
    </row>
    <row r="19" spans="1:16" ht="31.5" x14ac:dyDescent="0.25">
      <c r="A19" s="17" t="s">
        <v>40</v>
      </c>
      <c r="B19" s="17" t="s">
        <v>41</v>
      </c>
      <c r="C19" s="12" t="s">
        <v>22</v>
      </c>
      <c r="D19" s="13">
        <v>1</v>
      </c>
      <c r="E19" s="14">
        <v>1</v>
      </c>
      <c r="F19" s="14"/>
      <c r="G19" s="14">
        <f t="shared" si="6"/>
        <v>1</v>
      </c>
      <c r="H19" s="18">
        <f t="shared" si="0"/>
        <v>0</v>
      </c>
      <c r="I19" s="15">
        <v>1922.08</v>
      </c>
      <c r="J19" s="16">
        <f t="shared" si="1"/>
        <v>1922.08</v>
      </c>
      <c r="K19" s="16">
        <f t="shared" si="2"/>
        <v>1922.08</v>
      </c>
      <c r="L19" s="16">
        <f t="shared" si="7"/>
        <v>0</v>
      </c>
      <c r="M19" s="16">
        <f t="shared" si="3"/>
        <v>1922.08</v>
      </c>
      <c r="N19" s="16">
        <f t="shared" si="4"/>
        <v>0</v>
      </c>
      <c r="O19" s="60">
        <f t="shared" si="8"/>
        <v>0</v>
      </c>
      <c r="P19" s="60">
        <f t="shared" si="5"/>
        <v>1</v>
      </c>
    </row>
    <row r="20" spans="1:16" ht="15.75" x14ac:dyDescent="0.25">
      <c r="A20" s="17" t="s">
        <v>42</v>
      </c>
      <c r="B20" s="17" t="s">
        <v>43</v>
      </c>
      <c r="C20" s="12" t="s">
        <v>44</v>
      </c>
      <c r="D20" s="13">
        <v>8</v>
      </c>
      <c r="E20" s="14">
        <v>1</v>
      </c>
      <c r="F20" s="14"/>
      <c r="G20" s="14">
        <f t="shared" si="6"/>
        <v>1</v>
      </c>
      <c r="H20" s="18">
        <f t="shared" si="0"/>
        <v>7</v>
      </c>
      <c r="I20" s="15">
        <v>604.79999999999995</v>
      </c>
      <c r="J20" s="16">
        <f t="shared" si="1"/>
        <v>4838.3999999999996</v>
      </c>
      <c r="K20" s="16">
        <f t="shared" si="2"/>
        <v>604.79999999999995</v>
      </c>
      <c r="L20" s="16">
        <f t="shared" si="7"/>
        <v>0</v>
      </c>
      <c r="M20" s="16">
        <f t="shared" si="3"/>
        <v>604.79999999999995</v>
      </c>
      <c r="N20" s="16">
        <f t="shared" si="4"/>
        <v>4233.5999999999995</v>
      </c>
      <c r="O20" s="60">
        <f t="shared" si="8"/>
        <v>0</v>
      </c>
      <c r="P20" s="60">
        <f t="shared" si="5"/>
        <v>0.125</v>
      </c>
    </row>
    <row r="21" spans="1:16" ht="15.75" x14ac:dyDescent="0.25">
      <c r="A21" s="17" t="s">
        <v>45</v>
      </c>
      <c r="B21" s="17" t="s">
        <v>46</v>
      </c>
      <c r="C21" s="12" t="s">
        <v>31</v>
      </c>
      <c r="D21" s="13">
        <v>12</v>
      </c>
      <c r="E21" s="14">
        <v>12</v>
      </c>
      <c r="F21" s="14"/>
      <c r="G21" s="14">
        <f t="shared" si="6"/>
        <v>12</v>
      </c>
      <c r="H21" s="18">
        <f t="shared" si="0"/>
        <v>0</v>
      </c>
      <c r="I21" s="15">
        <v>355.53</v>
      </c>
      <c r="J21" s="16">
        <f t="shared" si="1"/>
        <v>4266.3599999999997</v>
      </c>
      <c r="K21" s="16">
        <f t="shared" si="2"/>
        <v>4266.3599999999997</v>
      </c>
      <c r="L21" s="16">
        <f t="shared" si="7"/>
        <v>0</v>
      </c>
      <c r="M21" s="16">
        <f t="shared" si="3"/>
        <v>4266.3599999999997</v>
      </c>
      <c r="N21" s="16">
        <f t="shared" si="4"/>
        <v>0</v>
      </c>
      <c r="O21" s="60">
        <f t="shared" si="8"/>
        <v>0</v>
      </c>
      <c r="P21" s="60">
        <f t="shared" si="5"/>
        <v>1</v>
      </c>
    </row>
    <row r="22" spans="1:16" ht="15.75" x14ac:dyDescent="0.25">
      <c r="A22" s="17" t="s">
        <v>47</v>
      </c>
      <c r="B22" s="17" t="s">
        <v>48</v>
      </c>
      <c r="C22" s="12" t="s">
        <v>31</v>
      </c>
      <c r="D22" s="13">
        <v>40</v>
      </c>
      <c r="E22" s="14">
        <v>40</v>
      </c>
      <c r="F22" s="14"/>
      <c r="G22" s="14">
        <f t="shared" si="6"/>
        <v>40</v>
      </c>
      <c r="H22" s="18">
        <f t="shared" si="0"/>
        <v>0</v>
      </c>
      <c r="I22" s="15">
        <v>276.49</v>
      </c>
      <c r="J22" s="16">
        <f t="shared" si="1"/>
        <v>11059.6</v>
      </c>
      <c r="K22" s="16">
        <f t="shared" si="2"/>
        <v>11059.6</v>
      </c>
      <c r="L22" s="16">
        <f t="shared" si="7"/>
        <v>0</v>
      </c>
      <c r="M22" s="16">
        <f t="shared" si="3"/>
        <v>11059.6</v>
      </c>
      <c r="N22" s="16">
        <f t="shared" si="4"/>
        <v>0</v>
      </c>
      <c r="O22" s="60">
        <f t="shared" si="8"/>
        <v>0</v>
      </c>
      <c r="P22" s="60">
        <f t="shared" si="5"/>
        <v>1</v>
      </c>
    </row>
    <row r="23" spans="1:16" s="71" customFormat="1" ht="15.75" x14ac:dyDescent="0.25">
      <c r="A23" s="48" t="s">
        <v>49</v>
      </c>
      <c r="B23" s="48" t="s">
        <v>50</v>
      </c>
      <c r="C23" s="66"/>
      <c r="D23" s="67"/>
      <c r="E23" s="68"/>
      <c r="F23" s="68"/>
      <c r="G23" s="68"/>
      <c r="H23" s="68"/>
      <c r="I23" s="69"/>
      <c r="J23" s="53">
        <f>J24</f>
        <v>2371.1999999999998</v>
      </c>
      <c r="K23" s="53">
        <f>K24</f>
        <v>1185.5999999999999</v>
      </c>
      <c r="L23" s="53">
        <f>L24</f>
        <v>0</v>
      </c>
      <c r="M23" s="53">
        <f>M24</f>
        <v>1185.5999999999999</v>
      </c>
      <c r="N23" s="53">
        <f>N24</f>
        <v>1185.5999999999999</v>
      </c>
      <c r="O23" s="70" t="e">
        <f t="shared" si="8"/>
        <v>#DIV/0!</v>
      </c>
      <c r="P23" s="70" t="e">
        <f t="shared" si="5"/>
        <v>#DIV/0!</v>
      </c>
    </row>
    <row r="24" spans="1:16" ht="31.5" x14ac:dyDescent="0.25">
      <c r="A24" s="17" t="s">
        <v>51</v>
      </c>
      <c r="B24" s="17" t="s">
        <v>52</v>
      </c>
      <c r="C24" s="12" t="s">
        <v>53</v>
      </c>
      <c r="D24" s="13">
        <v>988</v>
      </c>
      <c r="E24" s="14">
        <v>494</v>
      </c>
      <c r="F24" s="14"/>
      <c r="G24" s="14">
        <f t="shared" si="6"/>
        <v>494</v>
      </c>
      <c r="H24" s="18">
        <f t="shared" si="0"/>
        <v>494</v>
      </c>
      <c r="I24" s="15">
        <v>2.4</v>
      </c>
      <c r="J24" s="16">
        <f t="shared" si="1"/>
        <v>2371.1999999999998</v>
      </c>
      <c r="K24" s="16">
        <f t="shared" si="2"/>
        <v>1185.5999999999999</v>
      </c>
      <c r="L24" s="16">
        <f t="shared" si="7"/>
        <v>0</v>
      </c>
      <c r="M24" s="16">
        <f t="shared" si="3"/>
        <v>1185.5999999999999</v>
      </c>
      <c r="N24" s="16">
        <f t="shared" si="4"/>
        <v>1185.5999999999999</v>
      </c>
      <c r="O24" s="60">
        <f t="shared" si="8"/>
        <v>0</v>
      </c>
      <c r="P24" s="60">
        <f t="shared" si="5"/>
        <v>0.5</v>
      </c>
    </row>
    <row r="25" spans="1:16" s="54" customFormat="1" ht="15.75" x14ac:dyDescent="0.25">
      <c r="A25" s="48" t="s">
        <v>54</v>
      </c>
      <c r="B25" s="48" t="s">
        <v>55</v>
      </c>
      <c r="C25" s="49"/>
      <c r="D25" s="50"/>
      <c r="E25" s="51"/>
      <c r="F25" s="51"/>
      <c r="G25" s="51"/>
      <c r="H25" s="51"/>
      <c r="I25" s="52"/>
      <c r="J25" s="53">
        <f>ROUNDUP(J26+J28+J30,2)</f>
        <v>6704.56</v>
      </c>
      <c r="K25" s="53">
        <f>ROUNDUP(K26+K28+K30,2)</f>
        <v>6704.56</v>
      </c>
      <c r="L25" s="53">
        <f>ROUNDUP(L26+L28+L30,2)</f>
        <v>0</v>
      </c>
      <c r="M25" s="53">
        <f>ROUNDUP(M26+M28+M30,2)</f>
        <v>6704.56</v>
      </c>
      <c r="N25" s="53">
        <f>ROUNDUP(N26+N28+N30,2)</f>
        <v>0</v>
      </c>
      <c r="O25" s="59"/>
      <c r="P25" s="59"/>
    </row>
    <row r="26" spans="1:16" ht="15.75" x14ac:dyDescent="0.25">
      <c r="A26" s="11" t="s">
        <v>56</v>
      </c>
      <c r="B26" s="11" t="s">
        <v>57</v>
      </c>
      <c r="C26" s="12"/>
      <c r="D26" s="13"/>
      <c r="E26" s="14"/>
      <c r="F26" s="14"/>
      <c r="G26" s="14">
        <f t="shared" si="6"/>
        <v>0</v>
      </c>
      <c r="H26" s="14"/>
      <c r="I26" s="15"/>
      <c r="J26" s="16">
        <f>J27</f>
        <v>2775.0463999999997</v>
      </c>
      <c r="K26" s="16">
        <f>K27</f>
        <v>2775.0463999999997</v>
      </c>
      <c r="L26" s="16">
        <f>L27</f>
        <v>0</v>
      </c>
      <c r="M26" s="16">
        <f>M27</f>
        <v>2775.0463999999997</v>
      </c>
      <c r="N26" s="16">
        <f>N27</f>
        <v>0</v>
      </c>
      <c r="O26" s="60"/>
      <c r="P26" s="60"/>
    </row>
    <row r="27" spans="1:16" ht="31.5" x14ac:dyDescent="0.25">
      <c r="A27" s="17" t="s">
        <v>58</v>
      </c>
      <c r="B27" s="17" t="s">
        <v>59</v>
      </c>
      <c r="C27" s="12" t="s">
        <v>60</v>
      </c>
      <c r="D27" s="13">
        <v>2831.68</v>
      </c>
      <c r="E27" s="14">
        <v>2831.68</v>
      </c>
      <c r="F27" s="14"/>
      <c r="G27" s="14">
        <f>E27+F27</f>
        <v>2831.68</v>
      </c>
      <c r="H27" s="18">
        <f>D27-G27</f>
        <v>0</v>
      </c>
      <c r="I27" s="15">
        <v>0.98</v>
      </c>
      <c r="J27" s="16">
        <f t="shared" si="1"/>
        <v>2775.0463999999997</v>
      </c>
      <c r="K27" s="16">
        <f t="shared" si="2"/>
        <v>2775.0463999999997</v>
      </c>
      <c r="L27" s="16">
        <f>F27*I27</f>
        <v>0</v>
      </c>
      <c r="M27" s="16">
        <f>I27*G27</f>
        <v>2775.0463999999997</v>
      </c>
      <c r="N27" s="16">
        <f>H27*I27</f>
        <v>0</v>
      </c>
      <c r="O27" s="60">
        <f>F27/D27</f>
        <v>0</v>
      </c>
      <c r="P27" s="60">
        <f t="shared" ref="P27" si="9">G27/D27</f>
        <v>1</v>
      </c>
    </row>
    <row r="28" spans="1:16" ht="15.75" x14ac:dyDescent="0.25">
      <c r="A28" s="11" t="s">
        <v>61</v>
      </c>
      <c r="B28" s="11" t="s">
        <v>62</v>
      </c>
      <c r="C28" s="12"/>
      <c r="D28" s="13"/>
      <c r="E28" s="14"/>
      <c r="F28" s="14"/>
      <c r="G28" s="14">
        <f t="shared" si="6"/>
        <v>0</v>
      </c>
      <c r="H28" s="14"/>
      <c r="I28" s="15"/>
      <c r="J28" s="16">
        <f>J29</f>
        <v>3910.837</v>
      </c>
      <c r="K28" s="16">
        <f>K29</f>
        <v>3910.837</v>
      </c>
      <c r="L28" s="16">
        <f>L29</f>
        <v>0</v>
      </c>
      <c r="M28" s="16">
        <f>M29</f>
        <v>3910.837</v>
      </c>
      <c r="N28" s="16">
        <f>N29</f>
        <v>0</v>
      </c>
      <c r="O28" s="60"/>
      <c r="P28" s="60"/>
    </row>
    <row r="29" spans="1:16" ht="31.5" x14ac:dyDescent="0.25">
      <c r="A29" s="17" t="s">
        <v>63</v>
      </c>
      <c r="B29" s="17" t="s">
        <v>59</v>
      </c>
      <c r="C29" s="12" t="s">
        <v>60</v>
      </c>
      <c r="D29" s="13">
        <v>3990.65</v>
      </c>
      <c r="E29" s="14">
        <v>3990.65</v>
      </c>
      <c r="F29" s="14"/>
      <c r="G29" s="14">
        <f t="shared" si="6"/>
        <v>3990.65</v>
      </c>
      <c r="H29" s="18">
        <f t="shared" ref="H29" si="10">D29-G29</f>
        <v>0</v>
      </c>
      <c r="I29" s="15">
        <v>0.98</v>
      </c>
      <c r="J29" s="16">
        <f t="shared" si="1"/>
        <v>3910.837</v>
      </c>
      <c r="K29" s="16">
        <f t="shared" si="2"/>
        <v>3910.837</v>
      </c>
      <c r="L29" s="16">
        <f>F29*I29</f>
        <v>0</v>
      </c>
      <c r="M29" s="16">
        <f>I29*G29</f>
        <v>3910.837</v>
      </c>
      <c r="N29" s="16">
        <f t="shared" si="4"/>
        <v>0</v>
      </c>
      <c r="O29" s="60">
        <f t="shared" si="8"/>
        <v>0</v>
      </c>
      <c r="P29" s="60">
        <f t="shared" si="5"/>
        <v>1</v>
      </c>
    </row>
    <row r="30" spans="1:16" ht="15.75" x14ac:dyDescent="0.25">
      <c r="A30" s="11" t="s">
        <v>64</v>
      </c>
      <c r="B30" s="11" t="s">
        <v>65</v>
      </c>
      <c r="C30" s="12"/>
      <c r="D30" s="13"/>
      <c r="E30" s="14"/>
      <c r="F30" s="14"/>
      <c r="G30" s="14">
        <f t="shared" si="6"/>
        <v>0</v>
      </c>
      <c r="H30" s="14"/>
      <c r="I30" s="15"/>
      <c r="J30" s="16">
        <f>J31</f>
        <v>18.669</v>
      </c>
      <c r="K30" s="16">
        <f>K31</f>
        <v>18.669</v>
      </c>
      <c r="L30" s="16">
        <f>L31</f>
        <v>0</v>
      </c>
      <c r="M30" s="16">
        <f>M31</f>
        <v>18.669</v>
      </c>
      <c r="N30" s="16">
        <f>N31</f>
        <v>0</v>
      </c>
      <c r="O30" s="60"/>
      <c r="P30" s="60"/>
    </row>
    <row r="31" spans="1:16" ht="31.5" x14ac:dyDescent="0.25">
      <c r="A31" s="17" t="s">
        <v>66</v>
      </c>
      <c r="B31" s="17" t="s">
        <v>59</v>
      </c>
      <c r="C31" s="12" t="s">
        <v>60</v>
      </c>
      <c r="D31" s="13">
        <v>19.05</v>
      </c>
      <c r="E31" s="14">
        <v>19.05</v>
      </c>
      <c r="F31" s="14"/>
      <c r="G31" s="14">
        <f t="shared" si="6"/>
        <v>19.05</v>
      </c>
      <c r="H31" s="18">
        <f t="shared" ref="H31" si="11">D31-G31</f>
        <v>0</v>
      </c>
      <c r="I31" s="15">
        <v>0.98</v>
      </c>
      <c r="J31" s="16">
        <f t="shared" si="1"/>
        <v>18.669</v>
      </c>
      <c r="K31" s="16">
        <f t="shared" si="2"/>
        <v>18.669</v>
      </c>
      <c r="L31" s="16">
        <f>F31*I31</f>
        <v>0</v>
      </c>
      <c r="M31" s="16">
        <f>I31*G31</f>
        <v>18.669</v>
      </c>
      <c r="N31" s="16">
        <f t="shared" si="4"/>
        <v>0</v>
      </c>
      <c r="O31" s="60">
        <f t="shared" si="8"/>
        <v>0</v>
      </c>
      <c r="P31" s="60">
        <f t="shared" si="5"/>
        <v>1</v>
      </c>
    </row>
    <row r="32" spans="1:16" s="54" customFormat="1" ht="15.75" x14ac:dyDescent="0.25">
      <c r="A32" s="48" t="s">
        <v>67</v>
      </c>
      <c r="B32" s="48" t="s">
        <v>68</v>
      </c>
      <c r="C32" s="49"/>
      <c r="D32" s="50"/>
      <c r="E32" s="51"/>
      <c r="F32" s="51"/>
      <c r="G32" s="51"/>
      <c r="H32" s="51"/>
      <c r="I32" s="52"/>
      <c r="J32" s="53">
        <f>ROUNDUP(SUM(J33:J43),2)</f>
        <v>48933.04</v>
      </c>
      <c r="K32" s="53">
        <f>ROUNDUP(SUM(K33:K43),2)</f>
        <v>48933.04</v>
      </c>
      <c r="L32" s="53">
        <f>ROUNDUP(SUM(L33:L43),2)</f>
        <v>0</v>
      </c>
      <c r="M32" s="53">
        <f>ROUNDUP(SUM(M33:M43),2)</f>
        <v>48933.04</v>
      </c>
      <c r="N32" s="53">
        <f>ROUNDUP(SUM(N33:N43),2)</f>
        <v>0</v>
      </c>
      <c r="O32" s="59"/>
      <c r="P32" s="59"/>
    </row>
    <row r="33" spans="1:16" ht="15.75" x14ac:dyDescent="0.25">
      <c r="A33" s="17" t="s">
        <v>69</v>
      </c>
      <c r="B33" s="17" t="s">
        <v>70</v>
      </c>
      <c r="C33" s="12" t="s">
        <v>31</v>
      </c>
      <c r="D33" s="13">
        <v>7.35</v>
      </c>
      <c r="E33" s="13">
        <v>7.35</v>
      </c>
      <c r="F33" s="13"/>
      <c r="G33" s="14">
        <f t="shared" si="6"/>
        <v>7.35</v>
      </c>
      <c r="H33" s="18">
        <f t="shared" ref="H33:H96" si="12">D33-G33</f>
        <v>0</v>
      </c>
      <c r="I33" s="15">
        <v>8.93</v>
      </c>
      <c r="J33" s="16">
        <f t="shared" si="1"/>
        <v>65.635499999999993</v>
      </c>
      <c r="K33" s="16">
        <f t="shared" si="2"/>
        <v>65.635499999999993</v>
      </c>
      <c r="L33" s="16">
        <f t="shared" si="7"/>
        <v>0</v>
      </c>
      <c r="M33" s="16">
        <f t="shared" si="3"/>
        <v>65.635499999999993</v>
      </c>
      <c r="N33" s="16">
        <f>H33*I33</f>
        <v>0</v>
      </c>
      <c r="O33" s="60">
        <f t="shared" si="8"/>
        <v>0</v>
      </c>
      <c r="P33" s="60">
        <f t="shared" si="5"/>
        <v>1</v>
      </c>
    </row>
    <row r="34" spans="1:16" ht="31.5" x14ac:dyDescent="0.25">
      <c r="A34" s="17" t="s">
        <v>71</v>
      </c>
      <c r="B34" s="17" t="s">
        <v>72</v>
      </c>
      <c r="C34" s="12" t="s">
        <v>31</v>
      </c>
      <c r="D34" s="13">
        <v>2.1</v>
      </c>
      <c r="E34" s="13">
        <v>2.1</v>
      </c>
      <c r="F34" s="13"/>
      <c r="G34" s="14">
        <f t="shared" si="6"/>
        <v>2.1</v>
      </c>
      <c r="H34" s="18">
        <f t="shared" si="12"/>
        <v>0</v>
      </c>
      <c r="I34" s="15">
        <v>20.7</v>
      </c>
      <c r="J34" s="16">
        <f t="shared" si="1"/>
        <v>43.47</v>
      </c>
      <c r="K34" s="16">
        <f t="shared" si="2"/>
        <v>43.47</v>
      </c>
      <c r="L34" s="16">
        <f t="shared" si="7"/>
        <v>0</v>
      </c>
      <c r="M34" s="16">
        <f>G34*I34</f>
        <v>43.47</v>
      </c>
      <c r="N34" s="16">
        <f t="shared" si="4"/>
        <v>0</v>
      </c>
      <c r="O34" s="60">
        <f t="shared" si="8"/>
        <v>0</v>
      </c>
      <c r="P34" s="60">
        <f t="shared" si="5"/>
        <v>1</v>
      </c>
    </row>
    <row r="35" spans="1:16" ht="15.75" x14ac:dyDescent="0.25">
      <c r="A35" s="17" t="s">
        <v>73</v>
      </c>
      <c r="B35" s="17" t="s">
        <v>74</v>
      </c>
      <c r="C35" s="12" t="s">
        <v>31</v>
      </c>
      <c r="D35" s="13">
        <v>104.24</v>
      </c>
      <c r="E35" s="13">
        <v>104.24</v>
      </c>
      <c r="F35" s="13"/>
      <c r="G35" s="14">
        <f t="shared" si="6"/>
        <v>104.24</v>
      </c>
      <c r="H35" s="18">
        <f t="shared" si="12"/>
        <v>0</v>
      </c>
      <c r="I35" s="15">
        <v>23.21</v>
      </c>
      <c r="J35" s="16">
        <f t="shared" si="1"/>
        <v>2419.4103999999998</v>
      </c>
      <c r="K35" s="16">
        <f t="shared" si="2"/>
        <v>2419.4103999999998</v>
      </c>
      <c r="L35" s="16">
        <f t="shared" si="7"/>
        <v>0</v>
      </c>
      <c r="M35" s="16">
        <f t="shared" si="3"/>
        <v>2419.4103999999998</v>
      </c>
      <c r="N35" s="16">
        <f t="shared" si="4"/>
        <v>0</v>
      </c>
      <c r="O35" s="60">
        <f t="shared" si="8"/>
        <v>0</v>
      </c>
      <c r="P35" s="60">
        <f t="shared" si="5"/>
        <v>1</v>
      </c>
    </row>
    <row r="36" spans="1:16" ht="15.75" x14ac:dyDescent="0.25">
      <c r="A36" s="17" t="s">
        <v>75</v>
      </c>
      <c r="B36" s="17" t="s">
        <v>76</v>
      </c>
      <c r="C36" s="12" t="s">
        <v>77</v>
      </c>
      <c r="D36" s="13">
        <v>29.14</v>
      </c>
      <c r="E36" s="13">
        <v>29.14</v>
      </c>
      <c r="F36" s="13"/>
      <c r="G36" s="14">
        <f t="shared" si="6"/>
        <v>29.14</v>
      </c>
      <c r="H36" s="18">
        <f t="shared" si="12"/>
        <v>0</v>
      </c>
      <c r="I36" s="15">
        <v>29.7</v>
      </c>
      <c r="J36" s="16">
        <f t="shared" si="1"/>
        <v>865.45799999999997</v>
      </c>
      <c r="K36" s="16">
        <f t="shared" si="2"/>
        <v>865.45799999999997</v>
      </c>
      <c r="L36" s="16">
        <f t="shared" si="7"/>
        <v>0</v>
      </c>
      <c r="M36" s="16">
        <f t="shared" si="3"/>
        <v>865.45799999999997</v>
      </c>
      <c r="N36" s="16">
        <f t="shared" si="4"/>
        <v>0</v>
      </c>
      <c r="O36" s="60">
        <f t="shared" si="8"/>
        <v>0</v>
      </c>
      <c r="P36" s="60">
        <f t="shared" si="5"/>
        <v>1</v>
      </c>
    </row>
    <row r="37" spans="1:16" ht="15.75" x14ac:dyDescent="0.25">
      <c r="A37" s="17" t="s">
        <v>78</v>
      </c>
      <c r="B37" s="17" t="s">
        <v>79</v>
      </c>
      <c r="C37" s="12" t="s">
        <v>36</v>
      </c>
      <c r="D37" s="13">
        <v>30</v>
      </c>
      <c r="E37" s="13">
        <v>30</v>
      </c>
      <c r="F37" s="13"/>
      <c r="G37" s="14">
        <f t="shared" si="6"/>
        <v>30</v>
      </c>
      <c r="H37" s="18">
        <f t="shared" si="12"/>
        <v>0</v>
      </c>
      <c r="I37" s="15">
        <v>10.199999999999999</v>
      </c>
      <c r="J37" s="16">
        <f t="shared" si="1"/>
        <v>306</v>
      </c>
      <c r="K37" s="16">
        <f t="shared" si="2"/>
        <v>306</v>
      </c>
      <c r="L37" s="16">
        <f t="shared" si="7"/>
        <v>0</v>
      </c>
      <c r="M37" s="16">
        <f t="shared" si="3"/>
        <v>306</v>
      </c>
      <c r="N37" s="16">
        <f t="shared" si="4"/>
        <v>0</v>
      </c>
      <c r="O37" s="60">
        <f t="shared" si="8"/>
        <v>0</v>
      </c>
      <c r="P37" s="60">
        <f t="shared" si="5"/>
        <v>1</v>
      </c>
    </row>
    <row r="38" spans="1:16" ht="15.75" x14ac:dyDescent="0.25">
      <c r="A38" s="17" t="s">
        <v>80</v>
      </c>
      <c r="B38" s="17" t="s">
        <v>81</v>
      </c>
      <c r="C38" s="12" t="s">
        <v>22</v>
      </c>
      <c r="D38" s="13">
        <v>2</v>
      </c>
      <c r="E38" s="13">
        <v>2</v>
      </c>
      <c r="F38" s="13"/>
      <c r="G38" s="14">
        <f t="shared" si="6"/>
        <v>2</v>
      </c>
      <c r="H38" s="18">
        <f t="shared" si="12"/>
        <v>0</v>
      </c>
      <c r="I38" s="15">
        <v>12.97</v>
      </c>
      <c r="J38" s="16">
        <f t="shared" si="1"/>
        <v>25.94</v>
      </c>
      <c r="K38" s="16">
        <f t="shared" si="2"/>
        <v>25.94</v>
      </c>
      <c r="L38" s="16">
        <f t="shared" si="7"/>
        <v>0</v>
      </c>
      <c r="M38" s="16">
        <f t="shared" si="3"/>
        <v>25.94</v>
      </c>
      <c r="N38" s="16">
        <f t="shared" si="4"/>
        <v>0</v>
      </c>
      <c r="O38" s="60">
        <f t="shared" si="8"/>
        <v>0</v>
      </c>
      <c r="P38" s="60">
        <f t="shared" si="5"/>
        <v>1</v>
      </c>
    </row>
    <row r="39" spans="1:16" ht="15.75" x14ac:dyDescent="0.25">
      <c r="A39" s="17" t="s">
        <v>82</v>
      </c>
      <c r="B39" s="17" t="s">
        <v>83</v>
      </c>
      <c r="C39" s="12" t="s">
        <v>22</v>
      </c>
      <c r="D39" s="13">
        <v>2</v>
      </c>
      <c r="E39" s="13">
        <v>2</v>
      </c>
      <c r="F39" s="13"/>
      <c r="G39" s="14">
        <f t="shared" si="6"/>
        <v>2</v>
      </c>
      <c r="H39" s="18">
        <f t="shared" si="12"/>
        <v>0</v>
      </c>
      <c r="I39" s="15">
        <v>12.54</v>
      </c>
      <c r="J39" s="16">
        <f t="shared" si="1"/>
        <v>25.08</v>
      </c>
      <c r="K39" s="16">
        <f t="shared" si="2"/>
        <v>25.08</v>
      </c>
      <c r="L39" s="16">
        <f t="shared" si="7"/>
        <v>0</v>
      </c>
      <c r="M39" s="16">
        <f t="shared" si="3"/>
        <v>25.08</v>
      </c>
      <c r="N39" s="16">
        <f t="shared" si="4"/>
        <v>0</v>
      </c>
      <c r="O39" s="60">
        <f t="shared" si="8"/>
        <v>0</v>
      </c>
      <c r="P39" s="60">
        <f t="shared" si="5"/>
        <v>1</v>
      </c>
    </row>
    <row r="40" spans="1:16" ht="15.75" x14ac:dyDescent="0.25">
      <c r="A40" s="17" t="s">
        <v>84</v>
      </c>
      <c r="B40" s="17" t="s">
        <v>85</v>
      </c>
      <c r="C40" s="12" t="s">
        <v>77</v>
      </c>
      <c r="D40" s="13">
        <v>62.65</v>
      </c>
      <c r="E40" s="13">
        <v>62.65</v>
      </c>
      <c r="F40" s="13"/>
      <c r="G40" s="14">
        <f t="shared" si="6"/>
        <v>62.65</v>
      </c>
      <c r="H40" s="18">
        <f t="shared" si="12"/>
        <v>0</v>
      </c>
      <c r="I40" s="15">
        <v>516.15</v>
      </c>
      <c r="J40" s="16">
        <f t="shared" si="1"/>
        <v>32336.797499999997</v>
      </c>
      <c r="K40" s="16">
        <f t="shared" si="2"/>
        <v>32336.797499999997</v>
      </c>
      <c r="L40" s="16">
        <f t="shared" si="7"/>
        <v>0</v>
      </c>
      <c r="M40" s="16">
        <f t="shared" si="3"/>
        <v>32336.797499999997</v>
      </c>
      <c r="N40" s="16">
        <f t="shared" si="4"/>
        <v>0</v>
      </c>
      <c r="O40" s="60">
        <f t="shared" si="8"/>
        <v>0</v>
      </c>
      <c r="P40" s="60">
        <f t="shared" si="5"/>
        <v>1</v>
      </c>
    </row>
    <row r="41" spans="1:16" ht="15.75" x14ac:dyDescent="0.25">
      <c r="A41" s="17" t="s">
        <v>86</v>
      </c>
      <c r="B41" s="17" t="s">
        <v>87</v>
      </c>
      <c r="C41" s="12" t="s">
        <v>77</v>
      </c>
      <c r="D41" s="13">
        <v>130.27000000000001</v>
      </c>
      <c r="E41" s="13">
        <v>130.27000000000001</v>
      </c>
      <c r="F41" s="13"/>
      <c r="G41" s="14">
        <f t="shared" si="6"/>
        <v>130.27000000000001</v>
      </c>
      <c r="H41" s="18">
        <f t="shared" si="12"/>
        <v>0</v>
      </c>
      <c r="I41" s="15">
        <v>10.86</v>
      </c>
      <c r="J41" s="16">
        <f t="shared" si="1"/>
        <v>1414.7322000000001</v>
      </c>
      <c r="K41" s="16">
        <f t="shared" si="2"/>
        <v>1414.7322000000001</v>
      </c>
      <c r="L41" s="16">
        <f t="shared" si="7"/>
        <v>0</v>
      </c>
      <c r="M41" s="16">
        <f t="shared" si="3"/>
        <v>1414.7322000000001</v>
      </c>
      <c r="N41" s="16">
        <f t="shared" si="4"/>
        <v>0</v>
      </c>
      <c r="O41" s="60">
        <f t="shared" si="8"/>
        <v>0</v>
      </c>
      <c r="P41" s="60">
        <f t="shared" si="5"/>
        <v>1</v>
      </c>
    </row>
    <row r="42" spans="1:16" ht="15.75" x14ac:dyDescent="0.25">
      <c r="A42" s="17" t="s">
        <v>88</v>
      </c>
      <c r="B42" s="17" t="s">
        <v>89</v>
      </c>
      <c r="C42" s="12" t="s">
        <v>90</v>
      </c>
      <c r="D42" s="13">
        <v>195.4</v>
      </c>
      <c r="E42" s="13">
        <v>195.4</v>
      </c>
      <c r="F42" s="13"/>
      <c r="G42" s="14">
        <f t="shared" si="6"/>
        <v>195.4</v>
      </c>
      <c r="H42" s="18">
        <f t="shared" si="12"/>
        <v>0</v>
      </c>
      <c r="I42" s="15">
        <v>31.45</v>
      </c>
      <c r="J42" s="16">
        <f t="shared" si="1"/>
        <v>6145.33</v>
      </c>
      <c r="K42" s="16">
        <f t="shared" si="2"/>
        <v>6145.33</v>
      </c>
      <c r="L42" s="16">
        <f t="shared" si="7"/>
        <v>0</v>
      </c>
      <c r="M42" s="16">
        <f t="shared" si="3"/>
        <v>6145.33</v>
      </c>
      <c r="N42" s="16">
        <f>H42*I42</f>
        <v>0</v>
      </c>
      <c r="O42" s="60">
        <f t="shared" si="8"/>
        <v>0</v>
      </c>
      <c r="P42" s="60">
        <f t="shared" si="5"/>
        <v>1</v>
      </c>
    </row>
    <row r="43" spans="1:16" ht="31.5" x14ac:dyDescent="0.25">
      <c r="A43" s="17" t="s">
        <v>91</v>
      </c>
      <c r="B43" s="17" t="s">
        <v>92</v>
      </c>
      <c r="C43" s="12" t="s">
        <v>60</v>
      </c>
      <c r="D43" s="13">
        <v>5393.04</v>
      </c>
      <c r="E43" s="13">
        <v>5393.04</v>
      </c>
      <c r="F43" s="13"/>
      <c r="G43" s="14">
        <f t="shared" si="6"/>
        <v>5393.04</v>
      </c>
      <c r="H43" s="18">
        <f t="shared" si="12"/>
        <v>0</v>
      </c>
      <c r="I43" s="15">
        <v>0.98</v>
      </c>
      <c r="J43" s="16">
        <f t="shared" si="1"/>
        <v>5285.1791999999996</v>
      </c>
      <c r="K43" s="16">
        <f t="shared" si="2"/>
        <v>5285.1791999999996</v>
      </c>
      <c r="L43" s="16">
        <f t="shared" si="7"/>
        <v>0</v>
      </c>
      <c r="M43" s="16">
        <f t="shared" si="3"/>
        <v>5285.1791999999996</v>
      </c>
      <c r="N43" s="16">
        <f t="shared" si="4"/>
        <v>0</v>
      </c>
      <c r="O43" s="60">
        <f t="shared" si="8"/>
        <v>0</v>
      </c>
      <c r="P43" s="60">
        <f t="shared" si="5"/>
        <v>1</v>
      </c>
    </row>
    <row r="44" spans="1:16" s="54" customFormat="1" ht="15.75" x14ac:dyDescent="0.25">
      <c r="A44" s="48" t="s">
        <v>93</v>
      </c>
      <c r="B44" s="48" t="s">
        <v>94</v>
      </c>
      <c r="C44" s="49"/>
      <c r="D44" s="50"/>
      <c r="E44" s="51"/>
      <c r="F44" s="51"/>
      <c r="G44" s="51"/>
      <c r="H44" s="51"/>
      <c r="I44" s="52"/>
      <c r="J44" s="53">
        <f>SUM(J45:J57)</f>
        <v>65963.883499999996</v>
      </c>
      <c r="K44" s="53">
        <f>SUM(K45:K57)</f>
        <v>65963.883499999996</v>
      </c>
      <c r="L44" s="53">
        <f>SUM(L45:L57)</f>
        <v>0</v>
      </c>
      <c r="M44" s="53">
        <f>SUM(M45:M57)</f>
        <v>65963.883499999996</v>
      </c>
      <c r="N44" s="53">
        <f>SUM(N45:N57)</f>
        <v>0</v>
      </c>
      <c r="O44" s="59"/>
      <c r="P44" s="59"/>
    </row>
    <row r="45" spans="1:16" ht="31.5" x14ac:dyDescent="0.25">
      <c r="A45" s="17" t="s">
        <v>95</v>
      </c>
      <c r="B45" s="17" t="s">
        <v>96</v>
      </c>
      <c r="C45" s="12" t="s">
        <v>77</v>
      </c>
      <c r="D45" s="13">
        <v>74.92</v>
      </c>
      <c r="E45" s="14">
        <v>74.92</v>
      </c>
      <c r="F45" s="14"/>
      <c r="G45" s="14">
        <f t="shared" si="6"/>
        <v>74.92</v>
      </c>
      <c r="H45" s="18">
        <f t="shared" si="12"/>
        <v>0</v>
      </c>
      <c r="I45" s="15">
        <v>51.53</v>
      </c>
      <c r="J45" s="16">
        <f t="shared" si="1"/>
        <v>3860.6276000000003</v>
      </c>
      <c r="K45" s="16">
        <f t="shared" si="2"/>
        <v>3860.6276000000003</v>
      </c>
      <c r="L45" s="16">
        <f t="shared" si="7"/>
        <v>0</v>
      </c>
      <c r="M45" s="16">
        <f>G45*I45</f>
        <v>3860.6276000000003</v>
      </c>
      <c r="N45" s="16">
        <f t="shared" si="4"/>
        <v>0</v>
      </c>
      <c r="O45" s="60">
        <f t="shared" si="8"/>
        <v>0</v>
      </c>
      <c r="P45" s="60">
        <f t="shared" si="5"/>
        <v>1</v>
      </c>
    </row>
    <row r="46" spans="1:16" ht="31.5" x14ac:dyDescent="0.25">
      <c r="A46" s="17" t="s">
        <v>97</v>
      </c>
      <c r="B46" s="17" t="s">
        <v>98</v>
      </c>
      <c r="C46" s="12" t="s">
        <v>77</v>
      </c>
      <c r="D46" s="13">
        <v>32.11</v>
      </c>
      <c r="E46" s="14">
        <v>32.11</v>
      </c>
      <c r="F46" s="14"/>
      <c r="G46" s="14">
        <f t="shared" si="6"/>
        <v>32.11</v>
      </c>
      <c r="H46" s="18">
        <f t="shared" si="12"/>
        <v>0</v>
      </c>
      <c r="I46" s="15">
        <v>79.239999999999995</v>
      </c>
      <c r="J46" s="16">
        <f t="shared" si="1"/>
        <v>2544.3963999999996</v>
      </c>
      <c r="K46" s="16">
        <f t="shared" si="2"/>
        <v>2544.3963999999996</v>
      </c>
      <c r="L46" s="16">
        <f t="shared" si="7"/>
        <v>0</v>
      </c>
      <c r="M46" s="16">
        <f t="shared" si="3"/>
        <v>2544.3963999999996</v>
      </c>
      <c r="N46" s="16">
        <f t="shared" si="4"/>
        <v>0</v>
      </c>
      <c r="O46" s="60">
        <f t="shared" si="8"/>
        <v>0</v>
      </c>
      <c r="P46" s="60">
        <f t="shared" si="5"/>
        <v>1</v>
      </c>
    </row>
    <row r="47" spans="1:16" ht="31.5" x14ac:dyDescent="0.25">
      <c r="A47" s="17" t="s">
        <v>99</v>
      </c>
      <c r="B47" s="17" t="s">
        <v>100</v>
      </c>
      <c r="C47" s="12" t="s">
        <v>77</v>
      </c>
      <c r="D47" s="13">
        <v>91.22</v>
      </c>
      <c r="E47" s="14">
        <v>91.22</v>
      </c>
      <c r="F47" s="14"/>
      <c r="G47" s="14">
        <f t="shared" si="6"/>
        <v>91.22</v>
      </c>
      <c r="H47" s="18">
        <f t="shared" si="12"/>
        <v>0</v>
      </c>
      <c r="I47" s="15">
        <v>35.67</v>
      </c>
      <c r="J47" s="16">
        <f t="shared" si="1"/>
        <v>3253.8173999999999</v>
      </c>
      <c r="K47" s="16">
        <f t="shared" si="2"/>
        <v>3253.8173999999999</v>
      </c>
      <c r="L47" s="16">
        <f t="shared" si="7"/>
        <v>0</v>
      </c>
      <c r="M47" s="16">
        <f t="shared" si="3"/>
        <v>3253.8173999999999</v>
      </c>
      <c r="N47" s="16">
        <f t="shared" si="4"/>
        <v>0</v>
      </c>
      <c r="O47" s="60">
        <f t="shared" si="8"/>
        <v>0</v>
      </c>
      <c r="P47" s="60">
        <f t="shared" si="5"/>
        <v>1</v>
      </c>
    </row>
    <row r="48" spans="1:16" ht="15.75" x14ac:dyDescent="0.25">
      <c r="A48" s="17" t="s">
        <v>101</v>
      </c>
      <c r="B48" s="17" t="s">
        <v>102</v>
      </c>
      <c r="C48" s="12" t="s">
        <v>77</v>
      </c>
      <c r="D48" s="13">
        <v>31.33</v>
      </c>
      <c r="E48" s="14">
        <v>31.33</v>
      </c>
      <c r="F48" s="14"/>
      <c r="G48" s="14">
        <f t="shared" si="6"/>
        <v>31.33</v>
      </c>
      <c r="H48" s="18">
        <f t="shared" si="12"/>
        <v>0</v>
      </c>
      <c r="I48" s="15">
        <v>175.59</v>
      </c>
      <c r="J48" s="16">
        <f t="shared" si="1"/>
        <v>5501.2347</v>
      </c>
      <c r="K48" s="16">
        <f t="shared" si="2"/>
        <v>5501.2347</v>
      </c>
      <c r="L48" s="16">
        <f t="shared" si="7"/>
        <v>0</v>
      </c>
      <c r="M48" s="16">
        <f t="shared" si="3"/>
        <v>5501.2347</v>
      </c>
      <c r="N48" s="16">
        <f t="shared" si="4"/>
        <v>0</v>
      </c>
      <c r="O48" s="60">
        <f t="shared" si="8"/>
        <v>0</v>
      </c>
      <c r="P48" s="60">
        <f t="shared" si="5"/>
        <v>1</v>
      </c>
    </row>
    <row r="49" spans="1:16" ht="31.5" x14ac:dyDescent="0.25">
      <c r="A49" s="17" t="s">
        <v>103</v>
      </c>
      <c r="B49" s="17" t="s">
        <v>104</v>
      </c>
      <c r="C49" s="12" t="s">
        <v>31</v>
      </c>
      <c r="D49" s="13">
        <v>70.790000000000006</v>
      </c>
      <c r="E49" s="14">
        <v>70.790000000000006</v>
      </c>
      <c r="F49" s="14"/>
      <c r="G49" s="14">
        <f t="shared" si="6"/>
        <v>70.790000000000006</v>
      </c>
      <c r="H49" s="18">
        <f t="shared" si="12"/>
        <v>0</v>
      </c>
      <c r="I49" s="15">
        <v>32.590000000000003</v>
      </c>
      <c r="J49" s="16">
        <f t="shared" si="1"/>
        <v>2307.0461000000005</v>
      </c>
      <c r="K49" s="16">
        <f t="shared" si="2"/>
        <v>2307.0461000000005</v>
      </c>
      <c r="L49" s="16">
        <f t="shared" si="7"/>
        <v>0</v>
      </c>
      <c r="M49" s="16">
        <f t="shared" si="3"/>
        <v>2307.0461000000005</v>
      </c>
      <c r="N49" s="16">
        <f t="shared" si="4"/>
        <v>0</v>
      </c>
      <c r="O49" s="60">
        <f t="shared" si="8"/>
        <v>0</v>
      </c>
      <c r="P49" s="60">
        <f t="shared" si="5"/>
        <v>1</v>
      </c>
    </row>
    <row r="50" spans="1:16" ht="15.75" x14ac:dyDescent="0.25">
      <c r="A50" s="17" t="s">
        <v>105</v>
      </c>
      <c r="B50" s="17" t="s">
        <v>87</v>
      </c>
      <c r="C50" s="12" t="s">
        <v>77</v>
      </c>
      <c r="D50" s="13">
        <v>20.55</v>
      </c>
      <c r="E50" s="14">
        <v>20.55</v>
      </c>
      <c r="F50" s="14"/>
      <c r="G50" s="14">
        <f t="shared" si="6"/>
        <v>20.55</v>
      </c>
      <c r="H50" s="18">
        <f t="shared" si="12"/>
        <v>0</v>
      </c>
      <c r="I50" s="15">
        <v>10.86</v>
      </c>
      <c r="J50" s="16">
        <f t="shared" si="1"/>
        <v>223.173</v>
      </c>
      <c r="K50" s="16">
        <f t="shared" si="2"/>
        <v>223.173</v>
      </c>
      <c r="L50" s="16">
        <f t="shared" si="7"/>
        <v>0</v>
      </c>
      <c r="M50" s="16">
        <f t="shared" si="3"/>
        <v>223.173</v>
      </c>
      <c r="N50" s="16">
        <f t="shared" si="4"/>
        <v>0</v>
      </c>
      <c r="O50" s="60">
        <f t="shared" si="8"/>
        <v>0</v>
      </c>
      <c r="P50" s="60">
        <f t="shared" si="5"/>
        <v>1</v>
      </c>
    </row>
    <row r="51" spans="1:16" ht="31.5" x14ac:dyDescent="0.25">
      <c r="A51" s="17" t="s">
        <v>106</v>
      </c>
      <c r="B51" s="17" t="s">
        <v>107</v>
      </c>
      <c r="C51" s="12" t="s">
        <v>60</v>
      </c>
      <c r="D51" s="13">
        <v>320.58</v>
      </c>
      <c r="E51" s="14">
        <v>320.58</v>
      </c>
      <c r="F51" s="14"/>
      <c r="G51" s="14">
        <f t="shared" si="6"/>
        <v>320.58</v>
      </c>
      <c r="H51" s="18">
        <f t="shared" si="12"/>
        <v>0</v>
      </c>
      <c r="I51" s="15">
        <v>1.71</v>
      </c>
      <c r="J51" s="16">
        <f t="shared" si="1"/>
        <v>548.19179999999994</v>
      </c>
      <c r="K51" s="16">
        <f t="shared" si="2"/>
        <v>548.19179999999994</v>
      </c>
      <c r="L51" s="16">
        <f t="shared" si="7"/>
        <v>0</v>
      </c>
      <c r="M51" s="16">
        <f t="shared" si="3"/>
        <v>548.19179999999994</v>
      </c>
      <c r="N51" s="16">
        <f t="shared" si="4"/>
        <v>0</v>
      </c>
      <c r="O51" s="60">
        <f t="shared" si="8"/>
        <v>0</v>
      </c>
      <c r="P51" s="60">
        <f t="shared" si="5"/>
        <v>1</v>
      </c>
    </row>
    <row r="52" spans="1:16" ht="31.5" x14ac:dyDescent="0.25">
      <c r="A52" s="17" t="s">
        <v>108</v>
      </c>
      <c r="B52" s="17" t="s">
        <v>109</v>
      </c>
      <c r="C52" s="12" t="s">
        <v>110</v>
      </c>
      <c r="D52" s="13">
        <v>1377.3</v>
      </c>
      <c r="E52" s="14">
        <v>1377.3</v>
      </c>
      <c r="F52" s="14"/>
      <c r="G52" s="14">
        <f t="shared" si="6"/>
        <v>1377.3</v>
      </c>
      <c r="H52" s="18">
        <f t="shared" si="12"/>
        <v>0</v>
      </c>
      <c r="I52" s="15">
        <v>15.3</v>
      </c>
      <c r="J52" s="16">
        <f t="shared" si="1"/>
        <v>21072.69</v>
      </c>
      <c r="K52" s="16">
        <f t="shared" si="2"/>
        <v>21072.69</v>
      </c>
      <c r="L52" s="16">
        <f t="shared" si="7"/>
        <v>0</v>
      </c>
      <c r="M52" s="16">
        <f t="shared" si="3"/>
        <v>21072.69</v>
      </c>
      <c r="N52" s="16">
        <f t="shared" si="4"/>
        <v>0</v>
      </c>
      <c r="O52" s="60">
        <f t="shared" si="8"/>
        <v>0</v>
      </c>
      <c r="P52" s="60">
        <f t="shared" si="5"/>
        <v>1</v>
      </c>
    </row>
    <row r="53" spans="1:16" ht="31.5" x14ac:dyDescent="0.25">
      <c r="A53" s="17" t="s">
        <v>111</v>
      </c>
      <c r="B53" s="17" t="s">
        <v>112</v>
      </c>
      <c r="C53" s="12" t="s">
        <v>110</v>
      </c>
      <c r="D53" s="13">
        <v>137.1</v>
      </c>
      <c r="E53" s="14">
        <v>137.1</v>
      </c>
      <c r="F53" s="14"/>
      <c r="G53" s="14">
        <f t="shared" si="6"/>
        <v>137.1</v>
      </c>
      <c r="H53" s="18">
        <f t="shared" si="12"/>
        <v>0</v>
      </c>
      <c r="I53" s="15">
        <v>14.83</v>
      </c>
      <c r="J53" s="16">
        <f t="shared" si="1"/>
        <v>2033.193</v>
      </c>
      <c r="K53" s="16">
        <f t="shared" si="2"/>
        <v>2033.193</v>
      </c>
      <c r="L53" s="16">
        <f t="shared" si="7"/>
        <v>0</v>
      </c>
      <c r="M53" s="16">
        <f t="shared" si="3"/>
        <v>2033.193</v>
      </c>
      <c r="N53" s="16">
        <f t="shared" si="4"/>
        <v>0</v>
      </c>
      <c r="O53" s="60">
        <f t="shared" si="8"/>
        <v>0</v>
      </c>
      <c r="P53" s="60">
        <f t="shared" si="5"/>
        <v>1</v>
      </c>
    </row>
    <row r="54" spans="1:16" ht="47.25" x14ac:dyDescent="0.25">
      <c r="A54" s="17" t="s">
        <v>113</v>
      </c>
      <c r="B54" s="17" t="s">
        <v>114</v>
      </c>
      <c r="C54" s="12" t="s">
        <v>31</v>
      </c>
      <c r="D54" s="13">
        <v>127.64</v>
      </c>
      <c r="E54" s="14">
        <v>127.64</v>
      </c>
      <c r="F54" s="14"/>
      <c r="G54" s="14">
        <f t="shared" si="6"/>
        <v>127.64</v>
      </c>
      <c r="H54" s="18">
        <f t="shared" si="12"/>
        <v>0</v>
      </c>
      <c r="I54" s="15">
        <v>29.66</v>
      </c>
      <c r="J54" s="16">
        <f t="shared" si="1"/>
        <v>3785.8024</v>
      </c>
      <c r="K54" s="16">
        <f t="shared" si="2"/>
        <v>3785.8024</v>
      </c>
      <c r="L54" s="16">
        <f t="shared" si="7"/>
        <v>0</v>
      </c>
      <c r="M54" s="16">
        <f t="shared" si="3"/>
        <v>3785.8024</v>
      </c>
      <c r="N54" s="16">
        <f t="shared" si="4"/>
        <v>0</v>
      </c>
      <c r="O54" s="60">
        <f t="shared" si="8"/>
        <v>0</v>
      </c>
      <c r="P54" s="60">
        <f t="shared" si="5"/>
        <v>1</v>
      </c>
    </row>
    <row r="55" spans="1:16" ht="15.75" x14ac:dyDescent="0.25">
      <c r="A55" s="17" t="s">
        <v>115</v>
      </c>
      <c r="B55" s="17" t="s">
        <v>116</v>
      </c>
      <c r="C55" s="12" t="s">
        <v>31</v>
      </c>
      <c r="D55" s="13">
        <v>131.82</v>
      </c>
      <c r="E55" s="14">
        <v>131.82</v>
      </c>
      <c r="F55" s="14"/>
      <c r="G55" s="14">
        <f t="shared" si="6"/>
        <v>131.82</v>
      </c>
      <c r="H55" s="18">
        <f t="shared" si="12"/>
        <v>0</v>
      </c>
      <c r="I55" s="15">
        <v>88.74</v>
      </c>
      <c r="J55" s="16">
        <f t="shared" si="1"/>
        <v>11697.706799999998</v>
      </c>
      <c r="K55" s="16">
        <f t="shared" si="2"/>
        <v>11697.706799999998</v>
      </c>
      <c r="L55" s="16">
        <f t="shared" si="7"/>
        <v>0</v>
      </c>
      <c r="M55" s="16">
        <f t="shared" si="3"/>
        <v>11697.706799999998</v>
      </c>
      <c r="N55" s="16">
        <f t="shared" si="4"/>
        <v>0</v>
      </c>
      <c r="O55" s="60">
        <f t="shared" si="8"/>
        <v>0</v>
      </c>
      <c r="P55" s="60">
        <f t="shared" si="5"/>
        <v>1</v>
      </c>
    </row>
    <row r="56" spans="1:16" ht="31.5" x14ac:dyDescent="0.25">
      <c r="A56" s="17" t="s">
        <v>117</v>
      </c>
      <c r="B56" s="17" t="s">
        <v>118</v>
      </c>
      <c r="C56" s="12" t="s">
        <v>77</v>
      </c>
      <c r="D56" s="13">
        <v>7.21</v>
      </c>
      <c r="E56" s="14">
        <v>7.21</v>
      </c>
      <c r="F56" s="14"/>
      <c r="G56" s="14">
        <f t="shared" si="6"/>
        <v>7.21</v>
      </c>
      <c r="H56" s="18">
        <f t="shared" si="12"/>
        <v>0</v>
      </c>
      <c r="I56" s="15">
        <v>565.83000000000004</v>
      </c>
      <c r="J56" s="16">
        <f t="shared" si="1"/>
        <v>4079.6343000000002</v>
      </c>
      <c r="K56" s="16">
        <f t="shared" si="2"/>
        <v>4079.6343000000002</v>
      </c>
      <c r="L56" s="16">
        <f t="shared" si="7"/>
        <v>0</v>
      </c>
      <c r="M56" s="16">
        <f t="shared" si="3"/>
        <v>4079.6343000000002</v>
      </c>
      <c r="N56" s="16">
        <f t="shared" si="4"/>
        <v>0</v>
      </c>
      <c r="O56" s="60">
        <f t="shared" si="8"/>
        <v>0</v>
      </c>
      <c r="P56" s="60">
        <f t="shared" si="5"/>
        <v>1</v>
      </c>
    </row>
    <row r="57" spans="1:16" ht="31.5" x14ac:dyDescent="0.25">
      <c r="A57" s="17" t="s">
        <v>119</v>
      </c>
      <c r="B57" s="17" t="s">
        <v>120</v>
      </c>
      <c r="C57" s="12" t="s">
        <v>77</v>
      </c>
      <c r="D57" s="13">
        <v>8.6</v>
      </c>
      <c r="E57" s="14">
        <v>8.6</v>
      </c>
      <c r="F57" s="14"/>
      <c r="G57" s="14">
        <f t="shared" si="6"/>
        <v>8.6</v>
      </c>
      <c r="H57" s="18">
        <f t="shared" si="12"/>
        <v>0</v>
      </c>
      <c r="I57" s="15">
        <v>587.95000000000005</v>
      </c>
      <c r="J57" s="16">
        <f t="shared" si="1"/>
        <v>5056.37</v>
      </c>
      <c r="K57" s="16">
        <f t="shared" si="2"/>
        <v>5056.37</v>
      </c>
      <c r="L57" s="16">
        <f t="shared" si="7"/>
        <v>0</v>
      </c>
      <c r="M57" s="16">
        <f t="shared" si="3"/>
        <v>5056.37</v>
      </c>
      <c r="N57" s="16">
        <f t="shared" si="4"/>
        <v>0</v>
      </c>
      <c r="O57" s="60">
        <f t="shared" si="8"/>
        <v>0</v>
      </c>
      <c r="P57" s="60">
        <f t="shared" si="5"/>
        <v>1</v>
      </c>
    </row>
    <row r="58" spans="1:16" s="54" customFormat="1" ht="15.75" x14ac:dyDescent="0.25">
      <c r="A58" s="48" t="s">
        <v>121</v>
      </c>
      <c r="B58" s="48" t="s">
        <v>122</v>
      </c>
      <c r="C58" s="49"/>
      <c r="D58" s="50"/>
      <c r="E58" s="51"/>
      <c r="F58" s="51"/>
      <c r="G58" s="51"/>
      <c r="H58" s="51"/>
      <c r="I58" s="52"/>
      <c r="J58" s="53">
        <f>SUM(J59:J64)</f>
        <v>117386.23020000001</v>
      </c>
      <c r="K58" s="53">
        <f>SUM(K59:K64)</f>
        <v>117386.23020000001</v>
      </c>
      <c r="L58" s="53">
        <f>SUM(L59:L64)</f>
        <v>0</v>
      </c>
      <c r="M58" s="53">
        <f>SUM(M59:M64)</f>
        <v>117386.23020000001</v>
      </c>
      <c r="N58" s="53">
        <f>SUM(N59:N64)</f>
        <v>0</v>
      </c>
      <c r="O58" s="59"/>
      <c r="P58" s="59"/>
    </row>
    <row r="59" spans="1:16" ht="31.5" x14ac:dyDescent="0.25">
      <c r="A59" s="17" t="s">
        <v>123</v>
      </c>
      <c r="B59" s="17" t="s">
        <v>109</v>
      </c>
      <c r="C59" s="12" t="s">
        <v>110</v>
      </c>
      <c r="D59" s="13">
        <v>1370.2</v>
      </c>
      <c r="E59" s="14">
        <v>1370.2</v>
      </c>
      <c r="F59" s="14"/>
      <c r="G59" s="14">
        <f>E59+F59</f>
        <v>1370.2</v>
      </c>
      <c r="H59" s="18">
        <f t="shared" si="12"/>
        <v>0</v>
      </c>
      <c r="I59" s="15">
        <v>15.3</v>
      </c>
      <c r="J59" s="16">
        <f t="shared" si="1"/>
        <v>20964.060000000001</v>
      </c>
      <c r="K59" s="16">
        <f t="shared" si="2"/>
        <v>20964.060000000001</v>
      </c>
      <c r="L59" s="16">
        <f>F59*I59</f>
        <v>0</v>
      </c>
      <c r="M59" s="16">
        <f t="shared" si="3"/>
        <v>20964.060000000001</v>
      </c>
      <c r="N59" s="16">
        <f t="shared" si="4"/>
        <v>0</v>
      </c>
      <c r="O59" s="60">
        <f t="shared" si="8"/>
        <v>0</v>
      </c>
      <c r="P59" s="60">
        <f t="shared" si="5"/>
        <v>1</v>
      </c>
    </row>
    <row r="60" spans="1:16" ht="31.5" x14ac:dyDescent="0.25">
      <c r="A60" s="17" t="s">
        <v>124</v>
      </c>
      <c r="B60" s="17" t="s">
        <v>112</v>
      </c>
      <c r="C60" s="12" t="s">
        <v>110</v>
      </c>
      <c r="D60" s="13">
        <v>727.3</v>
      </c>
      <c r="E60" s="13">
        <v>727.3</v>
      </c>
      <c r="F60" s="14"/>
      <c r="G60" s="14">
        <f t="shared" si="6"/>
        <v>727.3</v>
      </c>
      <c r="H60" s="18">
        <f t="shared" si="12"/>
        <v>0</v>
      </c>
      <c r="I60" s="15">
        <v>14.83</v>
      </c>
      <c r="J60" s="16">
        <f t="shared" si="1"/>
        <v>10785.858999999999</v>
      </c>
      <c r="K60" s="16">
        <f t="shared" si="2"/>
        <v>10785.858999999999</v>
      </c>
      <c r="L60" s="16">
        <f t="shared" si="7"/>
        <v>0</v>
      </c>
      <c r="M60" s="16">
        <f t="shared" si="3"/>
        <v>10785.858999999999</v>
      </c>
      <c r="N60" s="16">
        <f t="shared" si="4"/>
        <v>0</v>
      </c>
      <c r="O60" s="60">
        <f t="shared" si="8"/>
        <v>0</v>
      </c>
      <c r="P60" s="60">
        <f t="shared" si="5"/>
        <v>1</v>
      </c>
    </row>
    <row r="61" spans="1:16" ht="31.5" x14ac:dyDescent="0.25">
      <c r="A61" s="17" t="s">
        <v>125</v>
      </c>
      <c r="B61" s="17" t="s">
        <v>126</v>
      </c>
      <c r="C61" s="12" t="s">
        <v>110</v>
      </c>
      <c r="D61" s="13">
        <v>457.6</v>
      </c>
      <c r="E61" s="13">
        <v>457.6</v>
      </c>
      <c r="F61" s="14"/>
      <c r="G61" s="14">
        <f t="shared" si="6"/>
        <v>457.6</v>
      </c>
      <c r="H61" s="18">
        <f t="shared" si="12"/>
        <v>0</v>
      </c>
      <c r="I61" s="15">
        <v>16.43</v>
      </c>
      <c r="J61" s="16">
        <f t="shared" si="1"/>
        <v>7518.3680000000004</v>
      </c>
      <c r="K61" s="16">
        <f t="shared" si="2"/>
        <v>7518.3680000000004</v>
      </c>
      <c r="L61" s="16">
        <f t="shared" si="7"/>
        <v>0</v>
      </c>
      <c r="M61" s="16">
        <f t="shared" si="3"/>
        <v>7518.3680000000004</v>
      </c>
      <c r="N61" s="16">
        <f t="shared" si="4"/>
        <v>0</v>
      </c>
      <c r="O61" s="60">
        <f t="shared" si="8"/>
        <v>0</v>
      </c>
      <c r="P61" s="60">
        <f t="shared" si="5"/>
        <v>1</v>
      </c>
    </row>
    <row r="62" spans="1:16" ht="47.25" x14ac:dyDescent="0.25">
      <c r="A62" s="17" t="s">
        <v>127</v>
      </c>
      <c r="B62" s="17" t="s">
        <v>128</v>
      </c>
      <c r="C62" s="12" t="s">
        <v>129</v>
      </c>
      <c r="D62" s="13">
        <v>193.16</v>
      </c>
      <c r="E62" s="13">
        <v>193.16</v>
      </c>
      <c r="F62" s="14"/>
      <c r="G62" s="14">
        <f t="shared" si="6"/>
        <v>193.16</v>
      </c>
      <c r="H62" s="18">
        <f t="shared" si="12"/>
        <v>0</v>
      </c>
      <c r="I62" s="15">
        <v>178.4</v>
      </c>
      <c r="J62" s="16">
        <f t="shared" si="1"/>
        <v>34459.743999999999</v>
      </c>
      <c r="K62" s="16">
        <f t="shared" si="2"/>
        <v>34459.743999999999</v>
      </c>
      <c r="L62" s="16">
        <f t="shared" si="7"/>
        <v>0</v>
      </c>
      <c r="M62" s="16">
        <f t="shared" si="3"/>
        <v>34459.743999999999</v>
      </c>
      <c r="N62" s="16">
        <f t="shared" si="4"/>
        <v>0</v>
      </c>
      <c r="O62" s="60">
        <f t="shared" si="8"/>
        <v>0</v>
      </c>
      <c r="P62" s="60">
        <f t="shared" si="5"/>
        <v>1</v>
      </c>
    </row>
    <row r="63" spans="1:16" ht="31.5" x14ac:dyDescent="0.25">
      <c r="A63" s="17" t="s">
        <v>130</v>
      </c>
      <c r="B63" s="17" t="s">
        <v>131</v>
      </c>
      <c r="C63" s="12" t="s">
        <v>31</v>
      </c>
      <c r="D63" s="13">
        <v>291.86</v>
      </c>
      <c r="E63" s="13">
        <v>291.86</v>
      </c>
      <c r="F63" s="14"/>
      <c r="G63" s="14">
        <f t="shared" si="6"/>
        <v>291.86</v>
      </c>
      <c r="H63" s="18">
        <f t="shared" si="12"/>
        <v>0</v>
      </c>
      <c r="I63" s="15">
        <v>95.92</v>
      </c>
      <c r="J63" s="16">
        <f t="shared" si="1"/>
        <v>27995.211200000002</v>
      </c>
      <c r="K63" s="16">
        <f t="shared" si="2"/>
        <v>27995.211200000002</v>
      </c>
      <c r="L63" s="16">
        <f t="shared" si="7"/>
        <v>0</v>
      </c>
      <c r="M63" s="16">
        <f t="shared" si="3"/>
        <v>27995.211200000002</v>
      </c>
      <c r="N63" s="16">
        <f t="shared" si="4"/>
        <v>0</v>
      </c>
      <c r="O63" s="60">
        <f t="shared" si="8"/>
        <v>0</v>
      </c>
      <c r="P63" s="60">
        <f t="shared" si="5"/>
        <v>1</v>
      </c>
    </row>
    <row r="64" spans="1:16" ht="31.5" x14ac:dyDescent="0.25">
      <c r="A64" s="17" t="s">
        <v>132</v>
      </c>
      <c r="B64" s="17" t="s">
        <v>133</v>
      </c>
      <c r="C64" s="12" t="s">
        <v>77</v>
      </c>
      <c r="D64" s="13">
        <v>26.64</v>
      </c>
      <c r="E64" s="13">
        <v>26.64</v>
      </c>
      <c r="F64" s="14"/>
      <c r="G64" s="14">
        <f t="shared" si="6"/>
        <v>26.64</v>
      </c>
      <c r="H64" s="18">
        <f t="shared" si="12"/>
        <v>0</v>
      </c>
      <c r="I64" s="15">
        <v>587.95000000000005</v>
      </c>
      <c r="J64" s="16">
        <f t="shared" si="1"/>
        <v>15662.988000000001</v>
      </c>
      <c r="K64" s="16">
        <f t="shared" si="2"/>
        <v>15662.988000000001</v>
      </c>
      <c r="L64" s="16">
        <f t="shared" si="7"/>
        <v>0</v>
      </c>
      <c r="M64" s="16">
        <f t="shared" si="3"/>
        <v>15662.988000000001</v>
      </c>
      <c r="N64" s="16">
        <f t="shared" si="4"/>
        <v>0</v>
      </c>
      <c r="O64" s="60">
        <f t="shared" si="8"/>
        <v>0</v>
      </c>
      <c r="P64" s="60">
        <f t="shared" si="5"/>
        <v>1</v>
      </c>
    </row>
    <row r="65" spans="1:16" s="54" customFormat="1" ht="15.75" x14ac:dyDescent="0.25">
      <c r="A65" s="48" t="s">
        <v>134</v>
      </c>
      <c r="B65" s="48" t="s">
        <v>135</v>
      </c>
      <c r="C65" s="49"/>
      <c r="D65" s="50"/>
      <c r="E65" s="51"/>
      <c r="F65" s="51"/>
      <c r="G65" s="51"/>
      <c r="H65" s="51"/>
      <c r="I65" s="52"/>
      <c r="J65" s="53">
        <f>SUM(J66:J73)</f>
        <v>25838.739699999998</v>
      </c>
      <c r="K65" s="53">
        <f>SUM(K66:K73)</f>
        <v>25838.739699999998</v>
      </c>
      <c r="L65" s="53">
        <f>SUM(L66:L73)</f>
        <v>0</v>
      </c>
      <c r="M65" s="53">
        <f>SUM(M66:M73)</f>
        <v>25838.739699999998</v>
      </c>
      <c r="N65" s="53">
        <f>SUM(N66:N73)</f>
        <v>0</v>
      </c>
      <c r="O65" s="59"/>
      <c r="P65" s="59"/>
    </row>
    <row r="66" spans="1:16" ht="31.5" x14ac:dyDescent="0.25">
      <c r="A66" s="17" t="s">
        <v>136</v>
      </c>
      <c r="B66" s="17" t="s">
        <v>137</v>
      </c>
      <c r="C66" s="12" t="s">
        <v>31</v>
      </c>
      <c r="D66" s="13">
        <v>462.75</v>
      </c>
      <c r="E66" s="13">
        <v>462.75</v>
      </c>
      <c r="F66" s="18"/>
      <c r="G66" s="14">
        <f t="shared" si="6"/>
        <v>462.75</v>
      </c>
      <c r="H66" s="18">
        <f t="shared" si="12"/>
        <v>0</v>
      </c>
      <c r="I66" s="15">
        <v>45.69</v>
      </c>
      <c r="J66" s="16">
        <f t="shared" si="1"/>
        <v>21143.047500000001</v>
      </c>
      <c r="K66" s="16">
        <f t="shared" si="2"/>
        <v>21143.047500000001</v>
      </c>
      <c r="L66" s="16">
        <f t="shared" si="7"/>
        <v>0</v>
      </c>
      <c r="M66" s="16">
        <f t="shared" si="3"/>
        <v>21143.047500000001</v>
      </c>
      <c r="N66" s="16">
        <f t="shared" si="4"/>
        <v>0</v>
      </c>
      <c r="O66" s="60">
        <f t="shared" si="8"/>
        <v>0</v>
      </c>
      <c r="P66" s="60">
        <f t="shared" si="5"/>
        <v>1</v>
      </c>
    </row>
    <row r="67" spans="1:16" ht="31.5" x14ac:dyDescent="0.25">
      <c r="A67" s="17" t="s">
        <v>138</v>
      </c>
      <c r="B67" s="17" t="s">
        <v>139</v>
      </c>
      <c r="C67" s="12" t="s">
        <v>36</v>
      </c>
      <c r="D67" s="13">
        <v>9.3000000000000007</v>
      </c>
      <c r="E67" s="14">
        <v>9.3000000000000007</v>
      </c>
      <c r="F67" s="14"/>
      <c r="G67" s="14">
        <f t="shared" si="6"/>
        <v>9.3000000000000007</v>
      </c>
      <c r="H67" s="18">
        <f t="shared" si="12"/>
        <v>0</v>
      </c>
      <c r="I67" s="15">
        <v>50.49</v>
      </c>
      <c r="J67" s="16">
        <f t="shared" si="1"/>
        <v>469.55700000000007</v>
      </c>
      <c r="K67" s="16">
        <f t="shared" si="2"/>
        <v>469.55700000000007</v>
      </c>
      <c r="L67" s="16">
        <f t="shared" si="7"/>
        <v>0</v>
      </c>
      <c r="M67" s="16">
        <f t="shared" si="3"/>
        <v>469.55700000000007</v>
      </c>
      <c r="N67" s="16">
        <f t="shared" si="4"/>
        <v>0</v>
      </c>
      <c r="O67" s="60">
        <f t="shared" si="8"/>
        <v>0</v>
      </c>
      <c r="P67" s="60">
        <f t="shared" si="5"/>
        <v>1</v>
      </c>
    </row>
    <row r="68" spans="1:16" ht="15.75" x14ac:dyDescent="0.25">
      <c r="A68" s="17" t="s">
        <v>140</v>
      </c>
      <c r="B68" s="17" t="s">
        <v>141</v>
      </c>
      <c r="C68" s="12" t="s">
        <v>36</v>
      </c>
      <c r="D68" s="13">
        <v>16.399999999999999</v>
      </c>
      <c r="E68" s="13">
        <v>16.399999999999999</v>
      </c>
      <c r="F68" s="13"/>
      <c r="G68" s="14">
        <f t="shared" si="6"/>
        <v>16.399999999999999</v>
      </c>
      <c r="H68" s="18">
        <f t="shared" si="12"/>
        <v>0</v>
      </c>
      <c r="I68" s="15">
        <v>43.46</v>
      </c>
      <c r="J68" s="16">
        <f t="shared" si="1"/>
        <v>712.74399999999991</v>
      </c>
      <c r="K68" s="16">
        <f t="shared" si="2"/>
        <v>712.74399999999991</v>
      </c>
      <c r="L68" s="16">
        <f t="shared" si="7"/>
        <v>0</v>
      </c>
      <c r="M68" s="16">
        <f t="shared" si="3"/>
        <v>712.74399999999991</v>
      </c>
      <c r="N68" s="16">
        <f t="shared" si="4"/>
        <v>0</v>
      </c>
      <c r="O68" s="60">
        <f t="shared" si="8"/>
        <v>0</v>
      </c>
      <c r="P68" s="60">
        <f t="shared" si="5"/>
        <v>1</v>
      </c>
    </row>
    <row r="69" spans="1:16" ht="15.75" x14ac:dyDescent="0.25">
      <c r="A69" s="17" t="s">
        <v>142</v>
      </c>
      <c r="B69" s="17" t="s">
        <v>143</v>
      </c>
      <c r="C69" s="12" t="s">
        <v>36</v>
      </c>
      <c r="D69" s="13">
        <v>10.6</v>
      </c>
      <c r="E69" s="13">
        <v>10.6</v>
      </c>
      <c r="F69" s="13"/>
      <c r="G69" s="14">
        <f t="shared" si="6"/>
        <v>10.6</v>
      </c>
      <c r="H69" s="18">
        <f t="shared" si="12"/>
        <v>0</v>
      </c>
      <c r="I69" s="15">
        <v>58.23</v>
      </c>
      <c r="J69" s="16">
        <f t="shared" si="1"/>
        <v>617.23799999999994</v>
      </c>
      <c r="K69" s="16">
        <f t="shared" si="2"/>
        <v>617.23799999999994</v>
      </c>
      <c r="L69" s="16">
        <f t="shared" si="7"/>
        <v>0</v>
      </c>
      <c r="M69" s="16">
        <f t="shared" si="3"/>
        <v>617.23799999999994</v>
      </c>
      <c r="N69" s="16">
        <f t="shared" si="4"/>
        <v>0</v>
      </c>
      <c r="O69" s="60">
        <f t="shared" si="8"/>
        <v>0</v>
      </c>
      <c r="P69" s="60">
        <f t="shared" si="5"/>
        <v>1</v>
      </c>
    </row>
    <row r="70" spans="1:16" ht="15.75" x14ac:dyDescent="0.25">
      <c r="A70" s="17" t="s">
        <v>144</v>
      </c>
      <c r="B70" s="17" t="s">
        <v>145</v>
      </c>
      <c r="C70" s="12" t="s">
        <v>36</v>
      </c>
      <c r="D70" s="13">
        <v>10.25</v>
      </c>
      <c r="E70" s="13">
        <v>10.25</v>
      </c>
      <c r="F70" s="13"/>
      <c r="G70" s="14">
        <f t="shared" si="6"/>
        <v>10.25</v>
      </c>
      <c r="H70" s="18">
        <f t="shared" si="12"/>
        <v>0</v>
      </c>
      <c r="I70" s="15">
        <v>74.150000000000006</v>
      </c>
      <c r="J70" s="16">
        <f t="shared" si="1"/>
        <v>760.03750000000002</v>
      </c>
      <c r="K70" s="16">
        <f t="shared" si="2"/>
        <v>760.03750000000002</v>
      </c>
      <c r="L70" s="16">
        <f t="shared" si="7"/>
        <v>0</v>
      </c>
      <c r="M70" s="16">
        <f t="shared" si="3"/>
        <v>760.03750000000002</v>
      </c>
      <c r="N70" s="16">
        <f t="shared" si="4"/>
        <v>0</v>
      </c>
      <c r="O70" s="60">
        <f t="shared" si="8"/>
        <v>0</v>
      </c>
      <c r="P70" s="60">
        <f t="shared" si="5"/>
        <v>1</v>
      </c>
    </row>
    <row r="71" spans="1:16" ht="31.5" x14ac:dyDescent="0.25">
      <c r="A71" s="17" t="s">
        <v>146</v>
      </c>
      <c r="B71" s="17" t="s">
        <v>147</v>
      </c>
      <c r="C71" s="12" t="s">
        <v>36</v>
      </c>
      <c r="D71" s="13">
        <v>10.25</v>
      </c>
      <c r="E71" s="13">
        <v>10.25</v>
      </c>
      <c r="F71" s="13"/>
      <c r="G71" s="14">
        <f t="shared" si="6"/>
        <v>10.25</v>
      </c>
      <c r="H71" s="18">
        <f t="shared" si="12"/>
        <v>0</v>
      </c>
      <c r="I71" s="15">
        <v>69.37</v>
      </c>
      <c r="J71" s="16">
        <f t="shared" si="1"/>
        <v>711.04250000000002</v>
      </c>
      <c r="K71" s="16">
        <f t="shared" si="2"/>
        <v>711.04250000000002</v>
      </c>
      <c r="L71" s="16">
        <f t="shared" si="7"/>
        <v>0</v>
      </c>
      <c r="M71" s="16">
        <f t="shared" si="3"/>
        <v>711.04250000000002</v>
      </c>
      <c r="N71" s="16">
        <f t="shared" si="4"/>
        <v>0</v>
      </c>
      <c r="O71" s="60">
        <f t="shared" si="8"/>
        <v>0</v>
      </c>
      <c r="P71" s="60">
        <f t="shared" si="5"/>
        <v>1</v>
      </c>
    </row>
    <row r="72" spans="1:16" ht="31.5" x14ac:dyDescent="0.25">
      <c r="A72" s="17" t="s">
        <v>148</v>
      </c>
      <c r="B72" s="17" t="s">
        <v>149</v>
      </c>
      <c r="C72" s="12" t="s">
        <v>36</v>
      </c>
      <c r="D72" s="13">
        <v>10.6</v>
      </c>
      <c r="E72" s="13">
        <v>10.6</v>
      </c>
      <c r="F72" s="13"/>
      <c r="G72" s="14">
        <f t="shared" si="6"/>
        <v>10.6</v>
      </c>
      <c r="H72" s="18">
        <f t="shared" si="12"/>
        <v>0</v>
      </c>
      <c r="I72" s="15">
        <v>104.67</v>
      </c>
      <c r="J72" s="16">
        <f t="shared" si="1"/>
        <v>1109.502</v>
      </c>
      <c r="K72" s="16">
        <f t="shared" si="2"/>
        <v>1109.502</v>
      </c>
      <c r="L72" s="16">
        <f t="shared" si="7"/>
        <v>0</v>
      </c>
      <c r="M72" s="16">
        <f t="shared" si="3"/>
        <v>1109.502</v>
      </c>
      <c r="N72" s="16">
        <f t="shared" si="4"/>
        <v>0</v>
      </c>
      <c r="O72" s="60">
        <f t="shared" si="8"/>
        <v>0</v>
      </c>
      <c r="P72" s="60">
        <f t="shared" si="5"/>
        <v>1</v>
      </c>
    </row>
    <row r="73" spans="1:16" ht="15.75" x14ac:dyDescent="0.25">
      <c r="A73" s="17" t="s">
        <v>150</v>
      </c>
      <c r="B73" s="17" t="s">
        <v>151</v>
      </c>
      <c r="C73" s="12" t="s">
        <v>31</v>
      </c>
      <c r="D73" s="13">
        <v>3.84</v>
      </c>
      <c r="E73" s="14">
        <v>3.84</v>
      </c>
      <c r="F73" s="14"/>
      <c r="G73" s="14">
        <f t="shared" si="6"/>
        <v>3.84</v>
      </c>
      <c r="H73" s="18">
        <f t="shared" si="12"/>
        <v>0</v>
      </c>
      <c r="I73" s="15">
        <v>82.18</v>
      </c>
      <c r="J73" s="16">
        <f t="shared" si="1"/>
        <v>315.57120000000003</v>
      </c>
      <c r="K73" s="16">
        <f t="shared" si="2"/>
        <v>315.57120000000003</v>
      </c>
      <c r="L73" s="16">
        <f t="shared" si="7"/>
        <v>0</v>
      </c>
      <c r="M73" s="16">
        <f t="shared" si="3"/>
        <v>315.57120000000003</v>
      </c>
      <c r="N73" s="16">
        <f t="shared" si="4"/>
        <v>0</v>
      </c>
      <c r="O73" s="60">
        <f t="shared" si="8"/>
        <v>0</v>
      </c>
      <c r="P73" s="60">
        <f t="shared" si="5"/>
        <v>1</v>
      </c>
    </row>
    <row r="74" spans="1:16" s="54" customFormat="1" ht="15.75" x14ac:dyDescent="0.25">
      <c r="A74" s="48" t="s">
        <v>152</v>
      </c>
      <c r="B74" s="48" t="s">
        <v>153</v>
      </c>
      <c r="C74" s="49"/>
      <c r="D74" s="50"/>
      <c r="E74" s="51"/>
      <c r="F74" s="51"/>
      <c r="G74" s="51"/>
      <c r="H74" s="51"/>
      <c r="I74" s="52"/>
      <c r="J74" s="53">
        <f>SUM(J75:J85)</f>
        <v>21487.661799999998</v>
      </c>
      <c r="K74" s="53">
        <f>SUM(K75:K85)</f>
        <v>21487.661799999998</v>
      </c>
      <c r="L74" s="53">
        <f>SUM(L75:L85)</f>
        <v>0</v>
      </c>
      <c r="M74" s="53">
        <f>SUM(M75:M85)</f>
        <v>21487.661799999998</v>
      </c>
      <c r="N74" s="53">
        <f>SUM(N75:N85)</f>
        <v>0</v>
      </c>
      <c r="O74" s="59"/>
      <c r="P74" s="59"/>
    </row>
    <row r="75" spans="1:16" ht="31.5" x14ac:dyDescent="0.25">
      <c r="A75" s="17" t="s">
        <v>154</v>
      </c>
      <c r="B75" s="17" t="s">
        <v>155</v>
      </c>
      <c r="C75" s="12" t="s">
        <v>31</v>
      </c>
      <c r="D75" s="13">
        <v>89.06</v>
      </c>
      <c r="E75" s="14">
        <v>89.06</v>
      </c>
      <c r="F75" s="14"/>
      <c r="G75" s="14">
        <f t="shared" si="6"/>
        <v>89.06</v>
      </c>
      <c r="H75" s="18">
        <f t="shared" si="12"/>
        <v>0</v>
      </c>
      <c r="I75" s="15">
        <v>56.96</v>
      </c>
      <c r="J75" s="16">
        <f t="shared" si="1"/>
        <v>5072.8576000000003</v>
      </c>
      <c r="K75" s="16">
        <f t="shared" si="2"/>
        <v>5072.8576000000003</v>
      </c>
      <c r="L75" s="16">
        <f t="shared" si="7"/>
        <v>0</v>
      </c>
      <c r="M75" s="16">
        <f t="shared" si="3"/>
        <v>5072.8576000000003</v>
      </c>
      <c r="N75" s="16">
        <f t="shared" si="4"/>
        <v>0</v>
      </c>
      <c r="O75" s="60">
        <f t="shared" si="8"/>
        <v>0</v>
      </c>
      <c r="P75" s="60">
        <f t="shared" si="5"/>
        <v>1</v>
      </c>
    </row>
    <row r="76" spans="1:16" ht="47.25" x14ac:dyDescent="0.25">
      <c r="A76" s="17" t="s">
        <v>156</v>
      </c>
      <c r="B76" s="17" t="s">
        <v>157</v>
      </c>
      <c r="C76" s="12" t="s">
        <v>31</v>
      </c>
      <c r="D76" s="13">
        <v>89.06</v>
      </c>
      <c r="E76" s="14">
        <v>89.06</v>
      </c>
      <c r="F76" s="14"/>
      <c r="G76" s="14">
        <f t="shared" ref="G76:G139" si="13">E76+F76</f>
        <v>89.06</v>
      </c>
      <c r="H76" s="18">
        <f t="shared" si="12"/>
        <v>0</v>
      </c>
      <c r="I76" s="15">
        <v>58.68</v>
      </c>
      <c r="J76" s="16">
        <f t="shared" ref="J76:J139" si="14">D76*I76</f>
        <v>5226.0407999999998</v>
      </c>
      <c r="K76" s="16">
        <f t="shared" ref="K76:K139" si="15">E76*I76</f>
        <v>5226.0407999999998</v>
      </c>
      <c r="L76" s="16">
        <f t="shared" ref="L76:L139" si="16">F76*I76</f>
        <v>0</v>
      </c>
      <c r="M76" s="16">
        <f t="shared" ref="M76:M139" si="17">G76*I76</f>
        <v>5226.0407999999998</v>
      </c>
      <c r="N76" s="16">
        <f t="shared" ref="N76:N139" si="18">H76*I76</f>
        <v>0</v>
      </c>
      <c r="O76" s="60">
        <f t="shared" ref="O76:O139" si="19">F76/D76</f>
        <v>0</v>
      </c>
      <c r="P76" s="60">
        <f t="shared" ref="P76:P139" si="20">G76/D76</f>
        <v>1</v>
      </c>
    </row>
    <row r="77" spans="1:16" ht="15.75" x14ac:dyDescent="0.25">
      <c r="A77" s="17" t="s">
        <v>158</v>
      </c>
      <c r="B77" s="17" t="s">
        <v>159</v>
      </c>
      <c r="C77" s="12" t="s">
        <v>36</v>
      </c>
      <c r="D77" s="13">
        <v>57.52</v>
      </c>
      <c r="E77" s="14">
        <v>57.52</v>
      </c>
      <c r="F77" s="14"/>
      <c r="G77" s="14">
        <f t="shared" si="13"/>
        <v>57.52</v>
      </c>
      <c r="H77" s="18">
        <f t="shared" si="12"/>
        <v>0</v>
      </c>
      <c r="I77" s="15">
        <v>42.82</v>
      </c>
      <c r="J77" s="16">
        <f t="shared" si="14"/>
        <v>2463.0064000000002</v>
      </c>
      <c r="K77" s="16">
        <f t="shared" si="15"/>
        <v>2463.0064000000002</v>
      </c>
      <c r="L77" s="16">
        <f t="shared" si="16"/>
        <v>0</v>
      </c>
      <c r="M77" s="16">
        <f t="shared" si="17"/>
        <v>2463.0064000000002</v>
      </c>
      <c r="N77" s="16">
        <f t="shared" si="18"/>
        <v>0</v>
      </c>
      <c r="O77" s="60">
        <f t="shared" si="19"/>
        <v>0</v>
      </c>
      <c r="P77" s="60">
        <f t="shared" si="20"/>
        <v>1</v>
      </c>
    </row>
    <row r="78" spans="1:16" ht="47.25" x14ac:dyDescent="0.25">
      <c r="A78" s="17" t="s">
        <v>160</v>
      </c>
      <c r="B78" s="17" t="s">
        <v>161</v>
      </c>
      <c r="C78" s="12" t="s">
        <v>31</v>
      </c>
      <c r="D78" s="13">
        <v>17.260000000000002</v>
      </c>
      <c r="E78" s="14">
        <v>17.260000000000002</v>
      </c>
      <c r="F78" s="14"/>
      <c r="G78" s="14">
        <f t="shared" si="13"/>
        <v>17.260000000000002</v>
      </c>
      <c r="H78" s="18">
        <f t="shared" si="12"/>
        <v>0</v>
      </c>
      <c r="I78" s="15">
        <v>156.66</v>
      </c>
      <c r="J78" s="16">
        <f t="shared" si="14"/>
        <v>2703.9516000000003</v>
      </c>
      <c r="K78" s="16">
        <f t="shared" si="15"/>
        <v>2703.9516000000003</v>
      </c>
      <c r="L78" s="16">
        <f t="shared" si="16"/>
        <v>0</v>
      </c>
      <c r="M78" s="16">
        <f t="shared" si="17"/>
        <v>2703.9516000000003</v>
      </c>
      <c r="N78" s="16">
        <f t="shared" si="18"/>
        <v>0</v>
      </c>
      <c r="O78" s="60">
        <f t="shared" si="19"/>
        <v>0</v>
      </c>
      <c r="P78" s="60">
        <f t="shared" si="20"/>
        <v>1</v>
      </c>
    </row>
    <row r="79" spans="1:16" ht="15.75" x14ac:dyDescent="0.25">
      <c r="A79" s="11" t="s">
        <v>162</v>
      </c>
      <c r="B79" s="11" t="s">
        <v>163</v>
      </c>
      <c r="C79" s="12"/>
      <c r="D79" s="13"/>
      <c r="E79" s="14"/>
      <c r="F79" s="14"/>
      <c r="G79" s="14"/>
      <c r="H79" s="14"/>
      <c r="I79" s="15"/>
      <c r="J79" s="84"/>
      <c r="K79" s="16">
        <f t="shared" si="15"/>
        <v>0</v>
      </c>
      <c r="L79" s="16">
        <f t="shared" si="16"/>
        <v>0</v>
      </c>
      <c r="M79" s="16">
        <f t="shared" si="17"/>
        <v>0</v>
      </c>
      <c r="N79" s="16">
        <f t="shared" si="18"/>
        <v>0</v>
      </c>
      <c r="O79" s="60" t="e">
        <f t="shared" si="19"/>
        <v>#DIV/0!</v>
      </c>
      <c r="P79" s="60" t="e">
        <f t="shared" si="20"/>
        <v>#DIV/0!</v>
      </c>
    </row>
    <row r="80" spans="1:16" ht="31.5" x14ac:dyDescent="0.25">
      <c r="A80" s="17" t="s">
        <v>164</v>
      </c>
      <c r="B80" s="17" t="s">
        <v>165</v>
      </c>
      <c r="C80" s="12" t="s">
        <v>31</v>
      </c>
      <c r="D80" s="13">
        <v>10.93</v>
      </c>
      <c r="E80" s="14">
        <v>10.93</v>
      </c>
      <c r="F80" s="14"/>
      <c r="G80" s="14">
        <f t="shared" si="13"/>
        <v>10.93</v>
      </c>
      <c r="H80" s="18">
        <f t="shared" si="12"/>
        <v>0</v>
      </c>
      <c r="I80" s="15">
        <v>110.96</v>
      </c>
      <c r="J80" s="16">
        <f t="shared" si="14"/>
        <v>1212.7927999999999</v>
      </c>
      <c r="K80" s="16">
        <f t="shared" si="15"/>
        <v>1212.7927999999999</v>
      </c>
      <c r="L80" s="16">
        <f t="shared" si="16"/>
        <v>0</v>
      </c>
      <c r="M80" s="16">
        <f t="shared" si="17"/>
        <v>1212.7927999999999</v>
      </c>
      <c r="N80" s="16">
        <f t="shared" si="18"/>
        <v>0</v>
      </c>
      <c r="O80" s="60">
        <f t="shared" si="19"/>
        <v>0</v>
      </c>
      <c r="P80" s="60">
        <f t="shared" si="20"/>
        <v>1</v>
      </c>
    </row>
    <row r="81" spans="1:16" ht="31.5" x14ac:dyDescent="0.25">
      <c r="A81" s="17" t="s">
        <v>166</v>
      </c>
      <c r="B81" s="17" t="s">
        <v>167</v>
      </c>
      <c r="C81" s="12" t="s">
        <v>31</v>
      </c>
      <c r="D81" s="13">
        <v>21.86</v>
      </c>
      <c r="E81" s="13">
        <v>21.86</v>
      </c>
      <c r="F81" s="13"/>
      <c r="G81" s="14">
        <f t="shared" si="13"/>
        <v>21.86</v>
      </c>
      <c r="H81" s="18">
        <f t="shared" si="12"/>
        <v>0</v>
      </c>
      <c r="I81" s="15">
        <v>7.38</v>
      </c>
      <c r="J81" s="16">
        <f t="shared" si="14"/>
        <v>161.32679999999999</v>
      </c>
      <c r="K81" s="16">
        <f t="shared" si="15"/>
        <v>161.32679999999999</v>
      </c>
      <c r="L81" s="16">
        <f t="shared" si="16"/>
        <v>0</v>
      </c>
      <c r="M81" s="16">
        <f t="shared" si="17"/>
        <v>161.32679999999999</v>
      </c>
      <c r="N81" s="16">
        <f t="shared" si="18"/>
        <v>0</v>
      </c>
      <c r="O81" s="60">
        <f t="shared" si="19"/>
        <v>0</v>
      </c>
      <c r="P81" s="60">
        <f t="shared" si="20"/>
        <v>1</v>
      </c>
    </row>
    <row r="82" spans="1:16" ht="31.5" x14ac:dyDescent="0.25">
      <c r="A82" s="17" t="s">
        <v>168</v>
      </c>
      <c r="B82" s="17" t="s">
        <v>169</v>
      </c>
      <c r="C82" s="12" t="s">
        <v>31</v>
      </c>
      <c r="D82" s="13">
        <v>25.96</v>
      </c>
      <c r="E82" s="13">
        <v>25.96</v>
      </c>
      <c r="F82" s="13"/>
      <c r="G82" s="14">
        <f t="shared" si="13"/>
        <v>25.96</v>
      </c>
      <c r="H82" s="18">
        <f t="shared" si="12"/>
        <v>0</v>
      </c>
      <c r="I82" s="15">
        <v>37.58</v>
      </c>
      <c r="J82" s="16">
        <f t="shared" si="14"/>
        <v>975.57679999999993</v>
      </c>
      <c r="K82" s="16">
        <f t="shared" si="15"/>
        <v>975.57679999999993</v>
      </c>
      <c r="L82" s="16">
        <f t="shared" si="16"/>
        <v>0</v>
      </c>
      <c r="M82" s="16">
        <f t="shared" si="17"/>
        <v>975.57679999999993</v>
      </c>
      <c r="N82" s="16">
        <f t="shared" si="18"/>
        <v>0</v>
      </c>
      <c r="O82" s="60">
        <f t="shared" si="19"/>
        <v>0</v>
      </c>
      <c r="P82" s="60">
        <f t="shared" si="20"/>
        <v>1</v>
      </c>
    </row>
    <row r="83" spans="1:16" ht="31.5" x14ac:dyDescent="0.25">
      <c r="A83" s="17" t="s">
        <v>170</v>
      </c>
      <c r="B83" s="17" t="s">
        <v>171</v>
      </c>
      <c r="C83" s="12" t="s">
        <v>31</v>
      </c>
      <c r="D83" s="13">
        <v>6.4</v>
      </c>
      <c r="E83" s="13">
        <v>6.4</v>
      </c>
      <c r="F83" s="13"/>
      <c r="G83" s="14">
        <f t="shared" si="13"/>
        <v>6.4</v>
      </c>
      <c r="H83" s="18">
        <f t="shared" si="12"/>
        <v>0</v>
      </c>
      <c r="I83" s="15">
        <v>29.26</v>
      </c>
      <c r="J83" s="16">
        <f t="shared" si="14"/>
        <v>187.26400000000001</v>
      </c>
      <c r="K83" s="16">
        <f t="shared" si="15"/>
        <v>187.26400000000001</v>
      </c>
      <c r="L83" s="16">
        <f t="shared" si="16"/>
        <v>0</v>
      </c>
      <c r="M83" s="16">
        <f t="shared" si="17"/>
        <v>187.26400000000001</v>
      </c>
      <c r="N83" s="16">
        <f t="shared" si="18"/>
        <v>0</v>
      </c>
      <c r="O83" s="60">
        <f t="shared" si="19"/>
        <v>0</v>
      </c>
      <c r="P83" s="60">
        <f t="shared" si="20"/>
        <v>1</v>
      </c>
    </row>
    <row r="84" spans="1:16" ht="31.5" x14ac:dyDescent="0.25">
      <c r="A84" s="17" t="s">
        <v>172</v>
      </c>
      <c r="B84" s="17" t="s">
        <v>173</v>
      </c>
      <c r="C84" s="12" t="s">
        <v>31</v>
      </c>
      <c r="D84" s="13">
        <v>17.940000000000001</v>
      </c>
      <c r="E84" s="13">
        <v>17.940000000000001</v>
      </c>
      <c r="F84" s="13"/>
      <c r="G84" s="14">
        <f t="shared" si="13"/>
        <v>17.940000000000001</v>
      </c>
      <c r="H84" s="18">
        <f t="shared" si="12"/>
        <v>0</v>
      </c>
      <c r="I84" s="15">
        <v>143.43</v>
      </c>
      <c r="J84" s="16">
        <f t="shared" si="14"/>
        <v>2573.1342000000004</v>
      </c>
      <c r="K84" s="16">
        <f t="shared" si="15"/>
        <v>2573.1342000000004</v>
      </c>
      <c r="L84" s="16">
        <f t="shared" si="16"/>
        <v>0</v>
      </c>
      <c r="M84" s="16">
        <f t="shared" si="17"/>
        <v>2573.1342000000004</v>
      </c>
      <c r="N84" s="16">
        <f t="shared" si="18"/>
        <v>0</v>
      </c>
      <c r="O84" s="60">
        <f t="shared" si="19"/>
        <v>0</v>
      </c>
      <c r="P84" s="60">
        <f t="shared" si="20"/>
        <v>1</v>
      </c>
    </row>
    <row r="85" spans="1:16" ht="31.5" x14ac:dyDescent="0.25">
      <c r="A85" s="17" t="s">
        <v>174</v>
      </c>
      <c r="B85" s="17" t="s">
        <v>175</v>
      </c>
      <c r="C85" s="12" t="s">
        <v>31</v>
      </c>
      <c r="D85" s="13">
        <v>17.940000000000001</v>
      </c>
      <c r="E85" s="13">
        <v>17.940000000000001</v>
      </c>
      <c r="F85" s="13"/>
      <c r="G85" s="14">
        <f t="shared" si="13"/>
        <v>17.940000000000001</v>
      </c>
      <c r="H85" s="18">
        <f t="shared" si="12"/>
        <v>0</v>
      </c>
      <c r="I85" s="15">
        <v>50.82</v>
      </c>
      <c r="J85" s="16">
        <f t="shared" si="14"/>
        <v>911.71080000000006</v>
      </c>
      <c r="K85" s="16">
        <f t="shared" si="15"/>
        <v>911.71080000000006</v>
      </c>
      <c r="L85" s="16">
        <f t="shared" si="16"/>
        <v>0</v>
      </c>
      <c r="M85" s="16">
        <f t="shared" si="17"/>
        <v>911.71080000000006</v>
      </c>
      <c r="N85" s="16">
        <f t="shared" si="18"/>
        <v>0</v>
      </c>
      <c r="O85" s="60">
        <f t="shared" si="19"/>
        <v>0</v>
      </c>
      <c r="P85" s="60">
        <f t="shared" si="20"/>
        <v>1</v>
      </c>
    </row>
    <row r="86" spans="1:16" s="54" customFormat="1" ht="15.75" x14ac:dyDescent="0.25">
      <c r="A86" s="48" t="s">
        <v>176</v>
      </c>
      <c r="B86" s="48" t="s">
        <v>177</v>
      </c>
      <c r="C86" s="49"/>
      <c r="D86" s="50"/>
      <c r="E86" s="51"/>
      <c r="F86" s="51"/>
      <c r="G86" s="51"/>
      <c r="H86" s="51"/>
      <c r="I86" s="52"/>
      <c r="J86" s="53">
        <f>SUM(J87:J100)</f>
        <v>3429.6595999999995</v>
      </c>
      <c r="K86" s="53">
        <f>SUM(K87:K100)</f>
        <v>3429.6595999999995</v>
      </c>
      <c r="L86" s="53">
        <f>SUM(L87:L100)</f>
        <v>0</v>
      </c>
      <c r="M86" s="53">
        <f>SUM(M87:M100)</f>
        <v>3429.6595999999995</v>
      </c>
      <c r="N86" s="53">
        <f>SUM(N87:N100)</f>
        <v>0</v>
      </c>
      <c r="O86" s="59"/>
      <c r="P86" s="59"/>
    </row>
    <row r="87" spans="1:16" ht="31.5" x14ac:dyDescent="0.25">
      <c r="A87" s="17" t="s">
        <v>178</v>
      </c>
      <c r="B87" s="17" t="s">
        <v>179</v>
      </c>
      <c r="C87" s="12" t="s">
        <v>22</v>
      </c>
      <c r="D87" s="13">
        <v>1</v>
      </c>
      <c r="E87" s="14">
        <v>1</v>
      </c>
      <c r="F87" s="14"/>
      <c r="G87" s="14">
        <f t="shared" si="13"/>
        <v>1</v>
      </c>
      <c r="H87" s="18">
        <f t="shared" si="12"/>
        <v>0</v>
      </c>
      <c r="I87" s="15">
        <v>398.72</v>
      </c>
      <c r="J87" s="16">
        <f t="shared" si="14"/>
        <v>398.72</v>
      </c>
      <c r="K87" s="16">
        <f t="shared" si="15"/>
        <v>398.72</v>
      </c>
      <c r="L87" s="16">
        <f t="shared" si="16"/>
        <v>0</v>
      </c>
      <c r="M87" s="16">
        <f t="shared" si="17"/>
        <v>398.72</v>
      </c>
      <c r="N87" s="16">
        <f t="shared" si="18"/>
        <v>0</v>
      </c>
      <c r="O87" s="60">
        <f t="shared" si="19"/>
        <v>0</v>
      </c>
      <c r="P87" s="60">
        <f t="shared" si="20"/>
        <v>1</v>
      </c>
    </row>
    <row r="88" spans="1:16" ht="31.5" x14ac:dyDescent="0.25">
      <c r="A88" s="17" t="s">
        <v>180</v>
      </c>
      <c r="B88" s="17" t="s">
        <v>181</v>
      </c>
      <c r="C88" s="12" t="s">
        <v>22</v>
      </c>
      <c r="D88" s="13">
        <v>1</v>
      </c>
      <c r="E88" s="14">
        <v>1</v>
      </c>
      <c r="F88" s="14"/>
      <c r="G88" s="14">
        <f t="shared" si="13"/>
        <v>1</v>
      </c>
      <c r="H88" s="18">
        <f t="shared" si="12"/>
        <v>0</v>
      </c>
      <c r="I88" s="15">
        <v>398.72</v>
      </c>
      <c r="J88" s="16">
        <f t="shared" si="14"/>
        <v>398.72</v>
      </c>
      <c r="K88" s="16">
        <f t="shared" si="15"/>
        <v>398.72</v>
      </c>
      <c r="L88" s="16">
        <f t="shared" si="16"/>
        <v>0</v>
      </c>
      <c r="M88" s="16">
        <f t="shared" si="17"/>
        <v>398.72</v>
      </c>
      <c r="N88" s="16">
        <f t="shared" si="18"/>
        <v>0</v>
      </c>
      <c r="O88" s="60">
        <f t="shared" si="19"/>
        <v>0</v>
      </c>
      <c r="P88" s="60">
        <f t="shared" si="20"/>
        <v>1</v>
      </c>
    </row>
    <row r="89" spans="1:16" ht="15.75" x14ac:dyDescent="0.25">
      <c r="A89" s="17" t="s">
        <v>182</v>
      </c>
      <c r="B89" s="17" t="s">
        <v>183</v>
      </c>
      <c r="C89" s="12" t="s">
        <v>22</v>
      </c>
      <c r="D89" s="13">
        <v>2</v>
      </c>
      <c r="E89" s="14">
        <v>2</v>
      </c>
      <c r="F89" s="14"/>
      <c r="G89" s="14">
        <f t="shared" si="13"/>
        <v>2</v>
      </c>
      <c r="H89" s="18">
        <f t="shared" si="12"/>
        <v>0</v>
      </c>
      <c r="I89" s="15">
        <v>47.28</v>
      </c>
      <c r="J89" s="16">
        <f t="shared" si="14"/>
        <v>94.56</v>
      </c>
      <c r="K89" s="16">
        <f t="shared" si="15"/>
        <v>94.56</v>
      </c>
      <c r="L89" s="16">
        <f t="shared" si="16"/>
        <v>0</v>
      </c>
      <c r="M89" s="16">
        <f t="shared" si="17"/>
        <v>94.56</v>
      </c>
      <c r="N89" s="16">
        <f t="shared" si="18"/>
        <v>0</v>
      </c>
      <c r="O89" s="60">
        <f t="shared" si="19"/>
        <v>0</v>
      </c>
      <c r="P89" s="60">
        <f t="shared" si="20"/>
        <v>1</v>
      </c>
    </row>
    <row r="90" spans="1:16" ht="15.75" x14ac:dyDescent="0.25">
      <c r="A90" s="17" t="s">
        <v>184</v>
      </c>
      <c r="B90" s="17" t="s">
        <v>185</v>
      </c>
      <c r="C90" s="12" t="s">
        <v>22</v>
      </c>
      <c r="D90" s="13">
        <v>1</v>
      </c>
      <c r="E90" s="14">
        <v>1</v>
      </c>
      <c r="F90" s="14"/>
      <c r="G90" s="14">
        <f t="shared" si="13"/>
        <v>1</v>
      </c>
      <c r="H90" s="18">
        <f t="shared" si="12"/>
        <v>0</v>
      </c>
      <c r="I90" s="15">
        <v>41.24</v>
      </c>
      <c r="J90" s="16">
        <f t="shared" si="14"/>
        <v>41.24</v>
      </c>
      <c r="K90" s="16">
        <f t="shared" si="15"/>
        <v>41.24</v>
      </c>
      <c r="L90" s="16">
        <f t="shared" si="16"/>
        <v>0</v>
      </c>
      <c r="M90" s="16">
        <f t="shared" si="17"/>
        <v>41.24</v>
      </c>
      <c r="N90" s="16">
        <f t="shared" si="18"/>
        <v>0</v>
      </c>
      <c r="O90" s="60">
        <f t="shared" si="19"/>
        <v>0</v>
      </c>
      <c r="P90" s="60">
        <f t="shared" si="20"/>
        <v>1</v>
      </c>
    </row>
    <row r="91" spans="1:16" ht="47.25" x14ac:dyDescent="0.25">
      <c r="A91" s="17" t="s">
        <v>186</v>
      </c>
      <c r="B91" s="17" t="s">
        <v>187</v>
      </c>
      <c r="C91" s="12" t="s">
        <v>22</v>
      </c>
      <c r="D91" s="13">
        <v>7</v>
      </c>
      <c r="E91" s="14">
        <v>7</v>
      </c>
      <c r="F91" s="14"/>
      <c r="G91" s="14">
        <f t="shared" si="13"/>
        <v>7</v>
      </c>
      <c r="H91" s="18">
        <f t="shared" si="12"/>
        <v>0</v>
      </c>
      <c r="I91" s="15">
        <v>31.15</v>
      </c>
      <c r="J91" s="16">
        <f t="shared" si="14"/>
        <v>218.04999999999998</v>
      </c>
      <c r="K91" s="16">
        <f t="shared" si="15"/>
        <v>218.04999999999998</v>
      </c>
      <c r="L91" s="16">
        <f t="shared" si="16"/>
        <v>0</v>
      </c>
      <c r="M91" s="16">
        <f t="shared" si="17"/>
        <v>218.04999999999998</v>
      </c>
      <c r="N91" s="16">
        <f t="shared" si="18"/>
        <v>0</v>
      </c>
      <c r="O91" s="60">
        <f t="shared" si="19"/>
        <v>0</v>
      </c>
      <c r="P91" s="60">
        <f t="shared" si="20"/>
        <v>1</v>
      </c>
    </row>
    <row r="92" spans="1:16" ht="47.25" x14ac:dyDescent="0.25">
      <c r="A92" s="17" t="s">
        <v>188</v>
      </c>
      <c r="B92" s="17" t="s">
        <v>189</v>
      </c>
      <c r="C92" s="12" t="s">
        <v>22</v>
      </c>
      <c r="D92" s="13">
        <v>2</v>
      </c>
      <c r="E92" s="14">
        <v>2</v>
      </c>
      <c r="F92" s="14"/>
      <c r="G92" s="14">
        <f t="shared" si="13"/>
        <v>2</v>
      </c>
      <c r="H92" s="18">
        <f t="shared" si="12"/>
        <v>0</v>
      </c>
      <c r="I92" s="15">
        <v>32.380000000000003</v>
      </c>
      <c r="J92" s="16">
        <f t="shared" si="14"/>
        <v>64.760000000000005</v>
      </c>
      <c r="K92" s="16">
        <f t="shared" si="15"/>
        <v>64.760000000000005</v>
      </c>
      <c r="L92" s="16">
        <f t="shared" si="16"/>
        <v>0</v>
      </c>
      <c r="M92" s="16">
        <f t="shared" si="17"/>
        <v>64.760000000000005</v>
      </c>
      <c r="N92" s="16">
        <f t="shared" si="18"/>
        <v>0</v>
      </c>
      <c r="O92" s="60">
        <f t="shared" si="19"/>
        <v>0</v>
      </c>
      <c r="P92" s="60">
        <f t="shared" si="20"/>
        <v>1</v>
      </c>
    </row>
    <row r="93" spans="1:16" ht="15.75" x14ac:dyDescent="0.25">
      <c r="A93" s="17" t="s">
        <v>190</v>
      </c>
      <c r="B93" s="17" t="s">
        <v>191</v>
      </c>
      <c r="C93" s="12" t="s">
        <v>36</v>
      </c>
      <c r="D93" s="13">
        <v>20.25</v>
      </c>
      <c r="E93" s="14">
        <v>20.25</v>
      </c>
      <c r="F93" s="14"/>
      <c r="G93" s="14">
        <f t="shared" si="13"/>
        <v>20.25</v>
      </c>
      <c r="H93" s="18">
        <f t="shared" si="12"/>
        <v>0</v>
      </c>
      <c r="I93" s="15">
        <v>44.08</v>
      </c>
      <c r="J93" s="16">
        <f t="shared" si="14"/>
        <v>892.62</v>
      </c>
      <c r="K93" s="16">
        <f t="shared" si="15"/>
        <v>892.62</v>
      </c>
      <c r="L93" s="16">
        <f t="shared" si="16"/>
        <v>0</v>
      </c>
      <c r="M93" s="16">
        <f t="shared" si="17"/>
        <v>892.62</v>
      </c>
      <c r="N93" s="16">
        <f t="shared" si="18"/>
        <v>0</v>
      </c>
      <c r="O93" s="60">
        <f t="shared" si="19"/>
        <v>0</v>
      </c>
      <c r="P93" s="60">
        <f t="shared" si="20"/>
        <v>1</v>
      </c>
    </row>
    <row r="94" spans="1:16" ht="15.75" x14ac:dyDescent="0.25">
      <c r="A94" s="17" t="s">
        <v>192</v>
      </c>
      <c r="B94" s="17" t="s">
        <v>193</v>
      </c>
      <c r="C94" s="12" t="s">
        <v>36</v>
      </c>
      <c r="D94" s="13">
        <v>12</v>
      </c>
      <c r="E94" s="14">
        <v>12</v>
      </c>
      <c r="F94" s="14"/>
      <c r="G94" s="14">
        <f t="shared" si="13"/>
        <v>12</v>
      </c>
      <c r="H94" s="18">
        <f t="shared" si="12"/>
        <v>0</v>
      </c>
      <c r="I94" s="15">
        <v>39.590000000000003</v>
      </c>
      <c r="J94" s="16">
        <f t="shared" si="14"/>
        <v>475.08000000000004</v>
      </c>
      <c r="K94" s="16">
        <f t="shared" si="15"/>
        <v>475.08000000000004</v>
      </c>
      <c r="L94" s="16">
        <f t="shared" si="16"/>
        <v>0</v>
      </c>
      <c r="M94" s="16">
        <f t="shared" si="17"/>
        <v>475.08000000000004</v>
      </c>
      <c r="N94" s="16">
        <f t="shared" si="18"/>
        <v>0</v>
      </c>
      <c r="O94" s="60">
        <f t="shared" si="19"/>
        <v>0</v>
      </c>
      <c r="P94" s="60">
        <f t="shared" si="20"/>
        <v>1</v>
      </c>
    </row>
    <row r="95" spans="1:16" ht="15.75" x14ac:dyDescent="0.25">
      <c r="A95" s="17" t="s">
        <v>194</v>
      </c>
      <c r="B95" s="17" t="s">
        <v>195</v>
      </c>
      <c r="C95" s="12" t="s">
        <v>22</v>
      </c>
      <c r="D95" s="13">
        <v>1</v>
      </c>
      <c r="E95" s="14">
        <v>1</v>
      </c>
      <c r="F95" s="14"/>
      <c r="G95" s="14">
        <f t="shared" si="13"/>
        <v>1</v>
      </c>
      <c r="H95" s="18">
        <f t="shared" si="12"/>
        <v>0</v>
      </c>
      <c r="I95" s="15">
        <v>22.37</v>
      </c>
      <c r="J95" s="16">
        <f t="shared" si="14"/>
        <v>22.37</v>
      </c>
      <c r="K95" s="16">
        <f t="shared" si="15"/>
        <v>22.37</v>
      </c>
      <c r="L95" s="16">
        <f t="shared" si="16"/>
        <v>0</v>
      </c>
      <c r="M95" s="16">
        <f t="shared" si="17"/>
        <v>22.37</v>
      </c>
      <c r="N95" s="16">
        <f t="shared" si="18"/>
        <v>0</v>
      </c>
      <c r="O95" s="60">
        <f t="shared" si="19"/>
        <v>0</v>
      </c>
      <c r="P95" s="60">
        <f t="shared" si="20"/>
        <v>1</v>
      </c>
    </row>
    <row r="96" spans="1:16" ht="15.75" x14ac:dyDescent="0.25">
      <c r="A96" s="17" t="s">
        <v>196</v>
      </c>
      <c r="B96" s="17" t="s">
        <v>197</v>
      </c>
      <c r="C96" s="12" t="s">
        <v>22</v>
      </c>
      <c r="D96" s="13">
        <v>6</v>
      </c>
      <c r="E96" s="14">
        <v>6</v>
      </c>
      <c r="F96" s="14"/>
      <c r="G96" s="14">
        <f t="shared" si="13"/>
        <v>6</v>
      </c>
      <c r="H96" s="18">
        <f t="shared" si="12"/>
        <v>0</v>
      </c>
      <c r="I96" s="15">
        <v>8.1999999999999993</v>
      </c>
      <c r="J96" s="16">
        <f t="shared" si="14"/>
        <v>49.199999999999996</v>
      </c>
      <c r="K96" s="16">
        <f t="shared" si="15"/>
        <v>49.199999999999996</v>
      </c>
      <c r="L96" s="16">
        <f t="shared" si="16"/>
        <v>0</v>
      </c>
      <c r="M96" s="16">
        <f t="shared" si="17"/>
        <v>49.199999999999996</v>
      </c>
      <c r="N96" s="16">
        <f t="shared" si="18"/>
        <v>0</v>
      </c>
      <c r="O96" s="60">
        <f t="shared" si="19"/>
        <v>0</v>
      </c>
      <c r="P96" s="60">
        <f t="shared" si="20"/>
        <v>1</v>
      </c>
    </row>
    <row r="97" spans="1:16" ht="31.5" x14ac:dyDescent="0.25">
      <c r="A97" s="17" t="s">
        <v>198</v>
      </c>
      <c r="B97" s="17" t="s">
        <v>199</v>
      </c>
      <c r="C97" s="12" t="s">
        <v>22</v>
      </c>
      <c r="D97" s="13">
        <v>1</v>
      </c>
      <c r="E97" s="14">
        <v>1</v>
      </c>
      <c r="F97" s="14"/>
      <c r="G97" s="14">
        <f t="shared" si="13"/>
        <v>1</v>
      </c>
      <c r="H97" s="18">
        <f t="shared" ref="H97:H100" si="21">D97-G97</f>
        <v>0</v>
      </c>
      <c r="I97" s="15">
        <v>60.52</v>
      </c>
      <c r="J97" s="16">
        <f t="shared" si="14"/>
        <v>60.52</v>
      </c>
      <c r="K97" s="16">
        <f t="shared" si="15"/>
        <v>60.52</v>
      </c>
      <c r="L97" s="16">
        <f t="shared" si="16"/>
        <v>0</v>
      </c>
      <c r="M97" s="16">
        <f t="shared" si="17"/>
        <v>60.52</v>
      </c>
      <c r="N97" s="16">
        <f t="shared" si="18"/>
        <v>0</v>
      </c>
      <c r="O97" s="60">
        <f t="shared" si="19"/>
        <v>0</v>
      </c>
      <c r="P97" s="60">
        <f t="shared" si="20"/>
        <v>1</v>
      </c>
    </row>
    <row r="98" spans="1:16" ht="31.5" x14ac:dyDescent="0.25">
      <c r="A98" s="17" t="s">
        <v>200</v>
      </c>
      <c r="B98" s="17" t="s">
        <v>201</v>
      </c>
      <c r="C98" s="12" t="s">
        <v>22</v>
      </c>
      <c r="D98" s="13">
        <v>1</v>
      </c>
      <c r="E98" s="14">
        <v>1</v>
      </c>
      <c r="F98" s="14"/>
      <c r="G98" s="14">
        <f t="shared" si="13"/>
        <v>1</v>
      </c>
      <c r="H98" s="18">
        <f t="shared" si="21"/>
        <v>0</v>
      </c>
      <c r="I98" s="15">
        <v>31.99</v>
      </c>
      <c r="J98" s="16">
        <f t="shared" si="14"/>
        <v>31.99</v>
      </c>
      <c r="K98" s="16">
        <f t="shared" si="15"/>
        <v>31.99</v>
      </c>
      <c r="L98" s="16">
        <f t="shared" si="16"/>
        <v>0</v>
      </c>
      <c r="M98" s="16">
        <f t="shared" si="17"/>
        <v>31.99</v>
      </c>
      <c r="N98" s="16">
        <f t="shared" si="18"/>
        <v>0</v>
      </c>
      <c r="O98" s="60">
        <f t="shared" si="19"/>
        <v>0</v>
      </c>
      <c r="P98" s="60">
        <f t="shared" si="20"/>
        <v>1</v>
      </c>
    </row>
    <row r="99" spans="1:16" ht="15.75" x14ac:dyDescent="0.25">
      <c r="A99" s="17" t="s">
        <v>202</v>
      </c>
      <c r="B99" s="17" t="s">
        <v>203</v>
      </c>
      <c r="C99" s="12" t="s">
        <v>22</v>
      </c>
      <c r="D99" s="13">
        <v>4</v>
      </c>
      <c r="E99" s="14">
        <v>4</v>
      </c>
      <c r="F99" s="14"/>
      <c r="G99" s="14">
        <f t="shared" si="13"/>
        <v>4</v>
      </c>
      <c r="H99" s="18">
        <f t="shared" si="21"/>
        <v>0</v>
      </c>
      <c r="I99" s="15">
        <v>10.51</v>
      </c>
      <c r="J99" s="16">
        <f t="shared" si="14"/>
        <v>42.04</v>
      </c>
      <c r="K99" s="16">
        <f t="shared" si="15"/>
        <v>42.04</v>
      </c>
      <c r="L99" s="16">
        <f t="shared" si="16"/>
        <v>0</v>
      </c>
      <c r="M99" s="16">
        <f t="shared" si="17"/>
        <v>42.04</v>
      </c>
      <c r="N99" s="16">
        <f t="shared" si="18"/>
        <v>0</v>
      </c>
      <c r="O99" s="60">
        <f t="shared" si="19"/>
        <v>0</v>
      </c>
      <c r="P99" s="60">
        <f t="shared" si="20"/>
        <v>1</v>
      </c>
    </row>
    <row r="100" spans="1:16" ht="15.75" x14ac:dyDescent="0.25">
      <c r="A100" s="17" t="s">
        <v>204</v>
      </c>
      <c r="B100" s="17" t="s">
        <v>205</v>
      </c>
      <c r="C100" s="12" t="s">
        <v>36</v>
      </c>
      <c r="D100" s="13">
        <v>39.64</v>
      </c>
      <c r="E100" s="14">
        <v>39.64</v>
      </c>
      <c r="F100" s="14"/>
      <c r="G100" s="14">
        <f t="shared" si="13"/>
        <v>39.64</v>
      </c>
      <c r="H100" s="18">
        <f t="shared" si="21"/>
        <v>0</v>
      </c>
      <c r="I100" s="15">
        <v>16.14</v>
      </c>
      <c r="J100" s="16">
        <f t="shared" si="14"/>
        <v>639.78960000000006</v>
      </c>
      <c r="K100" s="16">
        <f t="shared" si="15"/>
        <v>639.78960000000006</v>
      </c>
      <c r="L100" s="16">
        <f t="shared" si="16"/>
        <v>0</v>
      </c>
      <c r="M100" s="16">
        <f t="shared" si="17"/>
        <v>639.78960000000006</v>
      </c>
      <c r="N100" s="16">
        <f t="shared" si="18"/>
        <v>0</v>
      </c>
      <c r="O100" s="60">
        <f t="shared" si="19"/>
        <v>0</v>
      </c>
      <c r="P100" s="60">
        <f t="shared" si="20"/>
        <v>1</v>
      </c>
    </row>
    <row r="101" spans="1:16" s="54" customFormat="1" ht="15.75" x14ac:dyDescent="0.25">
      <c r="A101" s="48" t="s">
        <v>206</v>
      </c>
      <c r="B101" s="48" t="s">
        <v>207</v>
      </c>
      <c r="C101" s="49"/>
      <c r="D101" s="50"/>
      <c r="E101" s="51"/>
      <c r="F101" s="51"/>
      <c r="G101" s="51"/>
      <c r="H101" s="51"/>
      <c r="I101" s="52"/>
      <c r="J101" s="53">
        <f>J102+J106+J111</f>
        <v>62943.519500000009</v>
      </c>
      <c r="K101" s="53">
        <f>K102+K106+K111</f>
        <v>56538.008500000004</v>
      </c>
      <c r="L101" s="53">
        <f>L102+L106+L111</f>
        <v>0</v>
      </c>
      <c r="M101" s="53">
        <f>M102+M106+M111</f>
        <v>56538.008500000004</v>
      </c>
      <c r="N101" s="53">
        <f>N102+N106+N111</f>
        <v>6405.5110000000013</v>
      </c>
      <c r="O101" s="59"/>
      <c r="P101" s="59"/>
    </row>
    <row r="102" spans="1:16" ht="15.75" x14ac:dyDescent="0.25">
      <c r="A102" s="11" t="s">
        <v>208</v>
      </c>
      <c r="B102" s="11" t="s">
        <v>209</v>
      </c>
      <c r="C102" s="12"/>
      <c r="D102" s="13"/>
      <c r="E102" s="14"/>
      <c r="F102" s="14"/>
      <c r="G102" s="14">
        <f t="shared" si="13"/>
        <v>0</v>
      </c>
      <c r="H102" s="14"/>
      <c r="I102" s="15"/>
      <c r="J102" s="47">
        <f>SUM(J103:J105)</f>
        <v>8184.6857000000009</v>
      </c>
      <c r="K102" s="47">
        <f>SUM(K103:K105)</f>
        <v>8184.6857000000009</v>
      </c>
      <c r="L102" s="47">
        <f>SUM(L103:L105)</f>
        <v>0</v>
      </c>
      <c r="M102" s="47">
        <f>SUM(M103:M105)</f>
        <v>8184.6857000000009</v>
      </c>
      <c r="N102" s="47">
        <f>SUM(N103:N105)</f>
        <v>0</v>
      </c>
      <c r="O102" s="60"/>
      <c r="P102" s="60"/>
    </row>
    <row r="103" spans="1:16" ht="47.25" x14ac:dyDescent="0.25">
      <c r="A103" s="17" t="s">
        <v>210</v>
      </c>
      <c r="B103" s="17" t="s">
        <v>211</v>
      </c>
      <c r="C103" s="12" t="s">
        <v>31</v>
      </c>
      <c r="D103" s="13">
        <v>165.81</v>
      </c>
      <c r="E103" s="14">
        <v>165.81</v>
      </c>
      <c r="F103" s="14"/>
      <c r="G103" s="14">
        <f t="shared" si="13"/>
        <v>165.81</v>
      </c>
      <c r="H103" s="18">
        <f t="shared" ref="H103:H112" si="22">D103-G103</f>
        <v>0</v>
      </c>
      <c r="I103" s="15">
        <v>9.11</v>
      </c>
      <c r="J103" s="16">
        <f t="shared" si="14"/>
        <v>1510.5291</v>
      </c>
      <c r="K103" s="16">
        <f t="shared" si="15"/>
        <v>1510.5291</v>
      </c>
      <c r="L103" s="16">
        <f t="shared" si="16"/>
        <v>0</v>
      </c>
      <c r="M103" s="16">
        <f t="shared" si="17"/>
        <v>1510.5291</v>
      </c>
      <c r="N103" s="16">
        <f t="shared" si="18"/>
        <v>0</v>
      </c>
      <c r="O103" s="60">
        <f t="shared" si="19"/>
        <v>0</v>
      </c>
      <c r="P103" s="60">
        <f t="shared" si="20"/>
        <v>1</v>
      </c>
    </row>
    <row r="104" spans="1:16" ht="31.5" x14ac:dyDescent="0.25">
      <c r="A104" s="17" t="s">
        <v>212</v>
      </c>
      <c r="B104" s="17" t="s">
        <v>213</v>
      </c>
      <c r="C104" s="12" t="s">
        <v>31</v>
      </c>
      <c r="D104" s="13">
        <v>19.579999999999998</v>
      </c>
      <c r="E104" s="14">
        <v>19.579999999999998</v>
      </c>
      <c r="F104" s="14"/>
      <c r="G104" s="14">
        <f t="shared" si="13"/>
        <v>19.579999999999998</v>
      </c>
      <c r="H104" s="18">
        <f t="shared" si="22"/>
        <v>0</v>
      </c>
      <c r="I104" s="15">
        <v>36.53</v>
      </c>
      <c r="J104" s="16">
        <f t="shared" si="14"/>
        <v>715.25739999999996</v>
      </c>
      <c r="K104" s="16">
        <f t="shared" si="15"/>
        <v>715.25739999999996</v>
      </c>
      <c r="L104" s="16">
        <f t="shared" si="16"/>
        <v>0</v>
      </c>
      <c r="M104" s="16">
        <f t="shared" si="17"/>
        <v>715.25739999999996</v>
      </c>
      <c r="N104" s="16">
        <f t="shared" si="18"/>
        <v>0</v>
      </c>
      <c r="O104" s="60">
        <f t="shared" si="19"/>
        <v>0</v>
      </c>
      <c r="P104" s="60">
        <f t="shared" si="20"/>
        <v>1</v>
      </c>
    </row>
    <row r="105" spans="1:16" ht="15.75" x14ac:dyDescent="0.25">
      <c r="A105" s="17" t="s">
        <v>214</v>
      </c>
      <c r="B105" s="17" t="s">
        <v>215</v>
      </c>
      <c r="C105" s="12" t="s">
        <v>31</v>
      </c>
      <c r="D105" s="13">
        <v>139.52000000000001</v>
      </c>
      <c r="E105" s="14">
        <v>139.52000000000001</v>
      </c>
      <c r="F105" s="14"/>
      <c r="G105" s="14">
        <f t="shared" si="13"/>
        <v>139.52000000000001</v>
      </c>
      <c r="H105" s="18">
        <f t="shared" si="22"/>
        <v>0</v>
      </c>
      <c r="I105" s="15">
        <v>42.71</v>
      </c>
      <c r="J105" s="16">
        <f t="shared" si="14"/>
        <v>5958.8992000000007</v>
      </c>
      <c r="K105" s="16">
        <f t="shared" si="15"/>
        <v>5958.8992000000007</v>
      </c>
      <c r="L105" s="16">
        <f t="shared" si="16"/>
        <v>0</v>
      </c>
      <c r="M105" s="16">
        <f t="shared" si="17"/>
        <v>5958.8992000000007</v>
      </c>
      <c r="N105" s="16">
        <f t="shared" si="18"/>
        <v>0</v>
      </c>
      <c r="O105" s="60">
        <f t="shared" si="19"/>
        <v>0</v>
      </c>
      <c r="P105" s="60">
        <f t="shared" si="20"/>
        <v>1</v>
      </c>
    </row>
    <row r="106" spans="1:16" ht="15.75" x14ac:dyDescent="0.25">
      <c r="A106" s="11" t="s">
        <v>216</v>
      </c>
      <c r="B106" s="11" t="s">
        <v>217</v>
      </c>
      <c r="C106" s="12"/>
      <c r="D106" s="13"/>
      <c r="E106" s="14"/>
      <c r="F106" s="14"/>
      <c r="G106" s="14">
        <f t="shared" si="13"/>
        <v>0</v>
      </c>
      <c r="H106" s="14"/>
      <c r="I106" s="15"/>
      <c r="J106" s="47">
        <f>SUM(J107:J110)</f>
        <v>35200.322800000002</v>
      </c>
      <c r="K106" s="47">
        <f>SUM(K107:K110)</f>
        <v>35200.322800000002</v>
      </c>
      <c r="L106" s="47">
        <f>SUM(L107:L110)</f>
        <v>0</v>
      </c>
      <c r="M106" s="47">
        <f>SUM(M107:M110)</f>
        <v>35200.322800000002</v>
      </c>
      <c r="N106" s="47">
        <f>SUM(N107:N110)</f>
        <v>0</v>
      </c>
      <c r="O106" s="60"/>
      <c r="P106" s="60"/>
    </row>
    <row r="107" spans="1:16" ht="31.5" x14ac:dyDescent="0.25">
      <c r="A107" s="17" t="s">
        <v>218</v>
      </c>
      <c r="B107" s="17" t="s">
        <v>167</v>
      </c>
      <c r="C107" s="12" t="s">
        <v>31</v>
      </c>
      <c r="D107" s="13">
        <v>1402.25</v>
      </c>
      <c r="E107" s="14">
        <v>1402.25</v>
      </c>
      <c r="F107" s="14"/>
      <c r="G107" s="14">
        <f t="shared" si="13"/>
        <v>1402.25</v>
      </c>
      <c r="H107" s="18">
        <f t="shared" si="22"/>
        <v>0</v>
      </c>
      <c r="I107" s="15">
        <v>7.38</v>
      </c>
      <c r="J107" s="16">
        <f t="shared" si="14"/>
        <v>10348.605</v>
      </c>
      <c r="K107" s="16">
        <f t="shared" si="15"/>
        <v>10348.605</v>
      </c>
      <c r="L107" s="16">
        <f t="shared" si="16"/>
        <v>0</v>
      </c>
      <c r="M107" s="16">
        <f t="shared" si="17"/>
        <v>10348.605</v>
      </c>
      <c r="N107" s="16">
        <f t="shared" si="18"/>
        <v>0</v>
      </c>
      <c r="O107" s="60">
        <f t="shared" si="19"/>
        <v>0</v>
      </c>
      <c r="P107" s="60">
        <f t="shared" si="20"/>
        <v>1</v>
      </c>
    </row>
    <row r="108" spans="1:16" ht="31.5" x14ac:dyDescent="0.25">
      <c r="A108" s="17" t="s">
        <v>219</v>
      </c>
      <c r="B108" s="17" t="s">
        <v>220</v>
      </c>
      <c r="C108" s="12" t="s">
        <v>31</v>
      </c>
      <c r="D108" s="13">
        <v>855.72</v>
      </c>
      <c r="E108" s="14">
        <v>855.72</v>
      </c>
      <c r="F108" s="14"/>
      <c r="G108" s="14">
        <f t="shared" si="13"/>
        <v>855.72</v>
      </c>
      <c r="H108" s="18">
        <f t="shared" si="22"/>
        <v>0</v>
      </c>
      <c r="I108" s="15">
        <v>25.03</v>
      </c>
      <c r="J108" s="16">
        <f t="shared" si="14"/>
        <v>21418.671600000001</v>
      </c>
      <c r="K108" s="16">
        <f t="shared" si="15"/>
        <v>21418.671600000001</v>
      </c>
      <c r="L108" s="16">
        <f t="shared" si="16"/>
        <v>0</v>
      </c>
      <c r="M108" s="16">
        <f t="shared" si="17"/>
        <v>21418.671600000001</v>
      </c>
      <c r="N108" s="16">
        <f t="shared" si="18"/>
        <v>0</v>
      </c>
      <c r="O108" s="60">
        <f t="shared" si="19"/>
        <v>0</v>
      </c>
      <c r="P108" s="60">
        <f t="shared" si="20"/>
        <v>1</v>
      </c>
    </row>
    <row r="109" spans="1:16" ht="47.25" x14ac:dyDescent="0.25">
      <c r="A109" s="17" t="s">
        <v>221</v>
      </c>
      <c r="B109" s="17" t="s">
        <v>222</v>
      </c>
      <c r="C109" s="12" t="s">
        <v>31</v>
      </c>
      <c r="D109" s="13">
        <v>26.08</v>
      </c>
      <c r="E109" s="14">
        <v>26.08</v>
      </c>
      <c r="F109" s="14"/>
      <c r="G109" s="14">
        <f t="shared" si="13"/>
        <v>26.08</v>
      </c>
      <c r="H109" s="18">
        <f t="shared" si="22"/>
        <v>0</v>
      </c>
      <c r="I109" s="15">
        <v>62.95</v>
      </c>
      <c r="J109" s="16">
        <f t="shared" si="14"/>
        <v>1641.7359999999999</v>
      </c>
      <c r="K109" s="16">
        <f t="shared" si="15"/>
        <v>1641.7359999999999</v>
      </c>
      <c r="L109" s="16">
        <f t="shared" si="16"/>
        <v>0</v>
      </c>
      <c r="M109" s="16">
        <f t="shared" si="17"/>
        <v>1641.7359999999999</v>
      </c>
      <c r="N109" s="16">
        <f t="shared" si="18"/>
        <v>0</v>
      </c>
      <c r="O109" s="60">
        <f t="shared" si="19"/>
        <v>0</v>
      </c>
      <c r="P109" s="60">
        <f t="shared" si="20"/>
        <v>1</v>
      </c>
    </row>
    <row r="110" spans="1:16" ht="31.5" x14ac:dyDescent="0.25">
      <c r="A110" s="17" t="s">
        <v>223</v>
      </c>
      <c r="B110" s="17" t="s">
        <v>224</v>
      </c>
      <c r="C110" s="12" t="s">
        <v>31</v>
      </c>
      <c r="D110" s="13">
        <v>59.83</v>
      </c>
      <c r="E110" s="14">
        <v>59.83</v>
      </c>
      <c r="F110" s="14"/>
      <c r="G110" s="14">
        <f t="shared" si="13"/>
        <v>59.83</v>
      </c>
      <c r="H110" s="18">
        <f t="shared" si="22"/>
        <v>0</v>
      </c>
      <c r="I110" s="15">
        <v>29.94</v>
      </c>
      <c r="J110" s="16">
        <f t="shared" si="14"/>
        <v>1791.3102000000001</v>
      </c>
      <c r="K110" s="16">
        <f t="shared" si="15"/>
        <v>1791.3102000000001</v>
      </c>
      <c r="L110" s="16">
        <f t="shared" si="16"/>
        <v>0</v>
      </c>
      <c r="M110" s="16">
        <f t="shared" si="17"/>
        <v>1791.3102000000001</v>
      </c>
      <c r="N110" s="16">
        <f t="shared" si="18"/>
        <v>0</v>
      </c>
      <c r="O110" s="60">
        <f t="shared" si="19"/>
        <v>0</v>
      </c>
      <c r="P110" s="60">
        <f t="shared" si="20"/>
        <v>1</v>
      </c>
    </row>
    <row r="111" spans="1:16" ht="15.75" x14ac:dyDescent="0.25">
      <c r="A111" s="11" t="s">
        <v>225</v>
      </c>
      <c r="B111" s="11" t="s">
        <v>226</v>
      </c>
      <c r="C111" s="12"/>
      <c r="D111" s="13"/>
      <c r="E111" s="14"/>
      <c r="F111" s="14"/>
      <c r="G111" s="14">
        <f t="shared" si="13"/>
        <v>0</v>
      </c>
      <c r="H111" s="14"/>
      <c r="I111" s="15"/>
      <c r="J111" s="47">
        <f>J112</f>
        <v>19558.511000000002</v>
      </c>
      <c r="K111" s="47">
        <f>SUM(K112)</f>
        <v>13153</v>
      </c>
      <c r="L111" s="47">
        <f>SUM(L112)</f>
        <v>0</v>
      </c>
      <c r="M111" s="16">
        <f>SUM(M112)</f>
        <v>13153</v>
      </c>
      <c r="N111" s="47">
        <f>SUM(N112)</f>
        <v>6405.5110000000013</v>
      </c>
      <c r="O111" s="60"/>
      <c r="P111" s="60"/>
    </row>
    <row r="112" spans="1:16" ht="31.5" x14ac:dyDescent="0.25">
      <c r="A112" s="17" t="s">
        <v>227</v>
      </c>
      <c r="B112" s="17" t="s">
        <v>169</v>
      </c>
      <c r="C112" s="12" t="s">
        <v>31</v>
      </c>
      <c r="D112" s="13">
        <v>520.45000000000005</v>
      </c>
      <c r="E112" s="14">
        <v>350</v>
      </c>
      <c r="F112" s="14"/>
      <c r="G112" s="14">
        <f t="shared" si="13"/>
        <v>350</v>
      </c>
      <c r="H112" s="18">
        <f t="shared" si="22"/>
        <v>170.45000000000005</v>
      </c>
      <c r="I112" s="15">
        <v>37.58</v>
      </c>
      <c r="J112" s="16">
        <f t="shared" si="14"/>
        <v>19558.511000000002</v>
      </c>
      <c r="K112" s="16">
        <f t="shared" si="15"/>
        <v>13153</v>
      </c>
      <c r="L112" s="16">
        <f t="shared" si="16"/>
        <v>0</v>
      </c>
      <c r="M112" s="16">
        <f t="shared" si="17"/>
        <v>13153</v>
      </c>
      <c r="N112" s="16">
        <f t="shared" si="18"/>
        <v>6405.5110000000013</v>
      </c>
      <c r="O112" s="60">
        <f t="shared" si="19"/>
        <v>0</v>
      </c>
      <c r="P112" s="60">
        <f t="shared" si="20"/>
        <v>0.67249495628782774</v>
      </c>
    </row>
    <row r="113" spans="1:16" s="71" customFormat="1" ht="15.75" x14ac:dyDescent="0.25">
      <c r="A113" s="48" t="s">
        <v>228</v>
      </c>
      <c r="B113" s="48" t="s">
        <v>229</v>
      </c>
      <c r="C113" s="66"/>
      <c r="D113" s="67"/>
      <c r="E113" s="68"/>
      <c r="F113" s="68"/>
      <c r="G113" s="68"/>
      <c r="H113" s="68"/>
      <c r="I113" s="69"/>
      <c r="J113" s="53">
        <f>J114+J123</f>
        <v>55338.028000000006</v>
      </c>
      <c r="K113" s="53">
        <f>K114+K123</f>
        <v>43803.282400000004</v>
      </c>
      <c r="L113" s="53">
        <f>L114+L123</f>
        <v>0</v>
      </c>
      <c r="M113" s="53">
        <f>M114+M123</f>
        <v>43803.282400000004</v>
      </c>
      <c r="N113" s="53">
        <f>N114+N123</f>
        <v>11534.7456</v>
      </c>
      <c r="O113" s="70"/>
      <c r="P113" s="70"/>
    </row>
    <row r="114" spans="1:16" s="79" customFormat="1" ht="15.75" x14ac:dyDescent="0.25">
      <c r="A114" s="11" t="s">
        <v>230</v>
      </c>
      <c r="B114" s="11" t="s">
        <v>231</v>
      </c>
      <c r="C114" s="74"/>
      <c r="D114" s="75"/>
      <c r="E114" s="76"/>
      <c r="F114" s="76"/>
      <c r="G114" s="76"/>
      <c r="H114" s="76"/>
      <c r="I114" s="77"/>
      <c r="J114" s="47">
        <f>SUM(J115:J122)</f>
        <v>33247.018000000004</v>
      </c>
      <c r="K114" s="47">
        <f>SUM(K115:K122)</f>
        <v>21712.272400000002</v>
      </c>
      <c r="L114" s="47">
        <f>SUM(L115:L122)</f>
        <v>0</v>
      </c>
      <c r="M114" s="47">
        <f>SUM(M115:M122)</f>
        <v>21712.272400000002</v>
      </c>
      <c r="N114" s="47">
        <f>SUM(N115:N122)</f>
        <v>11534.7456</v>
      </c>
      <c r="O114" s="78"/>
      <c r="P114" s="78"/>
    </row>
    <row r="115" spans="1:16" ht="31.5" x14ac:dyDescent="0.25">
      <c r="A115" s="17" t="s">
        <v>232</v>
      </c>
      <c r="B115" s="17" t="s">
        <v>233</v>
      </c>
      <c r="C115" s="12" t="s">
        <v>31</v>
      </c>
      <c r="D115" s="13">
        <v>23.84</v>
      </c>
      <c r="E115" s="14"/>
      <c r="F115" s="14"/>
      <c r="G115" s="14">
        <f t="shared" si="13"/>
        <v>0</v>
      </c>
      <c r="H115" s="18">
        <f t="shared" ref="H115:H140" si="23">D115-G115</f>
        <v>23.84</v>
      </c>
      <c r="I115" s="15">
        <v>483.84</v>
      </c>
      <c r="J115" s="16">
        <f t="shared" si="14"/>
        <v>11534.7456</v>
      </c>
      <c r="K115" s="16">
        <f t="shared" si="15"/>
        <v>0</v>
      </c>
      <c r="L115" s="16">
        <f t="shared" si="16"/>
        <v>0</v>
      </c>
      <c r="M115" s="16">
        <f t="shared" si="17"/>
        <v>0</v>
      </c>
      <c r="N115" s="16">
        <f t="shared" si="18"/>
        <v>11534.7456</v>
      </c>
      <c r="O115" s="60">
        <f t="shared" si="19"/>
        <v>0</v>
      </c>
      <c r="P115" s="60">
        <f t="shared" si="20"/>
        <v>0</v>
      </c>
    </row>
    <row r="116" spans="1:16" ht="31.5" x14ac:dyDescent="0.25">
      <c r="A116" s="17" t="s">
        <v>234</v>
      </c>
      <c r="B116" s="17" t="s">
        <v>235</v>
      </c>
      <c r="C116" s="12" t="s">
        <v>36</v>
      </c>
      <c r="D116" s="13">
        <v>5.37</v>
      </c>
      <c r="E116" s="14">
        <v>5.37</v>
      </c>
      <c r="F116" s="14"/>
      <c r="G116" s="14">
        <f t="shared" si="13"/>
        <v>5.37</v>
      </c>
      <c r="H116" s="18">
        <f t="shared" si="23"/>
        <v>0</v>
      </c>
      <c r="I116" s="15">
        <v>134.08000000000001</v>
      </c>
      <c r="J116" s="16">
        <f t="shared" si="14"/>
        <v>720.00960000000009</v>
      </c>
      <c r="K116" s="16">
        <f t="shared" si="15"/>
        <v>720.00960000000009</v>
      </c>
      <c r="L116" s="16">
        <f t="shared" si="16"/>
        <v>0</v>
      </c>
      <c r="M116" s="16">
        <f t="shared" si="17"/>
        <v>720.00960000000009</v>
      </c>
      <c r="N116" s="16">
        <f t="shared" si="18"/>
        <v>0</v>
      </c>
      <c r="O116" s="60">
        <f t="shared" si="19"/>
        <v>0</v>
      </c>
      <c r="P116" s="60">
        <f t="shared" si="20"/>
        <v>1</v>
      </c>
    </row>
    <row r="117" spans="1:16" ht="47.25" x14ac:dyDescent="0.25">
      <c r="A117" s="17" t="s">
        <v>236</v>
      </c>
      <c r="B117" s="17" t="s">
        <v>237</v>
      </c>
      <c r="C117" s="12" t="s">
        <v>36</v>
      </c>
      <c r="D117" s="13">
        <v>16.510000000000002</v>
      </c>
      <c r="E117" s="14">
        <v>16.510000000000002</v>
      </c>
      <c r="F117" s="14"/>
      <c r="G117" s="14">
        <f t="shared" si="13"/>
        <v>16.510000000000002</v>
      </c>
      <c r="H117" s="18">
        <f t="shared" si="23"/>
        <v>0</v>
      </c>
      <c r="I117" s="15">
        <v>171.04</v>
      </c>
      <c r="J117" s="16">
        <f t="shared" si="14"/>
        <v>2823.8704000000002</v>
      </c>
      <c r="K117" s="16">
        <f t="shared" si="15"/>
        <v>2823.8704000000002</v>
      </c>
      <c r="L117" s="16">
        <f t="shared" si="16"/>
        <v>0</v>
      </c>
      <c r="M117" s="16">
        <f t="shared" si="17"/>
        <v>2823.8704000000002</v>
      </c>
      <c r="N117" s="16">
        <f t="shared" si="18"/>
        <v>0</v>
      </c>
      <c r="O117" s="60">
        <f t="shared" si="19"/>
        <v>0</v>
      </c>
      <c r="P117" s="60">
        <f t="shared" si="20"/>
        <v>1</v>
      </c>
    </row>
    <row r="118" spans="1:16" ht="47.25" x14ac:dyDescent="0.25">
      <c r="A118" s="17" t="s">
        <v>238</v>
      </c>
      <c r="B118" s="17" t="s">
        <v>239</v>
      </c>
      <c r="C118" s="12" t="s">
        <v>36</v>
      </c>
      <c r="D118" s="13">
        <v>9.76</v>
      </c>
      <c r="E118" s="14">
        <v>9.76</v>
      </c>
      <c r="F118" s="14"/>
      <c r="G118" s="14">
        <f t="shared" si="13"/>
        <v>9.76</v>
      </c>
      <c r="H118" s="18">
        <f t="shared" si="23"/>
        <v>0</v>
      </c>
      <c r="I118" s="15">
        <v>320.5</v>
      </c>
      <c r="J118" s="16">
        <f t="shared" si="14"/>
        <v>3128.08</v>
      </c>
      <c r="K118" s="16">
        <f t="shared" si="15"/>
        <v>3128.08</v>
      </c>
      <c r="L118" s="16">
        <f t="shared" si="16"/>
        <v>0</v>
      </c>
      <c r="M118" s="16">
        <f t="shared" si="17"/>
        <v>3128.08</v>
      </c>
      <c r="N118" s="16">
        <f t="shared" si="18"/>
        <v>0</v>
      </c>
      <c r="O118" s="60">
        <f t="shared" si="19"/>
        <v>0</v>
      </c>
      <c r="P118" s="60">
        <f t="shared" si="20"/>
        <v>1</v>
      </c>
    </row>
    <row r="119" spans="1:16" ht="15.75" x14ac:dyDescent="0.25">
      <c r="A119" s="17" t="s">
        <v>240</v>
      </c>
      <c r="B119" s="17" t="s">
        <v>241</v>
      </c>
      <c r="C119" s="12" t="s">
        <v>31</v>
      </c>
      <c r="D119" s="13">
        <v>2.25</v>
      </c>
      <c r="E119" s="14">
        <v>2.25</v>
      </c>
      <c r="F119" s="14"/>
      <c r="G119" s="14">
        <f t="shared" si="13"/>
        <v>2.25</v>
      </c>
      <c r="H119" s="18">
        <f t="shared" si="23"/>
        <v>0</v>
      </c>
      <c r="I119" s="15">
        <v>368.26</v>
      </c>
      <c r="J119" s="16">
        <f t="shared" si="14"/>
        <v>828.58500000000004</v>
      </c>
      <c r="K119" s="16">
        <f t="shared" si="15"/>
        <v>828.58500000000004</v>
      </c>
      <c r="L119" s="16">
        <f t="shared" si="16"/>
        <v>0</v>
      </c>
      <c r="M119" s="16">
        <f t="shared" si="17"/>
        <v>828.58500000000004</v>
      </c>
      <c r="N119" s="16">
        <f t="shared" si="18"/>
        <v>0</v>
      </c>
      <c r="O119" s="60">
        <f t="shared" si="19"/>
        <v>0</v>
      </c>
      <c r="P119" s="60">
        <f t="shared" si="20"/>
        <v>1</v>
      </c>
    </row>
    <row r="120" spans="1:16" ht="15.75" x14ac:dyDescent="0.25">
      <c r="A120" s="17" t="s">
        <v>242</v>
      </c>
      <c r="B120" s="17" t="s">
        <v>243</v>
      </c>
      <c r="C120" s="12" t="s">
        <v>31</v>
      </c>
      <c r="D120" s="13">
        <v>10.73</v>
      </c>
      <c r="E120" s="14">
        <v>10.73</v>
      </c>
      <c r="F120" s="14"/>
      <c r="G120" s="14">
        <f t="shared" si="13"/>
        <v>10.73</v>
      </c>
      <c r="H120" s="18">
        <f t="shared" si="23"/>
        <v>0</v>
      </c>
      <c r="I120" s="15">
        <v>579.94000000000005</v>
      </c>
      <c r="J120" s="16">
        <f t="shared" si="14"/>
        <v>6222.7562000000007</v>
      </c>
      <c r="K120" s="16">
        <f t="shared" si="15"/>
        <v>6222.7562000000007</v>
      </c>
      <c r="L120" s="16">
        <f t="shared" si="16"/>
        <v>0</v>
      </c>
      <c r="M120" s="16">
        <f t="shared" si="17"/>
        <v>6222.7562000000007</v>
      </c>
      <c r="N120" s="16">
        <f t="shared" si="18"/>
        <v>0</v>
      </c>
      <c r="O120" s="60">
        <f t="shared" si="19"/>
        <v>0</v>
      </c>
      <c r="P120" s="60">
        <f t="shared" si="20"/>
        <v>1</v>
      </c>
    </row>
    <row r="121" spans="1:16" ht="15.75" x14ac:dyDescent="0.25">
      <c r="A121" s="17" t="s">
        <v>244</v>
      </c>
      <c r="B121" s="17" t="s">
        <v>245</v>
      </c>
      <c r="C121" s="12" t="s">
        <v>31</v>
      </c>
      <c r="D121" s="13">
        <v>12.98</v>
      </c>
      <c r="E121" s="14">
        <v>12.98</v>
      </c>
      <c r="F121" s="14"/>
      <c r="G121" s="14">
        <f t="shared" si="13"/>
        <v>12.98</v>
      </c>
      <c r="H121" s="18">
        <f t="shared" si="23"/>
        <v>0</v>
      </c>
      <c r="I121" s="15">
        <v>483.84</v>
      </c>
      <c r="J121" s="16">
        <f t="shared" si="14"/>
        <v>6280.2431999999999</v>
      </c>
      <c r="K121" s="16">
        <f t="shared" si="15"/>
        <v>6280.2431999999999</v>
      </c>
      <c r="L121" s="16">
        <f t="shared" si="16"/>
        <v>0</v>
      </c>
      <c r="M121" s="16">
        <f t="shared" si="17"/>
        <v>6280.2431999999999</v>
      </c>
      <c r="N121" s="16">
        <f t="shared" si="18"/>
        <v>0</v>
      </c>
      <c r="O121" s="60">
        <f t="shared" si="19"/>
        <v>0</v>
      </c>
      <c r="P121" s="60">
        <f t="shared" si="20"/>
        <v>1</v>
      </c>
    </row>
    <row r="122" spans="1:16" ht="15.75" x14ac:dyDescent="0.25">
      <c r="A122" s="17" t="s">
        <v>246</v>
      </c>
      <c r="B122" s="17" t="s">
        <v>247</v>
      </c>
      <c r="C122" s="12" t="s">
        <v>36</v>
      </c>
      <c r="D122" s="13">
        <v>14.7</v>
      </c>
      <c r="E122" s="14">
        <v>14.7</v>
      </c>
      <c r="F122" s="14"/>
      <c r="G122" s="14">
        <f t="shared" si="13"/>
        <v>14.7</v>
      </c>
      <c r="H122" s="18">
        <f t="shared" si="23"/>
        <v>0</v>
      </c>
      <c r="I122" s="15">
        <v>116.24</v>
      </c>
      <c r="J122" s="16">
        <f t="shared" si="14"/>
        <v>1708.7279999999998</v>
      </c>
      <c r="K122" s="16">
        <f t="shared" si="15"/>
        <v>1708.7279999999998</v>
      </c>
      <c r="L122" s="16">
        <f t="shared" si="16"/>
        <v>0</v>
      </c>
      <c r="M122" s="16">
        <f t="shared" si="17"/>
        <v>1708.7279999999998</v>
      </c>
      <c r="N122" s="16">
        <f t="shared" si="18"/>
        <v>0</v>
      </c>
      <c r="O122" s="60">
        <f t="shared" si="19"/>
        <v>0</v>
      </c>
      <c r="P122" s="60">
        <f t="shared" si="20"/>
        <v>1</v>
      </c>
    </row>
    <row r="123" spans="1:16" s="79" customFormat="1" ht="15.75" x14ac:dyDescent="0.25">
      <c r="A123" s="11" t="s">
        <v>248</v>
      </c>
      <c r="B123" s="11" t="s">
        <v>249</v>
      </c>
      <c r="C123" s="74"/>
      <c r="D123" s="75"/>
      <c r="E123" s="76"/>
      <c r="F123" s="76"/>
      <c r="G123" s="76"/>
      <c r="H123" s="76"/>
      <c r="I123" s="77"/>
      <c r="J123" s="47">
        <f>SUM(J124:J129)</f>
        <v>22091.010000000002</v>
      </c>
      <c r="K123" s="47">
        <f>SUM(K124:K129)</f>
        <v>22091.010000000002</v>
      </c>
      <c r="L123" s="47">
        <f>SUM(L124:L129)</f>
        <v>0</v>
      </c>
      <c r="M123" s="47">
        <f>SUM(M124:M129)</f>
        <v>22091.010000000002</v>
      </c>
      <c r="N123" s="47">
        <f>SUM(N124:N129)</f>
        <v>0</v>
      </c>
      <c r="O123" s="78"/>
      <c r="P123" s="78"/>
    </row>
    <row r="124" spans="1:16" ht="31.5" x14ac:dyDescent="0.25">
      <c r="A124" s="17" t="s">
        <v>250</v>
      </c>
      <c r="B124" s="17" t="s">
        <v>251</v>
      </c>
      <c r="C124" s="12" t="s">
        <v>22</v>
      </c>
      <c r="D124" s="13">
        <v>1</v>
      </c>
      <c r="E124" s="14">
        <v>1</v>
      </c>
      <c r="F124" s="14"/>
      <c r="G124" s="14">
        <f t="shared" si="13"/>
        <v>1</v>
      </c>
      <c r="H124" s="18">
        <f t="shared" si="23"/>
        <v>0</v>
      </c>
      <c r="I124" s="15">
        <v>2106.06</v>
      </c>
      <c r="J124" s="16">
        <f t="shared" si="14"/>
        <v>2106.06</v>
      </c>
      <c r="K124" s="16">
        <f t="shared" si="15"/>
        <v>2106.06</v>
      </c>
      <c r="L124" s="16">
        <f t="shared" si="16"/>
        <v>0</v>
      </c>
      <c r="M124" s="16">
        <f t="shared" si="17"/>
        <v>2106.06</v>
      </c>
      <c r="N124" s="16">
        <f t="shared" si="18"/>
        <v>0</v>
      </c>
      <c r="O124" s="60">
        <f t="shared" si="19"/>
        <v>0</v>
      </c>
      <c r="P124" s="60">
        <f t="shared" si="20"/>
        <v>1</v>
      </c>
    </row>
    <row r="125" spans="1:16" ht="47.25" x14ac:dyDescent="0.25">
      <c r="A125" s="17" t="s">
        <v>252</v>
      </c>
      <c r="B125" s="17" t="s">
        <v>253</v>
      </c>
      <c r="C125" s="12" t="s">
        <v>22</v>
      </c>
      <c r="D125" s="13">
        <v>2</v>
      </c>
      <c r="E125" s="14">
        <v>2</v>
      </c>
      <c r="F125" s="14"/>
      <c r="G125" s="14">
        <f t="shared" si="13"/>
        <v>2</v>
      </c>
      <c r="H125" s="18">
        <f t="shared" si="23"/>
        <v>0</v>
      </c>
      <c r="I125" s="15">
        <v>1354.64</v>
      </c>
      <c r="J125" s="16">
        <f t="shared" si="14"/>
        <v>2709.28</v>
      </c>
      <c r="K125" s="16">
        <f t="shared" si="15"/>
        <v>2709.28</v>
      </c>
      <c r="L125" s="16">
        <f t="shared" si="16"/>
        <v>0</v>
      </c>
      <c r="M125" s="16">
        <f t="shared" si="17"/>
        <v>2709.28</v>
      </c>
      <c r="N125" s="16">
        <f t="shared" si="18"/>
        <v>0</v>
      </c>
      <c r="O125" s="60">
        <f t="shared" si="19"/>
        <v>0</v>
      </c>
      <c r="P125" s="60">
        <f t="shared" si="20"/>
        <v>1</v>
      </c>
    </row>
    <row r="126" spans="1:16" ht="31.5" x14ac:dyDescent="0.25">
      <c r="A126" s="17" t="s">
        <v>254</v>
      </c>
      <c r="B126" s="17" t="s">
        <v>255</v>
      </c>
      <c r="C126" s="12" t="s">
        <v>22</v>
      </c>
      <c r="D126" s="13">
        <v>1</v>
      </c>
      <c r="E126" s="14">
        <v>1</v>
      </c>
      <c r="F126" s="14"/>
      <c r="G126" s="14">
        <f t="shared" si="13"/>
        <v>1</v>
      </c>
      <c r="H126" s="18">
        <f t="shared" si="23"/>
        <v>0</v>
      </c>
      <c r="I126" s="15">
        <v>1519.48</v>
      </c>
      <c r="J126" s="16">
        <f t="shared" si="14"/>
        <v>1519.48</v>
      </c>
      <c r="K126" s="16">
        <f t="shared" si="15"/>
        <v>1519.48</v>
      </c>
      <c r="L126" s="16">
        <f t="shared" si="16"/>
        <v>0</v>
      </c>
      <c r="M126" s="16">
        <f t="shared" si="17"/>
        <v>1519.48</v>
      </c>
      <c r="N126" s="16">
        <f t="shared" si="18"/>
        <v>0</v>
      </c>
      <c r="O126" s="60">
        <f t="shared" si="19"/>
        <v>0</v>
      </c>
      <c r="P126" s="60">
        <f t="shared" si="20"/>
        <v>1</v>
      </c>
    </row>
    <row r="127" spans="1:16" ht="31.5" x14ac:dyDescent="0.25">
      <c r="A127" s="17" t="s">
        <v>256</v>
      </c>
      <c r="B127" s="17" t="s">
        <v>257</v>
      </c>
      <c r="C127" s="12" t="s">
        <v>22</v>
      </c>
      <c r="D127" s="13">
        <v>4</v>
      </c>
      <c r="E127" s="14">
        <v>4</v>
      </c>
      <c r="F127" s="14"/>
      <c r="G127" s="14">
        <f t="shared" si="13"/>
        <v>4</v>
      </c>
      <c r="H127" s="18">
        <f t="shared" si="23"/>
        <v>0</v>
      </c>
      <c r="I127" s="15">
        <v>1590.89</v>
      </c>
      <c r="J127" s="16">
        <f t="shared" si="14"/>
        <v>6363.56</v>
      </c>
      <c r="K127" s="16">
        <f t="shared" si="15"/>
        <v>6363.56</v>
      </c>
      <c r="L127" s="16">
        <f t="shared" si="16"/>
        <v>0</v>
      </c>
      <c r="M127" s="16">
        <f t="shared" si="17"/>
        <v>6363.56</v>
      </c>
      <c r="N127" s="16">
        <f t="shared" si="18"/>
        <v>0</v>
      </c>
      <c r="O127" s="60">
        <f t="shared" si="19"/>
        <v>0</v>
      </c>
      <c r="P127" s="60">
        <f t="shared" si="20"/>
        <v>1</v>
      </c>
    </row>
    <row r="128" spans="1:16" ht="31.5" x14ac:dyDescent="0.25">
      <c r="A128" s="17" t="s">
        <v>258</v>
      </c>
      <c r="B128" s="17" t="s">
        <v>259</v>
      </c>
      <c r="C128" s="12" t="s">
        <v>22</v>
      </c>
      <c r="D128" s="13">
        <v>4</v>
      </c>
      <c r="E128" s="14">
        <v>4</v>
      </c>
      <c r="F128" s="14"/>
      <c r="G128" s="14">
        <f t="shared" si="13"/>
        <v>4</v>
      </c>
      <c r="H128" s="18">
        <f t="shared" si="23"/>
        <v>0</v>
      </c>
      <c r="I128" s="15">
        <v>1772.33</v>
      </c>
      <c r="J128" s="16">
        <f t="shared" si="14"/>
        <v>7089.32</v>
      </c>
      <c r="K128" s="16">
        <f t="shared" si="15"/>
        <v>7089.32</v>
      </c>
      <c r="L128" s="16">
        <f t="shared" si="16"/>
        <v>0</v>
      </c>
      <c r="M128" s="16">
        <f t="shared" si="17"/>
        <v>7089.32</v>
      </c>
      <c r="N128" s="16">
        <f t="shared" si="18"/>
        <v>0</v>
      </c>
      <c r="O128" s="60">
        <f t="shared" si="19"/>
        <v>0</v>
      </c>
      <c r="P128" s="60">
        <f t="shared" si="20"/>
        <v>1</v>
      </c>
    </row>
    <row r="129" spans="1:16" ht="50.25" customHeight="1" x14ac:dyDescent="0.25">
      <c r="A129" s="17" t="s">
        <v>260</v>
      </c>
      <c r="B129" s="17" t="s">
        <v>261</v>
      </c>
      <c r="C129" s="12" t="s">
        <v>22</v>
      </c>
      <c r="D129" s="13">
        <v>1</v>
      </c>
      <c r="E129" s="14">
        <v>1</v>
      </c>
      <c r="F129" s="14"/>
      <c r="G129" s="14">
        <f t="shared" si="13"/>
        <v>1</v>
      </c>
      <c r="H129" s="18">
        <f t="shared" si="23"/>
        <v>0</v>
      </c>
      <c r="I129" s="15">
        <v>2303.31</v>
      </c>
      <c r="J129" s="16">
        <f t="shared" si="14"/>
        <v>2303.31</v>
      </c>
      <c r="K129" s="16">
        <f t="shared" si="15"/>
        <v>2303.31</v>
      </c>
      <c r="L129" s="16">
        <f t="shared" si="16"/>
        <v>0</v>
      </c>
      <c r="M129" s="16">
        <f t="shared" si="17"/>
        <v>2303.31</v>
      </c>
      <c r="N129" s="16">
        <f t="shared" si="18"/>
        <v>0</v>
      </c>
      <c r="O129" s="60">
        <f t="shared" si="19"/>
        <v>0</v>
      </c>
      <c r="P129" s="60">
        <f t="shared" si="20"/>
        <v>1</v>
      </c>
    </row>
    <row r="130" spans="1:16" s="54" customFormat="1" ht="15.75" x14ac:dyDescent="0.25">
      <c r="A130" s="48" t="s">
        <v>262</v>
      </c>
      <c r="B130" s="48" t="s">
        <v>263</v>
      </c>
      <c r="C130" s="49"/>
      <c r="D130" s="50"/>
      <c r="E130" s="51"/>
      <c r="F130" s="51"/>
      <c r="G130" s="51"/>
      <c r="H130" s="51"/>
      <c r="I130" s="52"/>
      <c r="J130" s="53">
        <f>SUM(J131:J140)</f>
        <v>46840.75989999999</v>
      </c>
      <c r="K130" s="53">
        <f>SUM(K131:K140)</f>
        <v>28576.922299999998</v>
      </c>
      <c r="L130" s="53">
        <f>SUM(L131:L140)</f>
        <v>9402.2645999999986</v>
      </c>
      <c r="M130" s="53">
        <f>SUM(M131:M140)</f>
        <v>37979.186900000001</v>
      </c>
      <c r="N130" s="53">
        <f>SUM(N131:N140)</f>
        <v>8861.5729999999985</v>
      </c>
      <c r="O130" s="59"/>
      <c r="P130" s="59"/>
    </row>
    <row r="131" spans="1:16" ht="31.5" x14ac:dyDescent="0.25">
      <c r="A131" s="17" t="s">
        <v>264</v>
      </c>
      <c r="B131" s="17" t="s">
        <v>265</v>
      </c>
      <c r="C131" s="12" t="s">
        <v>31</v>
      </c>
      <c r="D131" s="13">
        <v>101.52</v>
      </c>
      <c r="E131" s="14">
        <v>101.52</v>
      </c>
      <c r="F131" s="14"/>
      <c r="G131" s="14">
        <f t="shared" si="13"/>
        <v>101.52</v>
      </c>
      <c r="H131" s="18">
        <f t="shared" si="23"/>
        <v>0</v>
      </c>
      <c r="I131" s="15">
        <v>3.13</v>
      </c>
      <c r="J131" s="16">
        <f t="shared" si="14"/>
        <v>317.75759999999997</v>
      </c>
      <c r="K131" s="16">
        <f t="shared" si="15"/>
        <v>317.75759999999997</v>
      </c>
      <c r="L131" s="16">
        <f t="shared" si="16"/>
        <v>0</v>
      </c>
      <c r="M131" s="16">
        <f t="shared" si="17"/>
        <v>317.75759999999997</v>
      </c>
      <c r="N131" s="16">
        <f t="shared" si="18"/>
        <v>0</v>
      </c>
      <c r="O131" s="60">
        <f t="shared" si="19"/>
        <v>0</v>
      </c>
      <c r="P131" s="60">
        <f t="shared" si="20"/>
        <v>1</v>
      </c>
    </row>
    <row r="132" spans="1:16" ht="15.75" x14ac:dyDescent="0.25">
      <c r="A132" s="17" t="s">
        <v>266</v>
      </c>
      <c r="B132" s="17" t="s">
        <v>267</v>
      </c>
      <c r="C132" s="12" t="s">
        <v>31</v>
      </c>
      <c r="D132" s="13">
        <v>101.52</v>
      </c>
      <c r="E132" s="14">
        <v>101.52</v>
      </c>
      <c r="F132" s="14"/>
      <c r="G132" s="14">
        <f t="shared" si="13"/>
        <v>101.52</v>
      </c>
      <c r="H132" s="18">
        <f t="shared" si="23"/>
        <v>0</v>
      </c>
      <c r="I132" s="15">
        <v>49.33</v>
      </c>
      <c r="J132" s="16">
        <f t="shared" si="14"/>
        <v>5007.9816000000001</v>
      </c>
      <c r="K132" s="16">
        <f t="shared" si="15"/>
        <v>5007.9816000000001</v>
      </c>
      <c r="L132" s="16">
        <f t="shared" si="16"/>
        <v>0</v>
      </c>
      <c r="M132" s="16">
        <f t="shared" si="17"/>
        <v>5007.9816000000001</v>
      </c>
      <c r="N132" s="16">
        <f t="shared" si="18"/>
        <v>0</v>
      </c>
      <c r="O132" s="60">
        <f t="shared" si="19"/>
        <v>0</v>
      </c>
      <c r="P132" s="60">
        <f t="shared" si="20"/>
        <v>1</v>
      </c>
    </row>
    <row r="133" spans="1:16" ht="31.5" x14ac:dyDescent="0.25">
      <c r="A133" s="17" t="s">
        <v>268</v>
      </c>
      <c r="B133" s="17" t="s">
        <v>171</v>
      </c>
      <c r="C133" s="12" t="s">
        <v>31</v>
      </c>
      <c r="D133" s="13">
        <v>148.28</v>
      </c>
      <c r="E133" s="18">
        <v>148.28</v>
      </c>
      <c r="F133" s="18"/>
      <c r="G133" s="14">
        <f t="shared" si="13"/>
        <v>148.28</v>
      </c>
      <c r="H133" s="18">
        <f t="shared" si="23"/>
        <v>0</v>
      </c>
      <c r="I133" s="15">
        <v>29.26</v>
      </c>
      <c r="J133" s="16">
        <f t="shared" si="14"/>
        <v>4338.6728000000003</v>
      </c>
      <c r="K133" s="16">
        <f t="shared" si="15"/>
        <v>4338.6728000000003</v>
      </c>
      <c r="L133" s="16">
        <f t="shared" si="16"/>
        <v>0</v>
      </c>
      <c r="M133" s="16">
        <f t="shared" si="17"/>
        <v>4338.6728000000003</v>
      </c>
      <c r="N133" s="16">
        <f t="shared" si="18"/>
        <v>0</v>
      </c>
      <c r="O133" s="60">
        <f t="shared" si="19"/>
        <v>0</v>
      </c>
      <c r="P133" s="60">
        <f t="shared" si="20"/>
        <v>1</v>
      </c>
    </row>
    <row r="134" spans="1:16" ht="31.5" x14ac:dyDescent="0.25">
      <c r="A134" s="17" t="s">
        <v>269</v>
      </c>
      <c r="B134" s="17" t="s">
        <v>270</v>
      </c>
      <c r="C134" s="12" t="s">
        <v>36</v>
      </c>
      <c r="D134" s="13">
        <v>170.05</v>
      </c>
      <c r="E134" s="14">
        <v>170.05</v>
      </c>
      <c r="F134" s="14"/>
      <c r="G134" s="14">
        <f t="shared" si="13"/>
        <v>170.05</v>
      </c>
      <c r="H134" s="18">
        <f t="shared" si="23"/>
        <v>0</v>
      </c>
      <c r="I134" s="15">
        <v>47.19</v>
      </c>
      <c r="J134" s="16">
        <f t="shared" si="14"/>
        <v>8024.6594999999998</v>
      </c>
      <c r="K134" s="16">
        <f t="shared" si="15"/>
        <v>8024.6594999999998</v>
      </c>
      <c r="L134" s="16">
        <f t="shared" si="16"/>
        <v>0</v>
      </c>
      <c r="M134" s="16">
        <f t="shared" si="17"/>
        <v>8024.6594999999998</v>
      </c>
      <c r="N134" s="16">
        <f t="shared" si="18"/>
        <v>0</v>
      </c>
      <c r="O134" s="60">
        <f t="shared" si="19"/>
        <v>0</v>
      </c>
      <c r="P134" s="60">
        <f t="shared" si="20"/>
        <v>1</v>
      </c>
    </row>
    <row r="135" spans="1:16" ht="15.75" x14ac:dyDescent="0.25">
      <c r="A135" s="17" t="s">
        <v>271</v>
      </c>
      <c r="B135" s="17" t="s">
        <v>272</v>
      </c>
      <c r="C135" s="12" t="s">
        <v>36</v>
      </c>
      <c r="D135" s="13">
        <v>11.45</v>
      </c>
      <c r="E135" s="14">
        <v>11.45</v>
      </c>
      <c r="F135" s="14"/>
      <c r="G135" s="14">
        <f t="shared" si="13"/>
        <v>11.45</v>
      </c>
      <c r="H135" s="18">
        <f t="shared" si="23"/>
        <v>0</v>
      </c>
      <c r="I135" s="15">
        <v>83.11</v>
      </c>
      <c r="J135" s="16">
        <f t="shared" si="14"/>
        <v>951.60949999999991</v>
      </c>
      <c r="K135" s="16">
        <f t="shared" si="15"/>
        <v>951.60949999999991</v>
      </c>
      <c r="L135" s="16">
        <f t="shared" si="16"/>
        <v>0</v>
      </c>
      <c r="M135" s="16">
        <f t="shared" si="17"/>
        <v>951.60949999999991</v>
      </c>
      <c r="N135" s="16">
        <f t="shared" si="18"/>
        <v>0</v>
      </c>
      <c r="O135" s="60">
        <f t="shared" si="19"/>
        <v>0</v>
      </c>
      <c r="P135" s="60">
        <f t="shared" si="20"/>
        <v>1</v>
      </c>
    </row>
    <row r="136" spans="1:16" ht="63" x14ac:dyDescent="0.25">
      <c r="A136" s="17" t="s">
        <v>273</v>
      </c>
      <c r="B136" s="17" t="s">
        <v>274</v>
      </c>
      <c r="C136" s="12" t="s">
        <v>31</v>
      </c>
      <c r="D136" s="13">
        <v>148.28</v>
      </c>
      <c r="E136" s="14">
        <v>56.02</v>
      </c>
      <c r="F136" s="14"/>
      <c r="G136" s="14">
        <f t="shared" si="13"/>
        <v>56.02</v>
      </c>
      <c r="H136" s="18">
        <f t="shared" si="23"/>
        <v>92.259999999999991</v>
      </c>
      <c r="I136" s="15">
        <v>96.05</v>
      </c>
      <c r="J136" s="16">
        <f t="shared" si="14"/>
        <v>14242.294</v>
      </c>
      <c r="K136" s="16">
        <f t="shared" si="15"/>
        <v>5380.7210000000005</v>
      </c>
      <c r="L136" s="16">
        <f t="shared" si="16"/>
        <v>0</v>
      </c>
      <c r="M136" s="16">
        <f t="shared" si="17"/>
        <v>5380.7210000000005</v>
      </c>
      <c r="N136" s="16">
        <f t="shared" si="18"/>
        <v>8861.5729999999985</v>
      </c>
      <c r="O136" s="60">
        <f t="shared" si="19"/>
        <v>0</v>
      </c>
      <c r="P136" s="60">
        <f t="shared" si="20"/>
        <v>0.37779875910439709</v>
      </c>
    </row>
    <row r="137" spans="1:16" ht="15.75" x14ac:dyDescent="0.25">
      <c r="A137" s="17" t="s">
        <v>275</v>
      </c>
      <c r="B137" s="17" t="s">
        <v>276</v>
      </c>
      <c r="C137" s="12" t="s">
        <v>31</v>
      </c>
      <c r="D137" s="13">
        <v>221.46</v>
      </c>
      <c r="E137" s="14">
        <v>221.46</v>
      </c>
      <c r="F137" s="14"/>
      <c r="G137" s="14">
        <f t="shared" si="13"/>
        <v>221.46</v>
      </c>
      <c r="H137" s="18">
        <f t="shared" si="23"/>
        <v>0</v>
      </c>
      <c r="I137" s="15">
        <v>7.06</v>
      </c>
      <c r="J137" s="16">
        <f t="shared" si="14"/>
        <v>1563.5075999999999</v>
      </c>
      <c r="K137" s="16">
        <f t="shared" si="15"/>
        <v>1563.5075999999999</v>
      </c>
      <c r="L137" s="16">
        <f t="shared" si="16"/>
        <v>0</v>
      </c>
      <c r="M137" s="16">
        <f t="shared" si="17"/>
        <v>1563.5075999999999</v>
      </c>
      <c r="N137" s="16">
        <f t="shared" si="18"/>
        <v>0</v>
      </c>
      <c r="O137" s="60">
        <f t="shared" si="19"/>
        <v>0</v>
      </c>
      <c r="P137" s="60">
        <f t="shared" si="20"/>
        <v>1</v>
      </c>
    </row>
    <row r="138" spans="1:16" ht="31.5" x14ac:dyDescent="0.25">
      <c r="A138" s="17" t="s">
        <v>277</v>
      </c>
      <c r="B138" s="17" t="s">
        <v>278</v>
      </c>
      <c r="C138" s="12" t="s">
        <v>31</v>
      </c>
      <c r="D138" s="13">
        <v>121.03</v>
      </c>
      <c r="E138" s="14">
        <v>36.31</v>
      </c>
      <c r="F138" s="14">
        <v>84.72</v>
      </c>
      <c r="G138" s="14">
        <f t="shared" si="13"/>
        <v>121.03</v>
      </c>
      <c r="H138" s="18">
        <f t="shared" si="23"/>
        <v>0</v>
      </c>
      <c r="I138" s="15">
        <v>54.17</v>
      </c>
      <c r="J138" s="16">
        <f t="shared" si="14"/>
        <v>6556.1950999999999</v>
      </c>
      <c r="K138" s="16">
        <f t="shared" si="15"/>
        <v>1966.9127000000001</v>
      </c>
      <c r="L138" s="16">
        <f t="shared" si="16"/>
        <v>4589.2824000000001</v>
      </c>
      <c r="M138" s="16">
        <f t="shared" si="17"/>
        <v>6556.1950999999999</v>
      </c>
      <c r="N138" s="16">
        <f t="shared" si="18"/>
        <v>0</v>
      </c>
      <c r="O138" s="60">
        <f t="shared" si="19"/>
        <v>0.69999173758572253</v>
      </c>
      <c r="P138" s="60">
        <f t="shared" si="20"/>
        <v>1</v>
      </c>
    </row>
    <row r="139" spans="1:16" ht="31.5" x14ac:dyDescent="0.25">
      <c r="A139" s="17" t="s">
        <v>279</v>
      </c>
      <c r="B139" s="17" t="s">
        <v>280</v>
      </c>
      <c r="C139" s="12" t="s">
        <v>36</v>
      </c>
      <c r="D139" s="13">
        <v>30</v>
      </c>
      <c r="E139" s="14">
        <v>30</v>
      </c>
      <c r="F139" s="14"/>
      <c r="G139" s="14">
        <f t="shared" si="13"/>
        <v>30</v>
      </c>
      <c r="H139" s="18">
        <f t="shared" si="23"/>
        <v>0</v>
      </c>
      <c r="I139" s="15">
        <v>34.17</v>
      </c>
      <c r="J139" s="16">
        <f t="shared" si="14"/>
        <v>1025.1000000000001</v>
      </c>
      <c r="K139" s="16">
        <f t="shared" si="15"/>
        <v>1025.1000000000001</v>
      </c>
      <c r="L139" s="16">
        <f t="shared" si="16"/>
        <v>0</v>
      </c>
      <c r="M139" s="16">
        <f t="shared" si="17"/>
        <v>1025.1000000000001</v>
      </c>
      <c r="N139" s="16">
        <f t="shared" si="18"/>
        <v>0</v>
      </c>
      <c r="O139" s="60">
        <f t="shared" si="19"/>
        <v>0</v>
      </c>
      <c r="P139" s="60">
        <f t="shared" si="20"/>
        <v>1</v>
      </c>
    </row>
    <row r="140" spans="1:16" ht="31.5" x14ac:dyDescent="0.25">
      <c r="A140" s="17" t="s">
        <v>281</v>
      </c>
      <c r="B140" s="17" t="s">
        <v>282</v>
      </c>
      <c r="C140" s="12" t="s">
        <v>31</v>
      </c>
      <c r="D140" s="13">
        <v>9.6199999999999992</v>
      </c>
      <c r="E140" s="14"/>
      <c r="F140" s="14">
        <v>9.6199999999999992</v>
      </c>
      <c r="G140" s="14">
        <f t="shared" ref="G140:G203" si="24">E140+F140</f>
        <v>9.6199999999999992</v>
      </c>
      <c r="H140" s="18">
        <f t="shared" si="23"/>
        <v>0</v>
      </c>
      <c r="I140" s="15">
        <v>500.31</v>
      </c>
      <c r="J140" s="16">
        <f t="shared" ref="J140:J203" si="25">D140*I140</f>
        <v>4812.9821999999995</v>
      </c>
      <c r="K140" s="16">
        <f t="shared" ref="K140:K203" si="26">E140*I140</f>
        <v>0</v>
      </c>
      <c r="L140" s="16">
        <f t="shared" ref="L140:L203" si="27">F140*I140</f>
        <v>4812.9821999999995</v>
      </c>
      <c r="M140" s="16">
        <f t="shared" ref="M140:M203" si="28">G140*I140</f>
        <v>4812.9821999999995</v>
      </c>
      <c r="N140" s="16">
        <f t="shared" ref="N140:N203" si="29">H140*I140</f>
        <v>0</v>
      </c>
      <c r="O140" s="60">
        <f t="shared" ref="O140:O203" si="30">F140/D140</f>
        <v>1</v>
      </c>
      <c r="P140" s="60">
        <f t="shared" ref="P140:P203" si="31">G140/D140</f>
        <v>1</v>
      </c>
    </row>
    <row r="141" spans="1:16" s="71" customFormat="1" ht="15.75" x14ac:dyDescent="0.25">
      <c r="A141" s="48" t="s">
        <v>283</v>
      </c>
      <c r="B141" s="48" t="s">
        <v>284</v>
      </c>
      <c r="C141" s="66"/>
      <c r="D141" s="67"/>
      <c r="E141" s="68"/>
      <c r="F141" s="68"/>
      <c r="G141" s="68"/>
      <c r="H141" s="68"/>
      <c r="I141" s="69"/>
      <c r="J141" s="53">
        <f>J142+J148+J162+J172+J191</f>
        <v>68198.408500000005</v>
      </c>
      <c r="K141" s="53">
        <f>K142+K148+K162+K172+K191</f>
        <v>68001.598500000007</v>
      </c>
      <c r="L141" s="53">
        <f>L142+L148+L162+L172+L191</f>
        <v>196.81</v>
      </c>
      <c r="M141" s="53">
        <f>M142+M148+M162+M172+M191</f>
        <v>68198.408500000005</v>
      </c>
      <c r="N141" s="53">
        <f>N142+N148+N162+N172+N191</f>
        <v>0</v>
      </c>
      <c r="O141" s="70"/>
      <c r="P141" s="70"/>
    </row>
    <row r="142" spans="1:16" s="79" customFormat="1" ht="15.75" x14ac:dyDescent="0.25">
      <c r="A142" s="11" t="s">
        <v>285</v>
      </c>
      <c r="B142" s="11" t="s">
        <v>286</v>
      </c>
      <c r="C142" s="74"/>
      <c r="D142" s="75"/>
      <c r="E142" s="76"/>
      <c r="F142" s="76"/>
      <c r="G142" s="76"/>
      <c r="H142" s="76"/>
      <c r="I142" s="77"/>
      <c r="J142" s="47">
        <f>SUM(J143:J147)</f>
        <v>13043.125000000002</v>
      </c>
      <c r="K142" s="47">
        <f>SUM(K143:K147)</f>
        <v>13043.125000000002</v>
      </c>
      <c r="L142" s="47">
        <f>SUM(L143:L147)</f>
        <v>0</v>
      </c>
      <c r="M142" s="47">
        <f>SUM(M143:M147)</f>
        <v>13043.125000000002</v>
      </c>
      <c r="N142" s="47">
        <f>SUM(N143:N147)</f>
        <v>0</v>
      </c>
      <c r="O142" s="78"/>
      <c r="P142" s="78"/>
    </row>
    <row r="143" spans="1:16" ht="15.75" x14ac:dyDescent="0.25">
      <c r="A143" s="17" t="s">
        <v>287</v>
      </c>
      <c r="B143" s="17" t="s">
        <v>288</v>
      </c>
      <c r="C143" s="12" t="s">
        <v>36</v>
      </c>
      <c r="D143" s="13">
        <v>290.3</v>
      </c>
      <c r="E143" s="14">
        <v>290.3</v>
      </c>
      <c r="F143" s="14"/>
      <c r="G143" s="14">
        <f t="shared" si="24"/>
        <v>290.3</v>
      </c>
      <c r="H143" s="18">
        <f t="shared" ref="H143:H208" si="32">D143-G143</f>
        <v>0</v>
      </c>
      <c r="I143" s="15">
        <v>7.43</v>
      </c>
      <c r="J143" s="16">
        <f t="shared" si="25"/>
        <v>2156.9290000000001</v>
      </c>
      <c r="K143" s="16">
        <f t="shared" si="26"/>
        <v>2156.9290000000001</v>
      </c>
      <c r="L143" s="16">
        <f t="shared" si="27"/>
        <v>0</v>
      </c>
      <c r="M143" s="16">
        <f t="shared" si="28"/>
        <v>2156.9290000000001</v>
      </c>
      <c r="N143" s="16">
        <f t="shared" si="29"/>
        <v>0</v>
      </c>
      <c r="O143" s="60">
        <f t="shared" si="30"/>
        <v>0</v>
      </c>
      <c r="P143" s="60">
        <f t="shared" si="31"/>
        <v>1</v>
      </c>
    </row>
    <row r="144" spans="1:16" ht="15.75" x14ac:dyDescent="0.25">
      <c r="A144" s="17" t="s">
        <v>289</v>
      </c>
      <c r="B144" s="17" t="s">
        <v>290</v>
      </c>
      <c r="C144" s="12" t="s">
        <v>36</v>
      </c>
      <c r="D144" s="13">
        <v>865.5</v>
      </c>
      <c r="E144" s="14">
        <v>865.5</v>
      </c>
      <c r="F144" s="14"/>
      <c r="G144" s="14">
        <f t="shared" si="24"/>
        <v>865.5</v>
      </c>
      <c r="H144" s="18">
        <f t="shared" si="32"/>
        <v>0</v>
      </c>
      <c r="I144" s="15">
        <v>8.3000000000000007</v>
      </c>
      <c r="J144" s="16">
        <f t="shared" si="25"/>
        <v>7183.6500000000005</v>
      </c>
      <c r="K144" s="16">
        <f t="shared" si="26"/>
        <v>7183.6500000000005</v>
      </c>
      <c r="L144" s="16">
        <f t="shared" si="27"/>
        <v>0</v>
      </c>
      <c r="M144" s="16">
        <f t="shared" si="28"/>
        <v>7183.6500000000005</v>
      </c>
      <c r="N144" s="16">
        <f t="shared" si="29"/>
        <v>0</v>
      </c>
      <c r="O144" s="60">
        <f t="shared" si="30"/>
        <v>0</v>
      </c>
      <c r="P144" s="60">
        <f t="shared" si="31"/>
        <v>1</v>
      </c>
    </row>
    <row r="145" spans="1:16" ht="15.75" x14ac:dyDescent="0.25">
      <c r="A145" s="17" t="s">
        <v>291</v>
      </c>
      <c r="B145" s="17" t="s">
        <v>292</v>
      </c>
      <c r="C145" s="12" t="s">
        <v>36</v>
      </c>
      <c r="D145" s="13">
        <v>149.1</v>
      </c>
      <c r="E145" s="14">
        <v>149.1</v>
      </c>
      <c r="F145" s="14"/>
      <c r="G145" s="14">
        <f t="shared" si="24"/>
        <v>149.1</v>
      </c>
      <c r="H145" s="18">
        <f t="shared" si="32"/>
        <v>0</v>
      </c>
      <c r="I145" s="15">
        <v>10.27</v>
      </c>
      <c r="J145" s="16">
        <f t="shared" si="25"/>
        <v>1531.2569999999998</v>
      </c>
      <c r="K145" s="16">
        <f t="shared" si="26"/>
        <v>1531.2569999999998</v>
      </c>
      <c r="L145" s="16">
        <f t="shared" si="27"/>
        <v>0</v>
      </c>
      <c r="M145" s="16">
        <f t="shared" si="28"/>
        <v>1531.2569999999998</v>
      </c>
      <c r="N145" s="16">
        <f t="shared" si="29"/>
        <v>0</v>
      </c>
      <c r="O145" s="60">
        <f t="shared" si="30"/>
        <v>0</v>
      </c>
      <c r="P145" s="60">
        <f t="shared" si="31"/>
        <v>1</v>
      </c>
    </row>
    <row r="146" spans="1:16" ht="15.75" x14ac:dyDescent="0.25">
      <c r="A146" s="17" t="s">
        <v>293</v>
      </c>
      <c r="B146" s="17" t="s">
        <v>294</v>
      </c>
      <c r="C146" s="12" t="s">
        <v>36</v>
      </c>
      <c r="D146" s="13">
        <v>214.5</v>
      </c>
      <c r="E146" s="14">
        <v>214.5</v>
      </c>
      <c r="F146" s="14"/>
      <c r="G146" s="14">
        <f t="shared" si="24"/>
        <v>214.5</v>
      </c>
      <c r="H146" s="18">
        <f t="shared" si="32"/>
        <v>0</v>
      </c>
      <c r="I146" s="15">
        <v>6.88</v>
      </c>
      <c r="J146" s="16">
        <f t="shared" si="25"/>
        <v>1475.76</v>
      </c>
      <c r="K146" s="16">
        <f t="shared" si="26"/>
        <v>1475.76</v>
      </c>
      <c r="L146" s="16">
        <f t="shared" si="27"/>
        <v>0</v>
      </c>
      <c r="M146" s="16">
        <f t="shared" si="28"/>
        <v>1475.76</v>
      </c>
      <c r="N146" s="16">
        <f t="shared" si="29"/>
        <v>0</v>
      </c>
      <c r="O146" s="60">
        <f t="shared" si="30"/>
        <v>0</v>
      </c>
      <c r="P146" s="60">
        <f t="shared" si="31"/>
        <v>1</v>
      </c>
    </row>
    <row r="147" spans="1:16" ht="15.75" x14ac:dyDescent="0.25">
      <c r="A147" s="17" t="s">
        <v>295</v>
      </c>
      <c r="B147" s="17" t="s">
        <v>296</v>
      </c>
      <c r="C147" s="12" t="s">
        <v>36</v>
      </c>
      <c r="D147" s="13">
        <v>70.900000000000006</v>
      </c>
      <c r="E147" s="14">
        <v>70.900000000000006</v>
      </c>
      <c r="F147" s="14"/>
      <c r="G147" s="14">
        <f t="shared" si="24"/>
        <v>70.900000000000006</v>
      </c>
      <c r="H147" s="18">
        <f t="shared" si="32"/>
        <v>0</v>
      </c>
      <c r="I147" s="15">
        <v>9.81</v>
      </c>
      <c r="J147" s="16">
        <f t="shared" si="25"/>
        <v>695.52900000000011</v>
      </c>
      <c r="K147" s="16">
        <f t="shared" si="26"/>
        <v>695.52900000000011</v>
      </c>
      <c r="L147" s="16">
        <f t="shared" si="27"/>
        <v>0</v>
      </c>
      <c r="M147" s="16">
        <f t="shared" si="28"/>
        <v>695.52900000000011</v>
      </c>
      <c r="N147" s="16">
        <f t="shared" si="29"/>
        <v>0</v>
      </c>
      <c r="O147" s="60">
        <f t="shared" si="30"/>
        <v>0</v>
      </c>
      <c r="P147" s="60">
        <f t="shared" si="31"/>
        <v>1</v>
      </c>
    </row>
    <row r="148" spans="1:16" ht="15.75" x14ac:dyDescent="0.25">
      <c r="A148" s="11" t="s">
        <v>297</v>
      </c>
      <c r="B148" s="11" t="s">
        <v>298</v>
      </c>
      <c r="C148" s="12"/>
      <c r="D148" s="13"/>
      <c r="E148" s="14"/>
      <c r="F148" s="14"/>
      <c r="G148" s="14">
        <f t="shared" si="24"/>
        <v>0</v>
      </c>
      <c r="H148" s="14"/>
      <c r="I148" s="15"/>
      <c r="J148" s="47">
        <f>SUM(J149:J161)</f>
        <v>3405.6215000000007</v>
      </c>
      <c r="K148" s="47">
        <f>SUM(K149:K161)</f>
        <v>3208.8115000000007</v>
      </c>
      <c r="L148" s="47">
        <f>SUM(L149:L161)</f>
        <v>196.81</v>
      </c>
      <c r="M148" s="47">
        <f>SUM(M149:M161)</f>
        <v>3405.6215000000007</v>
      </c>
      <c r="N148" s="47">
        <f>SUM(N149:N161)</f>
        <v>0</v>
      </c>
      <c r="O148" s="60"/>
      <c r="P148" s="60"/>
    </row>
    <row r="149" spans="1:16" ht="31.5" x14ac:dyDescent="0.25">
      <c r="A149" s="17" t="s">
        <v>299</v>
      </c>
      <c r="B149" s="17" t="s">
        <v>300</v>
      </c>
      <c r="C149" s="12" t="s">
        <v>22</v>
      </c>
      <c r="D149" s="13">
        <v>2</v>
      </c>
      <c r="E149" s="14">
        <v>1</v>
      </c>
      <c r="F149" s="14">
        <v>1</v>
      </c>
      <c r="G149" s="14">
        <f t="shared" si="24"/>
        <v>2</v>
      </c>
      <c r="H149" s="18">
        <f t="shared" si="32"/>
        <v>0</v>
      </c>
      <c r="I149" s="15">
        <v>196.81</v>
      </c>
      <c r="J149" s="16">
        <f t="shared" si="25"/>
        <v>393.62</v>
      </c>
      <c r="K149" s="16">
        <f t="shared" si="26"/>
        <v>196.81</v>
      </c>
      <c r="L149" s="16">
        <f t="shared" si="27"/>
        <v>196.81</v>
      </c>
      <c r="M149" s="16">
        <f t="shared" si="28"/>
        <v>393.62</v>
      </c>
      <c r="N149" s="16">
        <f t="shared" si="29"/>
        <v>0</v>
      </c>
      <c r="O149" s="60">
        <f t="shared" si="30"/>
        <v>0.5</v>
      </c>
      <c r="P149" s="60">
        <f t="shared" si="31"/>
        <v>1</v>
      </c>
    </row>
    <row r="150" spans="1:16" ht="31.5" x14ac:dyDescent="0.25">
      <c r="A150" s="17" t="s">
        <v>301</v>
      </c>
      <c r="B150" s="17" t="s">
        <v>302</v>
      </c>
      <c r="C150" s="12" t="s">
        <v>22</v>
      </c>
      <c r="D150" s="13">
        <v>3</v>
      </c>
      <c r="E150" s="14">
        <v>3</v>
      </c>
      <c r="F150" s="14"/>
      <c r="G150" s="14">
        <f t="shared" si="24"/>
        <v>3</v>
      </c>
      <c r="H150" s="18">
        <f t="shared" si="32"/>
        <v>0</v>
      </c>
      <c r="I150" s="15">
        <v>27.92</v>
      </c>
      <c r="J150" s="16">
        <f t="shared" si="25"/>
        <v>83.76</v>
      </c>
      <c r="K150" s="16">
        <f t="shared" si="26"/>
        <v>83.76</v>
      </c>
      <c r="L150" s="16">
        <f t="shared" si="27"/>
        <v>0</v>
      </c>
      <c r="M150" s="16">
        <f t="shared" si="28"/>
        <v>83.76</v>
      </c>
      <c r="N150" s="16">
        <f t="shared" si="29"/>
        <v>0</v>
      </c>
      <c r="O150" s="60">
        <f t="shared" si="30"/>
        <v>0</v>
      </c>
      <c r="P150" s="60">
        <f t="shared" si="31"/>
        <v>1</v>
      </c>
    </row>
    <row r="151" spans="1:16" ht="31.5" x14ac:dyDescent="0.25">
      <c r="A151" s="17" t="s">
        <v>303</v>
      </c>
      <c r="B151" s="17" t="s">
        <v>304</v>
      </c>
      <c r="C151" s="12" t="s">
        <v>36</v>
      </c>
      <c r="D151" s="13">
        <v>7.6</v>
      </c>
      <c r="E151" s="14">
        <v>7.6</v>
      </c>
      <c r="F151" s="14"/>
      <c r="G151" s="14">
        <f t="shared" si="24"/>
        <v>7.6</v>
      </c>
      <c r="H151" s="18">
        <f t="shared" si="32"/>
        <v>0</v>
      </c>
      <c r="I151" s="15">
        <v>20.53</v>
      </c>
      <c r="J151" s="16">
        <f t="shared" si="25"/>
        <v>156.02799999999999</v>
      </c>
      <c r="K151" s="16">
        <f t="shared" si="26"/>
        <v>156.02799999999999</v>
      </c>
      <c r="L151" s="16">
        <f t="shared" si="27"/>
        <v>0</v>
      </c>
      <c r="M151" s="16">
        <f t="shared" si="28"/>
        <v>156.02799999999999</v>
      </c>
      <c r="N151" s="16">
        <f t="shared" si="29"/>
        <v>0</v>
      </c>
      <c r="O151" s="60">
        <f t="shared" si="30"/>
        <v>0</v>
      </c>
      <c r="P151" s="60">
        <f t="shared" si="31"/>
        <v>1</v>
      </c>
    </row>
    <row r="152" spans="1:16" ht="31.5" x14ac:dyDescent="0.25">
      <c r="A152" s="17" t="s">
        <v>305</v>
      </c>
      <c r="B152" s="17" t="s">
        <v>306</v>
      </c>
      <c r="C152" s="12" t="s">
        <v>36</v>
      </c>
      <c r="D152" s="13">
        <v>8.3000000000000007</v>
      </c>
      <c r="E152" s="14">
        <v>8.3000000000000007</v>
      </c>
      <c r="F152" s="14"/>
      <c r="G152" s="14">
        <f t="shared" si="24"/>
        <v>8.3000000000000007</v>
      </c>
      <c r="H152" s="18">
        <f t="shared" si="32"/>
        <v>0</v>
      </c>
      <c r="I152" s="15">
        <v>23.93</v>
      </c>
      <c r="J152" s="16">
        <f t="shared" si="25"/>
        <v>198.61900000000003</v>
      </c>
      <c r="K152" s="16">
        <f t="shared" si="26"/>
        <v>198.61900000000003</v>
      </c>
      <c r="L152" s="16">
        <f t="shared" si="27"/>
        <v>0</v>
      </c>
      <c r="M152" s="16">
        <f t="shared" si="28"/>
        <v>198.61900000000003</v>
      </c>
      <c r="N152" s="16">
        <f t="shared" si="29"/>
        <v>0</v>
      </c>
      <c r="O152" s="60">
        <f t="shared" si="30"/>
        <v>0</v>
      </c>
      <c r="P152" s="60">
        <f t="shared" si="31"/>
        <v>1</v>
      </c>
    </row>
    <row r="153" spans="1:16" ht="31.5" x14ac:dyDescent="0.25">
      <c r="A153" s="17" t="s">
        <v>307</v>
      </c>
      <c r="B153" s="17" t="s">
        <v>308</v>
      </c>
      <c r="C153" s="12" t="s">
        <v>36</v>
      </c>
      <c r="D153" s="13">
        <v>9.6999999999999993</v>
      </c>
      <c r="E153" s="14">
        <v>9.6999999999999993</v>
      </c>
      <c r="F153" s="14"/>
      <c r="G153" s="14">
        <f t="shared" si="24"/>
        <v>9.6999999999999993</v>
      </c>
      <c r="H153" s="18">
        <f t="shared" si="32"/>
        <v>0</v>
      </c>
      <c r="I153" s="15">
        <v>11.21</v>
      </c>
      <c r="J153" s="16">
        <f t="shared" si="25"/>
        <v>108.73699999999999</v>
      </c>
      <c r="K153" s="16">
        <f t="shared" si="26"/>
        <v>108.73699999999999</v>
      </c>
      <c r="L153" s="16">
        <f t="shared" si="27"/>
        <v>0</v>
      </c>
      <c r="M153" s="16">
        <f t="shared" si="28"/>
        <v>108.73699999999999</v>
      </c>
      <c r="N153" s="16">
        <f t="shared" si="29"/>
        <v>0</v>
      </c>
      <c r="O153" s="60">
        <f t="shared" si="30"/>
        <v>0</v>
      </c>
      <c r="P153" s="60">
        <f t="shared" si="31"/>
        <v>1</v>
      </c>
    </row>
    <row r="154" spans="1:16" ht="15.75" x14ac:dyDescent="0.25">
      <c r="A154" s="17" t="s">
        <v>309</v>
      </c>
      <c r="B154" s="17" t="s">
        <v>310</v>
      </c>
      <c r="C154" s="12" t="s">
        <v>36</v>
      </c>
      <c r="D154" s="13">
        <v>34.200000000000003</v>
      </c>
      <c r="E154" s="14">
        <v>34.200000000000003</v>
      </c>
      <c r="F154" s="14"/>
      <c r="G154" s="14">
        <f t="shared" si="24"/>
        <v>34.200000000000003</v>
      </c>
      <c r="H154" s="18">
        <f t="shared" si="32"/>
        <v>0</v>
      </c>
      <c r="I154" s="15">
        <v>25.84</v>
      </c>
      <c r="J154" s="16">
        <f t="shared" si="25"/>
        <v>883.72800000000007</v>
      </c>
      <c r="K154" s="16">
        <f t="shared" si="26"/>
        <v>883.72800000000007</v>
      </c>
      <c r="L154" s="16">
        <f t="shared" si="27"/>
        <v>0</v>
      </c>
      <c r="M154" s="16">
        <f t="shared" si="28"/>
        <v>883.72800000000007</v>
      </c>
      <c r="N154" s="16">
        <f t="shared" si="29"/>
        <v>0</v>
      </c>
      <c r="O154" s="60">
        <f t="shared" si="30"/>
        <v>0</v>
      </c>
      <c r="P154" s="60">
        <f t="shared" si="31"/>
        <v>1</v>
      </c>
    </row>
    <row r="155" spans="1:16" ht="31.5" x14ac:dyDescent="0.25">
      <c r="A155" s="17" t="s">
        <v>311</v>
      </c>
      <c r="B155" s="17" t="s">
        <v>312</v>
      </c>
      <c r="C155" s="12" t="s">
        <v>36</v>
      </c>
      <c r="D155" s="13">
        <v>48.75</v>
      </c>
      <c r="E155" s="13">
        <v>48.75</v>
      </c>
      <c r="F155" s="14"/>
      <c r="G155" s="14">
        <f t="shared" si="24"/>
        <v>48.75</v>
      </c>
      <c r="H155" s="18">
        <f t="shared" si="32"/>
        <v>0</v>
      </c>
      <c r="I155" s="15">
        <v>17.03</v>
      </c>
      <c r="J155" s="16">
        <f t="shared" si="25"/>
        <v>830.21250000000009</v>
      </c>
      <c r="K155" s="16">
        <f t="shared" si="26"/>
        <v>830.21250000000009</v>
      </c>
      <c r="L155" s="16">
        <f t="shared" si="27"/>
        <v>0</v>
      </c>
      <c r="M155" s="16">
        <f t="shared" si="28"/>
        <v>830.21250000000009</v>
      </c>
      <c r="N155" s="16">
        <f t="shared" si="29"/>
        <v>0</v>
      </c>
      <c r="O155" s="60">
        <f t="shared" si="30"/>
        <v>0</v>
      </c>
      <c r="P155" s="60">
        <f t="shared" si="31"/>
        <v>1</v>
      </c>
    </row>
    <row r="156" spans="1:16" ht="15.75" x14ac:dyDescent="0.25">
      <c r="A156" s="17" t="s">
        <v>313</v>
      </c>
      <c r="B156" s="17" t="s">
        <v>314</v>
      </c>
      <c r="C156" s="12" t="s">
        <v>110</v>
      </c>
      <c r="D156" s="13">
        <v>1.43</v>
      </c>
      <c r="E156" s="14">
        <v>1.43</v>
      </c>
      <c r="F156" s="14"/>
      <c r="G156" s="14">
        <f t="shared" si="24"/>
        <v>1.43</v>
      </c>
      <c r="H156" s="18">
        <f t="shared" si="32"/>
        <v>0</v>
      </c>
      <c r="I156" s="15">
        <v>147.9</v>
      </c>
      <c r="J156" s="16">
        <f t="shared" si="25"/>
        <v>211.49699999999999</v>
      </c>
      <c r="K156" s="16">
        <f t="shared" si="26"/>
        <v>211.49699999999999</v>
      </c>
      <c r="L156" s="16">
        <f t="shared" si="27"/>
        <v>0</v>
      </c>
      <c r="M156" s="16">
        <f t="shared" si="28"/>
        <v>211.49699999999999</v>
      </c>
      <c r="N156" s="16">
        <f t="shared" si="29"/>
        <v>0</v>
      </c>
      <c r="O156" s="60">
        <f t="shared" si="30"/>
        <v>0</v>
      </c>
      <c r="P156" s="60">
        <f t="shared" si="31"/>
        <v>1</v>
      </c>
    </row>
    <row r="157" spans="1:16" ht="15.75" x14ac:dyDescent="0.25">
      <c r="A157" s="17" t="s">
        <v>315</v>
      </c>
      <c r="B157" s="17" t="s">
        <v>316</v>
      </c>
      <c r="C157" s="12" t="s">
        <v>22</v>
      </c>
      <c r="D157" s="13">
        <v>3</v>
      </c>
      <c r="E157" s="14">
        <v>3</v>
      </c>
      <c r="F157" s="14"/>
      <c r="G157" s="14">
        <f t="shared" si="24"/>
        <v>3</v>
      </c>
      <c r="H157" s="18">
        <f t="shared" si="32"/>
        <v>0</v>
      </c>
      <c r="I157" s="15">
        <v>160.94999999999999</v>
      </c>
      <c r="J157" s="16">
        <f t="shared" si="25"/>
        <v>482.84999999999997</v>
      </c>
      <c r="K157" s="16">
        <f t="shared" si="26"/>
        <v>482.84999999999997</v>
      </c>
      <c r="L157" s="16">
        <f t="shared" si="27"/>
        <v>0</v>
      </c>
      <c r="M157" s="16">
        <f t="shared" si="28"/>
        <v>482.84999999999997</v>
      </c>
      <c r="N157" s="16">
        <f t="shared" si="29"/>
        <v>0</v>
      </c>
      <c r="O157" s="60">
        <f t="shared" si="30"/>
        <v>0</v>
      </c>
      <c r="P157" s="60">
        <f t="shared" si="31"/>
        <v>1</v>
      </c>
    </row>
    <row r="158" spans="1:16" ht="15.75" x14ac:dyDescent="0.25">
      <c r="A158" s="17" t="s">
        <v>317</v>
      </c>
      <c r="B158" s="17" t="s">
        <v>318</v>
      </c>
      <c r="C158" s="12" t="s">
        <v>22</v>
      </c>
      <c r="D158" s="13">
        <v>1</v>
      </c>
      <c r="E158" s="14">
        <v>1</v>
      </c>
      <c r="F158" s="14"/>
      <c r="G158" s="14">
        <f t="shared" si="24"/>
        <v>1</v>
      </c>
      <c r="H158" s="18">
        <f t="shared" si="32"/>
        <v>0</v>
      </c>
      <c r="I158" s="15">
        <v>15.51</v>
      </c>
      <c r="J158" s="16">
        <f t="shared" si="25"/>
        <v>15.51</v>
      </c>
      <c r="K158" s="16">
        <f t="shared" si="26"/>
        <v>15.51</v>
      </c>
      <c r="L158" s="16">
        <f t="shared" si="27"/>
        <v>0</v>
      </c>
      <c r="M158" s="16">
        <f t="shared" si="28"/>
        <v>15.51</v>
      </c>
      <c r="N158" s="16">
        <f t="shared" si="29"/>
        <v>0</v>
      </c>
      <c r="O158" s="60">
        <f t="shared" si="30"/>
        <v>0</v>
      </c>
      <c r="P158" s="60">
        <f t="shared" si="31"/>
        <v>1</v>
      </c>
    </row>
    <row r="159" spans="1:16" ht="15.75" x14ac:dyDescent="0.25">
      <c r="A159" s="17" t="s">
        <v>319</v>
      </c>
      <c r="B159" s="17" t="s">
        <v>320</v>
      </c>
      <c r="C159" s="12" t="s">
        <v>22</v>
      </c>
      <c r="D159" s="13">
        <v>1</v>
      </c>
      <c r="E159" s="14">
        <v>1</v>
      </c>
      <c r="F159" s="14"/>
      <c r="G159" s="14">
        <f t="shared" si="24"/>
        <v>1</v>
      </c>
      <c r="H159" s="18">
        <f t="shared" si="32"/>
        <v>0</v>
      </c>
      <c r="I159" s="15">
        <v>14.3</v>
      </c>
      <c r="J159" s="16">
        <f t="shared" si="25"/>
        <v>14.3</v>
      </c>
      <c r="K159" s="16">
        <f t="shared" si="26"/>
        <v>14.3</v>
      </c>
      <c r="L159" s="16">
        <f t="shared" si="27"/>
        <v>0</v>
      </c>
      <c r="M159" s="16">
        <f t="shared" si="28"/>
        <v>14.3</v>
      </c>
      <c r="N159" s="16">
        <f t="shared" si="29"/>
        <v>0</v>
      </c>
      <c r="O159" s="60">
        <f t="shared" si="30"/>
        <v>0</v>
      </c>
      <c r="P159" s="60">
        <f t="shared" si="31"/>
        <v>1</v>
      </c>
    </row>
    <row r="160" spans="1:16" ht="15.75" x14ac:dyDescent="0.25">
      <c r="A160" s="17" t="s">
        <v>321</v>
      </c>
      <c r="B160" s="17" t="s">
        <v>322</v>
      </c>
      <c r="C160" s="12" t="s">
        <v>22</v>
      </c>
      <c r="D160" s="13">
        <v>2</v>
      </c>
      <c r="E160" s="14">
        <v>2</v>
      </c>
      <c r="F160" s="14"/>
      <c r="G160" s="14">
        <f t="shared" si="24"/>
        <v>2</v>
      </c>
      <c r="H160" s="18">
        <f t="shared" si="32"/>
        <v>0</v>
      </c>
      <c r="I160" s="15">
        <v>7.74</v>
      </c>
      <c r="J160" s="16">
        <f t="shared" si="25"/>
        <v>15.48</v>
      </c>
      <c r="K160" s="16">
        <f t="shared" si="26"/>
        <v>15.48</v>
      </c>
      <c r="L160" s="16">
        <f t="shared" si="27"/>
        <v>0</v>
      </c>
      <c r="M160" s="16">
        <f t="shared" si="28"/>
        <v>15.48</v>
      </c>
      <c r="N160" s="16">
        <f t="shared" si="29"/>
        <v>0</v>
      </c>
      <c r="O160" s="60">
        <f t="shared" si="30"/>
        <v>0</v>
      </c>
      <c r="P160" s="60">
        <f t="shared" si="31"/>
        <v>1</v>
      </c>
    </row>
    <row r="161" spans="1:16" ht="15.75" x14ac:dyDescent="0.25">
      <c r="A161" s="17" t="s">
        <v>323</v>
      </c>
      <c r="B161" s="17" t="s">
        <v>324</v>
      </c>
      <c r="C161" s="12" t="s">
        <v>22</v>
      </c>
      <c r="D161" s="13">
        <v>2</v>
      </c>
      <c r="E161" s="14">
        <v>2</v>
      </c>
      <c r="F161" s="14"/>
      <c r="G161" s="14">
        <f t="shared" si="24"/>
        <v>2</v>
      </c>
      <c r="H161" s="18">
        <f t="shared" si="32"/>
        <v>0</v>
      </c>
      <c r="I161" s="15">
        <v>5.64</v>
      </c>
      <c r="J161" s="16">
        <f t="shared" si="25"/>
        <v>11.28</v>
      </c>
      <c r="K161" s="16">
        <f t="shared" si="26"/>
        <v>11.28</v>
      </c>
      <c r="L161" s="16">
        <f t="shared" si="27"/>
        <v>0</v>
      </c>
      <c r="M161" s="16">
        <f t="shared" si="28"/>
        <v>11.28</v>
      </c>
      <c r="N161" s="16">
        <f t="shared" si="29"/>
        <v>0</v>
      </c>
      <c r="O161" s="60">
        <f t="shared" si="30"/>
        <v>0</v>
      </c>
      <c r="P161" s="60">
        <f t="shared" si="31"/>
        <v>1</v>
      </c>
    </row>
    <row r="162" spans="1:16" s="79" customFormat="1" ht="15.75" x14ac:dyDescent="0.25">
      <c r="A162" s="11" t="s">
        <v>325</v>
      </c>
      <c r="B162" s="11" t="s">
        <v>326</v>
      </c>
      <c r="C162" s="74"/>
      <c r="D162" s="75"/>
      <c r="E162" s="76"/>
      <c r="F162" s="76"/>
      <c r="G162" s="76"/>
      <c r="H162" s="76"/>
      <c r="I162" s="77"/>
      <c r="J162" s="47">
        <f>SUM(J163:J171)</f>
        <v>2408.2000000000003</v>
      </c>
      <c r="K162" s="47">
        <f>SUM(K163:K171)</f>
        <v>2408.2000000000003</v>
      </c>
      <c r="L162" s="47">
        <f>SUM(L163:L171)</f>
        <v>0</v>
      </c>
      <c r="M162" s="47">
        <f>SUM(M163:M171)</f>
        <v>2408.2000000000003</v>
      </c>
      <c r="N162" s="47">
        <f>SUM(N163:N171)</f>
        <v>0</v>
      </c>
      <c r="O162" s="78"/>
      <c r="P162" s="78"/>
    </row>
    <row r="163" spans="1:16" ht="31.5" x14ac:dyDescent="0.25">
      <c r="A163" s="17" t="s">
        <v>327</v>
      </c>
      <c r="B163" s="17" t="s">
        <v>328</v>
      </c>
      <c r="C163" s="12" t="s">
        <v>22</v>
      </c>
      <c r="D163" s="13">
        <v>1</v>
      </c>
      <c r="E163" s="14">
        <v>1</v>
      </c>
      <c r="F163" s="14"/>
      <c r="G163" s="14">
        <f t="shared" si="24"/>
        <v>1</v>
      </c>
      <c r="H163" s="18">
        <f t="shared" si="32"/>
        <v>0</v>
      </c>
      <c r="I163" s="15">
        <v>541.41999999999996</v>
      </c>
      <c r="J163" s="16">
        <f t="shared" si="25"/>
        <v>541.41999999999996</v>
      </c>
      <c r="K163" s="16">
        <f t="shared" si="26"/>
        <v>541.41999999999996</v>
      </c>
      <c r="L163" s="16">
        <f t="shared" si="27"/>
        <v>0</v>
      </c>
      <c r="M163" s="16">
        <f t="shared" si="28"/>
        <v>541.41999999999996</v>
      </c>
      <c r="N163" s="16">
        <f t="shared" si="29"/>
        <v>0</v>
      </c>
      <c r="O163" s="60">
        <f t="shared" si="30"/>
        <v>0</v>
      </c>
      <c r="P163" s="60">
        <f t="shared" si="31"/>
        <v>1</v>
      </c>
    </row>
    <row r="164" spans="1:16" ht="15.75" x14ac:dyDescent="0.25">
      <c r="A164" s="17" t="s">
        <v>329</v>
      </c>
      <c r="B164" s="17" t="s">
        <v>330</v>
      </c>
      <c r="C164" s="12" t="s">
        <v>22</v>
      </c>
      <c r="D164" s="13">
        <v>1</v>
      </c>
      <c r="E164" s="14">
        <v>1</v>
      </c>
      <c r="F164" s="14"/>
      <c r="G164" s="14">
        <f t="shared" si="24"/>
        <v>1</v>
      </c>
      <c r="H164" s="18">
        <f t="shared" si="32"/>
        <v>0</v>
      </c>
      <c r="I164" s="15">
        <v>547.73</v>
      </c>
      <c r="J164" s="16">
        <f t="shared" si="25"/>
        <v>547.73</v>
      </c>
      <c r="K164" s="16">
        <f t="shared" si="26"/>
        <v>547.73</v>
      </c>
      <c r="L164" s="16">
        <f t="shared" si="27"/>
        <v>0</v>
      </c>
      <c r="M164" s="16">
        <f t="shared" si="28"/>
        <v>547.73</v>
      </c>
      <c r="N164" s="16">
        <f t="shared" si="29"/>
        <v>0</v>
      </c>
      <c r="O164" s="60">
        <f t="shared" si="30"/>
        <v>0</v>
      </c>
      <c r="P164" s="60">
        <f t="shared" si="31"/>
        <v>1</v>
      </c>
    </row>
    <row r="165" spans="1:16" ht="15.75" x14ac:dyDescent="0.25">
      <c r="A165" s="17" t="s">
        <v>331</v>
      </c>
      <c r="B165" s="17" t="s">
        <v>332</v>
      </c>
      <c r="C165" s="12" t="s">
        <v>22</v>
      </c>
      <c r="D165" s="13">
        <v>1</v>
      </c>
      <c r="E165" s="14">
        <v>1</v>
      </c>
      <c r="F165" s="14"/>
      <c r="G165" s="14">
        <f t="shared" si="24"/>
        <v>1</v>
      </c>
      <c r="H165" s="18">
        <f t="shared" si="32"/>
        <v>0</v>
      </c>
      <c r="I165" s="15">
        <v>556.25</v>
      </c>
      <c r="J165" s="16">
        <f t="shared" si="25"/>
        <v>556.25</v>
      </c>
      <c r="K165" s="16">
        <f t="shared" si="26"/>
        <v>556.25</v>
      </c>
      <c r="L165" s="16">
        <f t="shared" si="27"/>
        <v>0</v>
      </c>
      <c r="M165" s="16">
        <f t="shared" si="28"/>
        <v>556.25</v>
      </c>
      <c r="N165" s="16">
        <f t="shared" si="29"/>
        <v>0</v>
      </c>
      <c r="O165" s="60">
        <f t="shared" si="30"/>
        <v>0</v>
      </c>
      <c r="P165" s="60">
        <f t="shared" si="31"/>
        <v>1</v>
      </c>
    </row>
    <row r="166" spans="1:16" ht="31.5" x14ac:dyDescent="0.25">
      <c r="A166" s="17" t="s">
        <v>333</v>
      </c>
      <c r="B166" s="17" t="s">
        <v>302</v>
      </c>
      <c r="C166" s="12" t="s">
        <v>22</v>
      </c>
      <c r="D166" s="13">
        <v>3</v>
      </c>
      <c r="E166" s="14">
        <v>3</v>
      </c>
      <c r="F166" s="14"/>
      <c r="G166" s="14">
        <f t="shared" si="24"/>
        <v>3</v>
      </c>
      <c r="H166" s="18">
        <f t="shared" si="32"/>
        <v>0</v>
      </c>
      <c r="I166" s="15">
        <v>27.92</v>
      </c>
      <c r="J166" s="16">
        <f t="shared" si="25"/>
        <v>83.76</v>
      </c>
      <c r="K166" s="16">
        <f t="shared" si="26"/>
        <v>83.76</v>
      </c>
      <c r="L166" s="16">
        <f t="shared" si="27"/>
        <v>0</v>
      </c>
      <c r="M166" s="16">
        <f t="shared" si="28"/>
        <v>83.76</v>
      </c>
      <c r="N166" s="16">
        <f t="shared" si="29"/>
        <v>0</v>
      </c>
      <c r="O166" s="60">
        <f t="shared" si="30"/>
        <v>0</v>
      </c>
      <c r="P166" s="60">
        <f t="shared" si="31"/>
        <v>1</v>
      </c>
    </row>
    <row r="167" spans="1:16" ht="31.5" x14ac:dyDescent="0.25">
      <c r="A167" s="17" t="s">
        <v>334</v>
      </c>
      <c r="B167" s="17" t="s">
        <v>304</v>
      </c>
      <c r="C167" s="12" t="s">
        <v>36</v>
      </c>
      <c r="D167" s="13">
        <v>2</v>
      </c>
      <c r="E167" s="14">
        <v>2</v>
      </c>
      <c r="F167" s="14"/>
      <c r="G167" s="14">
        <f t="shared" si="24"/>
        <v>2</v>
      </c>
      <c r="H167" s="18">
        <f t="shared" si="32"/>
        <v>0</v>
      </c>
      <c r="I167" s="15">
        <v>20.53</v>
      </c>
      <c r="J167" s="16">
        <f t="shared" si="25"/>
        <v>41.06</v>
      </c>
      <c r="K167" s="16">
        <f t="shared" si="26"/>
        <v>41.06</v>
      </c>
      <c r="L167" s="16">
        <f t="shared" si="27"/>
        <v>0</v>
      </c>
      <c r="M167" s="16">
        <f t="shared" si="28"/>
        <v>41.06</v>
      </c>
      <c r="N167" s="16">
        <f t="shared" si="29"/>
        <v>0</v>
      </c>
      <c r="O167" s="60">
        <f t="shared" si="30"/>
        <v>0</v>
      </c>
      <c r="P167" s="60">
        <f t="shared" si="31"/>
        <v>1</v>
      </c>
    </row>
    <row r="168" spans="1:16" ht="15.75" x14ac:dyDescent="0.25">
      <c r="A168" s="17" t="s">
        <v>335</v>
      </c>
      <c r="B168" s="17" t="s">
        <v>336</v>
      </c>
      <c r="C168" s="12" t="s">
        <v>36</v>
      </c>
      <c r="D168" s="13">
        <v>8</v>
      </c>
      <c r="E168" s="14">
        <v>8</v>
      </c>
      <c r="F168" s="14"/>
      <c r="G168" s="14">
        <f t="shared" si="24"/>
        <v>8</v>
      </c>
      <c r="H168" s="18">
        <f t="shared" si="32"/>
        <v>0</v>
      </c>
      <c r="I168" s="15">
        <v>14.55</v>
      </c>
      <c r="J168" s="16">
        <f t="shared" si="25"/>
        <v>116.4</v>
      </c>
      <c r="K168" s="16">
        <f t="shared" si="26"/>
        <v>116.4</v>
      </c>
      <c r="L168" s="16">
        <f t="shared" si="27"/>
        <v>0</v>
      </c>
      <c r="M168" s="16">
        <f t="shared" si="28"/>
        <v>116.4</v>
      </c>
      <c r="N168" s="16">
        <f t="shared" si="29"/>
        <v>0</v>
      </c>
      <c r="O168" s="60">
        <f t="shared" si="30"/>
        <v>0</v>
      </c>
      <c r="P168" s="60">
        <f t="shared" si="31"/>
        <v>1</v>
      </c>
    </row>
    <row r="169" spans="1:16" ht="15.75" x14ac:dyDescent="0.25">
      <c r="A169" s="17" t="s">
        <v>337</v>
      </c>
      <c r="B169" s="17" t="s">
        <v>316</v>
      </c>
      <c r="C169" s="12" t="s">
        <v>22</v>
      </c>
      <c r="D169" s="13">
        <v>3</v>
      </c>
      <c r="E169" s="14">
        <v>3</v>
      </c>
      <c r="F169" s="14"/>
      <c r="G169" s="14">
        <f t="shared" si="24"/>
        <v>3</v>
      </c>
      <c r="H169" s="18">
        <f t="shared" si="32"/>
        <v>0</v>
      </c>
      <c r="I169" s="15">
        <v>160.94999999999999</v>
      </c>
      <c r="J169" s="16">
        <f t="shared" si="25"/>
        <v>482.84999999999997</v>
      </c>
      <c r="K169" s="16">
        <f t="shared" si="26"/>
        <v>482.84999999999997</v>
      </c>
      <c r="L169" s="16">
        <f t="shared" si="27"/>
        <v>0</v>
      </c>
      <c r="M169" s="16">
        <f t="shared" si="28"/>
        <v>482.84999999999997</v>
      </c>
      <c r="N169" s="16">
        <f t="shared" si="29"/>
        <v>0</v>
      </c>
      <c r="O169" s="60">
        <f t="shared" si="30"/>
        <v>0</v>
      </c>
      <c r="P169" s="60">
        <f t="shared" si="31"/>
        <v>1</v>
      </c>
    </row>
    <row r="170" spans="1:16" ht="15.75" x14ac:dyDescent="0.25">
      <c r="A170" s="17" t="s">
        <v>338</v>
      </c>
      <c r="B170" s="17" t="s">
        <v>318</v>
      </c>
      <c r="C170" s="12" t="s">
        <v>22</v>
      </c>
      <c r="D170" s="13">
        <v>1</v>
      </c>
      <c r="E170" s="14">
        <v>1</v>
      </c>
      <c r="F170" s="14"/>
      <c r="G170" s="14">
        <f t="shared" si="24"/>
        <v>1</v>
      </c>
      <c r="H170" s="18">
        <f t="shared" si="32"/>
        <v>0</v>
      </c>
      <c r="I170" s="15">
        <v>15.51</v>
      </c>
      <c r="J170" s="16">
        <f t="shared" si="25"/>
        <v>15.51</v>
      </c>
      <c r="K170" s="16">
        <f t="shared" si="26"/>
        <v>15.51</v>
      </c>
      <c r="L170" s="16">
        <f t="shared" si="27"/>
        <v>0</v>
      </c>
      <c r="M170" s="16">
        <f t="shared" si="28"/>
        <v>15.51</v>
      </c>
      <c r="N170" s="16">
        <f t="shared" si="29"/>
        <v>0</v>
      </c>
      <c r="O170" s="60">
        <f t="shared" si="30"/>
        <v>0</v>
      </c>
      <c r="P170" s="60">
        <f t="shared" si="31"/>
        <v>1</v>
      </c>
    </row>
    <row r="171" spans="1:16" ht="15.75" x14ac:dyDescent="0.25">
      <c r="A171" s="17" t="s">
        <v>339</v>
      </c>
      <c r="B171" s="17" t="s">
        <v>322</v>
      </c>
      <c r="C171" s="12" t="s">
        <v>22</v>
      </c>
      <c r="D171" s="13">
        <v>3</v>
      </c>
      <c r="E171" s="14">
        <v>3</v>
      </c>
      <c r="F171" s="14"/>
      <c r="G171" s="14">
        <f t="shared" si="24"/>
        <v>3</v>
      </c>
      <c r="H171" s="18">
        <f t="shared" si="32"/>
        <v>0</v>
      </c>
      <c r="I171" s="15">
        <v>7.74</v>
      </c>
      <c r="J171" s="16">
        <f t="shared" si="25"/>
        <v>23.22</v>
      </c>
      <c r="K171" s="16">
        <f t="shared" si="26"/>
        <v>23.22</v>
      </c>
      <c r="L171" s="16">
        <f t="shared" si="27"/>
        <v>0</v>
      </c>
      <c r="M171" s="16">
        <f t="shared" si="28"/>
        <v>23.22</v>
      </c>
      <c r="N171" s="16">
        <f t="shared" si="29"/>
        <v>0</v>
      </c>
      <c r="O171" s="60">
        <f t="shared" si="30"/>
        <v>0</v>
      </c>
      <c r="P171" s="60">
        <f t="shared" si="31"/>
        <v>1</v>
      </c>
    </row>
    <row r="172" spans="1:16" s="79" customFormat="1" ht="15.75" x14ac:dyDescent="0.25">
      <c r="A172" s="11" t="s">
        <v>340</v>
      </c>
      <c r="B172" s="11" t="s">
        <v>341</v>
      </c>
      <c r="C172" s="74"/>
      <c r="D172" s="75"/>
      <c r="E172" s="76"/>
      <c r="F172" s="76"/>
      <c r="G172" s="76"/>
      <c r="H172" s="76"/>
      <c r="I172" s="77"/>
      <c r="J172" s="47">
        <f>SUM(J173:J190)</f>
        <v>16617.382000000001</v>
      </c>
      <c r="K172" s="47">
        <f>SUM(K173:K190)</f>
        <v>16617.382000000001</v>
      </c>
      <c r="L172" s="47">
        <f>SUM(L173:L190)</f>
        <v>0</v>
      </c>
      <c r="M172" s="47">
        <f>SUM(M173:M190)</f>
        <v>16617.382000000001</v>
      </c>
      <c r="N172" s="47">
        <f>SUM(N173:N190)</f>
        <v>0</v>
      </c>
      <c r="O172" s="78"/>
      <c r="P172" s="78"/>
    </row>
    <row r="173" spans="1:16" ht="15.75" x14ac:dyDescent="0.25">
      <c r="A173" s="17" t="s">
        <v>342</v>
      </c>
      <c r="B173" s="17" t="s">
        <v>343</v>
      </c>
      <c r="C173" s="12" t="s">
        <v>36</v>
      </c>
      <c r="D173" s="13">
        <v>2.9</v>
      </c>
      <c r="E173" s="14">
        <v>2.9</v>
      </c>
      <c r="F173" s="14"/>
      <c r="G173" s="14">
        <f t="shared" si="24"/>
        <v>2.9</v>
      </c>
      <c r="H173" s="18">
        <f t="shared" si="32"/>
        <v>0</v>
      </c>
      <c r="I173" s="15">
        <v>19.03</v>
      </c>
      <c r="J173" s="16">
        <f t="shared" si="25"/>
        <v>55.187000000000005</v>
      </c>
      <c r="K173" s="16">
        <f t="shared" si="26"/>
        <v>55.187000000000005</v>
      </c>
      <c r="L173" s="16">
        <f t="shared" si="27"/>
        <v>0</v>
      </c>
      <c r="M173" s="16">
        <f t="shared" si="28"/>
        <v>55.187000000000005</v>
      </c>
      <c r="N173" s="16">
        <f t="shared" si="29"/>
        <v>0</v>
      </c>
      <c r="O173" s="60">
        <f t="shared" si="30"/>
        <v>0</v>
      </c>
      <c r="P173" s="60">
        <f t="shared" si="31"/>
        <v>1</v>
      </c>
    </row>
    <row r="174" spans="1:16" ht="15.75" x14ac:dyDescent="0.25">
      <c r="A174" s="17" t="s">
        <v>344</v>
      </c>
      <c r="B174" s="17" t="s">
        <v>345</v>
      </c>
      <c r="C174" s="12" t="s">
        <v>36</v>
      </c>
      <c r="D174" s="13">
        <v>19.5</v>
      </c>
      <c r="E174" s="14">
        <v>19.5</v>
      </c>
      <c r="F174" s="14"/>
      <c r="G174" s="14">
        <f t="shared" si="24"/>
        <v>19.5</v>
      </c>
      <c r="H174" s="18">
        <f t="shared" si="32"/>
        <v>0</v>
      </c>
      <c r="I174" s="15">
        <v>9.65</v>
      </c>
      <c r="J174" s="16">
        <f t="shared" si="25"/>
        <v>188.17500000000001</v>
      </c>
      <c r="K174" s="16">
        <f t="shared" si="26"/>
        <v>188.17500000000001</v>
      </c>
      <c r="L174" s="16">
        <f t="shared" si="27"/>
        <v>0</v>
      </c>
      <c r="M174" s="16">
        <f t="shared" si="28"/>
        <v>188.17500000000001</v>
      </c>
      <c r="N174" s="16">
        <f t="shared" si="29"/>
        <v>0</v>
      </c>
      <c r="O174" s="60">
        <f t="shared" si="30"/>
        <v>0</v>
      </c>
      <c r="P174" s="60">
        <f t="shared" si="31"/>
        <v>1</v>
      </c>
    </row>
    <row r="175" spans="1:16" ht="15.75" x14ac:dyDescent="0.25">
      <c r="A175" s="17" t="s">
        <v>346</v>
      </c>
      <c r="B175" s="17" t="s">
        <v>336</v>
      </c>
      <c r="C175" s="12" t="s">
        <v>36</v>
      </c>
      <c r="D175" s="13">
        <v>3</v>
      </c>
      <c r="E175" s="14">
        <v>3</v>
      </c>
      <c r="F175" s="14"/>
      <c r="G175" s="14">
        <f t="shared" si="24"/>
        <v>3</v>
      </c>
      <c r="H175" s="18">
        <f t="shared" si="32"/>
        <v>0</v>
      </c>
      <c r="I175" s="15">
        <v>14.55</v>
      </c>
      <c r="J175" s="16">
        <f t="shared" si="25"/>
        <v>43.650000000000006</v>
      </c>
      <c r="K175" s="16">
        <f t="shared" si="26"/>
        <v>43.650000000000006</v>
      </c>
      <c r="L175" s="16">
        <f t="shared" si="27"/>
        <v>0</v>
      </c>
      <c r="M175" s="16">
        <f t="shared" si="28"/>
        <v>43.650000000000006</v>
      </c>
      <c r="N175" s="16">
        <f t="shared" si="29"/>
        <v>0</v>
      </c>
      <c r="O175" s="60">
        <f t="shared" si="30"/>
        <v>0</v>
      </c>
      <c r="P175" s="60">
        <f t="shared" si="31"/>
        <v>1</v>
      </c>
    </row>
    <row r="176" spans="1:16" ht="15.75" x14ac:dyDescent="0.25">
      <c r="A176" s="17" t="s">
        <v>347</v>
      </c>
      <c r="B176" s="17" t="s">
        <v>348</v>
      </c>
      <c r="C176" s="12" t="s">
        <v>22</v>
      </c>
      <c r="D176" s="13">
        <v>1</v>
      </c>
      <c r="E176" s="14">
        <v>1</v>
      </c>
      <c r="F176" s="14"/>
      <c r="G176" s="14">
        <f t="shared" si="24"/>
        <v>1</v>
      </c>
      <c r="H176" s="18">
        <f t="shared" si="32"/>
        <v>0</v>
      </c>
      <c r="I176" s="15">
        <v>12142.04</v>
      </c>
      <c r="J176" s="16">
        <f t="shared" si="25"/>
        <v>12142.04</v>
      </c>
      <c r="K176" s="16">
        <f t="shared" si="26"/>
        <v>12142.04</v>
      </c>
      <c r="L176" s="16">
        <f t="shared" si="27"/>
        <v>0</v>
      </c>
      <c r="M176" s="16">
        <f t="shared" si="28"/>
        <v>12142.04</v>
      </c>
      <c r="N176" s="16">
        <f t="shared" si="29"/>
        <v>0</v>
      </c>
      <c r="O176" s="60">
        <f t="shared" si="30"/>
        <v>0</v>
      </c>
      <c r="P176" s="60">
        <f t="shared" si="31"/>
        <v>1</v>
      </c>
    </row>
    <row r="177" spans="1:16" ht="15.75" x14ac:dyDescent="0.25">
      <c r="A177" s="17" t="s">
        <v>349</v>
      </c>
      <c r="B177" s="17" t="s">
        <v>350</v>
      </c>
      <c r="C177" s="12" t="s">
        <v>22</v>
      </c>
      <c r="D177" s="13">
        <v>3</v>
      </c>
      <c r="E177" s="14">
        <v>3</v>
      </c>
      <c r="F177" s="14"/>
      <c r="G177" s="14">
        <f t="shared" si="24"/>
        <v>3</v>
      </c>
      <c r="H177" s="18">
        <f t="shared" si="32"/>
        <v>0</v>
      </c>
      <c r="I177" s="15">
        <v>97.02</v>
      </c>
      <c r="J177" s="16">
        <f t="shared" si="25"/>
        <v>291.06</v>
      </c>
      <c r="K177" s="16">
        <f t="shared" si="26"/>
        <v>291.06</v>
      </c>
      <c r="L177" s="16">
        <f t="shared" si="27"/>
        <v>0</v>
      </c>
      <c r="M177" s="16">
        <f t="shared" si="28"/>
        <v>291.06</v>
      </c>
      <c r="N177" s="16">
        <f t="shared" si="29"/>
        <v>0</v>
      </c>
      <c r="O177" s="60">
        <f t="shared" si="30"/>
        <v>0</v>
      </c>
      <c r="P177" s="60">
        <f t="shared" si="31"/>
        <v>1</v>
      </c>
    </row>
    <row r="178" spans="1:16" ht="31.5" x14ac:dyDescent="0.25">
      <c r="A178" s="17" t="s">
        <v>351</v>
      </c>
      <c r="B178" s="17" t="s">
        <v>352</v>
      </c>
      <c r="C178" s="12" t="s">
        <v>22</v>
      </c>
      <c r="D178" s="13">
        <v>1</v>
      </c>
      <c r="E178" s="14">
        <v>1</v>
      </c>
      <c r="F178" s="14"/>
      <c r="G178" s="14">
        <f t="shared" si="24"/>
        <v>1</v>
      </c>
      <c r="H178" s="18">
        <f t="shared" si="32"/>
        <v>0</v>
      </c>
      <c r="I178" s="15">
        <v>880.2</v>
      </c>
      <c r="J178" s="16">
        <f t="shared" si="25"/>
        <v>880.2</v>
      </c>
      <c r="K178" s="16">
        <f t="shared" si="26"/>
        <v>880.2</v>
      </c>
      <c r="L178" s="16">
        <f t="shared" si="27"/>
        <v>0</v>
      </c>
      <c r="M178" s="16">
        <f t="shared" si="28"/>
        <v>880.2</v>
      </c>
      <c r="N178" s="16">
        <f t="shared" si="29"/>
        <v>0</v>
      </c>
      <c r="O178" s="60">
        <f t="shared" si="30"/>
        <v>0</v>
      </c>
      <c r="P178" s="60">
        <f t="shared" si="31"/>
        <v>1</v>
      </c>
    </row>
    <row r="179" spans="1:16" ht="31.5" x14ac:dyDescent="0.25">
      <c r="A179" s="17" t="s">
        <v>353</v>
      </c>
      <c r="B179" s="17" t="s">
        <v>354</v>
      </c>
      <c r="C179" s="12" t="s">
        <v>22</v>
      </c>
      <c r="D179" s="13">
        <v>1</v>
      </c>
      <c r="E179" s="14">
        <v>1</v>
      </c>
      <c r="F179" s="14"/>
      <c r="G179" s="14">
        <f t="shared" si="24"/>
        <v>1</v>
      </c>
      <c r="H179" s="18">
        <f t="shared" si="32"/>
        <v>0</v>
      </c>
      <c r="I179" s="15">
        <v>966.65</v>
      </c>
      <c r="J179" s="16">
        <f t="shared" si="25"/>
        <v>966.65</v>
      </c>
      <c r="K179" s="16">
        <f t="shared" si="26"/>
        <v>966.65</v>
      </c>
      <c r="L179" s="16">
        <f t="shared" si="27"/>
        <v>0</v>
      </c>
      <c r="M179" s="16">
        <f t="shared" si="28"/>
        <v>966.65</v>
      </c>
      <c r="N179" s="16">
        <f t="shared" si="29"/>
        <v>0</v>
      </c>
      <c r="O179" s="60">
        <f t="shared" si="30"/>
        <v>0</v>
      </c>
      <c r="P179" s="60">
        <f t="shared" si="31"/>
        <v>1</v>
      </c>
    </row>
    <row r="180" spans="1:16" ht="31.5" x14ac:dyDescent="0.25">
      <c r="A180" s="17" t="s">
        <v>355</v>
      </c>
      <c r="B180" s="17" t="s">
        <v>356</v>
      </c>
      <c r="C180" s="12" t="s">
        <v>22</v>
      </c>
      <c r="D180" s="13">
        <v>1</v>
      </c>
      <c r="E180" s="14">
        <v>1</v>
      </c>
      <c r="F180" s="14"/>
      <c r="G180" s="14">
        <f t="shared" si="24"/>
        <v>1</v>
      </c>
      <c r="H180" s="18">
        <f t="shared" si="32"/>
        <v>0</v>
      </c>
      <c r="I180" s="15">
        <v>279.37</v>
      </c>
      <c r="J180" s="16">
        <f t="shared" si="25"/>
        <v>279.37</v>
      </c>
      <c r="K180" s="16">
        <f t="shared" si="26"/>
        <v>279.37</v>
      </c>
      <c r="L180" s="16">
        <f t="shared" si="27"/>
        <v>0</v>
      </c>
      <c r="M180" s="16">
        <f t="shared" si="28"/>
        <v>279.37</v>
      </c>
      <c r="N180" s="16">
        <f t="shared" si="29"/>
        <v>0</v>
      </c>
      <c r="O180" s="60">
        <f t="shared" si="30"/>
        <v>0</v>
      </c>
      <c r="P180" s="60">
        <f t="shared" si="31"/>
        <v>1</v>
      </c>
    </row>
    <row r="181" spans="1:16" ht="15.75" x14ac:dyDescent="0.25">
      <c r="A181" s="17" t="s">
        <v>357</v>
      </c>
      <c r="B181" s="17" t="s">
        <v>316</v>
      </c>
      <c r="C181" s="12" t="s">
        <v>22</v>
      </c>
      <c r="D181" s="13">
        <v>3</v>
      </c>
      <c r="E181" s="14">
        <v>3</v>
      </c>
      <c r="F181" s="14"/>
      <c r="G181" s="14">
        <f t="shared" si="24"/>
        <v>3</v>
      </c>
      <c r="H181" s="18">
        <f t="shared" si="32"/>
        <v>0</v>
      </c>
      <c r="I181" s="15">
        <v>160.94999999999999</v>
      </c>
      <c r="J181" s="16">
        <f t="shared" si="25"/>
        <v>482.84999999999997</v>
      </c>
      <c r="K181" s="16">
        <f t="shared" si="26"/>
        <v>482.84999999999997</v>
      </c>
      <c r="L181" s="16">
        <f t="shared" si="27"/>
        <v>0</v>
      </c>
      <c r="M181" s="16">
        <f t="shared" si="28"/>
        <v>482.84999999999997</v>
      </c>
      <c r="N181" s="16">
        <f t="shared" si="29"/>
        <v>0</v>
      </c>
      <c r="O181" s="60">
        <f t="shared" si="30"/>
        <v>0</v>
      </c>
      <c r="P181" s="60">
        <f t="shared" si="31"/>
        <v>1</v>
      </c>
    </row>
    <row r="182" spans="1:16" ht="31.5" x14ac:dyDescent="0.25">
      <c r="A182" s="17" t="s">
        <v>358</v>
      </c>
      <c r="B182" s="17" t="s">
        <v>359</v>
      </c>
      <c r="C182" s="12" t="s">
        <v>22</v>
      </c>
      <c r="D182" s="13">
        <v>3</v>
      </c>
      <c r="E182" s="14">
        <v>3</v>
      </c>
      <c r="F182" s="14"/>
      <c r="G182" s="14">
        <f t="shared" si="24"/>
        <v>3</v>
      </c>
      <c r="H182" s="18">
        <f t="shared" si="32"/>
        <v>0</v>
      </c>
      <c r="I182" s="15">
        <v>14.22</v>
      </c>
      <c r="J182" s="16">
        <f t="shared" si="25"/>
        <v>42.660000000000004</v>
      </c>
      <c r="K182" s="16">
        <f t="shared" si="26"/>
        <v>42.660000000000004</v>
      </c>
      <c r="L182" s="16">
        <f t="shared" si="27"/>
        <v>0</v>
      </c>
      <c r="M182" s="16">
        <f t="shared" si="28"/>
        <v>42.660000000000004</v>
      </c>
      <c r="N182" s="16">
        <f t="shared" si="29"/>
        <v>0</v>
      </c>
      <c r="O182" s="60">
        <f t="shared" si="30"/>
        <v>0</v>
      </c>
      <c r="P182" s="60">
        <f t="shared" si="31"/>
        <v>1</v>
      </c>
    </row>
    <row r="183" spans="1:16" ht="31.5" x14ac:dyDescent="0.25">
      <c r="A183" s="17" t="s">
        <v>360</v>
      </c>
      <c r="B183" s="17" t="s">
        <v>361</v>
      </c>
      <c r="C183" s="12" t="s">
        <v>22</v>
      </c>
      <c r="D183" s="13">
        <v>2</v>
      </c>
      <c r="E183" s="14">
        <v>2</v>
      </c>
      <c r="F183" s="14"/>
      <c r="G183" s="14">
        <f t="shared" si="24"/>
        <v>2</v>
      </c>
      <c r="H183" s="18">
        <f t="shared" si="32"/>
        <v>0</v>
      </c>
      <c r="I183" s="15">
        <v>70.3</v>
      </c>
      <c r="J183" s="16">
        <f t="shared" si="25"/>
        <v>140.6</v>
      </c>
      <c r="K183" s="16">
        <f t="shared" si="26"/>
        <v>140.6</v>
      </c>
      <c r="L183" s="16">
        <f t="shared" si="27"/>
        <v>0</v>
      </c>
      <c r="M183" s="16">
        <f t="shared" si="28"/>
        <v>140.6</v>
      </c>
      <c r="N183" s="16">
        <f t="shared" si="29"/>
        <v>0</v>
      </c>
      <c r="O183" s="60">
        <f t="shared" si="30"/>
        <v>0</v>
      </c>
      <c r="P183" s="60">
        <f t="shared" si="31"/>
        <v>1</v>
      </c>
    </row>
    <row r="184" spans="1:16" ht="31.5" x14ac:dyDescent="0.25">
      <c r="A184" s="17" t="s">
        <v>362</v>
      </c>
      <c r="B184" s="17" t="s">
        <v>363</v>
      </c>
      <c r="C184" s="12" t="s">
        <v>22</v>
      </c>
      <c r="D184" s="13">
        <v>2</v>
      </c>
      <c r="E184" s="14">
        <v>2</v>
      </c>
      <c r="F184" s="14"/>
      <c r="G184" s="14">
        <f t="shared" si="24"/>
        <v>2</v>
      </c>
      <c r="H184" s="18">
        <f t="shared" si="32"/>
        <v>0</v>
      </c>
      <c r="I184" s="15">
        <v>71.61</v>
      </c>
      <c r="J184" s="16">
        <f t="shared" si="25"/>
        <v>143.22</v>
      </c>
      <c r="K184" s="16">
        <f t="shared" si="26"/>
        <v>143.22</v>
      </c>
      <c r="L184" s="16">
        <f t="shared" si="27"/>
        <v>0</v>
      </c>
      <c r="M184" s="16">
        <f t="shared" si="28"/>
        <v>143.22</v>
      </c>
      <c r="N184" s="16">
        <f t="shared" si="29"/>
        <v>0</v>
      </c>
      <c r="O184" s="60">
        <f t="shared" si="30"/>
        <v>0</v>
      </c>
      <c r="P184" s="60">
        <f t="shared" si="31"/>
        <v>1</v>
      </c>
    </row>
    <row r="185" spans="1:16" ht="31.5" x14ac:dyDescent="0.25">
      <c r="A185" s="17" t="s">
        <v>364</v>
      </c>
      <c r="B185" s="17" t="s">
        <v>365</v>
      </c>
      <c r="C185" s="12" t="s">
        <v>22</v>
      </c>
      <c r="D185" s="13">
        <v>4</v>
      </c>
      <c r="E185" s="14">
        <v>4</v>
      </c>
      <c r="F185" s="14"/>
      <c r="G185" s="14">
        <f t="shared" si="24"/>
        <v>4</v>
      </c>
      <c r="H185" s="18">
        <f t="shared" si="32"/>
        <v>0</v>
      </c>
      <c r="I185" s="15">
        <v>73.64</v>
      </c>
      <c r="J185" s="16">
        <f t="shared" si="25"/>
        <v>294.56</v>
      </c>
      <c r="K185" s="16">
        <f t="shared" si="26"/>
        <v>294.56</v>
      </c>
      <c r="L185" s="16">
        <f t="shared" si="27"/>
        <v>0</v>
      </c>
      <c r="M185" s="16">
        <f t="shared" si="28"/>
        <v>294.56</v>
      </c>
      <c r="N185" s="16">
        <f t="shared" si="29"/>
        <v>0</v>
      </c>
      <c r="O185" s="60">
        <f t="shared" si="30"/>
        <v>0</v>
      </c>
      <c r="P185" s="60">
        <f t="shared" si="31"/>
        <v>1</v>
      </c>
    </row>
    <row r="186" spans="1:16" ht="31.5" x14ac:dyDescent="0.25">
      <c r="A186" s="17" t="s">
        <v>366</v>
      </c>
      <c r="B186" s="17" t="s">
        <v>367</v>
      </c>
      <c r="C186" s="12" t="s">
        <v>22</v>
      </c>
      <c r="D186" s="13">
        <v>3</v>
      </c>
      <c r="E186" s="14">
        <v>3</v>
      </c>
      <c r="F186" s="14"/>
      <c r="G186" s="14">
        <f t="shared" si="24"/>
        <v>3</v>
      </c>
      <c r="H186" s="18">
        <f t="shared" si="32"/>
        <v>0</v>
      </c>
      <c r="I186" s="15">
        <v>14.91</v>
      </c>
      <c r="J186" s="16">
        <f t="shared" si="25"/>
        <v>44.730000000000004</v>
      </c>
      <c r="K186" s="16">
        <f t="shared" si="26"/>
        <v>44.730000000000004</v>
      </c>
      <c r="L186" s="16">
        <f t="shared" si="27"/>
        <v>0</v>
      </c>
      <c r="M186" s="16">
        <f t="shared" si="28"/>
        <v>44.730000000000004</v>
      </c>
      <c r="N186" s="16">
        <f t="shared" si="29"/>
        <v>0</v>
      </c>
      <c r="O186" s="60">
        <f t="shared" si="30"/>
        <v>0</v>
      </c>
      <c r="P186" s="60">
        <f t="shared" si="31"/>
        <v>1</v>
      </c>
    </row>
    <row r="187" spans="1:16" ht="31.5" x14ac:dyDescent="0.25">
      <c r="A187" s="17" t="s">
        <v>368</v>
      </c>
      <c r="B187" s="17" t="s">
        <v>369</v>
      </c>
      <c r="C187" s="12" t="s">
        <v>22</v>
      </c>
      <c r="D187" s="13">
        <v>2</v>
      </c>
      <c r="E187" s="14">
        <v>2</v>
      </c>
      <c r="F187" s="14"/>
      <c r="G187" s="14">
        <f t="shared" si="24"/>
        <v>2</v>
      </c>
      <c r="H187" s="18">
        <f t="shared" si="32"/>
        <v>0</v>
      </c>
      <c r="I187" s="15">
        <v>15.89</v>
      </c>
      <c r="J187" s="16">
        <f t="shared" si="25"/>
        <v>31.78</v>
      </c>
      <c r="K187" s="16">
        <f t="shared" si="26"/>
        <v>31.78</v>
      </c>
      <c r="L187" s="16">
        <f t="shared" si="27"/>
        <v>0</v>
      </c>
      <c r="M187" s="16">
        <f t="shared" si="28"/>
        <v>31.78</v>
      </c>
      <c r="N187" s="16">
        <f t="shared" si="29"/>
        <v>0</v>
      </c>
      <c r="O187" s="60">
        <f t="shared" si="30"/>
        <v>0</v>
      </c>
      <c r="P187" s="60">
        <f t="shared" si="31"/>
        <v>1</v>
      </c>
    </row>
    <row r="188" spans="1:16" ht="31.5" x14ac:dyDescent="0.25">
      <c r="A188" s="17" t="s">
        <v>370</v>
      </c>
      <c r="B188" s="17" t="s">
        <v>371</v>
      </c>
      <c r="C188" s="12" t="s">
        <v>22</v>
      </c>
      <c r="D188" s="13">
        <v>2</v>
      </c>
      <c r="E188" s="14">
        <v>2</v>
      </c>
      <c r="F188" s="14"/>
      <c r="G188" s="14">
        <f t="shared" si="24"/>
        <v>2</v>
      </c>
      <c r="H188" s="18">
        <f t="shared" si="32"/>
        <v>0</v>
      </c>
      <c r="I188" s="15">
        <v>72.650000000000006</v>
      </c>
      <c r="J188" s="16">
        <f t="shared" si="25"/>
        <v>145.30000000000001</v>
      </c>
      <c r="K188" s="16">
        <f t="shared" si="26"/>
        <v>145.30000000000001</v>
      </c>
      <c r="L188" s="16">
        <f t="shared" si="27"/>
        <v>0</v>
      </c>
      <c r="M188" s="16">
        <f t="shared" si="28"/>
        <v>145.30000000000001</v>
      </c>
      <c r="N188" s="16">
        <f t="shared" si="29"/>
        <v>0</v>
      </c>
      <c r="O188" s="60">
        <f t="shared" si="30"/>
        <v>0</v>
      </c>
      <c r="P188" s="60">
        <f t="shared" si="31"/>
        <v>1</v>
      </c>
    </row>
    <row r="189" spans="1:16" ht="31.5" x14ac:dyDescent="0.25">
      <c r="A189" s="17" t="s">
        <v>372</v>
      </c>
      <c r="B189" s="17" t="s">
        <v>373</v>
      </c>
      <c r="C189" s="12" t="s">
        <v>22</v>
      </c>
      <c r="D189" s="13">
        <v>2</v>
      </c>
      <c r="E189" s="14">
        <v>2</v>
      </c>
      <c r="F189" s="14"/>
      <c r="G189" s="14">
        <f t="shared" si="24"/>
        <v>2</v>
      </c>
      <c r="H189" s="18">
        <f t="shared" si="32"/>
        <v>0</v>
      </c>
      <c r="I189" s="15">
        <v>133.13</v>
      </c>
      <c r="J189" s="16">
        <f t="shared" si="25"/>
        <v>266.26</v>
      </c>
      <c r="K189" s="16">
        <f t="shared" si="26"/>
        <v>266.26</v>
      </c>
      <c r="L189" s="16">
        <f t="shared" si="27"/>
        <v>0</v>
      </c>
      <c r="M189" s="16">
        <f t="shared" si="28"/>
        <v>266.26</v>
      </c>
      <c r="N189" s="16">
        <f t="shared" si="29"/>
        <v>0</v>
      </c>
      <c r="O189" s="60">
        <f t="shared" si="30"/>
        <v>0</v>
      </c>
      <c r="P189" s="60">
        <f t="shared" si="31"/>
        <v>1</v>
      </c>
    </row>
    <row r="190" spans="1:16" ht="31.5" x14ac:dyDescent="0.25">
      <c r="A190" s="17" t="s">
        <v>374</v>
      </c>
      <c r="B190" s="17" t="s">
        <v>375</v>
      </c>
      <c r="C190" s="12" t="s">
        <v>22</v>
      </c>
      <c r="D190" s="13">
        <v>1</v>
      </c>
      <c r="E190" s="14">
        <v>1</v>
      </c>
      <c r="F190" s="14"/>
      <c r="G190" s="14">
        <f t="shared" si="24"/>
        <v>1</v>
      </c>
      <c r="H190" s="18">
        <f t="shared" si="32"/>
        <v>0</v>
      </c>
      <c r="I190" s="15">
        <v>179.09</v>
      </c>
      <c r="J190" s="16">
        <f t="shared" si="25"/>
        <v>179.09</v>
      </c>
      <c r="K190" s="16">
        <f t="shared" si="26"/>
        <v>179.09</v>
      </c>
      <c r="L190" s="16">
        <f t="shared" si="27"/>
        <v>0</v>
      </c>
      <c r="M190" s="16">
        <f t="shared" si="28"/>
        <v>179.09</v>
      </c>
      <c r="N190" s="16">
        <f t="shared" si="29"/>
        <v>0</v>
      </c>
      <c r="O190" s="60">
        <f t="shared" si="30"/>
        <v>0</v>
      </c>
      <c r="P190" s="60">
        <f t="shared" si="31"/>
        <v>1</v>
      </c>
    </row>
    <row r="191" spans="1:16" s="79" customFormat="1" ht="15.75" x14ac:dyDescent="0.25">
      <c r="A191" s="11" t="s">
        <v>376</v>
      </c>
      <c r="B191" s="11" t="s">
        <v>377</v>
      </c>
      <c r="C191" s="74"/>
      <c r="D191" s="75"/>
      <c r="E191" s="76"/>
      <c r="F191" s="76"/>
      <c r="G191" s="76"/>
      <c r="H191" s="76"/>
      <c r="I191" s="77"/>
      <c r="J191" s="47">
        <f>SUM(J192:J205)</f>
        <v>32724.080000000005</v>
      </c>
      <c r="K191" s="47">
        <f>SUM(K192:K205)</f>
        <v>32724.080000000005</v>
      </c>
      <c r="L191" s="47">
        <f>SUM(L192:L205)</f>
        <v>0</v>
      </c>
      <c r="M191" s="47">
        <f>SUM(M192:M205)</f>
        <v>32724.080000000005</v>
      </c>
      <c r="N191" s="47">
        <f>SUM(N192:N205)</f>
        <v>0</v>
      </c>
      <c r="O191" s="78"/>
      <c r="P191" s="78"/>
    </row>
    <row r="192" spans="1:16" ht="31.5" x14ac:dyDescent="0.25">
      <c r="A192" s="17" t="s">
        <v>378</v>
      </c>
      <c r="B192" s="17" t="s">
        <v>379</v>
      </c>
      <c r="C192" s="12" t="s">
        <v>380</v>
      </c>
      <c r="D192" s="13">
        <v>6</v>
      </c>
      <c r="E192" s="14">
        <v>6</v>
      </c>
      <c r="F192" s="14"/>
      <c r="G192" s="14">
        <f t="shared" si="24"/>
        <v>6</v>
      </c>
      <c r="H192" s="18">
        <f t="shared" si="32"/>
        <v>0</v>
      </c>
      <c r="I192" s="15">
        <v>217.78</v>
      </c>
      <c r="J192" s="16">
        <f t="shared" si="25"/>
        <v>1306.68</v>
      </c>
      <c r="K192" s="16">
        <f t="shared" si="26"/>
        <v>1306.68</v>
      </c>
      <c r="L192" s="16">
        <f t="shared" si="27"/>
        <v>0</v>
      </c>
      <c r="M192" s="16">
        <f t="shared" si="28"/>
        <v>1306.68</v>
      </c>
      <c r="N192" s="16">
        <f t="shared" si="29"/>
        <v>0</v>
      </c>
      <c r="O192" s="60">
        <f t="shared" si="30"/>
        <v>0</v>
      </c>
      <c r="P192" s="60">
        <f t="shared" si="31"/>
        <v>1</v>
      </c>
    </row>
    <row r="193" spans="1:16" ht="31.5" x14ac:dyDescent="0.25">
      <c r="A193" s="17" t="s">
        <v>381</v>
      </c>
      <c r="B193" s="17" t="s">
        <v>382</v>
      </c>
      <c r="C193" s="12" t="s">
        <v>22</v>
      </c>
      <c r="D193" s="13">
        <v>4</v>
      </c>
      <c r="E193" s="14">
        <v>4</v>
      </c>
      <c r="F193" s="14"/>
      <c r="G193" s="14">
        <f t="shared" si="24"/>
        <v>4</v>
      </c>
      <c r="H193" s="18">
        <f t="shared" si="32"/>
        <v>0</v>
      </c>
      <c r="I193" s="15">
        <v>256.48</v>
      </c>
      <c r="J193" s="16">
        <f t="shared" si="25"/>
        <v>1025.92</v>
      </c>
      <c r="K193" s="16">
        <f t="shared" si="26"/>
        <v>1025.92</v>
      </c>
      <c r="L193" s="16">
        <f t="shared" si="27"/>
        <v>0</v>
      </c>
      <c r="M193" s="16">
        <f t="shared" si="28"/>
        <v>1025.92</v>
      </c>
      <c r="N193" s="16">
        <f t="shared" si="29"/>
        <v>0</v>
      </c>
      <c r="O193" s="60">
        <f t="shared" si="30"/>
        <v>0</v>
      </c>
      <c r="P193" s="60">
        <f t="shared" si="31"/>
        <v>1</v>
      </c>
    </row>
    <row r="194" spans="1:16" ht="31.5" x14ac:dyDescent="0.25">
      <c r="A194" s="17" t="s">
        <v>383</v>
      </c>
      <c r="B194" s="17" t="s">
        <v>384</v>
      </c>
      <c r="C194" s="12" t="s">
        <v>380</v>
      </c>
      <c r="D194" s="13">
        <v>3</v>
      </c>
      <c r="E194" s="14">
        <v>3</v>
      </c>
      <c r="F194" s="14"/>
      <c r="G194" s="14">
        <f t="shared" si="24"/>
        <v>3</v>
      </c>
      <c r="H194" s="18">
        <f t="shared" si="32"/>
        <v>0</v>
      </c>
      <c r="I194" s="15">
        <v>221.16</v>
      </c>
      <c r="J194" s="16">
        <f t="shared" si="25"/>
        <v>663.48</v>
      </c>
      <c r="K194" s="16">
        <f t="shared" si="26"/>
        <v>663.48</v>
      </c>
      <c r="L194" s="16">
        <f t="shared" si="27"/>
        <v>0</v>
      </c>
      <c r="M194" s="16">
        <f t="shared" si="28"/>
        <v>663.48</v>
      </c>
      <c r="N194" s="16">
        <f t="shared" si="29"/>
        <v>0</v>
      </c>
      <c r="O194" s="60">
        <f t="shared" si="30"/>
        <v>0</v>
      </c>
      <c r="P194" s="60">
        <f t="shared" si="31"/>
        <v>1</v>
      </c>
    </row>
    <row r="195" spans="1:16" ht="31.5" x14ac:dyDescent="0.25">
      <c r="A195" s="17" t="s">
        <v>385</v>
      </c>
      <c r="B195" s="17" t="s">
        <v>386</v>
      </c>
      <c r="C195" s="12" t="s">
        <v>380</v>
      </c>
      <c r="D195" s="13">
        <v>1</v>
      </c>
      <c r="E195" s="14">
        <v>1</v>
      </c>
      <c r="F195" s="14"/>
      <c r="G195" s="14">
        <f t="shared" si="24"/>
        <v>1</v>
      </c>
      <c r="H195" s="18">
        <f t="shared" si="32"/>
        <v>0</v>
      </c>
      <c r="I195" s="15">
        <v>217.29</v>
      </c>
      <c r="J195" s="16">
        <f t="shared" si="25"/>
        <v>217.29</v>
      </c>
      <c r="K195" s="16">
        <f t="shared" si="26"/>
        <v>217.29</v>
      </c>
      <c r="L195" s="16">
        <f t="shared" si="27"/>
        <v>0</v>
      </c>
      <c r="M195" s="16">
        <f t="shared" si="28"/>
        <v>217.29</v>
      </c>
      <c r="N195" s="16">
        <f t="shared" si="29"/>
        <v>0</v>
      </c>
      <c r="O195" s="60">
        <f t="shared" si="30"/>
        <v>0</v>
      </c>
      <c r="P195" s="60">
        <f t="shared" si="31"/>
        <v>1</v>
      </c>
    </row>
    <row r="196" spans="1:16" ht="31.5" x14ac:dyDescent="0.25">
      <c r="A196" s="17" t="s">
        <v>387</v>
      </c>
      <c r="B196" s="17" t="s">
        <v>388</v>
      </c>
      <c r="C196" s="12" t="s">
        <v>22</v>
      </c>
      <c r="D196" s="13">
        <v>14</v>
      </c>
      <c r="E196" s="14">
        <v>14</v>
      </c>
      <c r="F196" s="14"/>
      <c r="G196" s="14">
        <f t="shared" si="24"/>
        <v>14</v>
      </c>
      <c r="H196" s="18">
        <f t="shared" si="32"/>
        <v>0</v>
      </c>
      <c r="I196" s="15">
        <v>193.02</v>
      </c>
      <c r="J196" s="16">
        <f t="shared" si="25"/>
        <v>2702.28</v>
      </c>
      <c r="K196" s="16">
        <f t="shared" si="26"/>
        <v>2702.28</v>
      </c>
      <c r="L196" s="16">
        <f t="shared" si="27"/>
        <v>0</v>
      </c>
      <c r="M196" s="16">
        <f t="shared" si="28"/>
        <v>2702.28</v>
      </c>
      <c r="N196" s="16">
        <f t="shared" si="29"/>
        <v>0</v>
      </c>
      <c r="O196" s="60">
        <f t="shared" si="30"/>
        <v>0</v>
      </c>
      <c r="P196" s="60">
        <f t="shared" si="31"/>
        <v>1</v>
      </c>
    </row>
    <row r="197" spans="1:16" ht="31.5" x14ac:dyDescent="0.25">
      <c r="A197" s="17" t="s">
        <v>389</v>
      </c>
      <c r="B197" s="17" t="s">
        <v>390</v>
      </c>
      <c r="C197" s="12" t="s">
        <v>22</v>
      </c>
      <c r="D197" s="13">
        <v>28</v>
      </c>
      <c r="E197" s="14">
        <v>28</v>
      </c>
      <c r="F197" s="14"/>
      <c r="G197" s="14">
        <f t="shared" si="24"/>
        <v>28</v>
      </c>
      <c r="H197" s="18">
        <f t="shared" si="32"/>
        <v>0</v>
      </c>
      <c r="I197" s="15">
        <v>213.28</v>
      </c>
      <c r="J197" s="16">
        <f t="shared" si="25"/>
        <v>5971.84</v>
      </c>
      <c r="K197" s="16">
        <f t="shared" si="26"/>
        <v>5971.84</v>
      </c>
      <c r="L197" s="16">
        <f t="shared" si="27"/>
        <v>0</v>
      </c>
      <c r="M197" s="16">
        <f t="shared" si="28"/>
        <v>5971.84</v>
      </c>
      <c r="N197" s="16">
        <f t="shared" si="29"/>
        <v>0</v>
      </c>
      <c r="O197" s="60">
        <f t="shared" si="30"/>
        <v>0</v>
      </c>
      <c r="P197" s="60">
        <f t="shared" si="31"/>
        <v>1</v>
      </c>
    </row>
    <row r="198" spans="1:16" ht="15.75" x14ac:dyDescent="0.25">
      <c r="A198" s="17" t="s">
        <v>391</v>
      </c>
      <c r="B198" s="17" t="s">
        <v>392</v>
      </c>
      <c r="C198" s="12" t="s">
        <v>22</v>
      </c>
      <c r="D198" s="13">
        <v>5</v>
      </c>
      <c r="E198" s="14">
        <v>5</v>
      </c>
      <c r="F198" s="14"/>
      <c r="G198" s="14">
        <f t="shared" si="24"/>
        <v>5</v>
      </c>
      <c r="H198" s="18">
        <f t="shared" si="32"/>
        <v>0</v>
      </c>
      <c r="I198" s="15">
        <v>199.09</v>
      </c>
      <c r="J198" s="16">
        <f t="shared" si="25"/>
        <v>995.45</v>
      </c>
      <c r="K198" s="16">
        <f t="shared" si="26"/>
        <v>995.45</v>
      </c>
      <c r="L198" s="16">
        <f t="shared" si="27"/>
        <v>0</v>
      </c>
      <c r="M198" s="16">
        <f t="shared" si="28"/>
        <v>995.45</v>
      </c>
      <c r="N198" s="16">
        <f t="shared" si="29"/>
        <v>0</v>
      </c>
      <c r="O198" s="60">
        <f t="shared" si="30"/>
        <v>0</v>
      </c>
      <c r="P198" s="60">
        <f t="shared" si="31"/>
        <v>1</v>
      </c>
    </row>
    <row r="199" spans="1:16" ht="31.5" x14ac:dyDescent="0.25">
      <c r="A199" s="17" t="s">
        <v>393</v>
      </c>
      <c r="B199" s="17" t="s">
        <v>394</v>
      </c>
      <c r="C199" s="12" t="s">
        <v>22</v>
      </c>
      <c r="D199" s="13">
        <v>2</v>
      </c>
      <c r="E199" s="14">
        <v>2</v>
      </c>
      <c r="F199" s="14"/>
      <c r="G199" s="14">
        <f t="shared" si="24"/>
        <v>2</v>
      </c>
      <c r="H199" s="18">
        <f t="shared" si="32"/>
        <v>0</v>
      </c>
      <c r="I199" s="15">
        <v>184.17</v>
      </c>
      <c r="J199" s="16">
        <f t="shared" si="25"/>
        <v>368.34</v>
      </c>
      <c r="K199" s="16">
        <f t="shared" si="26"/>
        <v>368.34</v>
      </c>
      <c r="L199" s="16">
        <f t="shared" si="27"/>
        <v>0</v>
      </c>
      <c r="M199" s="16">
        <f t="shared" si="28"/>
        <v>368.34</v>
      </c>
      <c r="N199" s="16">
        <f t="shared" si="29"/>
        <v>0</v>
      </c>
      <c r="O199" s="60">
        <f t="shared" si="30"/>
        <v>0</v>
      </c>
      <c r="P199" s="60">
        <f t="shared" si="31"/>
        <v>1</v>
      </c>
    </row>
    <row r="200" spans="1:16" ht="15.75" x14ac:dyDescent="0.25">
      <c r="A200" s="17" t="s">
        <v>395</v>
      </c>
      <c r="B200" s="17" t="s">
        <v>396</v>
      </c>
      <c r="C200" s="12" t="s">
        <v>22</v>
      </c>
      <c r="D200" s="13">
        <v>6</v>
      </c>
      <c r="E200" s="14">
        <v>6</v>
      </c>
      <c r="F200" s="14"/>
      <c r="G200" s="14">
        <f t="shared" si="24"/>
        <v>6</v>
      </c>
      <c r="H200" s="18">
        <f t="shared" si="32"/>
        <v>0</v>
      </c>
      <c r="I200" s="15">
        <v>186.54</v>
      </c>
      <c r="J200" s="16">
        <f t="shared" si="25"/>
        <v>1119.24</v>
      </c>
      <c r="K200" s="16">
        <f t="shared" si="26"/>
        <v>1119.24</v>
      </c>
      <c r="L200" s="16">
        <f t="shared" si="27"/>
        <v>0</v>
      </c>
      <c r="M200" s="16">
        <f t="shared" si="28"/>
        <v>1119.24</v>
      </c>
      <c r="N200" s="16">
        <f t="shared" si="29"/>
        <v>0</v>
      </c>
      <c r="O200" s="60">
        <f t="shared" si="30"/>
        <v>0</v>
      </c>
      <c r="P200" s="60">
        <f t="shared" si="31"/>
        <v>1</v>
      </c>
    </row>
    <row r="201" spans="1:16" ht="31.5" x14ac:dyDescent="0.25">
      <c r="A201" s="17" t="s">
        <v>397</v>
      </c>
      <c r="B201" s="17" t="s">
        <v>398</v>
      </c>
      <c r="C201" s="12" t="s">
        <v>22</v>
      </c>
      <c r="D201" s="13">
        <v>47</v>
      </c>
      <c r="E201" s="14">
        <v>47</v>
      </c>
      <c r="F201" s="14"/>
      <c r="G201" s="14">
        <f t="shared" si="24"/>
        <v>47</v>
      </c>
      <c r="H201" s="18">
        <f t="shared" si="32"/>
        <v>0</v>
      </c>
      <c r="I201" s="15">
        <v>303.94</v>
      </c>
      <c r="J201" s="16">
        <f t="shared" si="25"/>
        <v>14285.18</v>
      </c>
      <c r="K201" s="16">
        <f t="shared" si="26"/>
        <v>14285.18</v>
      </c>
      <c r="L201" s="16">
        <f t="shared" si="27"/>
        <v>0</v>
      </c>
      <c r="M201" s="16">
        <f t="shared" si="28"/>
        <v>14285.18</v>
      </c>
      <c r="N201" s="16">
        <f t="shared" si="29"/>
        <v>0</v>
      </c>
      <c r="O201" s="60">
        <f t="shared" si="30"/>
        <v>0</v>
      </c>
      <c r="P201" s="60">
        <f t="shared" si="31"/>
        <v>1</v>
      </c>
    </row>
    <row r="202" spans="1:16" ht="47.25" x14ac:dyDescent="0.25">
      <c r="A202" s="17" t="s">
        <v>399</v>
      </c>
      <c r="B202" s="17" t="s">
        <v>400</v>
      </c>
      <c r="C202" s="12" t="s">
        <v>22</v>
      </c>
      <c r="D202" s="13">
        <v>1</v>
      </c>
      <c r="E202" s="14">
        <v>1</v>
      </c>
      <c r="F202" s="14"/>
      <c r="G202" s="14">
        <f t="shared" si="24"/>
        <v>1</v>
      </c>
      <c r="H202" s="18">
        <f t="shared" si="32"/>
        <v>0</v>
      </c>
      <c r="I202" s="15">
        <v>199.66</v>
      </c>
      <c r="J202" s="16">
        <f t="shared" si="25"/>
        <v>199.66</v>
      </c>
      <c r="K202" s="16">
        <f t="shared" si="26"/>
        <v>199.66</v>
      </c>
      <c r="L202" s="16">
        <f t="shared" si="27"/>
        <v>0</v>
      </c>
      <c r="M202" s="16">
        <f t="shared" si="28"/>
        <v>199.66</v>
      </c>
      <c r="N202" s="16">
        <f t="shared" si="29"/>
        <v>0</v>
      </c>
      <c r="O202" s="60">
        <f t="shared" si="30"/>
        <v>0</v>
      </c>
      <c r="P202" s="60">
        <f t="shared" si="31"/>
        <v>1</v>
      </c>
    </row>
    <row r="203" spans="1:16" ht="31.5" x14ac:dyDescent="0.25">
      <c r="A203" s="17" t="s">
        <v>401</v>
      </c>
      <c r="B203" s="17" t="s">
        <v>402</v>
      </c>
      <c r="C203" s="12" t="s">
        <v>22</v>
      </c>
      <c r="D203" s="13">
        <v>16</v>
      </c>
      <c r="E203" s="14">
        <v>16</v>
      </c>
      <c r="F203" s="14"/>
      <c r="G203" s="14">
        <f t="shared" si="24"/>
        <v>16</v>
      </c>
      <c r="H203" s="18">
        <f t="shared" si="32"/>
        <v>0</v>
      </c>
      <c r="I203" s="15">
        <v>72.650000000000006</v>
      </c>
      <c r="J203" s="16">
        <f t="shared" si="25"/>
        <v>1162.4000000000001</v>
      </c>
      <c r="K203" s="16">
        <f t="shared" si="26"/>
        <v>1162.4000000000001</v>
      </c>
      <c r="L203" s="16">
        <f t="shared" si="27"/>
        <v>0</v>
      </c>
      <c r="M203" s="16">
        <f t="shared" si="28"/>
        <v>1162.4000000000001</v>
      </c>
      <c r="N203" s="16">
        <f t="shared" si="29"/>
        <v>0</v>
      </c>
      <c r="O203" s="60">
        <f t="shared" si="30"/>
        <v>0</v>
      </c>
      <c r="P203" s="60">
        <f t="shared" si="31"/>
        <v>1</v>
      </c>
    </row>
    <row r="204" spans="1:16" ht="15.75" x14ac:dyDescent="0.25">
      <c r="A204" s="17" t="s">
        <v>403</v>
      </c>
      <c r="B204" s="17" t="s">
        <v>404</v>
      </c>
      <c r="C204" s="12" t="s">
        <v>22</v>
      </c>
      <c r="D204" s="13">
        <v>2</v>
      </c>
      <c r="E204" s="14">
        <v>2</v>
      </c>
      <c r="F204" s="14"/>
      <c r="G204" s="14">
        <f t="shared" ref="G204:G267" si="33">E204+F204</f>
        <v>2</v>
      </c>
      <c r="H204" s="18">
        <f t="shared" si="32"/>
        <v>0</v>
      </c>
      <c r="I204" s="15">
        <v>287.95999999999998</v>
      </c>
      <c r="J204" s="16">
        <f t="shared" ref="J204:J267" si="34">D204*I204</f>
        <v>575.91999999999996</v>
      </c>
      <c r="K204" s="16">
        <f t="shared" ref="K204:K267" si="35">E204*I204</f>
        <v>575.91999999999996</v>
      </c>
      <c r="L204" s="16">
        <f t="shared" ref="L204:L267" si="36">F204*I204</f>
        <v>0</v>
      </c>
      <c r="M204" s="16">
        <f t="shared" ref="M204:M267" si="37">G204*I204</f>
        <v>575.91999999999996</v>
      </c>
      <c r="N204" s="16">
        <f t="shared" ref="N204:N267" si="38">H204*I204</f>
        <v>0</v>
      </c>
      <c r="O204" s="60">
        <f t="shared" ref="O204:O267" si="39">F204/D204</f>
        <v>0</v>
      </c>
      <c r="P204" s="60">
        <f t="shared" ref="P204:P267" si="40">G204/D204</f>
        <v>1</v>
      </c>
    </row>
    <row r="205" spans="1:16" ht="15.75" x14ac:dyDescent="0.25">
      <c r="A205" s="17" t="s">
        <v>405</v>
      </c>
      <c r="B205" s="17" t="s">
        <v>406</v>
      </c>
      <c r="C205" s="12" t="s">
        <v>22</v>
      </c>
      <c r="D205" s="13">
        <v>20</v>
      </c>
      <c r="E205" s="14">
        <v>20</v>
      </c>
      <c r="F205" s="14"/>
      <c r="G205" s="14">
        <f t="shared" si="33"/>
        <v>20</v>
      </c>
      <c r="H205" s="18">
        <f t="shared" si="32"/>
        <v>0</v>
      </c>
      <c r="I205" s="15">
        <v>106.52</v>
      </c>
      <c r="J205" s="16">
        <f t="shared" si="34"/>
        <v>2130.4</v>
      </c>
      <c r="K205" s="16">
        <f t="shared" si="35"/>
        <v>2130.4</v>
      </c>
      <c r="L205" s="16">
        <f t="shared" si="36"/>
        <v>0</v>
      </c>
      <c r="M205" s="16">
        <f t="shared" si="37"/>
        <v>2130.4</v>
      </c>
      <c r="N205" s="16">
        <f t="shared" si="38"/>
        <v>0</v>
      </c>
      <c r="O205" s="60">
        <f t="shared" si="39"/>
        <v>0</v>
      </c>
      <c r="P205" s="60">
        <f t="shared" si="40"/>
        <v>1</v>
      </c>
    </row>
    <row r="206" spans="1:16" s="71" customFormat="1" ht="15.75" x14ac:dyDescent="0.25">
      <c r="A206" s="48" t="s">
        <v>407</v>
      </c>
      <c r="B206" s="48" t="s">
        <v>408</v>
      </c>
      <c r="C206" s="66"/>
      <c r="D206" s="67"/>
      <c r="E206" s="68"/>
      <c r="F206" s="68"/>
      <c r="G206" s="68"/>
      <c r="H206" s="68"/>
      <c r="I206" s="69"/>
      <c r="J206" s="53">
        <f>SUM(J207:J228)</f>
        <v>8931.8549999999996</v>
      </c>
      <c r="K206" s="53">
        <f>SUM(K207:K228)</f>
        <v>8931.8549999999996</v>
      </c>
      <c r="L206" s="53">
        <f>SUM(L207:L228)</f>
        <v>0</v>
      </c>
      <c r="M206" s="53">
        <f>SUM(M207:M228)</f>
        <v>8931.8549999999996</v>
      </c>
      <c r="N206" s="53">
        <f>SUM(N207:N228)</f>
        <v>0</v>
      </c>
      <c r="O206" s="70"/>
      <c r="P206" s="70"/>
    </row>
    <row r="207" spans="1:16" ht="31.5" x14ac:dyDescent="0.25">
      <c r="A207" s="17" t="s">
        <v>409</v>
      </c>
      <c r="B207" s="17" t="s">
        <v>410</v>
      </c>
      <c r="C207" s="12" t="s">
        <v>22</v>
      </c>
      <c r="D207" s="13">
        <v>2</v>
      </c>
      <c r="E207" s="14">
        <v>2</v>
      </c>
      <c r="F207" s="14"/>
      <c r="G207" s="14">
        <f t="shared" si="33"/>
        <v>2</v>
      </c>
      <c r="H207" s="18">
        <f t="shared" si="32"/>
        <v>0</v>
      </c>
      <c r="I207" s="15">
        <v>466.63</v>
      </c>
      <c r="J207" s="16">
        <f t="shared" si="34"/>
        <v>933.26</v>
      </c>
      <c r="K207" s="16">
        <f t="shared" si="35"/>
        <v>933.26</v>
      </c>
      <c r="L207" s="16">
        <f t="shared" si="36"/>
        <v>0</v>
      </c>
      <c r="M207" s="16">
        <f t="shared" si="37"/>
        <v>933.26</v>
      </c>
      <c r="N207" s="16">
        <f t="shared" si="38"/>
        <v>0</v>
      </c>
      <c r="O207" s="60">
        <f t="shared" si="39"/>
        <v>0</v>
      </c>
      <c r="P207" s="60">
        <f t="shared" si="40"/>
        <v>1</v>
      </c>
    </row>
    <row r="208" spans="1:16" ht="31.5" x14ac:dyDescent="0.25">
      <c r="A208" s="17" t="s">
        <v>411</v>
      </c>
      <c r="B208" s="17" t="s">
        <v>412</v>
      </c>
      <c r="C208" s="12" t="s">
        <v>22</v>
      </c>
      <c r="D208" s="13">
        <v>1</v>
      </c>
      <c r="E208" s="14">
        <v>1</v>
      </c>
      <c r="F208" s="14"/>
      <c r="G208" s="14">
        <f t="shared" si="33"/>
        <v>1</v>
      </c>
      <c r="H208" s="18">
        <f t="shared" si="32"/>
        <v>0</v>
      </c>
      <c r="I208" s="15">
        <v>499.44</v>
      </c>
      <c r="J208" s="16">
        <f t="shared" si="34"/>
        <v>499.44</v>
      </c>
      <c r="K208" s="16">
        <f t="shared" si="35"/>
        <v>499.44</v>
      </c>
      <c r="L208" s="16">
        <f t="shared" si="36"/>
        <v>0</v>
      </c>
      <c r="M208" s="16">
        <f t="shared" si="37"/>
        <v>499.44</v>
      </c>
      <c r="N208" s="16">
        <f t="shared" si="38"/>
        <v>0</v>
      </c>
      <c r="O208" s="60">
        <f t="shared" si="39"/>
        <v>0</v>
      </c>
      <c r="P208" s="60">
        <f t="shared" si="40"/>
        <v>1</v>
      </c>
    </row>
    <row r="209" spans="1:16" ht="15.75" x14ac:dyDescent="0.25">
      <c r="A209" s="17" t="s">
        <v>413</v>
      </c>
      <c r="B209" s="17" t="s">
        <v>414</v>
      </c>
      <c r="C209" s="12" t="s">
        <v>22</v>
      </c>
      <c r="D209" s="13">
        <v>1</v>
      </c>
      <c r="E209" s="14">
        <v>1</v>
      </c>
      <c r="F209" s="14"/>
      <c r="G209" s="14">
        <f t="shared" si="33"/>
        <v>1</v>
      </c>
      <c r="H209" s="18">
        <f t="shared" ref="H209:H253" si="41">D209-G209</f>
        <v>0</v>
      </c>
      <c r="I209" s="15">
        <v>30.42</v>
      </c>
      <c r="J209" s="16">
        <f t="shared" si="34"/>
        <v>30.42</v>
      </c>
      <c r="K209" s="16">
        <f t="shared" si="35"/>
        <v>30.42</v>
      </c>
      <c r="L209" s="16">
        <f t="shared" si="36"/>
        <v>0</v>
      </c>
      <c r="M209" s="16">
        <f t="shared" si="37"/>
        <v>30.42</v>
      </c>
      <c r="N209" s="16">
        <f t="shared" si="38"/>
        <v>0</v>
      </c>
      <c r="O209" s="60">
        <f t="shared" si="39"/>
        <v>0</v>
      </c>
      <c r="P209" s="60">
        <f t="shared" si="40"/>
        <v>1</v>
      </c>
    </row>
    <row r="210" spans="1:16" ht="15.75" x14ac:dyDescent="0.25">
      <c r="A210" s="17" t="s">
        <v>415</v>
      </c>
      <c r="B210" s="17" t="s">
        <v>416</v>
      </c>
      <c r="C210" s="12" t="s">
        <v>22</v>
      </c>
      <c r="D210" s="13">
        <v>2</v>
      </c>
      <c r="E210" s="14">
        <v>2</v>
      </c>
      <c r="F210" s="14"/>
      <c r="G210" s="14">
        <f t="shared" si="33"/>
        <v>2</v>
      </c>
      <c r="H210" s="18">
        <f t="shared" si="41"/>
        <v>0</v>
      </c>
      <c r="I210" s="15">
        <v>68.37</v>
      </c>
      <c r="J210" s="16">
        <f t="shared" si="34"/>
        <v>136.74</v>
      </c>
      <c r="K210" s="16">
        <f t="shared" si="35"/>
        <v>136.74</v>
      </c>
      <c r="L210" s="16">
        <f t="shared" si="36"/>
        <v>0</v>
      </c>
      <c r="M210" s="16">
        <f t="shared" si="37"/>
        <v>136.74</v>
      </c>
      <c r="N210" s="16">
        <f t="shared" si="38"/>
        <v>0</v>
      </c>
      <c r="O210" s="60">
        <f t="shared" si="39"/>
        <v>0</v>
      </c>
      <c r="P210" s="60">
        <f t="shared" si="40"/>
        <v>1</v>
      </c>
    </row>
    <row r="211" spans="1:16" ht="15.75" x14ac:dyDescent="0.25">
      <c r="A211" s="17" t="s">
        <v>417</v>
      </c>
      <c r="B211" s="17" t="s">
        <v>418</v>
      </c>
      <c r="C211" s="12" t="s">
        <v>22</v>
      </c>
      <c r="D211" s="13">
        <v>1</v>
      </c>
      <c r="E211" s="14">
        <v>1</v>
      </c>
      <c r="F211" s="14"/>
      <c r="G211" s="14">
        <f t="shared" si="33"/>
        <v>1</v>
      </c>
      <c r="H211" s="18">
        <f t="shared" si="41"/>
        <v>0</v>
      </c>
      <c r="I211" s="15">
        <v>822.6</v>
      </c>
      <c r="J211" s="16">
        <f t="shared" si="34"/>
        <v>822.6</v>
      </c>
      <c r="K211" s="16">
        <f t="shared" si="35"/>
        <v>822.6</v>
      </c>
      <c r="L211" s="16">
        <f t="shared" si="36"/>
        <v>0</v>
      </c>
      <c r="M211" s="16">
        <f t="shared" si="37"/>
        <v>822.6</v>
      </c>
      <c r="N211" s="16">
        <f t="shared" si="38"/>
        <v>0</v>
      </c>
      <c r="O211" s="60">
        <f t="shared" si="39"/>
        <v>0</v>
      </c>
      <c r="P211" s="60">
        <f t="shared" si="40"/>
        <v>1</v>
      </c>
    </row>
    <row r="212" spans="1:16" ht="47.25" x14ac:dyDescent="0.25">
      <c r="A212" s="17" t="s">
        <v>419</v>
      </c>
      <c r="B212" s="17" t="s">
        <v>420</v>
      </c>
      <c r="C212" s="12" t="s">
        <v>22</v>
      </c>
      <c r="D212" s="13">
        <v>1</v>
      </c>
      <c r="E212" s="14">
        <v>1</v>
      </c>
      <c r="F212" s="14"/>
      <c r="G212" s="14">
        <f t="shared" si="33"/>
        <v>1</v>
      </c>
      <c r="H212" s="18">
        <f t="shared" si="41"/>
        <v>0</v>
      </c>
      <c r="I212" s="15">
        <v>3850.05</v>
      </c>
      <c r="J212" s="16">
        <f t="shared" si="34"/>
        <v>3850.05</v>
      </c>
      <c r="K212" s="16">
        <f t="shared" si="35"/>
        <v>3850.05</v>
      </c>
      <c r="L212" s="16">
        <f t="shared" si="36"/>
        <v>0</v>
      </c>
      <c r="M212" s="16">
        <f t="shared" si="37"/>
        <v>3850.05</v>
      </c>
      <c r="N212" s="16">
        <f t="shared" si="38"/>
        <v>0</v>
      </c>
      <c r="O212" s="60">
        <f t="shared" si="39"/>
        <v>0</v>
      </c>
      <c r="P212" s="60">
        <f t="shared" si="40"/>
        <v>1</v>
      </c>
    </row>
    <row r="213" spans="1:16" ht="31.5" x14ac:dyDescent="0.25">
      <c r="A213" s="17" t="s">
        <v>421</v>
      </c>
      <c r="B213" s="17" t="s">
        <v>422</v>
      </c>
      <c r="C213" s="12" t="s">
        <v>22</v>
      </c>
      <c r="D213" s="13">
        <v>2</v>
      </c>
      <c r="E213" s="14">
        <v>2</v>
      </c>
      <c r="F213" s="14"/>
      <c r="G213" s="14">
        <f t="shared" si="33"/>
        <v>2</v>
      </c>
      <c r="H213" s="18">
        <f t="shared" si="41"/>
        <v>0</v>
      </c>
      <c r="I213" s="15">
        <v>41.24</v>
      </c>
      <c r="J213" s="16">
        <f t="shared" si="34"/>
        <v>82.48</v>
      </c>
      <c r="K213" s="16">
        <f t="shared" si="35"/>
        <v>82.48</v>
      </c>
      <c r="L213" s="16">
        <f t="shared" si="36"/>
        <v>0</v>
      </c>
      <c r="M213" s="16">
        <f t="shared" si="37"/>
        <v>82.48</v>
      </c>
      <c r="N213" s="16">
        <f t="shared" si="38"/>
        <v>0</v>
      </c>
      <c r="O213" s="60">
        <f t="shared" si="39"/>
        <v>0</v>
      </c>
      <c r="P213" s="60">
        <f t="shared" si="40"/>
        <v>1</v>
      </c>
    </row>
    <row r="214" spans="1:16" ht="47.25" x14ac:dyDescent="0.25">
      <c r="A214" s="17" t="s">
        <v>423</v>
      </c>
      <c r="B214" s="17" t="s">
        <v>424</v>
      </c>
      <c r="C214" s="12" t="s">
        <v>22</v>
      </c>
      <c r="D214" s="13">
        <v>4</v>
      </c>
      <c r="E214" s="14">
        <v>4</v>
      </c>
      <c r="F214" s="14"/>
      <c r="G214" s="14">
        <f t="shared" si="33"/>
        <v>4</v>
      </c>
      <c r="H214" s="18">
        <f t="shared" si="41"/>
        <v>0</v>
      </c>
      <c r="I214" s="15">
        <v>12.48</v>
      </c>
      <c r="J214" s="16">
        <f t="shared" si="34"/>
        <v>49.92</v>
      </c>
      <c r="K214" s="16">
        <f t="shared" si="35"/>
        <v>49.92</v>
      </c>
      <c r="L214" s="16">
        <f t="shared" si="36"/>
        <v>0</v>
      </c>
      <c r="M214" s="16">
        <f t="shared" si="37"/>
        <v>49.92</v>
      </c>
      <c r="N214" s="16">
        <f t="shared" si="38"/>
        <v>0</v>
      </c>
      <c r="O214" s="60">
        <f t="shared" si="39"/>
        <v>0</v>
      </c>
      <c r="P214" s="60">
        <f t="shared" si="40"/>
        <v>1</v>
      </c>
    </row>
    <row r="215" spans="1:16" ht="15.75" x14ac:dyDescent="0.25">
      <c r="A215" s="17" t="s">
        <v>425</v>
      </c>
      <c r="B215" s="17" t="s">
        <v>426</v>
      </c>
      <c r="C215" s="12" t="s">
        <v>22</v>
      </c>
      <c r="D215" s="13">
        <v>6</v>
      </c>
      <c r="E215" s="14">
        <v>6</v>
      </c>
      <c r="F215" s="14"/>
      <c r="G215" s="14">
        <f t="shared" si="33"/>
        <v>6</v>
      </c>
      <c r="H215" s="18">
        <f t="shared" si="41"/>
        <v>0</v>
      </c>
      <c r="I215" s="15">
        <v>11.85</v>
      </c>
      <c r="J215" s="16">
        <f t="shared" si="34"/>
        <v>71.099999999999994</v>
      </c>
      <c r="K215" s="16">
        <f t="shared" si="35"/>
        <v>71.099999999999994</v>
      </c>
      <c r="L215" s="16">
        <f t="shared" si="36"/>
        <v>0</v>
      </c>
      <c r="M215" s="16">
        <f t="shared" si="37"/>
        <v>71.099999999999994</v>
      </c>
      <c r="N215" s="16">
        <f t="shared" si="38"/>
        <v>0</v>
      </c>
      <c r="O215" s="60">
        <f t="shared" si="39"/>
        <v>0</v>
      </c>
      <c r="P215" s="60">
        <f t="shared" si="40"/>
        <v>1</v>
      </c>
    </row>
    <row r="216" spans="1:16" ht="15.75" x14ac:dyDescent="0.25">
      <c r="A216" s="17" t="s">
        <v>427</v>
      </c>
      <c r="B216" s="17" t="s">
        <v>428</v>
      </c>
      <c r="C216" s="12" t="s">
        <v>22</v>
      </c>
      <c r="D216" s="13">
        <v>4</v>
      </c>
      <c r="E216" s="14">
        <v>4</v>
      </c>
      <c r="F216" s="14"/>
      <c r="G216" s="14">
        <f t="shared" si="33"/>
        <v>4</v>
      </c>
      <c r="H216" s="18">
        <f t="shared" si="41"/>
        <v>0</v>
      </c>
      <c r="I216" s="15">
        <v>28.72</v>
      </c>
      <c r="J216" s="16">
        <f t="shared" si="34"/>
        <v>114.88</v>
      </c>
      <c r="K216" s="16">
        <f t="shared" si="35"/>
        <v>114.88</v>
      </c>
      <c r="L216" s="16">
        <f t="shared" si="36"/>
        <v>0</v>
      </c>
      <c r="M216" s="16">
        <f t="shared" si="37"/>
        <v>114.88</v>
      </c>
      <c r="N216" s="16">
        <f t="shared" si="38"/>
        <v>0</v>
      </c>
      <c r="O216" s="60">
        <f t="shared" si="39"/>
        <v>0</v>
      </c>
      <c r="P216" s="60">
        <f t="shared" si="40"/>
        <v>1</v>
      </c>
    </row>
    <row r="217" spans="1:16" ht="15.75" x14ac:dyDescent="0.25">
      <c r="A217" s="17" t="s">
        <v>429</v>
      </c>
      <c r="B217" s="17" t="s">
        <v>430</v>
      </c>
      <c r="C217" s="12" t="s">
        <v>22</v>
      </c>
      <c r="D217" s="13">
        <v>2</v>
      </c>
      <c r="E217" s="14">
        <v>2</v>
      </c>
      <c r="F217" s="14"/>
      <c r="G217" s="14">
        <f t="shared" si="33"/>
        <v>2</v>
      </c>
      <c r="H217" s="18">
        <f t="shared" si="41"/>
        <v>0</v>
      </c>
      <c r="I217" s="15">
        <v>29.97</v>
      </c>
      <c r="J217" s="16">
        <f t="shared" si="34"/>
        <v>59.94</v>
      </c>
      <c r="K217" s="16">
        <f t="shared" si="35"/>
        <v>59.94</v>
      </c>
      <c r="L217" s="16">
        <f t="shared" si="36"/>
        <v>0</v>
      </c>
      <c r="M217" s="16">
        <f t="shared" si="37"/>
        <v>59.94</v>
      </c>
      <c r="N217" s="16">
        <f t="shared" si="38"/>
        <v>0</v>
      </c>
      <c r="O217" s="60">
        <f t="shared" si="39"/>
        <v>0</v>
      </c>
      <c r="P217" s="60">
        <f t="shared" si="40"/>
        <v>1</v>
      </c>
    </row>
    <row r="218" spans="1:16" ht="15.75" x14ac:dyDescent="0.25">
      <c r="A218" s="17" t="s">
        <v>431</v>
      </c>
      <c r="B218" s="17" t="s">
        <v>432</v>
      </c>
      <c r="C218" s="12" t="s">
        <v>22</v>
      </c>
      <c r="D218" s="13">
        <v>2</v>
      </c>
      <c r="E218" s="14">
        <v>2</v>
      </c>
      <c r="F218" s="14"/>
      <c r="G218" s="14">
        <f t="shared" si="33"/>
        <v>2</v>
      </c>
      <c r="H218" s="18">
        <f t="shared" si="41"/>
        <v>0</v>
      </c>
      <c r="I218" s="15">
        <v>13.06</v>
      </c>
      <c r="J218" s="16">
        <f t="shared" si="34"/>
        <v>26.12</v>
      </c>
      <c r="K218" s="16">
        <f t="shared" si="35"/>
        <v>26.12</v>
      </c>
      <c r="L218" s="16">
        <f t="shared" si="36"/>
        <v>0</v>
      </c>
      <c r="M218" s="16">
        <f t="shared" si="37"/>
        <v>26.12</v>
      </c>
      <c r="N218" s="16">
        <f t="shared" si="38"/>
        <v>0</v>
      </c>
      <c r="O218" s="60">
        <f t="shared" si="39"/>
        <v>0</v>
      </c>
      <c r="P218" s="60">
        <f t="shared" si="40"/>
        <v>1</v>
      </c>
    </row>
    <row r="219" spans="1:16" ht="15.75" x14ac:dyDescent="0.25">
      <c r="A219" s="17" t="s">
        <v>433</v>
      </c>
      <c r="B219" s="17" t="s">
        <v>434</v>
      </c>
      <c r="C219" s="12" t="s">
        <v>22</v>
      </c>
      <c r="D219" s="13">
        <v>1</v>
      </c>
      <c r="E219" s="14">
        <v>1</v>
      </c>
      <c r="F219" s="14"/>
      <c r="G219" s="14">
        <f t="shared" si="33"/>
        <v>1</v>
      </c>
      <c r="H219" s="18">
        <f t="shared" si="41"/>
        <v>0</v>
      </c>
      <c r="I219" s="15">
        <v>9.2200000000000006</v>
      </c>
      <c r="J219" s="16">
        <f t="shared" si="34"/>
        <v>9.2200000000000006</v>
      </c>
      <c r="K219" s="16">
        <f t="shared" si="35"/>
        <v>9.2200000000000006</v>
      </c>
      <c r="L219" s="16">
        <f t="shared" si="36"/>
        <v>0</v>
      </c>
      <c r="M219" s="16">
        <f t="shared" si="37"/>
        <v>9.2200000000000006</v>
      </c>
      <c r="N219" s="16">
        <f t="shared" si="38"/>
        <v>0</v>
      </c>
      <c r="O219" s="60">
        <f t="shared" si="39"/>
        <v>0</v>
      </c>
      <c r="P219" s="60">
        <f t="shared" si="40"/>
        <v>1</v>
      </c>
    </row>
    <row r="220" spans="1:16" ht="31.5" x14ac:dyDescent="0.25">
      <c r="A220" s="17" t="s">
        <v>435</v>
      </c>
      <c r="B220" s="17" t="s">
        <v>436</v>
      </c>
      <c r="C220" s="12" t="s">
        <v>22</v>
      </c>
      <c r="D220" s="13">
        <v>2</v>
      </c>
      <c r="E220" s="14">
        <v>2</v>
      </c>
      <c r="F220" s="14"/>
      <c r="G220" s="14">
        <f t="shared" si="33"/>
        <v>2</v>
      </c>
      <c r="H220" s="18">
        <f t="shared" si="41"/>
        <v>0</v>
      </c>
      <c r="I220" s="15">
        <v>50.27</v>
      </c>
      <c r="J220" s="16">
        <f t="shared" si="34"/>
        <v>100.54</v>
      </c>
      <c r="K220" s="16">
        <f t="shared" si="35"/>
        <v>100.54</v>
      </c>
      <c r="L220" s="16">
        <f t="shared" si="36"/>
        <v>0</v>
      </c>
      <c r="M220" s="16">
        <f t="shared" si="37"/>
        <v>100.54</v>
      </c>
      <c r="N220" s="16">
        <f t="shared" si="38"/>
        <v>0</v>
      </c>
      <c r="O220" s="60">
        <f t="shared" si="39"/>
        <v>0</v>
      </c>
      <c r="P220" s="60">
        <f t="shared" si="40"/>
        <v>1</v>
      </c>
    </row>
    <row r="221" spans="1:16" ht="31.5" x14ac:dyDescent="0.25">
      <c r="A221" s="17" t="s">
        <v>437</v>
      </c>
      <c r="B221" s="17" t="s">
        <v>438</v>
      </c>
      <c r="C221" s="12" t="s">
        <v>22</v>
      </c>
      <c r="D221" s="13">
        <v>3</v>
      </c>
      <c r="E221" s="14">
        <v>3</v>
      </c>
      <c r="F221" s="14"/>
      <c r="G221" s="14">
        <f t="shared" si="33"/>
        <v>3</v>
      </c>
      <c r="H221" s="18">
        <f t="shared" si="41"/>
        <v>0</v>
      </c>
      <c r="I221" s="15">
        <v>26.12</v>
      </c>
      <c r="J221" s="16">
        <f t="shared" si="34"/>
        <v>78.36</v>
      </c>
      <c r="K221" s="16">
        <f t="shared" si="35"/>
        <v>78.36</v>
      </c>
      <c r="L221" s="16">
        <f t="shared" si="36"/>
        <v>0</v>
      </c>
      <c r="M221" s="16">
        <f t="shared" si="37"/>
        <v>78.36</v>
      </c>
      <c r="N221" s="16">
        <f t="shared" si="38"/>
        <v>0</v>
      </c>
      <c r="O221" s="60">
        <f t="shared" si="39"/>
        <v>0</v>
      </c>
      <c r="P221" s="60">
        <f t="shared" si="40"/>
        <v>1</v>
      </c>
    </row>
    <row r="222" spans="1:16" ht="15.75" x14ac:dyDescent="0.25">
      <c r="A222" s="17" t="s">
        <v>439</v>
      </c>
      <c r="B222" s="17" t="s">
        <v>440</v>
      </c>
      <c r="C222" s="12" t="s">
        <v>22</v>
      </c>
      <c r="D222" s="13">
        <v>7</v>
      </c>
      <c r="E222" s="14">
        <v>7</v>
      </c>
      <c r="F222" s="14"/>
      <c r="G222" s="14">
        <f t="shared" si="33"/>
        <v>7</v>
      </c>
      <c r="H222" s="18">
        <f t="shared" si="41"/>
        <v>0</v>
      </c>
      <c r="I222" s="15">
        <v>22.01</v>
      </c>
      <c r="J222" s="16">
        <f t="shared" si="34"/>
        <v>154.07000000000002</v>
      </c>
      <c r="K222" s="16">
        <f t="shared" si="35"/>
        <v>154.07000000000002</v>
      </c>
      <c r="L222" s="16">
        <f t="shared" si="36"/>
        <v>0</v>
      </c>
      <c r="M222" s="16">
        <f t="shared" si="37"/>
        <v>154.07000000000002</v>
      </c>
      <c r="N222" s="16">
        <f t="shared" si="38"/>
        <v>0</v>
      </c>
      <c r="O222" s="60">
        <f t="shared" si="39"/>
        <v>0</v>
      </c>
      <c r="P222" s="60">
        <f t="shared" si="40"/>
        <v>1</v>
      </c>
    </row>
    <row r="223" spans="1:16" ht="15.75" x14ac:dyDescent="0.25">
      <c r="A223" s="17" t="s">
        <v>441</v>
      </c>
      <c r="B223" s="17" t="s">
        <v>442</v>
      </c>
      <c r="C223" s="12" t="s">
        <v>22</v>
      </c>
      <c r="D223" s="13">
        <v>6</v>
      </c>
      <c r="E223" s="14">
        <v>6</v>
      </c>
      <c r="F223" s="14"/>
      <c r="G223" s="14">
        <f t="shared" si="33"/>
        <v>6</v>
      </c>
      <c r="H223" s="18">
        <f t="shared" si="41"/>
        <v>0</v>
      </c>
      <c r="I223" s="15">
        <v>27.55</v>
      </c>
      <c r="J223" s="16">
        <f t="shared" si="34"/>
        <v>165.3</v>
      </c>
      <c r="K223" s="16">
        <f t="shared" si="35"/>
        <v>165.3</v>
      </c>
      <c r="L223" s="16">
        <f t="shared" si="36"/>
        <v>0</v>
      </c>
      <c r="M223" s="16">
        <f t="shared" si="37"/>
        <v>165.3</v>
      </c>
      <c r="N223" s="16">
        <f t="shared" si="38"/>
        <v>0</v>
      </c>
      <c r="O223" s="60">
        <f t="shared" si="39"/>
        <v>0</v>
      </c>
      <c r="P223" s="60">
        <f t="shared" si="40"/>
        <v>1</v>
      </c>
    </row>
    <row r="224" spans="1:16" ht="15.75" x14ac:dyDescent="0.25">
      <c r="A224" s="17" t="s">
        <v>443</v>
      </c>
      <c r="B224" s="17" t="s">
        <v>444</v>
      </c>
      <c r="C224" s="12" t="s">
        <v>36</v>
      </c>
      <c r="D224" s="13">
        <v>6.5</v>
      </c>
      <c r="E224" s="14">
        <v>6.5</v>
      </c>
      <c r="F224" s="14"/>
      <c r="G224" s="14">
        <f t="shared" si="33"/>
        <v>6.5</v>
      </c>
      <c r="H224" s="18">
        <f t="shared" si="41"/>
        <v>0</v>
      </c>
      <c r="I224" s="15">
        <v>18.02</v>
      </c>
      <c r="J224" s="16">
        <f t="shared" si="34"/>
        <v>117.13</v>
      </c>
      <c r="K224" s="16">
        <f t="shared" si="35"/>
        <v>117.13</v>
      </c>
      <c r="L224" s="16">
        <f t="shared" si="36"/>
        <v>0</v>
      </c>
      <c r="M224" s="16">
        <f t="shared" si="37"/>
        <v>117.13</v>
      </c>
      <c r="N224" s="16">
        <f t="shared" si="38"/>
        <v>0</v>
      </c>
      <c r="O224" s="60">
        <f t="shared" si="39"/>
        <v>0</v>
      </c>
      <c r="P224" s="60">
        <f t="shared" si="40"/>
        <v>1</v>
      </c>
    </row>
    <row r="225" spans="1:16" ht="15.75" x14ac:dyDescent="0.25">
      <c r="A225" s="17" t="s">
        <v>445</v>
      </c>
      <c r="B225" s="17" t="s">
        <v>446</v>
      </c>
      <c r="C225" s="12" t="s">
        <v>36</v>
      </c>
      <c r="D225" s="13">
        <v>15</v>
      </c>
      <c r="E225" s="14">
        <v>15</v>
      </c>
      <c r="F225" s="14"/>
      <c r="G225" s="14">
        <f t="shared" si="33"/>
        <v>15</v>
      </c>
      <c r="H225" s="18">
        <f t="shared" si="41"/>
        <v>0</v>
      </c>
      <c r="I225" s="15">
        <v>25.95</v>
      </c>
      <c r="J225" s="16">
        <f t="shared" si="34"/>
        <v>389.25</v>
      </c>
      <c r="K225" s="16">
        <f t="shared" si="35"/>
        <v>389.25</v>
      </c>
      <c r="L225" s="16">
        <f t="shared" si="36"/>
        <v>0</v>
      </c>
      <c r="M225" s="16">
        <f t="shared" si="37"/>
        <v>389.25</v>
      </c>
      <c r="N225" s="16">
        <f t="shared" si="38"/>
        <v>0</v>
      </c>
      <c r="O225" s="60">
        <f t="shared" si="39"/>
        <v>0</v>
      </c>
      <c r="P225" s="60">
        <f t="shared" si="40"/>
        <v>1</v>
      </c>
    </row>
    <row r="226" spans="1:16" ht="15.75" x14ac:dyDescent="0.25">
      <c r="A226" s="17" t="s">
        <v>447</v>
      </c>
      <c r="B226" s="17" t="s">
        <v>193</v>
      </c>
      <c r="C226" s="12" t="s">
        <v>36</v>
      </c>
      <c r="D226" s="13">
        <v>4.5</v>
      </c>
      <c r="E226" s="14">
        <v>4.5</v>
      </c>
      <c r="F226" s="14"/>
      <c r="G226" s="14">
        <f t="shared" si="33"/>
        <v>4.5</v>
      </c>
      <c r="H226" s="18">
        <f t="shared" si="41"/>
        <v>0</v>
      </c>
      <c r="I226" s="15">
        <v>39.590000000000003</v>
      </c>
      <c r="J226" s="16">
        <f t="shared" si="34"/>
        <v>178.15500000000003</v>
      </c>
      <c r="K226" s="16">
        <f t="shared" si="35"/>
        <v>178.15500000000003</v>
      </c>
      <c r="L226" s="16">
        <f t="shared" si="36"/>
        <v>0</v>
      </c>
      <c r="M226" s="16">
        <f t="shared" si="37"/>
        <v>178.15500000000003</v>
      </c>
      <c r="N226" s="16">
        <f t="shared" si="38"/>
        <v>0</v>
      </c>
      <c r="O226" s="60">
        <f t="shared" si="39"/>
        <v>0</v>
      </c>
      <c r="P226" s="60">
        <f t="shared" si="40"/>
        <v>1</v>
      </c>
    </row>
    <row r="227" spans="1:16" ht="15.75" x14ac:dyDescent="0.25">
      <c r="A227" s="17" t="s">
        <v>448</v>
      </c>
      <c r="B227" s="17" t="s">
        <v>191</v>
      </c>
      <c r="C227" s="12" t="s">
        <v>36</v>
      </c>
      <c r="D227" s="13">
        <v>23.5</v>
      </c>
      <c r="E227" s="14">
        <v>23.5</v>
      </c>
      <c r="F227" s="14"/>
      <c r="G227" s="14">
        <f t="shared" si="33"/>
        <v>23.5</v>
      </c>
      <c r="H227" s="18">
        <f t="shared" si="41"/>
        <v>0</v>
      </c>
      <c r="I227" s="15">
        <v>44.08</v>
      </c>
      <c r="J227" s="16">
        <f t="shared" si="34"/>
        <v>1035.8799999999999</v>
      </c>
      <c r="K227" s="16">
        <f t="shared" si="35"/>
        <v>1035.8799999999999</v>
      </c>
      <c r="L227" s="16">
        <f t="shared" si="36"/>
        <v>0</v>
      </c>
      <c r="M227" s="16">
        <f t="shared" si="37"/>
        <v>1035.8799999999999</v>
      </c>
      <c r="N227" s="16">
        <f t="shared" si="38"/>
        <v>0</v>
      </c>
      <c r="O227" s="60">
        <f t="shared" si="39"/>
        <v>0</v>
      </c>
      <c r="P227" s="60">
        <f t="shared" si="40"/>
        <v>1</v>
      </c>
    </row>
    <row r="228" spans="1:16" ht="31.5" x14ac:dyDescent="0.25">
      <c r="A228" s="17" t="s">
        <v>449</v>
      </c>
      <c r="B228" s="17" t="s">
        <v>450</v>
      </c>
      <c r="C228" s="12" t="s">
        <v>22</v>
      </c>
      <c r="D228" s="13">
        <v>2</v>
      </c>
      <c r="E228" s="14">
        <v>2</v>
      </c>
      <c r="F228" s="14"/>
      <c r="G228" s="14">
        <f t="shared" si="33"/>
        <v>2</v>
      </c>
      <c r="H228" s="18">
        <f t="shared" si="41"/>
        <v>0</v>
      </c>
      <c r="I228" s="15">
        <v>13.5</v>
      </c>
      <c r="J228" s="16">
        <f t="shared" si="34"/>
        <v>27</v>
      </c>
      <c r="K228" s="16">
        <f t="shared" si="35"/>
        <v>27</v>
      </c>
      <c r="L228" s="16">
        <f t="shared" si="36"/>
        <v>0</v>
      </c>
      <c r="M228" s="16">
        <f t="shared" si="37"/>
        <v>27</v>
      </c>
      <c r="N228" s="16">
        <f t="shared" si="38"/>
        <v>0</v>
      </c>
      <c r="O228" s="60">
        <f t="shared" si="39"/>
        <v>0</v>
      </c>
      <c r="P228" s="60">
        <f t="shared" si="40"/>
        <v>1</v>
      </c>
    </row>
    <row r="229" spans="1:16" s="71" customFormat="1" ht="15.75" x14ac:dyDescent="0.25">
      <c r="A229" s="48" t="s">
        <v>451</v>
      </c>
      <c r="B229" s="48" t="s">
        <v>452</v>
      </c>
      <c r="C229" s="66"/>
      <c r="D229" s="67"/>
      <c r="E229" s="68"/>
      <c r="F229" s="68"/>
      <c r="G229" s="68"/>
      <c r="H229" s="68"/>
      <c r="I229" s="69"/>
      <c r="J229" s="53">
        <f>SUM(J230:J250)</f>
        <v>3296.5399999999995</v>
      </c>
      <c r="K229" s="53">
        <f>SUM(K230:K250)</f>
        <v>2914.3999999999996</v>
      </c>
      <c r="L229" s="53">
        <f>SUM(L230:L250)</f>
        <v>0</v>
      </c>
      <c r="M229" s="53">
        <f>SUM(M230:M250)</f>
        <v>2914.3999999999996</v>
      </c>
      <c r="N229" s="53">
        <f>SUM(N230:N250)</f>
        <v>382.14</v>
      </c>
      <c r="O229" s="70"/>
      <c r="P229" s="70"/>
    </row>
    <row r="230" spans="1:16" ht="15.75" x14ac:dyDescent="0.25">
      <c r="A230" s="17" t="s">
        <v>453</v>
      </c>
      <c r="B230" s="17" t="s">
        <v>454</v>
      </c>
      <c r="C230" s="12" t="s">
        <v>22</v>
      </c>
      <c r="D230" s="13">
        <v>10</v>
      </c>
      <c r="E230" s="14">
        <v>10</v>
      </c>
      <c r="F230" s="14"/>
      <c r="G230" s="14">
        <f t="shared" si="33"/>
        <v>10</v>
      </c>
      <c r="H230" s="18">
        <f t="shared" si="41"/>
        <v>0</v>
      </c>
      <c r="I230" s="15">
        <v>15.63</v>
      </c>
      <c r="J230" s="16">
        <f t="shared" si="34"/>
        <v>156.30000000000001</v>
      </c>
      <c r="K230" s="16">
        <f t="shared" si="35"/>
        <v>156.30000000000001</v>
      </c>
      <c r="L230" s="16">
        <f t="shared" si="36"/>
        <v>0</v>
      </c>
      <c r="M230" s="16">
        <f t="shared" si="37"/>
        <v>156.30000000000001</v>
      </c>
      <c r="N230" s="16">
        <f t="shared" si="38"/>
        <v>0</v>
      </c>
      <c r="O230" s="60">
        <f t="shared" si="39"/>
        <v>0</v>
      </c>
      <c r="P230" s="60">
        <f t="shared" si="40"/>
        <v>1</v>
      </c>
    </row>
    <row r="231" spans="1:16" ht="31.5" x14ac:dyDescent="0.25">
      <c r="A231" s="17" t="s">
        <v>455</v>
      </c>
      <c r="B231" s="17" t="s">
        <v>456</v>
      </c>
      <c r="C231" s="12" t="s">
        <v>22</v>
      </c>
      <c r="D231" s="13">
        <v>3</v>
      </c>
      <c r="E231" s="14">
        <v>3</v>
      </c>
      <c r="F231" s="14"/>
      <c r="G231" s="14">
        <f t="shared" si="33"/>
        <v>3</v>
      </c>
      <c r="H231" s="18">
        <f t="shared" si="41"/>
        <v>0</v>
      </c>
      <c r="I231" s="15">
        <v>125.1</v>
      </c>
      <c r="J231" s="16">
        <f t="shared" si="34"/>
        <v>375.29999999999995</v>
      </c>
      <c r="K231" s="16">
        <f t="shared" si="35"/>
        <v>375.29999999999995</v>
      </c>
      <c r="L231" s="16">
        <f t="shared" si="36"/>
        <v>0</v>
      </c>
      <c r="M231" s="16">
        <f t="shared" si="37"/>
        <v>375.29999999999995</v>
      </c>
      <c r="N231" s="16">
        <f t="shared" si="38"/>
        <v>0</v>
      </c>
      <c r="O231" s="60">
        <f t="shared" si="39"/>
        <v>0</v>
      </c>
      <c r="P231" s="60">
        <f t="shared" si="40"/>
        <v>1</v>
      </c>
    </row>
    <row r="232" spans="1:16" ht="15.75" x14ac:dyDescent="0.25">
      <c r="A232" s="17" t="s">
        <v>457</v>
      </c>
      <c r="B232" s="17" t="s">
        <v>458</v>
      </c>
      <c r="C232" s="12" t="s">
        <v>22</v>
      </c>
      <c r="D232" s="13">
        <v>1</v>
      </c>
      <c r="E232" s="14">
        <v>1</v>
      </c>
      <c r="F232" s="14"/>
      <c r="G232" s="14">
        <f t="shared" si="33"/>
        <v>1</v>
      </c>
      <c r="H232" s="18">
        <f t="shared" si="41"/>
        <v>0</v>
      </c>
      <c r="I232" s="15">
        <v>91.7</v>
      </c>
      <c r="J232" s="16">
        <f t="shared" si="34"/>
        <v>91.7</v>
      </c>
      <c r="K232" s="16">
        <f t="shared" si="35"/>
        <v>91.7</v>
      </c>
      <c r="L232" s="16">
        <f t="shared" si="36"/>
        <v>0</v>
      </c>
      <c r="M232" s="16">
        <f t="shared" si="37"/>
        <v>91.7</v>
      </c>
      <c r="N232" s="16">
        <f t="shared" si="38"/>
        <v>0</v>
      </c>
      <c r="O232" s="60">
        <f t="shared" si="39"/>
        <v>0</v>
      </c>
      <c r="P232" s="60">
        <f t="shared" si="40"/>
        <v>1</v>
      </c>
    </row>
    <row r="233" spans="1:16" ht="15.75" x14ac:dyDescent="0.25">
      <c r="A233" s="17" t="s">
        <v>459</v>
      </c>
      <c r="B233" s="17" t="s">
        <v>460</v>
      </c>
      <c r="C233" s="12" t="s">
        <v>22</v>
      </c>
      <c r="D233" s="13">
        <v>1</v>
      </c>
      <c r="E233" s="14">
        <v>1</v>
      </c>
      <c r="F233" s="14"/>
      <c r="G233" s="14">
        <f t="shared" si="33"/>
        <v>1</v>
      </c>
      <c r="H233" s="18">
        <f t="shared" si="41"/>
        <v>0</v>
      </c>
      <c r="I233" s="15">
        <v>63.82</v>
      </c>
      <c r="J233" s="16">
        <f t="shared" si="34"/>
        <v>63.82</v>
      </c>
      <c r="K233" s="16">
        <f t="shared" si="35"/>
        <v>63.82</v>
      </c>
      <c r="L233" s="16">
        <f t="shared" si="36"/>
        <v>0</v>
      </c>
      <c r="M233" s="16">
        <f t="shared" si="37"/>
        <v>63.82</v>
      </c>
      <c r="N233" s="16">
        <f t="shared" si="38"/>
        <v>0</v>
      </c>
      <c r="O233" s="60">
        <f t="shared" si="39"/>
        <v>0</v>
      </c>
      <c r="P233" s="60">
        <f t="shared" si="40"/>
        <v>1</v>
      </c>
    </row>
    <row r="234" spans="1:16" ht="31.5" x14ac:dyDescent="0.25">
      <c r="A234" s="17" t="s">
        <v>461</v>
      </c>
      <c r="B234" s="17" t="s">
        <v>462</v>
      </c>
      <c r="C234" s="12" t="s">
        <v>22</v>
      </c>
      <c r="D234" s="13">
        <v>2</v>
      </c>
      <c r="E234" s="14">
        <v>2</v>
      </c>
      <c r="F234" s="14"/>
      <c r="G234" s="14">
        <f t="shared" si="33"/>
        <v>2</v>
      </c>
      <c r="H234" s="18">
        <f t="shared" si="41"/>
        <v>0</v>
      </c>
      <c r="I234" s="15">
        <v>9.6300000000000008</v>
      </c>
      <c r="J234" s="16">
        <f t="shared" si="34"/>
        <v>19.260000000000002</v>
      </c>
      <c r="K234" s="16">
        <f t="shared" si="35"/>
        <v>19.260000000000002</v>
      </c>
      <c r="L234" s="16">
        <f t="shared" si="36"/>
        <v>0</v>
      </c>
      <c r="M234" s="16">
        <f t="shared" si="37"/>
        <v>19.260000000000002</v>
      </c>
      <c r="N234" s="16">
        <f t="shared" si="38"/>
        <v>0</v>
      </c>
      <c r="O234" s="60">
        <f t="shared" si="39"/>
        <v>0</v>
      </c>
      <c r="P234" s="60">
        <f t="shared" si="40"/>
        <v>1</v>
      </c>
    </row>
    <row r="235" spans="1:16" ht="31.5" x14ac:dyDescent="0.25">
      <c r="A235" s="17" t="s">
        <v>463</v>
      </c>
      <c r="B235" s="17" t="s">
        <v>464</v>
      </c>
      <c r="C235" s="12" t="s">
        <v>22</v>
      </c>
      <c r="D235" s="13">
        <v>1</v>
      </c>
      <c r="E235" s="14">
        <v>1</v>
      </c>
      <c r="F235" s="14"/>
      <c r="G235" s="14">
        <f t="shared" si="33"/>
        <v>1</v>
      </c>
      <c r="H235" s="18">
        <f t="shared" si="41"/>
        <v>0</v>
      </c>
      <c r="I235" s="15">
        <v>11.1</v>
      </c>
      <c r="J235" s="16">
        <f t="shared" si="34"/>
        <v>11.1</v>
      </c>
      <c r="K235" s="16">
        <f t="shared" si="35"/>
        <v>11.1</v>
      </c>
      <c r="L235" s="16">
        <f t="shared" si="36"/>
        <v>0</v>
      </c>
      <c r="M235" s="16">
        <f t="shared" si="37"/>
        <v>11.1</v>
      </c>
      <c r="N235" s="16">
        <f t="shared" si="38"/>
        <v>0</v>
      </c>
      <c r="O235" s="60">
        <f t="shared" si="39"/>
        <v>0</v>
      </c>
      <c r="P235" s="60">
        <f t="shared" si="40"/>
        <v>1</v>
      </c>
    </row>
    <row r="236" spans="1:16" ht="31.5" x14ac:dyDescent="0.25">
      <c r="A236" s="17" t="s">
        <v>465</v>
      </c>
      <c r="B236" s="17" t="s">
        <v>466</v>
      </c>
      <c r="C236" s="12" t="s">
        <v>22</v>
      </c>
      <c r="D236" s="13">
        <v>5</v>
      </c>
      <c r="E236" s="14">
        <v>5</v>
      </c>
      <c r="F236" s="14"/>
      <c r="G236" s="14">
        <f t="shared" si="33"/>
        <v>5</v>
      </c>
      <c r="H236" s="18">
        <f t="shared" si="41"/>
        <v>0</v>
      </c>
      <c r="I236" s="15">
        <v>19.28</v>
      </c>
      <c r="J236" s="16">
        <f t="shared" si="34"/>
        <v>96.4</v>
      </c>
      <c r="K236" s="16">
        <f t="shared" si="35"/>
        <v>96.4</v>
      </c>
      <c r="L236" s="16">
        <f t="shared" si="36"/>
        <v>0</v>
      </c>
      <c r="M236" s="16">
        <f t="shared" si="37"/>
        <v>96.4</v>
      </c>
      <c r="N236" s="16">
        <f t="shared" si="38"/>
        <v>0</v>
      </c>
      <c r="O236" s="60">
        <f t="shared" si="39"/>
        <v>0</v>
      </c>
      <c r="P236" s="60">
        <f t="shared" si="40"/>
        <v>1</v>
      </c>
    </row>
    <row r="237" spans="1:16" ht="31.5" x14ac:dyDescent="0.25">
      <c r="A237" s="17" t="s">
        <v>467</v>
      </c>
      <c r="B237" s="17" t="s">
        <v>468</v>
      </c>
      <c r="C237" s="12" t="s">
        <v>22</v>
      </c>
      <c r="D237" s="13">
        <v>1</v>
      </c>
      <c r="E237" s="14">
        <v>1</v>
      </c>
      <c r="F237" s="14"/>
      <c r="G237" s="14">
        <f t="shared" si="33"/>
        <v>1</v>
      </c>
      <c r="H237" s="18">
        <f t="shared" si="41"/>
        <v>0</v>
      </c>
      <c r="I237" s="15">
        <v>18.54</v>
      </c>
      <c r="J237" s="16">
        <f t="shared" si="34"/>
        <v>18.54</v>
      </c>
      <c r="K237" s="16">
        <f t="shared" si="35"/>
        <v>18.54</v>
      </c>
      <c r="L237" s="16">
        <f t="shared" si="36"/>
        <v>0</v>
      </c>
      <c r="M237" s="16">
        <f t="shared" si="37"/>
        <v>18.54</v>
      </c>
      <c r="N237" s="16">
        <f t="shared" si="38"/>
        <v>0</v>
      </c>
      <c r="O237" s="60">
        <f t="shared" si="39"/>
        <v>0</v>
      </c>
      <c r="P237" s="60">
        <f t="shared" si="40"/>
        <v>1</v>
      </c>
    </row>
    <row r="238" spans="1:16" ht="31.5" x14ac:dyDescent="0.25">
      <c r="A238" s="17" t="s">
        <v>469</v>
      </c>
      <c r="B238" s="17" t="s">
        <v>470</v>
      </c>
      <c r="C238" s="12" t="s">
        <v>22</v>
      </c>
      <c r="D238" s="13">
        <v>1</v>
      </c>
      <c r="E238" s="14">
        <v>1</v>
      </c>
      <c r="F238" s="14"/>
      <c r="G238" s="14">
        <f t="shared" si="33"/>
        <v>1</v>
      </c>
      <c r="H238" s="18">
        <f t="shared" si="41"/>
        <v>0</v>
      </c>
      <c r="I238" s="15">
        <v>16.68</v>
      </c>
      <c r="J238" s="16">
        <f t="shared" si="34"/>
        <v>16.68</v>
      </c>
      <c r="K238" s="16">
        <f t="shared" si="35"/>
        <v>16.68</v>
      </c>
      <c r="L238" s="16">
        <f t="shared" si="36"/>
        <v>0</v>
      </c>
      <c r="M238" s="16">
        <f t="shared" si="37"/>
        <v>16.68</v>
      </c>
      <c r="N238" s="16">
        <f t="shared" si="38"/>
        <v>0</v>
      </c>
      <c r="O238" s="60">
        <f t="shared" si="39"/>
        <v>0</v>
      </c>
      <c r="P238" s="60">
        <f t="shared" si="40"/>
        <v>1</v>
      </c>
    </row>
    <row r="239" spans="1:16" ht="15.75" x14ac:dyDescent="0.25">
      <c r="A239" s="17" t="s">
        <v>471</v>
      </c>
      <c r="B239" s="17" t="s">
        <v>197</v>
      </c>
      <c r="C239" s="12" t="s">
        <v>22</v>
      </c>
      <c r="D239" s="13">
        <v>12</v>
      </c>
      <c r="E239" s="14">
        <v>12</v>
      </c>
      <c r="F239" s="14"/>
      <c r="G239" s="14">
        <f t="shared" si="33"/>
        <v>12</v>
      </c>
      <c r="H239" s="18">
        <f t="shared" si="41"/>
        <v>0</v>
      </c>
      <c r="I239" s="15">
        <v>8.1999999999999993</v>
      </c>
      <c r="J239" s="16">
        <f t="shared" si="34"/>
        <v>98.399999999999991</v>
      </c>
      <c r="K239" s="16">
        <f t="shared" si="35"/>
        <v>98.399999999999991</v>
      </c>
      <c r="L239" s="16">
        <f t="shared" si="36"/>
        <v>0</v>
      </c>
      <c r="M239" s="16">
        <f t="shared" si="37"/>
        <v>98.399999999999991</v>
      </c>
      <c r="N239" s="16">
        <f t="shared" si="38"/>
        <v>0</v>
      </c>
      <c r="O239" s="60">
        <f t="shared" si="39"/>
        <v>0</v>
      </c>
      <c r="P239" s="60">
        <f t="shared" si="40"/>
        <v>1</v>
      </c>
    </row>
    <row r="240" spans="1:16" ht="15.75" x14ac:dyDescent="0.25">
      <c r="A240" s="17" t="s">
        <v>472</v>
      </c>
      <c r="B240" s="17" t="s">
        <v>473</v>
      </c>
      <c r="C240" s="12" t="s">
        <v>22</v>
      </c>
      <c r="D240" s="13">
        <v>9</v>
      </c>
      <c r="E240" s="14">
        <v>9</v>
      </c>
      <c r="F240" s="14"/>
      <c r="G240" s="14">
        <f t="shared" si="33"/>
        <v>9</v>
      </c>
      <c r="H240" s="18">
        <f t="shared" si="41"/>
        <v>0</v>
      </c>
      <c r="I240" s="15">
        <v>12.07</v>
      </c>
      <c r="J240" s="16">
        <f t="shared" si="34"/>
        <v>108.63</v>
      </c>
      <c r="K240" s="16">
        <f t="shared" si="35"/>
        <v>108.63</v>
      </c>
      <c r="L240" s="16">
        <f t="shared" si="36"/>
        <v>0</v>
      </c>
      <c r="M240" s="16">
        <f t="shared" si="37"/>
        <v>108.63</v>
      </c>
      <c r="N240" s="16">
        <f t="shared" si="38"/>
        <v>0</v>
      </c>
      <c r="O240" s="60">
        <f t="shared" si="39"/>
        <v>0</v>
      </c>
      <c r="P240" s="60">
        <f t="shared" si="40"/>
        <v>1</v>
      </c>
    </row>
    <row r="241" spans="1:16" ht="15.75" x14ac:dyDescent="0.25">
      <c r="A241" s="17" t="s">
        <v>474</v>
      </c>
      <c r="B241" s="17" t="s">
        <v>475</v>
      </c>
      <c r="C241" s="12" t="s">
        <v>22</v>
      </c>
      <c r="D241" s="13">
        <v>3</v>
      </c>
      <c r="E241" s="14">
        <v>3</v>
      </c>
      <c r="F241" s="14"/>
      <c r="G241" s="14">
        <f t="shared" si="33"/>
        <v>3</v>
      </c>
      <c r="H241" s="18">
        <f t="shared" si="41"/>
        <v>0</v>
      </c>
      <c r="I241" s="15">
        <v>8.09</v>
      </c>
      <c r="J241" s="16">
        <f t="shared" si="34"/>
        <v>24.27</v>
      </c>
      <c r="K241" s="16">
        <f t="shared" si="35"/>
        <v>24.27</v>
      </c>
      <c r="L241" s="16">
        <f t="shared" si="36"/>
        <v>0</v>
      </c>
      <c r="M241" s="16">
        <f t="shared" si="37"/>
        <v>24.27</v>
      </c>
      <c r="N241" s="16">
        <f t="shared" si="38"/>
        <v>0</v>
      </c>
      <c r="O241" s="60">
        <f t="shared" si="39"/>
        <v>0</v>
      </c>
      <c r="P241" s="60">
        <f t="shared" si="40"/>
        <v>1</v>
      </c>
    </row>
    <row r="242" spans="1:16" ht="31.5" x14ac:dyDescent="0.25">
      <c r="A242" s="17" t="s">
        <v>476</v>
      </c>
      <c r="B242" s="17" t="s">
        <v>477</v>
      </c>
      <c r="C242" s="12" t="s">
        <v>22</v>
      </c>
      <c r="D242" s="13">
        <v>1</v>
      </c>
      <c r="E242" s="14">
        <v>1</v>
      </c>
      <c r="F242" s="14"/>
      <c r="G242" s="14">
        <f t="shared" si="33"/>
        <v>1</v>
      </c>
      <c r="H242" s="18">
        <f t="shared" si="41"/>
        <v>0</v>
      </c>
      <c r="I242" s="15">
        <v>886.25</v>
      </c>
      <c r="J242" s="16">
        <f t="shared" si="34"/>
        <v>886.25</v>
      </c>
      <c r="K242" s="16">
        <f t="shared" si="35"/>
        <v>886.25</v>
      </c>
      <c r="L242" s="16">
        <f t="shared" si="36"/>
        <v>0</v>
      </c>
      <c r="M242" s="16">
        <f t="shared" si="37"/>
        <v>886.25</v>
      </c>
      <c r="N242" s="16">
        <f t="shared" si="38"/>
        <v>0</v>
      </c>
      <c r="O242" s="60">
        <f t="shared" si="39"/>
        <v>0</v>
      </c>
      <c r="P242" s="60">
        <f t="shared" si="40"/>
        <v>1</v>
      </c>
    </row>
    <row r="243" spans="1:16" ht="31.5" x14ac:dyDescent="0.25">
      <c r="A243" s="17" t="s">
        <v>478</v>
      </c>
      <c r="B243" s="17" t="s">
        <v>479</v>
      </c>
      <c r="C243" s="12" t="s">
        <v>22</v>
      </c>
      <c r="D243" s="13">
        <v>1</v>
      </c>
      <c r="E243" s="14"/>
      <c r="F243" s="14"/>
      <c r="G243" s="14">
        <f t="shared" si="33"/>
        <v>0</v>
      </c>
      <c r="H243" s="18">
        <f t="shared" si="41"/>
        <v>1</v>
      </c>
      <c r="I243" s="15">
        <v>382.14</v>
      </c>
      <c r="J243" s="16">
        <f t="shared" si="34"/>
        <v>382.14</v>
      </c>
      <c r="K243" s="16">
        <f t="shared" si="35"/>
        <v>0</v>
      </c>
      <c r="L243" s="16">
        <f t="shared" si="36"/>
        <v>0</v>
      </c>
      <c r="M243" s="16">
        <f t="shared" si="37"/>
        <v>0</v>
      </c>
      <c r="N243" s="16">
        <f t="shared" si="38"/>
        <v>382.14</v>
      </c>
      <c r="O243" s="60">
        <f t="shared" si="39"/>
        <v>0</v>
      </c>
      <c r="P243" s="60">
        <f t="shared" si="40"/>
        <v>0</v>
      </c>
    </row>
    <row r="244" spans="1:16" ht="15.75" x14ac:dyDescent="0.25">
      <c r="A244" s="17" t="s">
        <v>480</v>
      </c>
      <c r="B244" s="17" t="s">
        <v>481</v>
      </c>
      <c r="C244" s="12" t="s">
        <v>22</v>
      </c>
      <c r="D244" s="13">
        <v>1</v>
      </c>
      <c r="E244" s="14">
        <v>1</v>
      </c>
      <c r="F244" s="14"/>
      <c r="G244" s="14">
        <f t="shared" si="33"/>
        <v>1</v>
      </c>
      <c r="H244" s="18">
        <f t="shared" si="41"/>
        <v>0</v>
      </c>
      <c r="I244" s="15">
        <v>5.99</v>
      </c>
      <c r="J244" s="16">
        <f t="shared" si="34"/>
        <v>5.99</v>
      </c>
      <c r="K244" s="16">
        <f t="shared" si="35"/>
        <v>5.99</v>
      </c>
      <c r="L244" s="16">
        <f t="shared" si="36"/>
        <v>0</v>
      </c>
      <c r="M244" s="16">
        <f t="shared" si="37"/>
        <v>5.99</v>
      </c>
      <c r="N244" s="16">
        <f t="shared" si="38"/>
        <v>0</v>
      </c>
      <c r="O244" s="60">
        <f t="shared" si="39"/>
        <v>0</v>
      </c>
      <c r="P244" s="60">
        <f t="shared" si="40"/>
        <v>1</v>
      </c>
    </row>
    <row r="245" spans="1:16" ht="15.75" x14ac:dyDescent="0.25">
      <c r="A245" s="17" t="s">
        <v>482</v>
      </c>
      <c r="B245" s="17" t="s">
        <v>203</v>
      </c>
      <c r="C245" s="12" t="s">
        <v>22</v>
      </c>
      <c r="D245" s="13">
        <v>6</v>
      </c>
      <c r="E245" s="14">
        <v>6</v>
      </c>
      <c r="F245" s="14"/>
      <c r="G245" s="14">
        <f t="shared" si="33"/>
        <v>6</v>
      </c>
      <c r="H245" s="18">
        <f t="shared" si="41"/>
        <v>0</v>
      </c>
      <c r="I245" s="15">
        <v>10.51</v>
      </c>
      <c r="J245" s="16">
        <f t="shared" si="34"/>
        <v>63.06</v>
      </c>
      <c r="K245" s="16">
        <f t="shared" si="35"/>
        <v>63.06</v>
      </c>
      <c r="L245" s="16">
        <f t="shared" si="36"/>
        <v>0</v>
      </c>
      <c r="M245" s="16">
        <f t="shared" si="37"/>
        <v>63.06</v>
      </c>
      <c r="N245" s="16">
        <f t="shared" si="38"/>
        <v>0</v>
      </c>
      <c r="O245" s="60">
        <f t="shared" si="39"/>
        <v>0</v>
      </c>
      <c r="P245" s="60">
        <f t="shared" si="40"/>
        <v>1</v>
      </c>
    </row>
    <row r="246" spans="1:16" ht="15.75" x14ac:dyDescent="0.25">
      <c r="A246" s="17" t="s">
        <v>483</v>
      </c>
      <c r="B246" s="17" t="s">
        <v>484</v>
      </c>
      <c r="C246" s="12" t="s">
        <v>22</v>
      </c>
      <c r="D246" s="13">
        <v>3</v>
      </c>
      <c r="E246" s="14">
        <v>3</v>
      </c>
      <c r="F246" s="14"/>
      <c r="G246" s="14">
        <f t="shared" si="33"/>
        <v>3</v>
      </c>
      <c r="H246" s="18">
        <f t="shared" si="41"/>
        <v>0</v>
      </c>
      <c r="I246" s="15">
        <v>14.72</v>
      </c>
      <c r="J246" s="16">
        <f t="shared" si="34"/>
        <v>44.160000000000004</v>
      </c>
      <c r="K246" s="16">
        <f t="shared" si="35"/>
        <v>44.160000000000004</v>
      </c>
      <c r="L246" s="16">
        <f t="shared" si="36"/>
        <v>0</v>
      </c>
      <c r="M246" s="16">
        <f t="shared" si="37"/>
        <v>44.160000000000004</v>
      </c>
      <c r="N246" s="16">
        <f t="shared" si="38"/>
        <v>0</v>
      </c>
      <c r="O246" s="60">
        <f t="shared" si="39"/>
        <v>0</v>
      </c>
      <c r="P246" s="60">
        <f t="shared" si="40"/>
        <v>1</v>
      </c>
    </row>
    <row r="247" spans="1:16" ht="15.75" x14ac:dyDescent="0.25">
      <c r="A247" s="17" t="s">
        <v>485</v>
      </c>
      <c r="B247" s="17" t="s">
        <v>486</v>
      </c>
      <c r="C247" s="12" t="s">
        <v>22</v>
      </c>
      <c r="D247" s="13">
        <v>3</v>
      </c>
      <c r="E247" s="14">
        <v>3</v>
      </c>
      <c r="F247" s="14"/>
      <c r="G247" s="14">
        <f t="shared" si="33"/>
        <v>3</v>
      </c>
      <c r="H247" s="18">
        <f t="shared" si="41"/>
        <v>0</v>
      </c>
      <c r="I247" s="15">
        <v>10.56</v>
      </c>
      <c r="J247" s="16">
        <f t="shared" si="34"/>
        <v>31.68</v>
      </c>
      <c r="K247" s="16">
        <f t="shared" si="35"/>
        <v>31.68</v>
      </c>
      <c r="L247" s="16">
        <f t="shared" si="36"/>
        <v>0</v>
      </c>
      <c r="M247" s="16">
        <f t="shared" si="37"/>
        <v>31.68</v>
      </c>
      <c r="N247" s="16">
        <f t="shared" si="38"/>
        <v>0</v>
      </c>
      <c r="O247" s="60">
        <f t="shared" si="39"/>
        <v>0</v>
      </c>
      <c r="P247" s="60">
        <f t="shared" si="40"/>
        <v>1</v>
      </c>
    </row>
    <row r="248" spans="1:16" ht="15.75" x14ac:dyDescent="0.25">
      <c r="A248" s="17" t="s">
        <v>487</v>
      </c>
      <c r="B248" s="17" t="s">
        <v>205</v>
      </c>
      <c r="C248" s="12" t="s">
        <v>36</v>
      </c>
      <c r="D248" s="13">
        <v>17</v>
      </c>
      <c r="E248" s="14">
        <v>17</v>
      </c>
      <c r="F248" s="14"/>
      <c r="G248" s="14">
        <f t="shared" si="33"/>
        <v>17</v>
      </c>
      <c r="H248" s="18">
        <f t="shared" si="41"/>
        <v>0</v>
      </c>
      <c r="I248" s="15">
        <v>16.14</v>
      </c>
      <c r="J248" s="16">
        <f t="shared" si="34"/>
        <v>274.38</v>
      </c>
      <c r="K248" s="16">
        <f t="shared" si="35"/>
        <v>274.38</v>
      </c>
      <c r="L248" s="16">
        <f t="shared" si="36"/>
        <v>0</v>
      </c>
      <c r="M248" s="16">
        <f t="shared" si="37"/>
        <v>274.38</v>
      </c>
      <c r="N248" s="16">
        <f t="shared" si="38"/>
        <v>0</v>
      </c>
      <c r="O248" s="60">
        <f t="shared" si="39"/>
        <v>0</v>
      </c>
      <c r="P248" s="60">
        <f t="shared" si="40"/>
        <v>1</v>
      </c>
    </row>
    <row r="249" spans="1:16" ht="31.5" x14ac:dyDescent="0.25">
      <c r="A249" s="17" t="s">
        <v>488</v>
      </c>
      <c r="B249" s="17" t="s">
        <v>489</v>
      </c>
      <c r="C249" s="12" t="s">
        <v>36</v>
      </c>
      <c r="D249" s="13">
        <v>11</v>
      </c>
      <c r="E249" s="14">
        <v>11</v>
      </c>
      <c r="F249" s="14"/>
      <c r="G249" s="14">
        <f t="shared" si="33"/>
        <v>11</v>
      </c>
      <c r="H249" s="18">
        <f t="shared" si="41"/>
        <v>0</v>
      </c>
      <c r="I249" s="15">
        <v>11.93</v>
      </c>
      <c r="J249" s="16">
        <f t="shared" si="34"/>
        <v>131.22999999999999</v>
      </c>
      <c r="K249" s="16">
        <f t="shared" si="35"/>
        <v>131.22999999999999</v>
      </c>
      <c r="L249" s="16">
        <f t="shared" si="36"/>
        <v>0</v>
      </c>
      <c r="M249" s="16">
        <f t="shared" si="37"/>
        <v>131.22999999999999</v>
      </c>
      <c r="N249" s="16">
        <f t="shared" si="38"/>
        <v>0</v>
      </c>
      <c r="O249" s="60">
        <f t="shared" si="39"/>
        <v>0</v>
      </c>
      <c r="P249" s="60">
        <f t="shared" si="40"/>
        <v>1</v>
      </c>
    </row>
    <row r="250" spans="1:16" ht="15.75" x14ac:dyDescent="0.25">
      <c r="A250" s="17" t="s">
        <v>490</v>
      </c>
      <c r="B250" s="17" t="s">
        <v>491</v>
      </c>
      <c r="C250" s="12" t="s">
        <v>36</v>
      </c>
      <c r="D250" s="13">
        <v>17.5</v>
      </c>
      <c r="E250" s="14">
        <v>17.5</v>
      </c>
      <c r="F250" s="14"/>
      <c r="G250" s="14">
        <f t="shared" si="33"/>
        <v>17.5</v>
      </c>
      <c r="H250" s="18">
        <f t="shared" si="41"/>
        <v>0</v>
      </c>
      <c r="I250" s="15">
        <v>22.7</v>
      </c>
      <c r="J250" s="16">
        <f t="shared" si="34"/>
        <v>397.25</v>
      </c>
      <c r="K250" s="16">
        <f t="shared" si="35"/>
        <v>397.25</v>
      </c>
      <c r="L250" s="16">
        <f t="shared" si="36"/>
        <v>0</v>
      </c>
      <c r="M250" s="16">
        <f t="shared" si="37"/>
        <v>397.25</v>
      </c>
      <c r="N250" s="16">
        <f t="shared" si="38"/>
        <v>0</v>
      </c>
      <c r="O250" s="60">
        <f t="shared" si="39"/>
        <v>0</v>
      </c>
      <c r="P250" s="60">
        <f t="shared" si="40"/>
        <v>1</v>
      </c>
    </row>
    <row r="251" spans="1:16" s="54" customFormat="1" ht="15.75" x14ac:dyDescent="0.25">
      <c r="A251" s="48" t="s">
        <v>492</v>
      </c>
      <c r="B251" s="48" t="s">
        <v>493</v>
      </c>
      <c r="C251" s="49"/>
      <c r="D251" s="50"/>
      <c r="E251" s="51"/>
      <c r="F251" s="51"/>
      <c r="G251" s="51"/>
      <c r="H251" s="51"/>
      <c r="I251" s="52"/>
      <c r="J251" s="53">
        <f>SUM(J252:J253)</f>
        <v>1776.24</v>
      </c>
      <c r="K251" s="53">
        <f>SUM(K252:K253)</f>
        <v>0</v>
      </c>
      <c r="L251" s="53">
        <f>SUM(L252:L253)</f>
        <v>0</v>
      </c>
      <c r="M251" s="53">
        <f>SUM(M252:M253)</f>
        <v>0</v>
      </c>
      <c r="N251" s="53">
        <f>SUM(N252:N253)</f>
        <v>1776.24</v>
      </c>
      <c r="O251" s="59"/>
      <c r="P251" s="59"/>
    </row>
    <row r="252" spans="1:16" ht="47.25" x14ac:dyDescent="0.25">
      <c r="A252" s="17" t="s">
        <v>494</v>
      </c>
      <c r="B252" s="17" t="s">
        <v>495</v>
      </c>
      <c r="C252" s="12" t="s">
        <v>36</v>
      </c>
      <c r="D252" s="13">
        <v>12</v>
      </c>
      <c r="E252" s="14"/>
      <c r="F252" s="14"/>
      <c r="G252" s="14">
        <f t="shared" si="33"/>
        <v>0</v>
      </c>
      <c r="H252" s="18">
        <f t="shared" si="41"/>
        <v>12</v>
      </c>
      <c r="I252" s="15">
        <v>83.38</v>
      </c>
      <c r="J252" s="16">
        <f t="shared" si="34"/>
        <v>1000.56</v>
      </c>
      <c r="K252" s="16">
        <f t="shared" si="35"/>
        <v>0</v>
      </c>
      <c r="L252" s="16">
        <f t="shared" si="36"/>
        <v>0</v>
      </c>
      <c r="M252" s="16">
        <f t="shared" si="37"/>
        <v>0</v>
      </c>
      <c r="N252" s="16">
        <f t="shared" si="38"/>
        <v>1000.56</v>
      </c>
      <c r="O252" s="60">
        <f t="shared" si="39"/>
        <v>0</v>
      </c>
      <c r="P252" s="60">
        <f t="shared" si="40"/>
        <v>0</v>
      </c>
    </row>
    <row r="253" spans="1:16" ht="47.25" x14ac:dyDescent="0.25">
      <c r="A253" s="17" t="s">
        <v>496</v>
      </c>
      <c r="B253" s="17" t="s">
        <v>497</v>
      </c>
      <c r="C253" s="12" t="s">
        <v>36</v>
      </c>
      <c r="D253" s="13">
        <v>12</v>
      </c>
      <c r="E253" s="14"/>
      <c r="F253" s="14"/>
      <c r="G253" s="14">
        <f t="shared" si="33"/>
        <v>0</v>
      </c>
      <c r="H253" s="18">
        <f t="shared" si="41"/>
        <v>12</v>
      </c>
      <c r="I253" s="15">
        <v>64.64</v>
      </c>
      <c r="J253" s="16">
        <f t="shared" si="34"/>
        <v>775.68000000000006</v>
      </c>
      <c r="K253" s="16">
        <f t="shared" si="35"/>
        <v>0</v>
      </c>
      <c r="L253" s="16">
        <f t="shared" si="36"/>
        <v>0</v>
      </c>
      <c r="M253" s="16">
        <f t="shared" si="37"/>
        <v>0</v>
      </c>
      <c r="N253" s="16">
        <f t="shared" si="38"/>
        <v>775.68000000000006</v>
      </c>
      <c r="O253" s="60">
        <f t="shared" si="39"/>
        <v>0</v>
      </c>
      <c r="P253" s="60">
        <f t="shared" si="40"/>
        <v>0</v>
      </c>
    </row>
    <row r="254" spans="1:16" s="71" customFormat="1" ht="15.75" x14ac:dyDescent="0.25">
      <c r="A254" s="48" t="s">
        <v>498</v>
      </c>
      <c r="B254" s="48" t="s">
        <v>499</v>
      </c>
      <c r="C254" s="66"/>
      <c r="D254" s="67"/>
      <c r="E254" s="68"/>
      <c r="F254" s="68"/>
      <c r="G254" s="68"/>
      <c r="H254" s="68"/>
      <c r="I254" s="69"/>
      <c r="J254" s="53">
        <f>J255+J258+J263</f>
        <v>63045.677700000007</v>
      </c>
      <c r="K254" s="53">
        <f>K255+K258+K263</f>
        <v>50667.091000000008</v>
      </c>
      <c r="L254" s="53">
        <f>L255+L258+L263</f>
        <v>439.488</v>
      </c>
      <c r="M254" s="53">
        <f>M255+M258+M263</f>
        <v>51106.579000000005</v>
      </c>
      <c r="N254" s="53">
        <f>N255+N258+N263</f>
        <v>11939.0987</v>
      </c>
      <c r="O254" s="70"/>
      <c r="P254" s="70"/>
    </row>
    <row r="255" spans="1:16" s="79" customFormat="1" ht="15.75" x14ac:dyDescent="0.25">
      <c r="A255" s="11" t="s">
        <v>500</v>
      </c>
      <c r="B255" s="11" t="s">
        <v>501</v>
      </c>
      <c r="C255" s="74"/>
      <c r="D255" s="75"/>
      <c r="E255" s="76"/>
      <c r="F255" s="76"/>
      <c r="G255" s="76"/>
      <c r="H255" s="76"/>
      <c r="I255" s="77"/>
      <c r="J255" s="47">
        <f>SUM(J256:J257)</f>
        <v>2923.4987999999998</v>
      </c>
      <c r="K255" s="47">
        <f>SUM(K256:K257)</f>
        <v>0</v>
      </c>
      <c r="L255" s="47">
        <f>SUM(L256:L257)</f>
        <v>0</v>
      </c>
      <c r="M255" s="47">
        <f>SUM(M256:M257)</f>
        <v>0</v>
      </c>
      <c r="N255" s="47">
        <f>SUM(N256:N257)</f>
        <v>2923.4987999999998</v>
      </c>
      <c r="O255" s="78"/>
      <c r="P255" s="78"/>
    </row>
    <row r="256" spans="1:16" ht="31.5" x14ac:dyDescent="0.25">
      <c r="A256" s="17" t="s">
        <v>502</v>
      </c>
      <c r="B256" s="17" t="s">
        <v>503</v>
      </c>
      <c r="C256" s="12" t="s">
        <v>31</v>
      </c>
      <c r="D256" s="13">
        <v>9.7200000000000006</v>
      </c>
      <c r="E256" s="14"/>
      <c r="F256" s="14"/>
      <c r="G256" s="14">
        <f t="shared" si="33"/>
        <v>0</v>
      </c>
      <c r="H256" s="18">
        <f t="shared" ref="H256:H300" si="42">D256-G256</f>
        <v>9.7200000000000006</v>
      </c>
      <c r="I256" s="15">
        <v>31.09</v>
      </c>
      <c r="J256" s="16">
        <f t="shared" si="34"/>
        <v>302.19480000000004</v>
      </c>
      <c r="K256" s="16">
        <f t="shared" si="35"/>
        <v>0</v>
      </c>
      <c r="L256" s="16">
        <f t="shared" si="36"/>
        <v>0</v>
      </c>
      <c r="M256" s="16">
        <f t="shared" si="37"/>
        <v>0</v>
      </c>
      <c r="N256" s="16">
        <f t="shared" si="38"/>
        <v>302.19480000000004</v>
      </c>
      <c r="O256" s="60">
        <f t="shared" si="39"/>
        <v>0</v>
      </c>
      <c r="P256" s="60">
        <f t="shared" si="40"/>
        <v>0</v>
      </c>
    </row>
    <row r="257" spans="1:16" ht="31.5" x14ac:dyDescent="0.25">
      <c r="A257" s="17" t="s">
        <v>504</v>
      </c>
      <c r="B257" s="17" t="s">
        <v>505</v>
      </c>
      <c r="C257" s="12" t="s">
        <v>31</v>
      </c>
      <c r="D257" s="13">
        <v>50.4</v>
      </c>
      <c r="E257" s="14"/>
      <c r="F257" s="14"/>
      <c r="G257" s="14">
        <f t="shared" si="33"/>
        <v>0</v>
      </c>
      <c r="H257" s="18">
        <f t="shared" si="42"/>
        <v>50.4</v>
      </c>
      <c r="I257" s="15">
        <v>52.01</v>
      </c>
      <c r="J257" s="16">
        <f t="shared" si="34"/>
        <v>2621.3039999999996</v>
      </c>
      <c r="K257" s="16">
        <f t="shared" si="35"/>
        <v>0</v>
      </c>
      <c r="L257" s="16">
        <f t="shared" si="36"/>
        <v>0</v>
      </c>
      <c r="M257" s="16">
        <f t="shared" si="37"/>
        <v>0</v>
      </c>
      <c r="N257" s="16">
        <f t="shared" si="38"/>
        <v>2621.3039999999996</v>
      </c>
      <c r="O257" s="60">
        <f t="shared" si="39"/>
        <v>0</v>
      </c>
      <c r="P257" s="60">
        <f t="shared" si="40"/>
        <v>0</v>
      </c>
    </row>
    <row r="258" spans="1:16" s="79" customFormat="1" ht="15.75" x14ac:dyDescent="0.25">
      <c r="A258" s="11" t="s">
        <v>506</v>
      </c>
      <c r="B258" s="11" t="s">
        <v>507</v>
      </c>
      <c r="C258" s="74"/>
      <c r="D258" s="75"/>
      <c r="E258" s="76"/>
      <c r="F258" s="76"/>
      <c r="G258" s="76"/>
      <c r="H258" s="76"/>
      <c r="I258" s="77"/>
      <c r="J258" s="47">
        <f>SUM(J259:J262)</f>
        <v>57249.462100000004</v>
      </c>
      <c r="K258" s="47">
        <f>SUM(K259:K262)</f>
        <v>50667.091000000008</v>
      </c>
      <c r="L258" s="47">
        <f>SUM(L259:L262)</f>
        <v>0</v>
      </c>
      <c r="M258" s="47">
        <f>SUM(M259:M262)</f>
        <v>50667.091000000008</v>
      </c>
      <c r="N258" s="47">
        <f>SUM(N259:N262)</f>
        <v>6582.3711000000003</v>
      </c>
      <c r="O258" s="78"/>
      <c r="P258" s="78"/>
    </row>
    <row r="259" spans="1:16" ht="31.5" x14ac:dyDescent="0.25">
      <c r="A259" s="17" t="s">
        <v>508</v>
      </c>
      <c r="B259" s="17" t="s">
        <v>509</v>
      </c>
      <c r="C259" s="12" t="s">
        <v>31</v>
      </c>
      <c r="D259" s="13">
        <v>244.82</v>
      </c>
      <c r="E259" s="14"/>
      <c r="F259" s="14"/>
      <c r="G259" s="14">
        <f t="shared" si="33"/>
        <v>0</v>
      </c>
      <c r="H259" s="18">
        <f t="shared" si="42"/>
        <v>244.82</v>
      </c>
      <c r="I259" s="15">
        <v>22.89</v>
      </c>
      <c r="J259" s="16">
        <f t="shared" si="34"/>
        <v>5603.9297999999999</v>
      </c>
      <c r="K259" s="16">
        <f t="shared" si="35"/>
        <v>0</v>
      </c>
      <c r="L259" s="16">
        <f t="shared" si="36"/>
        <v>0</v>
      </c>
      <c r="M259" s="16">
        <f t="shared" si="37"/>
        <v>0</v>
      </c>
      <c r="N259" s="16">
        <f t="shared" si="38"/>
        <v>5603.9297999999999</v>
      </c>
      <c r="O259" s="60">
        <f t="shared" si="39"/>
        <v>0</v>
      </c>
      <c r="P259" s="60">
        <f t="shared" si="40"/>
        <v>0</v>
      </c>
    </row>
    <row r="260" spans="1:16" ht="31.5" x14ac:dyDescent="0.25">
      <c r="A260" s="17" t="s">
        <v>510</v>
      </c>
      <c r="B260" s="17" t="s">
        <v>511</v>
      </c>
      <c r="C260" s="12" t="s">
        <v>31</v>
      </c>
      <c r="D260" s="13">
        <v>121.03</v>
      </c>
      <c r="E260" s="14"/>
      <c r="F260" s="14"/>
      <c r="G260" s="14">
        <f t="shared" si="33"/>
        <v>0</v>
      </c>
      <c r="H260" s="18">
        <f t="shared" si="42"/>
        <v>121.03</v>
      </c>
      <c r="I260" s="15">
        <v>7.71</v>
      </c>
      <c r="J260" s="16">
        <f t="shared" si="34"/>
        <v>933.1413</v>
      </c>
      <c r="K260" s="16">
        <f t="shared" si="35"/>
        <v>0</v>
      </c>
      <c r="L260" s="16">
        <f t="shared" si="36"/>
        <v>0</v>
      </c>
      <c r="M260" s="16">
        <f t="shared" si="37"/>
        <v>0</v>
      </c>
      <c r="N260" s="16">
        <f t="shared" si="38"/>
        <v>933.1413</v>
      </c>
      <c r="O260" s="60">
        <f t="shared" si="39"/>
        <v>0</v>
      </c>
      <c r="P260" s="60">
        <f t="shared" si="40"/>
        <v>0</v>
      </c>
    </row>
    <row r="261" spans="1:16" ht="15.75" x14ac:dyDescent="0.25">
      <c r="A261" s="17" t="s">
        <v>512</v>
      </c>
      <c r="B261" s="17" t="s">
        <v>513</v>
      </c>
      <c r="C261" s="12" t="s">
        <v>36</v>
      </c>
      <c r="D261" s="13">
        <v>30</v>
      </c>
      <c r="E261" s="14"/>
      <c r="F261" s="14"/>
      <c r="G261" s="14">
        <f t="shared" si="33"/>
        <v>0</v>
      </c>
      <c r="H261" s="18">
        <f t="shared" si="42"/>
        <v>30</v>
      </c>
      <c r="I261" s="15">
        <v>1.51</v>
      </c>
      <c r="J261" s="16">
        <f t="shared" si="34"/>
        <v>45.3</v>
      </c>
      <c r="K261" s="16">
        <f t="shared" si="35"/>
        <v>0</v>
      </c>
      <c r="L261" s="16">
        <f t="shared" si="36"/>
        <v>0</v>
      </c>
      <c r="M261" s="16">
        <f t="shared" si="37"/>
        <v>0</v>
      </c>
      <c r="N261" s="16">
        <f t="shared" si="38"/>
        <v>45.3</v>
      </c>
      <c r="O261" s="60">
        <f t="shared" si="39"/>
        <v>0</v>
      </c>
      <c r="P261" s="60">
        <f t="shared" si="40"/>
        <v>0</v>
      </c>
    </row>
    <row r="262" spans="1:16" ht="47.25" x14ac:dyDescent="0.25">
      <c r="A262" s="17" t="s">
        <v>514</v>
      </c>
      <c r="B262" s="17" t="s">
        <v>515</v>
      </c>
      <c r="C262" s="12" t="s">
        <v>31</v>
      </c>
      <c r="D262" s="13">
        <v>1159.43</v>
      </c>
      <c r="E262" s="14">
        <v>1159.43</v>
      </c>
      <c r="F262" s="14"/>
      <c r="G262" s="14">
        <f t="shared" si="33"/>
        <v>1159.43</v>
      </c>
      <c r="H262" s="18">
        <f t="shared" si="42"/>
        <v>0</v>
      </c>
      <c r="I262" s="15">
        <v>43.7</v>
      </c>
      <c r="J262" s="16">
        <f t="shared" si="34"/>
        <v>50667.091000000008</v>
      </c>
      <c r="K262" s="16">
        <f t="shared" si="35"/>
        <v>50667.091000000008</v>
      </c>
      <c r="L262" s="16">
        <f t="shared" si="36"/>
        <v>0</v>
      </c>
      <c r="M262" s="16">
        <f t="shared" si="37"/>
        <v>50667.091000000008</v>
      </c>
      <c r="N262" s="16">
        <f t="shared" si="38"/>
        <v>0</v>
      </c>
      <c r="O262" s="60">
        <f t="shared" si="39"/>
        <v>0</v>
      </c>
      <c r="P262" s="60">
        <f t="shared" si="40"/>
        <v>1</v>
      </c>
    </row>
    <row r="263" spans="1:16" s="79" customFormat="1" ht="15.75" x14ac:dyDescent="0.25">
      <c r="A263" s="11" t="s">
        <v>516</v>
      </c>
      <c r="B263" s="11" t="s">
        <v>517</v>
      </c>
      <c r="C263" s="74"/>
      <c r="D263" s="75"/>
      <c r="E263" s="76"/>
      <c r="F263" s="76"/>
      <c r="G263" s="76"/>
      <c r="H263" s="76"/>
      <c r="I263" s="77"/>
      <c r="J263" s="47">
        <f>SUM(J264:J265)</f>
        <v>2872.7168000000001</v>
      </c>
      <c r="K263" s="47">
        <f>SUM(K264:K265)</f>
        <v>0</v>
      </c>
      <c r="L263" s="47">
        <f>SUM(L264:L265)</f>
        <v>439.488</v>
      </c>
      <c r="M263" s="47">
        <f>SUM(M264:M265)</f>
        <v>439.488</v>
      </c>
      <c r="N263" s="47">
        <f>SUM(N264:N265)</f>
        <v>2433.2288000000003</v>
      </c>
      <c r="O263" s="78"/>
      <c r="P263" s="78"/>
    </row>
    <row r="264" spans="1:16" ht="15.75" x14ac:dyDescent="0.25">
      <c r="A264" s="17" t="s">
        <v>518</v>
      </c>
      <c r="B264" s="17" t="s">
        <v>519</v>
      </c>
      <c r="C264" s="12" t="s">
        <v>31</v>
      </c>
      <c r="D264" s="13">
        <v>139.52000000000001</v>
      </c>
      <c r="E264" s="14"/>
      <c r="F264" s="14">
        <v>139.52000000000001</v>
      </c>
      <c r="G264" s="14">
        <f t="shared" si="33"/>
        <v>139.52000000000001</v>
      </c>
      <c r="H264" s="18">
        <f t="shared" si="42"/>
        <v>0</v>
      </c>
      <c r="I264" s="15">
        <v>3.15</v>
      </c>
      <c r="J264" s="16">
        <f t="shared" si="34"/>
        <v>439.488</v>
      </c>
      <c r="K264" s="16">
        <f t="shared" si="35"/>
        <v>0</v>
      </c>
      <c r="L264" s="16">
        <f t="shared" si="36"/>
        <v>439.488</v>
      </c>
      <c r="M264" s="16">
        <f t="shared" si="37"/>
        <v>439.488</v>
      </c>
      <c r="N264" s="16">
        <f t="shared" si="38"/>
        <v>0</v>
      </c>
      <c r="O264" s="60">
        <f t="shared" si="39"/>
        <v>1</v>
      </c>
      <c r="P264" s="60">
        <f t="shared" si="40"/>
        <v>1</v>
      </c>
    </row>
    <row r="265" spans="1:16" ht="15.75" x14ac:dyDescent="0.25">
      <c r="A265" s="17" t="s">
        <v>520</v>
      </c>
      <c r="B265" s="17" t="s">
        <v>521</v>
      </c>
      <c r="C265" s="12" t="s">
        <v>31</v>
      </c>
      <c r="D265" s="13">
        <v>139.52000000000001</v>
      </c>
      <c r="E265" s="14"/>
      <c r="F265" s="14"/>
      <c r="G265" s="14">
        <f t="shared" si="33"/>
        <v>0</v>
      </c>
      <c r="H265" s="18">
        <f t="shared" si="42"/>
        <v>139.52000000000001</v>
      </c>
      <c r="I265" s="15">
        <v>17.440000000000001</v>
      </c>
      <c r="J265" s="16">
        <f t="shared" si="34"/>
        <v>2433.2288000000003</v>
      </c>
      <c r="K265" s="16">
        <f t="shared" si="35"/>
        <v>0</v>
      </c>
      <c r="L265" s="16">
        <f t="shared" si="36"/>
        <v>0</v>
      </c>
      <c r="M265" s="16">
        <f t="shared" si="37"/>
        <v>0</v>
      </c>
      <c r="N265" s="16">
        <f t="shared" si="38"/>
        <v>2433.2288000000003</v>
      </c>
      <c r="O265" s="60">
        <f t="shared" si="39"/>
        <v>0</v>
      </c>
      <c r="P265" s="60">
        <f t="shared" si="40"/>
        <v>0</v>
      </c>
    </row>
    <row r="266" spans="1:16" s="71" customFormat="1" ht="15.75" x14ac:dyDescent="0.25">
      <c r="A266" s="48" t="s">
        <v>522</v>
      </c>
      <c r="B266" s="48" t="s">
        <v>523</v>
      </c>
      <c r="C266" s="66"/>
      <c r="D266" s="67"/>
      <c r="E266" s="68"/>
      <c r="F266" s="68"/>
      <c r="G266" s="68"/>
      <c r="H266" s="68"/>
      <c r="I266" s="69"/>
      <c r="J266" s="53">
        <f>SUM(J267:J270)</f>
        <v>1934.1</v>
      </c>
      <c r="K266" s="53">
        <f>SUM(K267:K270)</f>
        <v>0</v>
      </c>
      <c r="L266" s="53">
        <f>SUM(L267:L270)</f>
        <v>0</v>
      </c>
      <c r="M266" s="53">
        <f>SUM(M267:M270)</f>
        <v>0</v>
      </c>
      <c r="N266" s="53">
        <f>SUM(N267:N270)</f>
        <v>1934.1</v>
      </c>
      <c r="O266" s="70"/>
      <c r="P266" s="70"/>
    </row>
    <row r="267" spans="1:16" ht="31.5" x14ac:dyDescent="0.25">
      <c r="A267" s="17" t="s">
        <v>524</v>
      </c>
      <c r="B267" s="17" t="s">
        <v>525</v>
      </c>
      <c r="C267" s="12" t="s">
        <v>22</v>
      </c>
      <c r="D267" s="13">
        <v>4</v>
      </c>
      <c r="E267" s="14"/>
      <c r="F267" s="14"/>
      <c r="G267" s="14">
        <f t="shared" si="33"/>
        <v>0</v>
      </c>
      <c r="H267" s="18">
        <f t="shared" si="42"/>
        <v>4</v>
      </c>
      <c r="I267" s="15">
        <v>371.04</v>
      </c>
      <c r="J267" s="16">
        <f t="shared" si="34"/>
        <v>1484.16</v>
      </c>
      <c r="K267" s="16">
        <f t="shared" si="35"/>
        <v>0</v>
      </c>
      <c r="L267" s="16">
        <f t="shared" si="36"/>
        <v>0</v>
      </c>
      <c r="M267" s="16">
        <f t="shared" si="37"/>
        <v>0</v>
      </c>
      <c r="N267" s="16">
        <f t="shared" si="38"/>
        <v>1484.16</v>
      </c>
      <c r="O267" s="60">
        <f t="shared" si="39"/>
        <v>0</v>
      </c>
      <c r="P267" s="60">
        <f t="shared" si="40"/>
        <v>0</v>
      </c>
    </row>
    <row r="268" spans="1:16" ht="31.5" x14ac:dyDescent="0.25">
      <c r="A268" s="17" t="s">
        <v>526</v>
      </c>
      <c r="B268" s="17" t="s">
        <v>527</v>
      </c>
      <c r="C268" s="12" t="s">
        <v>22</v>
      </c>
      <c r="D268" s="13">
        <v>4</v>
      </c>
      <c r="E268" s="14"/>
      <c r="F268" s="14"/>
      <c r="G268" s="14">
        <f t="shared" ref="G268:G300" si="43">E268+F268</f>
        <v>0</v>
      </c>
      <c r="H268" s="18">
        <f t="shared" si="42"/>
        <v>4</v>
      </c>
      <c r="I268" s="15">
        <v>17.260000000000002</v>
      </c>
      <c r="J268" s="16">
        <f t="shared" ref="J268:J300" si="44">D268*I268</f>
        <v>69.040000000000006</v>
      </c>
      <c r="K268" s="16">
        <f t="shared" ref="K268:K300" si="45">E268*I268</f>
        <v>0</v>
      </c>
      <c r="L268" s="16">
        <f t="shared" ref="L268:L300" si="46">F268*I268</f>
        <v>0</v>
      </c>
      <c r="M268" s="16">
        <f t="shared" ref="M268:M300" si="47">G268*I268</f>
        <v>0</v>
      </c>
      <c r="N268" s="16">
        <f t="shared" ref="N268:N300" si="48">H268*I268</f>
        <v>69.040000000000006</v>
      </c>
      <c r="O268" s="60">
        <f t="shared" ref="O268:O300" si="49">F268/D268</f>
        <v>0</v>
      </c>
      <c r="P268" s="60">
        <f t="shared" ref="P268:P300" si="50">G268/D268</f>
        <v>0</v>
      </c>
    </row>
    <row r="269" spans="1:16" ht="15.75" x14ac:dyDescent="0.25">
      <c r="A269" s="17" t="s">
        <v>528</v>
      </c>
      <c r="B269" s="17" t="s">
        <v>529</v>
      </c>
      <c r="C269" s="12" t="s">
        <v>530</v>
      </c>
      <c r="D269" s="13">
        <v>4</v>
      </c>
      <c r="E269" s="14"/>
      <c r="F269" s="14"/>
      <c r="G269" s="14">
        <f t="shared" si="43"/>
        <v>0</v>
      </c>
      <c r="H269" s="18">
        <f t="shared" si="42"/>
        <v>4</v>
      </c>
      <c r="I269" s="15">
        <v>48.38</v>
      </c>
      <c r="J269" s="16">
        <f t="shared" si="44"/>
        <v>193.52</v>
      </c>
      <c r="K269" s="16">
        <f t="shared" si="45"/>
        <v>0</v>
      </c>
      <c r="L269" s="16">
        <f t="shared" si="46"/>
        <v>0</v>
      </c>
      <c r="M269" s="16">
        <f t="shared" si="47"/>
        <v>0</v>
      </c>
      <c r="N269" s="16">
        <f t="shared" si="48"/>
        <v>193.52</v>
      </c>
      <c r="O269" s="60">
        <f t="shared" si="49"/>
        <v>0</v>
      </c>
      <c r="P269" s="60">
        <f t="shared" si="50"/>
        <v>0</v>
      </c>
    </row>
    <row r="270" spans="1:16" ht="31.5" x14ac:dyDescent="0.25">
      <c r="A270" s="17" t="s">
        <v>531</v>
      </c>
      <c r="B270" s="17" t="s">
        <v>532</v>
      </c>
      <c r="C270" s="12" t="s">
        <v>22</v>
      </c>
      <c r="D270" s="13">
        <v>6</v>
      </c>
      <c r="E270" s="14"/>
      <c r="F270" s="14"/>
      <c r="G270" s="14">
        <f t="shared" si="43"/>
        <v>0</v>
      </c>
      <c r="H270" s="18">
        <f t="shared" si="42"/>
        <v>6</v>
      </c>
      <c r="I270" s="15">
        <v>31.23</v>
      </c>
      <c r="J270" s="16">
        <f t="shared" si="44"/>
        <v>187.38</v>
      </c>
      <c r="K270" s="16">
        <f t="shared" si="45"/>
        <v>0</v>
      </c>
      <c r="L270" s="16">
        <f t="shared" si="46"/>
        <v>0</v>
      </c>
      <c r="M270" s="16">
        <f t="shared" si="47"/>
        <v>0</v>
      </c>
      <c r="N270" s="16">
        <f t="shared" si="48"/>
        <v>187.38</v>
      </c>
      <c r="O270" s="60">
        <f t="shared" si="49"/>
        <v>0</v>
      </c>
      <c r="P270" s="60">
        <f t="shared" si="50"/>
        <v>0</v>
      </c>
    </row>
    <row r="271" spans="1:16" s="71" customFormat="1" ht="15.75" x14ac:dyDescent="0.25">
      <c r="A271" s="48" t="s">
        <v>533</v>
      </c>
      <c r="B271" s="48" t="s">
        <v>534</v>
      </c>
      <c r="C271" s="66"/>
      <c r="D271" s="67"/>
      <c r="E271" s="68"/>
      <c r="F271" s="68"/>
      <c r="G271" s="68"/>
      <c r="H271" s="68"/>
      <c r="I271" s="69"/>
      <c r="J271" s="53">
        <f>SUM(J272:J289)</f>
        <v>10375.5831</v>
      </c>
      <c r="K271" s="53">
        <f>SUM(K272:K289)</f>
        <v>8398.9149999999991</v>
      </c>
      <c r="L271" s="53">
        <f>SUM(L272:L289)</f>
        <v>0</v>
      </c>
      <c r="M271" s="53">
        <f>SUM(M272:M289)</f>
        <v>8398.9149999999991</v>
      </c>
      <c r="N271" s="53">
        <f>SUM(N272:N289)</f>
        <v>1976.6680999999999</v>
      </c>
      <c r="O271" s="70"/>
      <c r="P271" s="70"/>
    </row>
    <row r="272" spans="1:16" ht="31.5" x14ac:dyDescent="0.25">
      <c r="A272" s="17" t="s">
        <v>535</v>
      </c>
      <c r="B272" s="17" t="s">
        <v>536</v>
      </c>
      <c r="C272" s="12" t="s">
        <v>22</v>
      </c>
      <c r="D272" s="13">
        <v>2</v>
      </c>
      <c r="E272" s="14">
        <v>2</v>
      </c>
      <c r="F272" s="14"/>
      <c r="G272" s="14">
        <f t="shared" si="43"/>
        <v>2</v>
      </c>
      <c r="H272" s="18">
        <f t="shared" si="42"/>
        <v>0</v>
      </c>
      <c r="I272" s="15">
        <v>503.91</v>
      </c>
      <c r="J272" s="16">
        <f t="shared" si="44"/>
        <v>1007.82</v>
      </c>
      <c r="K272" s="16">
        <f t="shared" si="45"/>
        <v>1007.82</v>
      </c>
      <c r="L272" s="16">
        <f t="shared" si="46"/>
        <v>0</v>
      </c>
      <c r="M272" s="16">
        <f t="shared" si="47"/>
        <v>1007.82</v>
      </c>
      <c r="N272" s="16">
        <f t="shared" si="48"/>
        <v>0</v>
      </c>
      <c r="O272" s="60">
        <f t="shared" si="49"/>
        <v>0</v>
      </c>
      <c r="P272" s="60">
        <f t="shared" si="50"/>
        <v>1</v>
      </c>
    </row>
    <row r="273" spans="1:16" ht="31.5" x14ac:dyDescent="0.25">
      <c r="A273" s="17" t="s">
        <v>537</v>
      </c>
      <c r="B273" s="17" t="s">
        <v>538</v>
      </c>
      <c r="C273" s="12" t="s">
        <v>22</v>
      </c>
      <c r="D273" s="13">
        <v>2</v>
      </c>
      <c r="E273" s="14">
        <v>2</v>
      </c>
      <c r="F273" s="14"/>
      <c r="G273" s="14">
        <f t="shared" si="43"/>
        <v>2</v>
      </c>
      <c r="H273" s="18">
        <f t="shared" si="42"/>
        <v>0</v>
      </c>
      <c r="I273" s="15">
        <v>311.85000000000002</v>
      </c>
      <c r="J273" s="16">
        <f t="shared" si="44"/>
        <v>623.70000000000005</v>
      </c>
      <c r="K273" s="16">
        <f t="shared" si="45"/>
        <v>623.70000000000005</v>
      </c>
      <c r="L273" s="16">
        <f t="shared" si="46"/>
        <v>0</v>
      </c>
      <c r="M273" s="16">
        <f t="shared" si="47"/>
        <v>623.70000000000005</v>
      </c>
      <c r="N273" s="16">
        <f t="shared" si="48"/>
        <v>0</v>
      </c>
      <c r="O273" s="60">
        <f t="shared" si="49"/>
        <v>0</v>
      </c>
      <c r="P273" s="60">
        <f t="shared" si="50"/>
        <v>1</v>
      </c>
    </row>
    <row r="274" spans="1:16" ht="31.5" x14ac:dyDescent="0.25">
      <c r="A274" s="17" t="s">
        <v>539</v>
      </c>
      <c r="B274" s="17" t="s">
        <v>540</v>
      </c>
      <c r="C274" s="12" t="s">
        <v>22</v>
      </c>
      <c r="D274" s="13">
        <v>4</v>
      </c>
      <c r="E274" s="14">
        <v>4</v>
      </c>
      <c r="F274" s="14"/>
      <c r="G274" s="14">
        <f t="shared" si="43"/>
        <v>4</v>
      </c>
      <c r="H274" s="18">
        <f t="shared" si="42"/>
        <v>0</v>
      </c>
      <c r="I274" s="15">
        <v>336.04</v>
      </c>
      <c r="J274" s="16">
        <f t="shared" si="44"/>
        <v>1344.16</v>
      </c>
      <c r="K274" s="16">
        <f t="shared" si="45"/>
        <v>1344.16</v>
      </c>
      <c r="L274" s="16">
        <f t="shared" si="46"/>
        <v>0</v>
      </c>
      <c r="M274" s="16">
        <f t="shared" si="47"/>
        <v>1344.16</v>
      </c>
      <c r="N274" s="16">
        <f t="shared" si="48"/>
        <v>0</v>
      </c>
      <c r="O274" s="60">
        <f t="shared" si="49"/>
        <v>0</v>
      </c>
      <c r="P274" s="60">
        <f t="shared" si="50"/>
        <v>1</v>
      </c>
    </row>
    <row r="275" spans="1:16" ht="15.75" x14ac:dyDescent="0.25">
      <c r="A275" s="17" t="s">
        <v>541</v>
      </c>
      <c r="B275" s="17" t="s">
        <v>542</v>
      </c>
      <c r="C275" s="12" t="s">
        <v>22</v>
      </c>
      <c r="D275" s="13">
        <v>4</v>
      </c>
      <c r="E275" s="14">
        <v>4</v>
      </c>
      <c r="F275" s="14"/>
      <c r="G275" s="14">
        <f t="shared" si="43"/>
        <v>4</v>
      </c>
      <c r="H275" s="18">
        <f t="shared" si="42"/>
        <v>0</v>
      </c>
      <c r="I275" s="15">
        <v>134.75</v>
      </c>
      <c r="J275" s="16">
        <f t="shared" si="44"/>
        <v>539</v>
      </c>
      <c r="K275" s="16">
        <f t="shared" si="45"/>
        <v>539</v>
      </c>
      <c r="L275" s="16">
        <f t="shared" si="46"/>
        <v>0</v>
      </c>
      <c r="M275" s="16">
        <f t="shared" si="47"/>
        <v>539</v>
      </c>
      <c r="N275" s="16">
        <f t="shared" si="48"/>
        <v>0</v>
      </c>
      <c r="O275" s="60">
        <f t="shared" si="49"/>
        <v>0</v>
      </c>
      <c r="P275" s="60">
        <f t="shared" si="50"/>
        <v>1</v>
      </c>
    </row>
    <row r="276" spans="1:16" ht="31.5" x14ac:dyDescent="0.25">
      <c r="A276" s="17" t="s">
        <v>543</v>
      </c>
      <c r="B276" s="17" t="s">
        <v>544</v>
      </c>
      <c r="C276" s="12" t="s">
        <v>22</v>
      </c>
      <c r="D276" s="13">
        <v>1</v>
      </c>
      <c r="E276" s="14">
        <v>1</v>
      </c>
      <c r="F276" s="14"/>
      <c r="G276" s="14">
        <f t="shared" si="43"/>
        <v>1</v>
      </c>
      <c r="H276" s="18">
        <f t="shared" si="42"/>
        <v>0</v>
      </c>
      <c r="I276" s="15">
        <v>372.68</v>
      </c>
      <c r="J276" s="16">
        <f t="shared" si="44"/>
        <v>372.68</v>
      </c>
      <c r="K276" s="16">
        <f t="shared" si="45"/>
        <v>372.68</v>
      </c>
      <c r="L276" s="16">
        <f t="shared" si="46"/>
        <v>0</v>
      </c>
      <c r="M276" s="16">
        <f t="shared" si="47"/>
        <v>372.68</v>
      </c>
      <c r="N276" s="16">
        <f t="shared" si="48"/>
        <v>0</v>
      </c>
      <c r="O276" s="60">
        <f t="shared" si="49"/>
        <v>0</v>
      </c>
      <c r="P276" s="60">
        <f t="shared" si="50"/>
        <v>1</v>
      </c>
    </row>
    <row r="277" spans="1:16" ht="15.75" x14ac:dyDescent="0.25">
      <c r="A277" s="17" t="s">
        <v>545</v>
      </c>
      <c r="B277" s="17" t="s">
        <v>546</v>
      </c>
      <c r="C277" s="12" t="s">
        <v>31</v>
      </c>
      <c r="D277" s="13">
        <v>2</v>
      </c>
      <c r="E277" s="14">
        <v>1</v>
      </c>
      <c r="F277" s="14"/>
      <c r="G277" s="14">
        <f t="shared" si="43"/>
        <v>1</v>
      </c>
      <c r="H277" s="18">
        <f t="shared" si="42"/>
        <v>1</v>
      </c>
      <c r="I277" s="15">
        <v>495.86</v>
      </c>
      <c r="J277" s="16">
        <f t="shared" si="44"/>
        <v>991.72</v>
      </c>
      <c r="K277" s="16">
        <f t="shared" si="45"/>
        <v>495.86</v>
      </c>
      <c r="L277" s="16">
        <f t="shared" si="46"/>
        <v>0</v>
      </c>
      <c r="M277" s="16">
        <f t="shared" si="47"/>
        <v>495.86</v>
      </c>
      <c r="N277" s="16">
        <f t="shared" si="48"/>
        <v>495.86</v>
      </c>
      <c r="O277" s="60">
        <f t="shared" si="49"/>
        <v>0</v>
      </c>
      <c r="P277" s="60">
        <f t="shared" si="50"/>
        <v>0.5</v>
      </c>
    </row>
    <row r="278" spans="1:16" ht="31.5" x14ac:dyDescent="0.25">
      <c r="A278" s="17" t="s">
        <v>547</v>
      </c>
      <c r="B278" s="17" t="s">
        <v>548</v>
      </c>
      <c r="C278" s="12" t="s">
        <v>36</v>
      </c>
      <c r="D278" s="13">
        <v>3.07</v>
      </c>
      <c r="E278" s="14">
        <v>1.5</v>
      </c>
      <c r="F278" s="14"/>
      <c r="G278" s="14">
        <f t="shared" si="43"/>
        <v>1.5</v>
      </c>
      <c r="H278" s="18">
        <f t="shared" si="42"/>
        <v>1.5699999999999998</v>
      </c>
      <c r="I278" s="15">
        <v>65.33</v>
      </c>
      <c r="J278" s="16">
        <f t="shared" si="44"/>
        <v>200.56309999999999</v>
      </c>
      <c r="K278" s="16">
        <f t="shared" si="45"/>
        <v>97.995000000000005</v>
      </c>
      <c r="L278" s="16">
        <f t="shared" si="46"/>
        <v>0</v>
      </c>
      <c r="M278" s="16">
        <f t="shared" si="47"/>
        <v>97.995000000000005</v>
      </c>
      <c r="N278" s="16">
        <f t="shared" si="48"/>
        <v>102.56809999999999</v>
      </c>
      <c r="O278" s="60">
        <f t="shared" si="49"/>
        <v>0</v>
      </c>
      <c r="P278" s="60">
        <f t="shared" si="50"/>
        <v>0.488599348534202</v>
      </c>
    </row>
    <row r="279" spans="1:16" ht="31.5" x14ac:dyDescent="0.25">
      <c r="A279" s="17" t="s">
        <v>549</v>
      </c>
      <c r="B279" s="17" t="s">
        <v>550</v>
      </c>
      <c r="C279" s="12" t="s">
        <v>22</v>
      </c>
      <c r="D279" s="13">
        <v>2</v>
      </c>
      <c r="E279" s="14">
        <v>2</v>
      </c>
      <c r="F279" s="14"/>
      <c r="G279" s="14">
        <f t="shared" si="43"/>
        <v>2</v>
      </c>
      <c r="H279" s="18">
        <f t="shared" si="42"/>
        <v>0</v>
      </c>
      <c r="I279" s="15">
        <v>42.48</v>
      </c>
      <c r="J279" s="16">
        <f t="shared" si="44"/>
        <v>84.96</v>
      </c>
      <c r="K279" s="16">
        <f t="shared" si="45"/>
        <v>84.96</v>
      </c>
      <c r="L279" s="16">
        <f t="shared" si="46"/>
        <v>0</v>
      </c>
      <c r="M279" s="16">
        <f t="shared" si="47"/>
        <v>84.96</v>
      </c>
      <c r="N279" s="16">
        <f t="shared" si="48"/>
        <v>0</v>
      </c>
      <c r="O279" s="60">
        <f t="shared" si="49"/>
        <v>0</v>
      </c>
      <c r="P279" s="60">
        <f t="shared" si="50"/>
        <v>1</v>
      </c>
    </row>
    <row r="280" spans="1:16" ht="31.5" x14ac:dyDescent="0.25">
      <c r="A280" s="17" t="s">
        <v>551</v>
      </c>
      <c r="B280" s="17" t="s">
        <v>552</v>
      </c>
      <c r="C280" s="12" t="s">
        <v>22</v>
      </c>
      <c r="D280" s="13">
        <v>2</v>
      </c>
      <c r="E280" s="14">
        <v>2</v>
      </c>
      <c r="F280" s="14"/>
      <c r="G280" s="14">
        <f t="shared" si="43"/>
        <v>2</v>
      </c>
      <c r="H280" s="18">
        <f t="shared" si="42"/>
        <v>0</v>
      </c>
      <c r="I280" s="15">
        <v>421.82</v>
      </c>
      <c r="J280" s="16">
        <f t="shared" si="44"/>
        <v>843.64</v>
      </c>
      <c r="K280" s="16">
        <f t="shared" si="45"/>
        <v>843.64</v>
      </c>
      <c r="L280" s="16">
        <f t="shared" si="46"/>
        <v>0</v>
      </c>
      <c r="M280" s="16">
        <f t="shared" si="47"/>
        <v>843.64</v>
      </c>
      <c r="N280" s="16">
        <f t="shared" si="48"/>
        <v>0</v>
      </c>
      <c r="O280" s="60">
        <f t="shared" si="49"/>
        <v>0</v>
      </c>
      <c r="P280" s="60">
        <f t="shared" si="50"/>
        <v>1</v>
      </c>
    </row>
    <row r="281" spans="1:16" ht="31.5" x14ac:dyDescent="0.25">
      <c r="A281" s="17" t="s">
        <v>553</v>
      </c>
      <c r="B281" s="17" t="s">
        <v>554</v>
      </c>
      <c r="C281" s="12" t="s">
        <v>22</v>
      </c>
      <c r="D281" s="13">
        <v>2</v>
      </c>
      <c r="E281" s="14">
        <v>2</v>
      </c>
      <c r="F281" s="14"/>
      <c r="G281" s="14">
        <f t="shared" si="43"/>
        <v>2</v>
      </c>
      <c r="H281" s="18">
        <f t="shared" si="42"/>
        <v>0</v>
      </c>
      <c r="I281" s="15">
        <v>101.93</v>
      </c>
      <c r="J281" s="16">
        <f t="shared" si="44"/>
        <v>203.86</v>
      </c>
      <c r="K281" s="16">
        <f t="shared" si="45"/>
        <v>203.86</v>
      </c>
      <c r="L281" s="16">
        <f t="shared" si="46"/>
        <v>0</v>
      </c>
      <c r="M281" s="16">
        <f t="shared" si="47"/>
        <v>203.86</v>
      </c>
      <c r="N281" s="16">
        <f t="shared" si="48"/>
        <v>0</v>
      </c>
      <c r="O281" s="60">
        <f t="shared" si="49"/>
        <v>0</v>
      </c>
      <c r="P281" s="60">
        <f t="shared" si="50"/>
        <v>1</v>
      </c>
    </row>
    <row r="282" spans="1:16" ht="47.25" x14ac:dyDescent="0.25">
      <c r="A282" s="17" t="s">
        <v>555</v>
      </c>
      <c r="B282" s="17" t="s">
        <v>556</v>
      </c>
      <c r="C282" s="12" t="s">
        <v>22</v>
      </c>
      <c r="D282" s="13">
        <v>1</v>
      </c>
      <c r="E282" s="14">
        <v>1</v>
      </c>
      <c r="F282" s="14"/>
      <c r="G282" s="14">
        <f t="shared" si="43"/>
        <v>1</v>
      </c>
      <c r="H282" s="18">
        <f t="shared" si="42"/>
        <v>0</v>
      </c>
      <c r="I282" s="15">
        <v>733.83</v>
      </c>
      <c r="J282" s="16">
        <f t="shared" si="44"/>
        <v>733.83</v>
      </c>
      <c r="K282" s="16">
        <f t="shared" si="45"/>
        <v>733.83</v>
      </c>
      <c r="L282" s="16">
        <f t="shared" si="46"/>
        <v>0</v>
      </c>
      <c r="M282" s="16">
        <f t="shared" si="47"/>
        <v>733.83</v>
      </c>
      <c r="N282" s="16">
        <f t="shared" si="48"/>
        <v>0</v>
      </c>
      <c r="O282" s="60">
        <f t="shared" si="49"/>
        <v>0</v>
      </c>
      <c r="P282" s="60">
        <f t="shared" si="50"/>
        <v>1</v>
      </c>
    </row>
    <row r="283" spans="1:16" ht="15.75" x14ac:dyDescent="0.25">
      <c r="A283" s="17" t="s">
        <v>557</v>
      </c>
      <c r="B283" s="17" t="s">
        <v>558</v>
      </c>
      <c r="C283" s="12" t="s">
        <v>22</v>
      </c>
      <c r="D283" s="13">
        <v>2</v>
      </c>
      <c r="E283" s="14">
        <v>2</v>
      </c>
      <c r="F283" s="14"/>
      <c r="G283" s="14">
        <f t="shared" si="43"/>
        <v>2</v>
      </c>
      <c r="H283" s="18">
        <f t="shared" si="42"/>
        <v>0</v>
      </c>
      <c r="I283" s="15">
        <v>241.92</v>
      </c>
      <c r="J283" s="16">
        <f t="shared" si="44"/>
        <v>483.84</v>
      </c>
      <c r="K283" s="16">
        <f t="shared" si="45"/>
        <v>483.84</v>
      </c>
      <c r="L283" s="16">
        <f t="shared" si="46"/>
        <v>0</v>
      </c>
      <c r="M283" s="16">
        <f t="shared" si="47"/>
        <v>483.84</v>
      </c>
      <c r="N283" s="16">
        <f t="shared" si="48"/>
        <v>0</v>
      </c>
      <c r="O283" s="60">
        <f t="shared" si="49"/>
        <v>0</v>
      </c>
      <c r="P283" s="60">
        <f t="shared" si="50"/>
        <v>1</v>
      </c>
    </row>
    <row r="284" spans="1:16" ht="15.75" x14ac:dyDescent="0.25">
      <c r="A284" s="17" t="s">
        <v>559</v>
      </c>
      <c r="B284" s="17" t="s">
        <v>560</v>
      </c>
      <c r="C284" s="12" t="s">
        <v>22</v>
      </c>
      <c r="D284" s="13">
        <v>2</v>
      </c>
      <c r="E284" s="14"/>
      <c r="F284" s="14"/>
      <c r="G284" s="14">
        <f t="shared" si="43"/>
        <v>0</v>
      </c>
      <c r="H284" s="18">
        <f t="shared" si="42"/>
        <v>2</v>
      </c>
      <c r="I284" s="15">
        <v>636.82000000000005</v>
      </c>
      <c r="J284" s="16">
        <f t="shared" si="44"/>
        <v>1273.6400000000001</v>
      </c>
      <c r="K284" s="16">
        <f t="shared" si="45"/>
        <v>0</v>
      </c>
      <c r="L284" s="16">
        <f t="shared" si="46"/>
        <v>0</v>
      </c>
      <c r="M284" s="16">
        <f t="shared" si="47"/>
        <v>0</v>
      </c>
      <c r="N284" s="16">
        <f t="shared" si="48"/>
        <v>1273.6400000000001</v>
      </c>
      <c r="O284" s="60">
        <f t="shared" si="49"/>
        <v>0</v>
      </c>
      <c r="P284" s="60">
        <f t="shared" si="50"/>
        <v>0</v>
      </c>
    </row>
    <row r="285" spans="1:16" ht="15.75" x14ac:dyDescent="0.25">
      <c r="A285" s="17" t="s">
        <v>561</v>
      </c>
      <c r="B285" s="17" t="s">
        <v>562</v>
      </c>
      <c r="C285" s="12" t="s">
        <v>22</v>
      </c>
      <c r="D285" s="13">
        <v>2</v>
      </c>
      <c r="E285" s="14"/>
      <c r="F285" s="14"/>
      <c r="G285" s="14">
        <f t="shared" si="43"/>
        <v>0</v>
      </c>
      <c r="H285" s="18">
        <f t="shared" si="42"/>
        <v>2</v>
      </c>
      <c r="I285" s="15">
        <v>52.3</v>
      </c>
      <c r="J285" s="16">
        <f t="shared" si="44"/>
        <v>104.6</v>
      </c>
      <c r="K285" s="16">
        <f t="shared" si="45"/>
        <v>0</v>
      </c>
      <c r="L285" s="16">
        <f t="shared" si="46"/>
        <v>0</v>
      </c>
      <c r="M285" s="16">
        <f t="shared" si="47"/>
        <v>0</v>
      </c>
      <c r="N285" s="16">
        <f t="shared" si="48"/>
        <v>104.6</v>
      </c>
      <c r="O285" s="60">
        <f t="shared" si="49"/>
        <v>0</v>
      </c>
      <c r="P285" s="60">
        <f t="shared" si="50"/>
        <v>0</v>
      </c>
    </row>
    <row r="286" spans="1:16" ht="15.75" x14ac:dyDescent="0.25">
      <c r="A286" s="17" t="s">
        <v>563</v>
      </c>
      <c r="B286" s="17" t="s">
        <v>564</v>
      </c>
      <c r="C286" s="12" t="s">
        <v>22</v>
      </c>
      <c r="D286" s="13">
        <v>2</v>
      </c>
      <c r="E286" s="14">
        <v>2</v>
      </c>
      <c r="F286" s="14"/>
      <c r="G286" s="14">
        <f t="shared" si="43"/>
        <v>2</v>
      </c>
      <c r="H286" s="18">
        <f t="shared" si="42"/>
        <v>0</v>
      </c>
      <c r="I286" s="15">
        <v>76.5</v>
      </c>
      <c r="J286" s="16">
        <f t="shared" si="44"/>
        <v>153</v>
      </c>
      <c r="K286" s="16">
        <f t="shared" si="45"/>
        <v>153</v>
      </c>
      <c r="L286" s="16">
        <f t="shared" si="46"/>
        <v>0</v>
      </c>
      <c r="M286" s="16">
        <f t="shared" si="47"/>
        <v>153</v>
      </c>
      <c r="N286" s="16">
        <f t="shared" si="48"/>
        <v>0</v>
      </c>
      <c r="O286" s="60">
        <f t="shared" si="49"/>
        <v>0</v>
      </c>
      <c r="P286" s="60">
        <f t="shared" si="50"/>
        <v>1</v>
      </c>
    </row>
    <row r="287" spans="1:16" ht="15.75" x14ac:dyDescent="0.25">
      <c r="A287" s="17" t="s">
        <v>565</v>
      </c>
      <c r="B287" s="17" t="s">
        <v>566</v>
      </c>
      <c r="C287" s="12" t="s">
        <v>22</v>
      </c>
      <c r="D287" s="13">
        <v>2</v>
      </c>
      <c r="E287" s="14">
        <v>2</v>
      </c>
      <c r="F287" s="14"/>
      <c r="G287" s="14">
        <f t="shared" si="43"/>
        <v>2</v>
      </c>
      <c r="H287" s="18">
        <f t="shared" si="42"/>
        <v>0</v>
      </c>
      <c r="I287" s="15">
        <v>277.23</v>
      </c>
      <c r="J287" s="16">
        <f t="shared" si="44"/>
        <v>554.46</v>
      </c>
      <c r="K287" s="16">
        <f t="shared" si="45"/>
        <v>554.46</v>
      </c>
      <c r="L287" s="16">
        <f t="shared" si="46"/>
        <v>0</v>
      </c>
      <c r="M287" s="16">
        <f t="shared" si="47"/>
        <v>554.46</v>
      </c>
      <c r="N287" s="16">
        <f t="shared" si="48"/>
        <v>0</v>
      </c>
      <c r="O287" s="60">
        <f t="shared" si="49"/>
        <v>0</v>
      </c>
      <c r="P287" s="60">
        <f t="shared" si="50"/>
        <v>1</v>
      </c>
    </row>
    <row r="288" spans="1:16" ht="15.75" x14ac:dyDescent="0.25">
      <c r="A288" s="17" t="s">
        <v>567</v>
      </c>
      <c r="B288" s="17" t="s">
        <v>568</v>
      </c>
      <c r="C288" s="12" t="s">
        <v>22</v>
      </c>
      <c r="D288" s="13">
        <v>1</v>
      </c>
      <c r="E288" s="14">
        <v>1</v>
      </c>
      <c r="F288" s="14"/>
      <c r="G288" s="14">
        <f t="shared" si="43"/>
        <v>1</v>
      </c>
      <c r="H288" s="18">
        <f t="shared" si="42"/>
        <v>0</v>
      </c>
      <c r="I288" s="15">
        <v>398.19</v>
      </c>
      <c r="J288" s="16">
        <f t="shared" si="44"/>
        <v>398.19</v>
      </c>
      <c r="K288" s="16">
        <f t="shared" si="45"/>
        <v>398.19</v>
      </c>
      <c r="L288" s="16">
        <f t="shared" si="46"/>
        <v>0</v>
      </c>
      <c r="M288" s="16">
        <f t="shared" si="47"/>
        <v>398.19</v>
      </c>
      <c r="N288" s="16">
        <f t="shared" si="48"/>
        <v>0</v>
      </c>
      <c r="O288" s="60">
        <f t="shared" si="49"/>
        <v>0</v>
      </c>
      <c r="P288" s="60">
        <f t="shared" si="50"/>
        <v>1</v>
      </c>
    </row>
    <row r="289" spans="1:16" ht="31.5" x14ac:dyDescent="0.25">
      <c r="A289" s="17" t="s">
        <v>569</v>
      </c>
      <c r="B289" s="17" t="s">
        <v>570</v>
      </c>
      <c r="C289" s="12" t="s">
        <v>22</v>
      </c>
      <c r="D289" s="13">
        <v>2</v>
      </c>
      <c r="E289" s="14">
        <v>2</v>
      </c>
      <c r="F289" s="14"/>
      <c r="G289" s="14">
        <f t="shared" si="43"/>
        <v>2</v>
      </c>
      <c r="H289" s="18">
        <f t="shared" si="42"/>
        <v>0</v>
      </c>
      <c r="I289" s="15">
        <v>230.96</v>
      </c>
      <c r="J289" s="16">
        <f t="shared" si="44"/>
        <v>461.92</v>
      </c>
      <c r="K289" s="16">
        <f t="shared" si="45"/>
        <v>461.92</v>
      </c>
      <c r="L289" s="16">
        <f t="shared" si="46"/>
        <v>0</v>
      </c>
      <c r="M289" s="16">
        <f t="shared" si="47"/>
        <v>461.92</v>
      </c>
      <c r="N289" s="16">
        <f t="shared" si="48"/>
        <v>0</v>
      </c>
      <c r="O289" s="60">
        <f t="shared" si="49"/>
        <v>0</v>
      </c>
      <c r="P289" s="60">
        <f t="shared" si="50"/>
        <v>1</v>
      </c>
    </row>
    <row r="290" spans="1:16" s="71" customFormat="1" ht="15.75" x14ac:dyDescent="0.25">
      <c r="A290" s="48" t="s">
        <v>571</v>
      </c>
      <c r="B290" s="48" t="s">
        <v>572</v>
      </c>
      <c r="C290" s="66"/>
      <c r="D290" s="67"/>
      <c r="E290" s="68"/>
      <c r="F290" s="68"/>
      <c r="G290" s="68"/>
      <c r="H290" s="68"/>
      <c r="I290" s="69"/>
      <c r="J290" s="53">
        <f>SUM(J291:J294)</f>
        <v>2771.4459999999999</v>
      </c>
      <c r="K290" s="53">
        <f>SUM(K291:K294)</f>
        <v>0</v>
      </c>
      <c r="L290" s="53">
        <f>SUM(L291:L294)</f>
        <v>2196.31</v>
      </c>
      <c r="M290" s="53">
        <f>SUM(M291:M294)</f>
        <v>2196.31</v>
      </c>
      <c r="N290" s="53">
        <f>SUM(N291:N294)</f>
        <v>575.13599999999997</v>
      </c>
      <c r="O290" s="70"/>
      <c r="P290" s="70"/>
    </row>
    <row r="291" spans="1:16" ht="31.5" x14ac:dyDescent="0.25">
      <c r="A291" s="17" t="s">
        <v>573</v>
      </c>
      <c r="B291" s="17" t="s">
        <v>574</v>
      </c>
      <c r="C291" s="12" t="s">
        <v>31</v>
      </c>
      <c r="D291" s="13">
        <v>3</v>
      </c>
      <c r="E291" s="14"/>
      <c r="F291" s="14">
        <v>3</v>
      </c>
      <c r="G291" s="14">
        <f t="shared" si="43"/>
        <v>3</v>
      </c>
      <c r="H291" s="18">
        <f t="shared" si="42"/>
        <v>0</v>
      </c>
      <c r="I291" s="15">
        <v>571.54</v>
      </c>
      <c r="J291" s="16">
        <f t="shared" si="44"/>
        <v>1714.62</v>
      </c>
      <c r="K291" s="16">
        <f t="shared" si="45"/>
        <v>0</v>
      </c>
      <c r="L291" s="16">
        <f t="shared" si="46"/>
        <v>1714.62</v>
      </c>
      <c r="M291" s="16">
        <f t="shared" si="47"/>
        <v>1714.62</v>
      </c>
      <c r="N291" s="16">
        <f t="shared" si="48"/>
        <v>0</v>
      </c>
      <c r="O291" s="60">
        <f t="shared" si="49"/>
        <v>1</v>
      </c>
      <c r="P291" s="60">
        <f t="shared" si="50"/>
        <v>1</v>
      </c>
    </row>
    <row r="292" spans="1:16" ht="47.25" x14ac:dyDescent="0.25">
      <c r="A292" s="17" t="s">
        <v>575</v>
      </c>
      <c r="B292" s="17" t="s">
        <v>576</v>
      </c>
      <c r="C292" s="12" t="s">
        <v>31</v>
      </c>
      <c r="D292" s="13">
        <v>2.4</v>
      </c>
      <c r="E292" s="14"/>
      <c r="F292" s="14"/>
      <c r="G292" s="14">
        <f t="shared" si="43"/>
        <v>0</v>
      </c>
      <c r="H292" s="18">
        <f t="shared" si="42"/>
        <v>2.4</v>
      </c>
      <c r="I292" s="15">
        <v>120.68</v>
      </c>
      <c r="J292" s="16">
        <f t="shared" si="44"/>
        <v>289.63200000000001</v>
      </c>
      <c r="K292" s="16">
        <f t="shared" si="45"/>
        <v>0</v>
      </c>
      <c r="L292" s="16">
        <f t="shared" si="46"/>
        <v>0</v>
      </c>
      <c r="M292" s="16">
        <f t="shared" si="47"/>
        <v>0</v>
      </c>
      <c r="N292" s="16">
        <f t="shared" si="48"/>
        <v>289.63200000000001</v>
      </c>
      <c r="O292" s="60">
        <f t="shared" si="49"/>
        <v>0</v>
      </c>
      <c r="P292" s="60">
        <f t="shared" si="50"/>
        <v>0</v>
      </c>
    </row>
    <row r="293" spans="1:16" ht="47.25" x14ac:dyDescent="0.25">
      <c r="A293" s="17" t="s">
        <v>577</v>
      </c>
      <c r="B293" s="17" t="s">
        <v>578</v>
      </c>
      <c r="C293" s="12" t="s">
        <v>22</v>
      </c>
      <c r="D293" s="13">
        <v>1</v>
      </c>
      <c r="E293" s="14"/>
      <c r="F293" s="14">
        <v>1</v>
      </c>
      <c r="G293" s="14">
        <f t="shared" si="43"/>
        <v>1</v>
      </c>
      <c r="H293" s="18">
        <f t="shared" si="42"/>
        <v>0</v>
      </c>
      <c r="I293" s="15">
        <v>481.69</v>
      </c>
      <c r="J293" s="16">
        <f t="shared" si="44"/>
        <v>481.69</v>
      </c>
      <c r="K293" s="16">
        <f t="shared" si="45"/>
        <v>0</v>
      </c>
      <c r="L293" s="16">
        <f t="shared" si="46"/>
        <v>481.69</v>
      </c>
      <c r="M293" s="16">
        <f t="shared" si="47"/>
        <v>481.69</v>
      </c>
      <c r="N293" s="16">
        <f t="shared" si="48"/>
        <v>0</v>
      </c>
      <c r="O293" s="60">
        <f t="shared" si="49"/>
        <v>1</v>
      </c>
      <c r="P293" s="60">
        <f t="shared" si="50"/>
        <v>1</v>
      </c>
    </row>
    <row r="294" spans="1:16" ht="15.75" x14ac:dyDescent="0.25">
      <c r="A294" s="17" t="s">
        <v>579</v>
      </c>
      <c r="B294" s="17" t="s">
        <v>580</v>
      </c>
      <c r="C294" s="12" t="s">
        <v>36</v>
      </c>
      <c r="D294" s="13">
        <v>19.2</v>
      </c>
      <c r="E294" s="14"/>
      <c r="F294" s="14"/>
      <c r="G294" s="14">
        <f t="shared" si="43"/>
        <v>0</v>
      </c>
      <c r="H294" s="18">
        <f t="shared" si="42"/>
        <v>19.2</v>
      </c>
      <c r="I294" s="15">
        <v>14.87</v>
      </c>
      <c r="J294" s="16">
        <f t="shared" si="44"/>
        <v>285.50399999999996</v>
      </c>
      <c r="K294" s="16">
        <f t="shared" si="45"/>
        <v>0</v>
      </c>
      <c r="L294" s="16">
        <f t="shared" si="46"/>
        <v>0</v>
      </c>
      <c r="M294" s="16">
        <f t="shared" si="47"/>
        <v>0</v>
      </c>
      <c r="N294" s="16">
        <f t="shared" si="48"/>
        <v>285.50399999999996</v>
      </c>
      <c r="O294" s="60">
        <f t="shared" si="49"/>
        <v>0</v>
      </c>
      <c r="P294" s="60">
        <f t="shared" si="50"/>
        <v>0</v>
      </c>
    </row>
    <row r="295" spans="1:16" s="71" customFormat="1" ht="15.75" x14ac:dyDescent="0.25">
      <c r="A295" s="48" t="s">
        <v>581</v>
      </c>
      <c r="B295" s="48" t="s">
        <v>582</v>
      </c>
      <c r="C295" s="66"/>
      <c r="D295" s="67"/>
      <c r="E295" s="68"/>
      <c r="F295" s="68"/>
      <c r="G295" s="68"/>
      <c r="H295" s="68"/>
      <c r="I295" s="69"/>
      <c r="J295" s="53">
        <f>SUM(J296:J300)</f>
        <v>7298.1549999999997</v>
      </c>
      <c r="K295" s="53">
        <f>SUM(K296:K300)</f>
        <v>2214.3000000000002</v>
      </c>
      <c r="L295" s="53">
        <f>SUM(L296:L300)</f>
        <v>0</v>
      </c>
      <c r="M295" s="53">
        <f>SUM(M296:M300)</f>
        <v>2214.3000000000002</v>
      </c>
      <c r="N295" s="53">
        <f>SUM(N296:N300)</f>
        <v>5083.8549999999996</v>
      </c>
      <c r="O295" s="70"/>
      <c r="P295" s="70"/>
    </row>
    <row r="296" spans="1:16" ht="15.75" x14ac:dyDescent="0.25">
      <c r="A296" s="17" t="s">
        <v>583</v>
      </c>
      <c r="B296" s="17" t="s">
        <v>584</v>
      </c>
      <c r="C296" s="12" t="s">
        <v>22</v>
      </c>
      <c r="D296" s="13">
        <v>1</v>
      </c>
      <c r="E296" s="14"/>
      <c r="F296" s="14"/>
      <c r="G296" s="14">
        <f t="shared" si="43"/>
        <v>0</v>
      </c>
      <c r="H296" s="18">
        <f t="shared" si="42"/>
        <v>1</v>
      </c>
      <c r="I296" s="15">
        <v>1985.23</v>
      </c>
      <c r="J296" s="16">
        <f t="shared" si="44"/>
        <v>1985.23</v>
      </c>
      <c r="K296" s="16">
        <f t="shared" si="45"/>
        <v>0</v>
      </c>
      <c r="L296" s="16">
        <f t="shared" si="46"/>
        <v>0</v>
      </c>
      <c r="M296" s="16">
        <f t="shared" si="47"/>
        <v>0</v>
      </c>
      <c r="N296" s="16">
        <f t="shared" si="48"/>
        <v>1985.23</v>
      </c>
      <c r="O296" s="60">
        <f t="shared" si="49"/>
        <v>0</v>
      </c>
      <c r="P296" s="60">
        <f t="shared" si="50"/>
        <v>0</v>
      </c>
    </row>
    <row r="297" spans="1:16" ht="15.75" x14ac:dyDescent="0.25">
      <c r="A297" s="17" t="s">
        <v>585</v>
      </c>
      <c r="B297" s="17" t="s">
        <v>87</v>
      </c>
      <c r="C297" s="12" t="s">
        <v>77</v>
      </c>
      <c r="D297" s="13">
        <v>55</v>
      </c>
      <c r="E297" s="14">
        <v>55</v>
      </c>
      <c r="F297" s="14"/>
      <c r="G297" s="14">
        <f t="shared" si="43"/>
        <v>55</v>
      </c>
      <c r="H297" s="18">
        <f t="shared" si="42"/>
        <v>0</v>
      </c>
      <c r="I297" s="15">
        <v>10.86</v>
      </c>
      <c r="J297" s="16">
        <f t="shared" si="44"/>
        <v>597.29999999999995</v>
      </c>
      <c r="K297" s="16">
        <f t="shared" si="45"/>
        <v>597.29999999999995</v>
      </c>
      <c r="L297" s="16">
        <f t="shared" si="46"/>
        <v>0</v>
      </c>
      <c r="M297" s="16">
        <f t="shared" si="47"/>
        <v>597.29999999999995</v>
      </c>
      <c r="N297" s="16">
        <f t="shared" si="48"/>
        <v>0</v>
      </c>
      <c r="O297" s="60">
        <f t="shared" si="49"/>
        <v>0</v>
      </c>
      <c r="P297" s="60">
        <f t="shared" si="50"/>
        <v>1</v>
      </c>
    </row>
    <row r="298" spans="1:16" ht="15.75" x14ac:dyDescent="0.25">
      <c r="A298" s="17" t="s">
        <v>586</v>
      </c>
      <c r="B298" s="17" t="s">
        <v>89</v>
      </c>
      <c r="C298" s="12" t="s">
        <v>90</v>
      </c>
      <c r="D298" s="13">
        <v>82.5</v>
      </c>
      <c r="E298" s="14"/>
      <c r="F298" s="14"/>
      <c r="G298" s="14">
        <f t="shared" si="43"/>
        <v>0</v>
      </c>
      <c r="H298" s="18">
        <f t="shared" si="42"/>
        <v>82.5</v>
      </c>
      <c r="I298" s="15">
        <v>31.45</v>
      </c>
      <c r="J298" s="16">
        <f t="shared" si="44"/>
        <v>2594.625</v>
      </c>
      <c r="K298" s="16">
        <f t="shared" si="45"/>
        <v>0</v>
      </c>
      <c r="L298" s="16">
        <f t="shared" si="46"/>
        <v>0</v>
      </c>
      <c r="M298" s="16">
        <f t="shared" si="47"/>
        <v>0</v>
      </c>
      <c r="N298" s="16">
        <f t="shared" si="48"/>
        <v>2594.625</v>
      </c>
      <c r="O298" s="60">
        <f t="shared" si="49"/>
        <v>0</v>
      </c>
      <c r="P298" s="60">
        <f t="shared" si="50"/>
        <v>0</v>
      </c>
    </row>
    <row r="299" spans="1:16" ht="31.5" x14ac:dyDescent="0.25">
      <c r="A299" s="17" t="s">
        <v>587</v>
      </c>
      <c r="B299" s="17" t="s">
        <v>59</v>
      </c>
      <c r="C299" s="12" t="s">
        <v>60</v>
      </c>
      <c r="D299" s="13">
        <v>1650</v>
      </c>
      <c r="E299" s="14">
        <v>1650</v>
      </c>
      <c r="F299" s="14"/>
      <c r="G299" s="14">
        <f t="shared" si="43"/>
        <v>1650</v>
      </c>
      <c r="H299" s="18">
        <f t="shared" si="42"/>
        <v>0</v>
      </c>
      <c r="I299" s="15">
        <v>0.98</v>
      </c>
      <c r="J299" s="16">
        <f t="shared" si="44"/>
        <v>1617</v>
      </c>
      <c r="K299" s="16">
        <f t="shared" si="45"/>
        <v>1617</v>
      </c>
      <c r="L299" s="16">
        <f t="shared" si="46"/>
        <v>0</v>
      </c>
      <c r="M299" s="16">
        <f t="shared" si="47"/>
        <v>1617</v>
      </c>
      <c r="N299" s="16">
        <f t="shared" si="48"/>
        <v>0</v>
      </c>
      <c r="O299" s="60">
        <f t="shared" si="49"/>
        <v>0</v>
      </c>
      <c r="P299" s="60">
        <f t="shared" si="50"/>
        <v>1</v>
      </c>
    </row>
    <row r="300" spans="1:16" ht="15.75" x14ac:dyDescent="0.25">
      <c r="A300" s="17" t="s">
        <v>588</v>
      </c>
      <c r="B300" s="17" t="s">
        <v>589</v>
      </c>
      <c r="C300" s="12" t="s">
        <v>31</v>
      </c>
      <c r="D300" s="13">
        <v>200</v>
      </c>
      <c r="E300" s="14"/>
      <c r="F300" s="14"/>
      <c r="G300" s="14">
        <f t="shared" si="43"/>
        <v>0</v>
      </c>
      <c r="H300" s="18">
        <f t="shared" si="42"/>
        <v>200</v>
      </c>
      <c r="I300" s="15">
        <v>2.52</v>
      </c>
      <c r="J300" s="16">
        <f t="shared" si="44"/>
        <v>504</v>
      </c>
      <c r="K300" s="16">
        <f t="shared" si="45"/>
        <v>0</v>
      </c>
      <c r="L300" s="16">
        <f t="shared" si="46"/>
        <v>0</v>
      </c>
      <c r="M300" s="16">
        <f t="shared" si="47"/>
        <v>0</v>
      </c>
      <c r="N300" s="16">
        <f t="shared" si="48"/>
        <v>504</v>
      </c>
      <c r="O300" s="60">
        <f t="shared" si="49"/>
        <v>0</v>
      </c>
      <c r="P300" s="60">
        <f t="shared" si="50"/>
        <v>0</v>
      </c>
    </row>
    <row r="301" spans="1:16" s="54" customFormat="1" ht="15.75" x14ac:dyDescent="0.25">
      <c r="A301" s="48" t="s">
        <v>18</v>
      </c>
      <c r="B301" s="48" t="s">
        <v>602</v>
      </c>
      <c r="C301" s="49"/>
      <c r="D301" s="50"/>
      <c r="E301" s="51"/>
      <c r="F301" s="51"/>
      <c r="G301" s="51"/>
      <c r="H301" s="85"/>
      <c r="I301" s="52"/>
      <c r="J301" s="53">
        <f>SUM(J302:J303)</f>
        <v>61402</v>
      </c>
      <c r="K301" s="53">
        <f>SUM(K302:K303)</f>
        <v>43539.6</v>
      </c>
      <c r="L301" s="53">
        <f>SUM(L302:L303)</f>
        <v>0</v>
      </c>
      <c r="M301" s="53">
        <f>SUM(M302:M303)</f>
        <v>43539.6</v>
      </c>
      <c r="N301" s="53">
        <f>SUM(N302:N303)</f>
        <v>17862.400000000001</v>
      </c>
      <c r="O301" s="59"/>
      <c r="P301" s="59"/>
    </row>
    <row r="302" spans="1:16" ht="31.5" x14ac:dyDescent="0.25">
      <c r="A302" s="17" t="s">
        <v>20</v>
      </c>
      <c r="B302" s="17" t="s">
        <v>603</v>
      </c>
      <c r="C302" s="12" t="s">
        <v>22</v>
      </c>
      <c r="D302" s="13">
        <v>1</v>
      </c>
      <c r="E302" s="14"/>
      <c r="F302" s="14"/>
      <c r="G302" s="14">
        <f t="shared" ref="G302:G303" si="51">E302+F302</f>
        <v>0</v>
      </c>
      <c r="H302" s="18">
        <f t="shared" ref="H302:H303" si="52">D302-G302</f>
        <v>1</v>
      </c>
      <c r="I302" s="15">
        <v>17862.400000000001</v>
      </c>
      <c r="J302" s="15">
        <v>17862.400000000001</v>
      </c>
      <c r="K302" s="16">
        <f t="shared" ref="K302:K303" si="53">E302*I302</f>
        <v>0</v>
      </c>
      <c r="L302" s="16">
        <f t="shared" ref="L302:L303" si="54">F302*I302</f>
        <v>0</v>
      </c>
      <c r="M302" s="16">
        <f t="shared" ref="M302:M303" si="55">G302*I302</f>
        <v>0</v>
      </c>
      <c r="N302" s="16">
        <f t="shared" ref="N302:N303" si="56">H302*I302</f>
        <v>17862.400000000001</v>
      </c>
      <c r="O302" s="60">
        <f t="shared" ref="O302:O303" si="57">F302/D302</f>
        <v>0</v>
      </c>
      <c r="P302" s="60">
        <f t="shared" ref="P302:P303" si="58">G302/D302</f>
        <v>0</v>
      </c>
    </row>
    <row r="303" spans="1:16" ht="63" x14ac:dyDescent="0.25">
      <c r="A303" s="17" t="s">
        <v>23</v>
      </c>
      <c r="B303" s="17" t="s">
        <v>604</v>
      </c>
      <c r="C303" s="12" t="s">
        <v>22</v>
      </c>
      <c r="D303" s="13">
        <v>1</v>
      </c>
      <c r="E303" s="14">
        <v>1</v>
      </c>
      <c r="F303" s="14"/>
      <c r="G303" s="14">
        <f t="shared" si="51"/>
        <v>1</v>
      </c>
      <c r="H303" s="18">
        <f t="shared" si="52"/>
        <v>0</v>
      </c>
      <c r="I303" s="15">
        <v>43539.6</v>
      </c>
      <c r="J303" s="15">
        <v>43539.6</v>
      </c>
      <c r="K303" s="16">
        <f t="shared" si="53"/>
        <v>43539.6</v>
      </c>
      <c r="L303" s="16">
        <f t="shared" si="54"/>
        <v>0</v>
      </c>
      <c r="M303" s="16">
        <f t="shared" si="55"/>
        <v>43539.6</v>
      </c>
      <c r="N303" s="16">
        <f t="shared" si="56"/>
        <v>0</v>
      </c>
      <c r="O303" s="60">
        <f t="shared" si="57"/>
        <v>0</v>
      </c>
      <c r="P303" s="60">
        <f t="shared" si="58"/>
        <v>1</v>
      </c>
    </row>
    <row r="304" spans="1:16" ht="15.75" x14ac:dyDescent="0.25">
      <c r="A304" s="17"/>
      <c r="B304" s="17"/>
      <c r="C304" s="12"/>
      <c r="D304" s="13"/>
      <c r="E304" s="14"/>
      <c r="F304" s="14"/>
      <c r="G304" s="14"/>
      <c r="H304" s="18"/>
      <c r="I304" s="77" t="s">
        <v>598</v>
      </c>
      <c r="J304" s="47">
        <f>J295+J290+J271+J266+J254+J251+J229+J206+J141+J130+J113+J101+J86+J74+J65+J58+J44+J32+J23+J25+J14+J10+J301</f>
        <v>751323.2975000001</v>
      </c>
      <c r="K304" s="47">
        <f>K295+K290+K271+K266+K254+K251+K229+K206+K141+K130+K113+K101+K86+K74+K65+K58+K44+K32+K23+K25+K14+K10+K301</f>
        <v>659118.73710000003</v>
      </c>
      <c r="L304" s="47">
        <f>L295+L290+L271+L266+L254+L251+L229+L206+L141+L130+L113+L101+L86+L74+L65+L58+L44+L32+L23+L25+L14+L10+L301</f>
        <v>12930.3164</v>
      </c>
      <c r="M304" s="47">
        <f>M295+M290+M271+M266+M254+M251+M229+M206+M141+M130+M113+M101+M86+M74+M65+M58+M44+M32+M23+M25+M14+M10+M301</f>
        <v>672049.05350000004</v>
      </c>
      <c r="N304" s="47">
        <f>N295+N290+N271+N266+N254+N251+N229+N206+N141+N130+N113+N101+N86+N74+N65+N58+N44+N32+N23+N25+N14+N10+N301</f>
        <v>79274.244000000006</v>
      </c>
      <c r="O304" s="60"/>
      <c r="P304" s="60"/>
    </row>
    <row r="305" spans="1:16" ht="15.75" x14ac:dyDescent="0.25">
      <c r="A305" s="23"/>
      <c r="B305" s="24"/>
      <c r="C305" s="73" t="s">
        <v>590</v>
      </c>
      <c r="D305" s="19"/>
      <c r="E305" s="19"/>
      <c r="F305" s="20"/>
      <c r="G305" s="72"/>
      <c r="H305" s="21"/>
      <c r="I305" s="22"/>
      <c r="J305" s="22"/>
      <c r="K305" s="44"/>
      <c r="L305" s="131" t="s">
        <v>591</v>
      </c>
      <c r="M305" s="132"/>
      <c r="N305" s="132"/>
      <c r="O305" s="61"/>
      <c r="P305" s="61"/>
    </row>
    <row r="306" spans="1:16" ht="15.75" x14ac:dyDescent="0.25">
      <c r="A306" s="23"/>
      <c r="B306" s="24"/>
      <c r="C306" s="25" t="s">
        <v>592</v>
      </c>
      <c r="D306" s="26"/>
      <c r="E306" s="26"/>
      <c r="F306" s="27"/>
      <c r="G306" s="72"/>
      <c r="H306" s="21"/>
      <c r="I306" s="28"/>
      <c r="J306" s="28"/>
      <c r="K306" s="44"/>
      <c r="L306" s="157" t="s">
        <v>593</v>
      </c>
      <c r="M306" s="158"/>
      <c r="N306" s="46"/>
      <c r="O306" s="61"/>
      <c r="P306" s="61"/>
    </row>
    <row r="307" spans="1:16" ht="15.75" x14ac:dyDescent="0.25">
      <c r="A307" s="29"/>
      <c r="B307" s="30"/>
      <c r="C307" s="31" t="s">
        <v>594</v>
      </c>
      <c r="D307" s="32"/>
      <c r="E307" s="32"/>
      <c r="F307" s="33"/>
      <c r="G307" s="72"/>
      <c r="H307" s="21"/>
      <c r="I307" s="35" t="s">
        <v>595</v>
      </c>
      <c r="J307" s="36"/>
      <c r="K307" s="44"/>
      <c r="L307" s="151"/>
      <c r="M307" s="152"/>
      <c r="N307" s="152"/>
      <c r="O307" s="152"/>
      <c r="P307" s="153"/>
    </row>
    <row r="308" spans="1:16" ht="15.75" x14ac:dyDescent="0.25">
      <c r="A308" s="29"/>
      <c r="B308" s="30"/>
      <c r="C308" s="31"/>
      <c r="D308" s="32"/>
      <c r="E308" s="32"/>
      <c r="F308" s="33"/>
      <c r="G308" s="34"/>
      <c r="H308" s="21"/>
      <c r="I308" s="35"/>
      <c r="J308" s="36"/>
      <c r="K308" s="45"/>
      <c r="L308" s="151"/>
      <c r="M308" s="152"/>
      <c r="N308" s="152"/>
      <c r="O308" s="152"/>
      <c r="P308" s="153"/>
    </row>
    <row r="309" spans="1:16" ht="15.75" x14ac:dyDescent="0.25">
      <c r="A309" s="29"/>
      <c r="B309" s="30"/>
      <c r="C309" s="31"/>
      <c r="D309" s="32"/>
      <c r="E309" s="32"/>
      <c r="F309" s="33"/>
      <c r="G309" s="34"/>
      <c r="H309" s="21"/>
      <c r="I309" s="35"/>
      <c r="J309" s="36"/>
      <c r="K309" s="45"/>
      <c r="L309" s="151"/>
      <c r="M309" s="152"/>
      <c r="N309" s="152"/>
      <c r="O309" s="152"/>
      <c r="P309" s="153"/>
    </row>
    <row r="310" spans="1:16" ht="15.75" x14ac:dyDescent="0.25">
      <c r="A310" s="171"/>
      <c r="B310" s="172"/>
      <c r="C310" s="37"/>
      <c r="D310" s="173"/>
      <c r="E310" s="173"/>
      <c r="F310" s="173"/>
      <c r="G310" s="173"/>
      <c r="H310" s="21"/>
      <c r="I310" s="38"/>
      <c r="J310" s="36"/>
      <c r="K310" s="45"/>
      <c r="L310" s="151"/>
      <c r="M310" s="152"/>
      <c r="N310" s="152"/>
      <c r="O310" s="152"/>
      <c r="P310" s="153"/>
    </row>
    <row r="311" spans="1:16" ht="15.75" x14ac:dyDescent="0.25">
      <c r="A311" s="39"/>
      <c r="B311" s="40"/>
      <c r="C311" s="174"/>
      <c r="D311" s="175"/>
      <c r="E311" s="175"/>
      <c r="F311" s="175"/>
      <c r="G311" s="175"/>
      <c r="H311" s="21"/>
      <c r="I311" s="38"/>
      <c r="J311" s="36"/>
      <c r="K311" s="45"/>
      <c r="L311" s="151"/>
      <c r="M311" s="152"/>
      <c r="N311" s="152"/>
      <c r="O311" s="152"/>
      <c r="P311" s="153"/>
    </row>
    <row r="312" spans="1:16" ht="16.5" thickBot="1" x14ac:dyDescent="0.3">
      <c r="A312" s="176" t="s">
        <v>596</v>
      </c>
      <c r="B312" s="177"/>
      <c r="C312" s="178"/>
      <c r="D312" s="179"/>
      <c r="E312" s="179"/>
      <c r="F312" s="179"/>
      <c r="G312" s="179"/>
      <c r="H312" s="41" t="s">
        <v>597</v>
      </c>
      <c r="I312" s="42" t="s">
        <v>597</v>
      </c>
      <c r="J312" s="43"/>
      <c r="K312" s="43"/>
      <c r="L312" s="154"/>
      <c r="M312" s="155"/>
      <c r="N312" s="155"/>
      <c r="O312" s="155"/>
      <c r="P312" s="156"/>
    </row>
    <row r="314" spans="1:16" ht="18.75" x14ac:dyDescent="0.3">
      <c r="K314" s="87"/>
    </row>
    <row r="316" spans="1:16" x14ac:dyDescent="0.25">
      <c r="L316" s="7">
        <f>L304/J304</f>
        <v>1.7210056500344312E-2</v>
      </c>
    </row>
  </sheetData>
  <mergeCells count="21">
    <mergeCell ref="L307:P312"/>
    <mergeCell ref="L306:M306"/>
    <mergeCell ref="A8:A9"/>
    <mergeCell ref="B8:B9"/>
    <mergeCell ref="C8:C9"/>
    <mergeCell ref="D8:H8"/>
    <mergeCell ref="I8:I9"/>
    <mergeCell ref="J8:N8"/>
    <mergeCell ref="A310:B310"/>
    <mergeCell ref="D310:G310"/>
    <mergeCell ref="C311:G311"/>
    <mergeCell ref="A312:B312"/>
    <mergeCell ref="C312:G312"/>
    <mergeCell ref="A5:P7"/>
    <mergeCell ref="L305:N305"/>
    <mergeCell ref="L1:P1"/>
    <mergeCell ref="A1:F2"/>
    <mergeCell ref="G1:K2"/>
    <mergeCell ref="A3:F4"/>
    <mergeCell ref="G3:K4"/>
    <mergeCell ref="O8:P8"/>
  </mergeCells>
  <pageMargins left="0.51181102362204722" right="0.51181102362204722" top="0.78740157480314965" bottom="0.78740157480314965" header="0.31496062992125984" footer="0.31496062992125984"/>
  <pageSetup paperSize="9" scale="39" orientation="landscape" horizontalDpi="4294967293" r:id="rId1"/>
  <rowBreaks count="1" manualBreakCount="1">
    <brk id="266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76"/>
  <sheetViews>
    <sheetView showGridLines="0" view="pageBreakPreview" topLeftCell="A49" zoomScale="50" zoomScaleNormal="100" zoomScaleSheetLayoutView="50" workbookViewId="0">
      <selection activeCell="F75" sqref="F75:J76"/>
    </sheetView>
  </sheetViews>
  <sheetFormatPr defaultRowHeight="15" x14ac:dyDescent="0.25"/>
  <cols>
    <col min="1" max="1" width="15.85546875" customWidth="1"/>
    <col min="2" max="2" width="67.28515625" customWidth="1"/>
    <col min="3" max="3" width="15.5703125" customWidth="1"/>
    <col min="4" max="4" width="17" customWidth="1"/>
    <col min="5" max="5" width="41.42578125" customWidth="1"/>
    <col min="6" max="6" width="15.85546875" customWidth="1"/>
    <col min="7" max="7" width="67.28515625" customWidth="1"/>
    <col min="8" max="8" width="15.5703125" customWidth="1"/>
    <col min="9" max="9" width="17" customWidth="1"/>
    <col min="10" max="10" width="41.42578125" customWidth="1"/>
    <col min="11" max="11" width="15.85546875" customWidth="1"/>
    <col min="12" max="12" width="67.28515625" customWidth="1"/>
    <col min="13" max="13" width="15.5703125" customWidth="1"/>
    <col min="14" max="14" width="17" customWidth="1"/>
    <col min="15" max="15" width="41.42578125" customWidth="1"/>
    <col min="16" max="16" width="15.85546875" customWidth="1"/>
    <col min="17" max="17" width="67.28515625" customWidth="1"/>
    <col min="18" max="18" width="15.5703125" customWidth="1"/>
    <col min="19" max="19" width="17" customWidth="1"/>
    <col min="20" max="20" width="41.42578125" customWidth="1"/>
    <col min="21" max="21" width="15.85546875" customWidth="1"/>
    <col min="22" max="22" width="67.28515625" customWidth="1"/>
    <col min="23" max="23" width="15.5703125" customWidth="1"/>
    <col min="24" max="24" width="17" customWidth="1"/>
    <col min="25" max="25" width="41.42578125" customWidth="1"/>
    <col min="26" max="26" width="15.85546875" customWidth="1"/>
    <col min="27" max="27" width="67.28515625" customWidth="1"/>
    <col min="28" max="28" width="15.5703125" customWidth="1"/>
    <col min="29" max="29" width="17" customWidth="1"/>
    <col min="30" max="30" width="41.42578125" customWidth="1"/>
    <col min="31" max="31" width="15.85546875" customWidth="1"/>
    <col min="32" max="32" width="67.28515625" customWidth="1"/>
    <col min="33" max="33" width="15.5703125" customWidth="1"/>
    <col min="34" max="34" width="17" customWidth="1"/>
    <col min="35" max="35" width="41.42578125" customWidth="1"/>
  </cols>
  <sheetData>
    <row r="1" spans="1:35" ht="64.5" thickBot="1" x14ac:dyDescent="0.3">
      <c r="A1" s="203" t="s">
        <v>599</v>
      </c>
      <c r="B1" s="203"/>
      <c r="C1" s="207" t="s">
        <v>617</v>
      </c>
      <c r="D1" s="207"/>
      <c r="E1" s="80" t="s">
        <v>600</v>
      </c>
      <c r="F1" s="203" t="s">
        <v>599</v>
      </c>
      <c r="G1" s="203"/>
      <c r="H1" s="207" t="s">
        <v>617</v>
      </c>
      <c r="I1" s="207"/>
      <c r="J1" s="80" t="s">
        <v>600</v>
      </c>
      <c r="K1" s="203" t="s">
        <v>599</v>
      </c>
      <c r="L1" s="203"/>
      <c r="M1" s="207" t="s">
        <v>611</v>
      </c>
      <c r="N1" s="207"/>
      <c r="O1" s="80" t="s">
        <v>600</v>
      </c>
      <c r="P1" s="203" t="s">
        <v>599</v>
      </c>
      <c r="Q1" s="203"/>
      <c r="R1" s="207" t="s">
        <v>611</v>
      </c>
      <c r="S1" s="207"/>
      <c r="T1" s="80" t="s">
        <v>600</v>
      </c>
      <c r="U1" s="203" t="s">
        <v>599</v>
      </c>
      <c r="V1" s="203"/>
      <c r="W1" s="207" t="s">
        <v>611</v>
      </c>
      <c r="X1" s="207"/>
      <c r="Y1" s="80" t="s">
        <v>600</v>
      </c>
      <c r="Z1" s="203" t="s">
        <v>599</v>
      </c>
      <c r="AA1" s="203"/>
      <c r="AB1" s="204" t="s">
        <v>610</v>
      </c>
      <c r="AC1" s="204"/>
      <c r="AD1" s="80" t="s">
        <v>600</v>
      </c>
      <c r="AE1" s="203" t="s">
        <v>599</v>
      </c>
      <c r="AF1" s="203"/>
      <c r="AG1" s="204" t="s">
        <v>610</v>
      </c>
      <c r="AH1" s="204"/>
      <c r="AI1" s="80" t="s">
        <v>600</v>
      </c>
    </row>
    <row r="2" spans="1:35" x14ac:dyDescent="0.25">
      <c r="A2" s="203"/>
      <c r="B2" s="203"/>
      <c r="C2" s="207"/>
      <c r="D2" s="208"/>
      <c r="E2" s="81"/>
      <c r="F2" s="203"/>
      <c r="G2" s="203"/>
      <c r="H2" s="207"/>
      <c r="I2" s="208"/>
      <c r="J2" s="81"/>
      <c r="K2" s="203"/>
      <c r="L2" s="203"/>
      <c r="M2" s="207"/>
      <c r="N2" s="208"/>
      <c r="O2" s="81"/>
      <c r="P2" s="203"/>
      <c r="Q2" s="203"/>
      <c r="R2" s="207"/>
      <c r="S2" s="208"/>
      <c r="T2" s="81"/>
      <c r="U2" s="203"/>
      <c r="V2" s="203"/>
      <c r="W2" s="207"/>
      <c r="X2" s="208"/>
      <c r="Y2" s="81"/>
      <c r="Z2" s="203"/>
      <c r="AA2" s="203"/>
      <c r="AB2" s="204"/>
      <c r="AC2" s="204"/>
      <c r="AD2" s="81"/>
      <c r="AE2" s="203"/>
      <c r="AF2" s="203"/>
      <c r="AG2" s="204"/>
      <c r="AH2" s="204"/>
      <c r="AI2" s="81"/>
    </row>
    <row r="3" spans="1:35" ht="15.75" customHeight="1" x14ac:dyDescent="0.25">
      <c r="A3" s="142" t="s">
        <v>2</v>
      </c>
      <c r="B3" s="143"/>
      <c r="C3" s="205" t="s">
        <v>618</v>
      </c>
      <c r="D3" s="205"/>
      <c r="E3" s="3" t="s">
        <v>16</v>
      </c>
      <c r="F3" s="142" t="s">
        <v>2</v>
      </c>
      <c r="G3" s="143"/>
      <c r="H3" s="205" t="s">
        <v>618</v>
      </c>
      <c r="I3" s="205"/>
      <c r="J3" s="3" t="s">
        <v>16</v>
      </c>
      <c r="K3" s="142" t="s">
        <v>2</v>
      </c>
      <c r="L3" s="143"/>
      <c r="M3" s="205" t="s">
        <v>612</v>
      </c>
      <c r="N3" s="205"/>
      <c r="O3" s="3" t="s">
        <v>16</v>
      </c>
      <c r="P3" s="142" t="s">
        <v>2</v>
      </c>
      <c r="Q3" s="143"/>
      <c r="R3" s="205" t="s">
        <v>612</v>
      </c>
      <c r="S3" s="205"/>
      <c r="T3" s="3" t="s">
        <v>16</v>
      </c>
      <c r="U3" s="142" t="s">
        <v>2</v>
      </c>
      <c r="V3" s="143"/>
      <c r="W3" s="205" t="s">
        <v>612</v>
      </c>
      <c r="X3" s="205"/>
      <c r="Y3" s="3" t="s">
        <v>16</v>
      </c>
      <c r="Z3" s="142" t="s">
        <v>2</v>
      </c>
      <c r="AA3" s="143"/>
      <c r="AB3" s="205" t="s">
        <v>606</v>
      </c>
      <c r="AC3" s="205"/>
      <c r="AD3" s="3" t="s">
        <v>16</v>
      </c>
      <c r="AE3" s="142" t="s">
        <v>2</v>
      </c>
      <c r="AF3" s="143"/>
      <c r="AG3" s="205" t="s">
        <v>606</v>
      </c>
      <c r="AH3" s="205"/>
      <c r="AI3" s="3" t="s">
        <v>16</v>
      </c>
    </row>
    <row r="4" spans="1:35" ht="15.75" x14ac:dyDescent="0.25">
      <c r="A4" s="142"/>
      <c r="B4" s="143"/>
      <c r="C4" s="206"/>
      <c r="D4" s="206"/>
      <c r="E4" s="82" t="s">
        <v>15</v>
      </c>
      <c r="F4" s="142"/>
      <c r="G4" s="143"/>
      <c r="H4" s="206"/>
      <c r="I4" s="206"/>
      <c r="J4" s="82" t="s">
        <v>15</v>
      </c>
      <c r="K4" s="142"/>
      <c r="L4" s="143"/>
      <c r="M4" s="206"/>
      <c r="N4" s="206"/>
      <c r="O4" s="82" t="s">
        <v>15</v>
      </c>
      <c r="P4" s="142"/>
      <c r="Q4" s="143"/>
      <c r="R4" s="206"/>
      <c r="S4" s="206"/>
      <c r="T4" s="82" t="s">
        <v>15</v>
      </c>
      <c r="U4" s="142"/>
      <c r="V4" s="143"/>
      <c r="W4" s="206"/>
      <c r="X4" s="206"/>
      <c r="Y4" s="82" t="s">
        <v>15</v>
      </c>
      <c r="Z4" s="142"/>
      <c r="AA4" s="143"/>
      <c r="AB4" s="206"/>
      <c r="AC4" s="206"/>
      <c r="AD4" s="82" t="s">
        <v>15</v>
      </c>
      <c r="AE4" s="142"/>
      <c r="AF4" s="143"/>
      <c r="AG4" s="206"/>
      <c r="AH4" s="206"/>
      <c r="AI4" s="82" t="s">
        <v>15</v>
      </c>
    </row>
    <row r="5" spans="1:35" ht="41.25" customHeight="1" x14ac:dyDescent="0.25">
      <c r="A5" s="196" t="s">
        <v>14</v>
      </c>
      <c r="B5" s="197"/>
      <c r="C5" s="197"/>
      <c r="D5" s="197"/>
      <c r="E5" s="198"/>
      <c r="F5" s="196" t="s">
        <v>14</v>
      </c>
      <c r="G5" s="197"/>
      <c r="H5" s="197"/>
      <c r="I5" s="197"/>
      <c r="J5" s="198"/>
      <c r="K5" s="196" t="s">
        <v>14</v>
      </c>
      <c r="L5" s="197"/>
      <c r="M5" s="197"/>
      <c r="N5" s="197"/>
      <c r="O5" s="198"/>
      <c r="P5" s="196" t="s">
        <v>14</v>
      </c>
      <c r="Q5" s="197"/>
      <c r="R5" s="197"/>
      <c r="S5" s="197"/>
      <c r="T5" s="198"/>
      <c r="U5" s="196" t="s">
        <v>14</v>
      </c>
      <c r="V5" s="197"/>
      <c r="W5" s="197"/>
      <c r="X5" s="197"/>
      <c r="Y5" s="198"/>
      <c r="Z5" s="196" t="s">
        <v>14</v>
      </c>
      <c r="AA5" s="197"/>
      <c r="AB5" s="197"/>
      <c r="AC5" s="197"/>
      <c r="AD5" s="198"/>
      <c r="AE5" s="196" t="s">
        <v>14</v>
      </c>
      <c r="AF5" s="197"/>
      <c r="AG5" s="197"/>
      <c r="AH5" s="197"/>
      <c r="AI5" s="198"/>
    </row>
    <row r="6" spans="1:35" x14ac:dyDescent="0.25">
      <c r="A6" s="200" t="s">
        <v>601</v>
      </c>
      <c r="B6" s="201"/>
      <c r="C6" s="201"/>
      <c r="D6" s="201"/>
      <c r="E6" s="202"/>
      <c r="F6" s="200" t="s">
        <v>601</v>
      </c>
      <c r="G6" s="201"/>
      <c r="H6" s="201"/>
      <c r="I6" s="201"/>
      <c r="J6" s="202"/>
      <c r="K6" s="200" t="s">
        <v>601</v>
      </c>
      <c r="L6" s="201"/>
      <c r="M6" s="201"/>
      <c r="N6" s="201"/>
      <c r="O6" s="202"/>
      <c r="P6" s="200" t="s">
        <v>601</v>
      </c>
      <c r="Q6" s="201"/>
      <c r="R6" s="201"/>
      <c r="S6" s="201"/>
      <c r="T6" s="202"/>
      <c r="U6" s="200" t="s">
        <v>601</v>
      </c>
      <c r="V6" s="201"/>
      <c r="W6" s="201"/>
      <c r="X6" s="201"/>
      <c r="Y6" s="202"/>
      <c r="Z6" s="200" t="s">
        <v>601</v>
      </c>
      <c r="AA6" s="201"/>
      <c r="AB6" s="201"/>
      <c r="AC6" s="201"/>
      <c r="AD6" s="202"/>
      <c r="AE6" s="200" t="s">
        <v>601</v>
      </c>
      <c r="AF6" s="201"/>
      <c r="AG6" s="201"/>
      <c r="AH6" s="201"/>
      <c r="AI6" s="202"/>
    </row>
    <row r="7" spans="1:35" x14ac:dyDescent="0.25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</row>
    <row r="8" spans="1:35" ht="15.75" customHeight="1" x14ac:dyDescent="0.25">
      <c r="A8" s="199"/>
      <c r="B8" s="199"/>
      <c r="C8" s="199"/>
      <c r="D8" s="199"/>
      <c r="E8" s="199"/>
      <c r="F8" s="199"/>
      <c r="G8" s="199"/>
      <c r="H8" s="83"/>
      <c r="I8" s="83"/>
      <c r="J8" s="88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80"/>
      <c r="V8" s="181"/>
      <c r="W8" s="181"/>
      <c r="X8" s="181"/>
      <c r="Y8" s="182"/>
      <c r="Z8" s="180"/>
      <c r="AA8" s="182"/>
      <c r="AB8" s="199"/>
      <c r="AC8" s="199"/>
      <c r="AD8" s="199"/>
      <c r="AE8" s="180"/>
      <c r="AF8" s="182"/>
      <c r="AG8" s="180"/>
      <c r="AH8" s="181"/>
      <c r="AI8" s="182"/>
    </row>
    <row r="9" spans="1:35" x14ac:dyDescent="0.25">
      <c r="A9" s="199"/>
      <c r="B9" s="199"/>
      <c r="C9" s="199"/>
      <c r="D9" s="199"/>
      <c r="E9" s="199"/>
      <c r="F9" s="199"/>
      <c r="G9" s="199"/>
      <c r="J9" s="8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83"/>
      <c r="V9" s="184"/>
      <c r="W9" s="184"/>
      <c r="X9" s="184"/>
      <c r="Y9" s="185"/>
      <c r="Z9" s="183"/>
      <c r="AA9" s="185"/>
      <c r="AB9" s="199"/>
      <c r="AC9" s="199"/>
      <c r="AD9" s="199"/>
      <c r="AE9" s="183"/>
      <c r="AF9" s="185"/>
      <c r="AG9" s="183"/>
      <c r="AH9" s="184"/>
      <c r="AI9" s="185"/>
    </row>
    <row r="10" spans="1:35" ht="15" customHeight="1" x14ac:dyDescent="0.25">
      <c r="A10" s="199"/>
      <c r="B10" s="199"/>
      <c r="C10" s="199"/>
      <c r="D10" s="199"/>
      <c r="E10" s="199"/>
      <c r="F10" s="199"/>
      <c r="G10" s="199"/>
      <c r="J10" s="8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83"/>
      <c r="V10" s="184"/>
      <c r="W10" s="184"/>
      <c r="X10" s="184"/>
      <c r="Y10" s="185"/>
      <c r="Z10" s="183"/>
      <c r="AA10" s="185"/>
      <c r="AB10" s="199"/>
      <c r="AC10" s="199"/>
      <c r="AD10" s="199"/>
      <c r="AE10" s="183"/>
      <c r="AF10" s="185"/>
      <c r="AG10" s="183"/>
      <c r="AH10" s="184"/>
      <c r="AI10" s="185"/>
    </row>
    <row r="11" spans="1:35" x14ac:dyDescent="0.25">
      <c r="A11" s="199"/>
      <c r="B11" s="199"/>
      <c r="C11" s="199"/>
      <c r="D11" s="199"/>
      <c r="E11" s="199"/>
      <c r="F11" s="199"/>
      <c r="G11" s="199"/>
      <c r="J11" s="8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83"/>
      <c r="V11" s="184"/>
      <c r="W11" s="184"/>
      <c r="X11" s="184"/>
      <c r="Y11" s="185"/>
      <c r="Z11" s="183"/>
      <c r="AA11" s="185"/>
      <c r="AB11" s="199"/>
      <c r="AC11" s="199"/>
      <c r="AD11" s="199"/>
      <c r="AE11" s="183"/>
      <c r="AF11" s="185"/>
      <c r="AG11" s="183"/>
      <c r="AH11" s="184"/>
      <c r="AI11" s="185"/>
    </row>
    <row r="12" spans="1:35" x14ac:dyDescent="0.25">
      <c r="A12" s="199"/>
      <c r="B12" s="199"/>
      <c r="C12" s="199"/>
      <c r="D12" s="199"/>
      <c r="E12" s="199"/>
      <c r="F12" s="199"/>
      <c r="G12" s="199"/>
      <c r="J12" s="8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83"/>
      <c r="V12" s="184"/>
      <c r="W12" s="184"/>
      <c r="X12" s="184"/>
      <c r="Y12" s="185"/>
      <c r="Z12" s="183"/>
      <c r="AA12" s="185"/>
      <c r="AB12" s="199"/>
      <c r="AC12" s="199"/>
      <c r="AD12" s="199"/>
      <c r="AE12" s="183"/>
      <c r="AF12" s="185"/>
      <c r="AG12" s="183"/>
      <c r="AH12" s="184"/>
      <c r="AI12" s="185"/>
    </row>
    <row r="13" spans="1:35" x14ac:dyDescent="0.25">
      <c r="A13" s="199"/>
      <c r="B13" s="199"/>
      <c r="C13" s="199"/>
      <c r="D13" s="199"/>
      <c r="E13" s="199"/>
      <c r="F13" s="199"/>
      <c r="G13" s="199"/>
      <c r="J13" s="8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83"/>
      <c r="V13" s="184"/>
      <c r="W13" s="184"/>
      <c r="X13" s="184"/>
      <c r="Y13" s="185"/>
      <c r="Z13" s="183"/>
      <c r="AA13" s="185"/>
      <c r="AB13" s="199"/>
      <c r="AC13" s="199"/>
      <c r="AD13" s="199"/>
      <c r="AE13" s="183"/>
      <c r="AF13" s="185"/>
      <c r="AG13" s="183"/>
      <c r="AH13" s="184"/>
      <c r="AI13" s="185"/>
    </row>
    <row r="14" spans="1:35" x14ac:dyDescent="0.25">
      <c r="A14" s="199"/>
      <c r="B14" s="199"/>
      <c r="C14" s="199"/>
      <c r="D14" s="199"/>
      <c r="E14" s="199"/>
      <c r="F14" s="199"/>
      <c r="G14" s="199"/>
      <c r="J14" s="8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83"/>
      <c r="V14" s="184"/>
      <c r="W14" s="184"/>
      <c r="X14" s="184"/>
      <c r="Y14" s="185"/>
      <c r="Z14" s="183"/>
      <c r="AA14" s="185"/>
      <c r="AB14" s="199"/>
      <c r="AC14" s="199"/>
      <c r="AD14" s="199"/>
      <c r="AE14" s="183"/>
      <c r="AF14" s="185"/>
      <c r="AG14" s="183"/>
      <c r="AH14" s="184"/>
      <c r="AI14" s="185"/>
    </row>
    <row r="15" spans="1:35" x14ac:dyDescent="0.25">
      <c r="A15" s="199"/>
      <c r="B15" s="199"/>
      <c r="C15" s="199"/>
      <c r="D15" s="199"/>
      <c r="E15" s="199"/>
      <c r="F15" s="199"/>
      <c r="G15" s="199"/>
      <c r="J15" s="8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83"/>
      <c r="V15" s="184"/>
      <c r="W15" s="184"/>
      <c r="X15" s="184"/>
      <c r="Y15" s="185"/>
      <c r="Z15" s="183"/>
      <c r="AA15" s="185"/>
      <c r="AB15" s="199"/>
      <c r="AC15" s="199"/>
      <c r="AD15" s="199"/>
      <c r="AE15" s="183"/>
      <c r="AF15" s="185"/>
      <c r="AG15" s="183"/>
      <c r="AH15" s="184"/>
      <c r="AI15" s="185"/>
    </row>
    <row r="16" spans="1:35" x14ac:dyDescent="0.25">
      <c r="A16" s="199"/>
      <c r="B16" s="199"/>
      <c r="C16" s="199"/>
      <c r="D16" s="199"/>
      <c r="E16" s="199"/>
      <c r="F16" s="199"/>
      <c r="G16" s="199"/>
      <c r="J16" s="8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83"/>
      <c r="V16" s="184"/>
      <c r="W16" s="184"/>
      <c r="X16" s="184"/>
      <c r="Y16" s="185"/>
      <c r="Z16" s="183"/>
      <c r="AA16" s="185"/>
      <c r="AB16" s="199"/>
      <c r="AC16" s="199"/>
      <c r="AD16" s="199"/>
      <c r="AE16" s="183"/>
      <c r="AF16" s="185"/>
      <c r="AG16" s="183"/>
      <c r="AH16" s="184"/>
      <c r="AI16" s="185"/>
    </row>
    <row r="17" spans="1:35" x14ac:dyDescent="0.25">
      <c r="A17" s="199"/>
      <c r="B17" s="199"/>
      <c r="C17" s="199"/>
      <c r="D17" s="199"/>
      <c r="E17" s="199"/>
      <c r="F17" s="199"/>
      <c r="G17" s="199"/>
      <c r="J17" s="8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83"/>
      <c r="V17" s="184"/>
      <c r="W17" s="184"/>
      <c r="X17" s="184"/>
      <c r="Y17" s="185"/>
      <c r="Z17" s="183"/>
      <c r="AA17" s="185"/>
      <c r="AB17" s="199"/>
      <c r="AC17" s="199"/>
      <c r="AD17" s="199"/>
      <c r="AE17" s="183"/>
      <c r="AF17" s="185"/>
      <c r="AG17" s="183"/>
      <c r="AH17" s="184"/>
      <c r="AI17" s="185"/>
    </row>
    <row r="18" spans="1:35" x14ac:dyDescent="0.25">
      <c r="A18" s="199"/>
      <c r="B18" s="199"/>
      <c r="C18" s="199"/>
      <c r="D18" s="199"/>
      <c r="E18" s="199"/>
      <c r="F18" s="199"/>
      <c r="G18" s="199"/>
      <c r="J18" s="8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83"/>
      <c r="V18" s="184"/>
      <c r="W18" s="184"/>
      <c r="X18" s="184"/>
      <c r="Y18" s="185"/>
      <c r="Z18" s="183"/>
      <c r="AA18" s="185"/>
      <c r="AB18" s="199"/>
      <c r="AC18" s="199"/>
      <c r="AD18" s="199"/>
      <c r="AE18" s="183"/>
      <c r="AF18" s="185"/>
      <c r="AG18" s="183"/>
      <c r="AH18" s="184"/>
      <c r="AI18" s="185"/>
    </row>
    <row r="19" spans="1:35" x14ac:dyDescent="0.25">
      <c r="A19" s="199"/>
      <c r="B19" s="199"/>
      <c r="C19" s="199"/>
      <c r="D19" s="199"/>
      <c r="E19" s="199"/>
      <c r="F19" s="199"/>
      <c r="G19" s="199"/>
      <c r="J19" s="8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83"/>
      <c r="V19" s="184"/>
      <c r="W19" s="184"/>
      <c r="X19" s="184"/>
      <c r="Y19" s="185"/>
      <c r="Z19" s="183"/>
      <c r="AA19" s="185"/>
      <c r="AB19" s="199"/>
      <c r="AC19" s="199"/>
      <c r="AD19" s="199"/>
      <c r="AE19" s="183"/>
      <c r="AF19" s="185"/>
      <c r="AG19" s="183"/>
      <c r="AH19" s="184"/>
      <c r="AI19" s="185"/>
    </row>
    <row r="20" spans="1:35" x14ac:dyDescent="0.25">
      <c r="A20" s="199"/>
      <c r="B20" s="199"/>
      <c r="C20" s="199"/>
      <c r="D20" s="199"/>
      <c r="E20" s="199"/>
      <c r="F20" s="199"/>
      <c r="G20" s="199"/>
      <c r="J20" s="8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83"/>
      <c r="V20" s="184"/>
      <c r="W20" s="184"/>
      <c r="X20" s="184"/>
      <c r="Y20" s="185"/>
      <c r="Z20" s="183"/>
      <c r="AA20" s="185"/>
      <c r="AB20" s="199"/>
      <c r="AC20" s="199"/>
      <c r="AD20" s="199"/>
      <c r="AE20" s="183"/>
      <c r="AF20" s="185"/>
      <c r="AG20" s="183"/>
      <c r="AH20" s="184"/>
      <c r="AI20" s="185"/>
    </row>
    <row r="21" spans="1:35" x14ac:dyDescent="0.25">
      <c r="A21" s="199"/>
      <c r="B21" s="199"/>
      <c r="C21" s="199"/>
      <c r="D21" s="199"/>
      <c r="E21" s="199"/>
      <c r="F21" s="199"/>
      <c r="G21" s="199"/>
      <c r="J21" s="8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83"/>
      <c r="V21" s="184"/>
      <c r="W21" s="184"/>
      <c r="X21" s="184"/>
      <c r="Y21" s="185"/>
      <c r="Z21" s="183"/>
      <c r="AA21" s="185"/>
      <c r="AB21" s="199"/>
      <c r="AC21" s="199"/>
      <c r="AD21" s="199"/>
      <c r="AE21" s="183"/>
      <c r="AF21" s="185"/>
      <c r="AG21" s="183"/>
      <c r="AH21" s="184"/>
      <c r="AI21" s="185"/>
    </row>
    <row r="22" spans="1:35" x14ac:dyDescent="0.25">
      <c r="A22" s="199"/>
      <c r="B22" s="199"/>
      <c r="C22" s="199"/>
      <c r="D22" s="199"/>
      <c r="E22" s="199"/>
      <c r="F22" s="199"/>
      <c r="G22" s="199"/>
      <c r="J22" s="8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83"/>
      <c r="V22" s="184"/>
      <c r="W22" s="184"/>
      <c r="X22" s="184"/>
      <c r="Y22" s="185"/>
      <c r="Z22" s="183"/>
      <c r="AA22" s="185"/>
      <c r="AB22" s="199"/>
      <c r="AC22" s="199"/>
      <c r="AD22" s="199"/>
      <c r="AE22" s="183"/>
      <c r="AF22" s="185"/>
      <c r="AG22" s="183"/>
      <c r="AH22" s="184"/>
      <c r="AI22" s="185"/>
    </row>
    <row r="23" spans="1:35" x14ac:dyDescent="0.25">
      <c r="A23" s="199"/>
      <c r="B23" s="199"/>
      <c r="C23" s="199"/>
      <c r="D23" s="199"/>
      <c r="E23" s="199"/>
      <c r="F23" s="199"/>
      <c r="G23" s="199"/>
      <c r="J23" s="8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83"/>
      <c r="V23" s="184"/>
      <c r="W23" s="184"/>
      <c r="X23" s="184"/>
      <c r="Y23" s="185"/>
      <c r="Z23" s="183"/>
      <c r="AA23" s="185"/>
      <c r="AB23" s="199"/>
      <c r="AC23" s="199"/>
      <c r="AD23" s="199"/>
      <c r="AE23" s="183"/>
      <c r="AF23" s="185"/>
      <c r="AG23" s="183"/>
      <c r="AH23" s="184"/>
      <c r="AI23" s="185"/>
    </row>
    <row r="24" spans="1:35" x14ac:dyDescent="0.25">
      <c r="A24" s="199"/>
      <c r="B24" s="199"/>
      <c r="C24" s="199"/>
      <c r="D24" s="199"/>
      <c r="E24" s="199"/>
      <c r="F24" s="199"/>
      <c r="G24" s="199"/>
      <c r="J24" s="8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83"/>
      <c r="V24" s="184"/>
      <c r="W24" s="184"/>
      <c r="X24" s="184"/>
      <c r="Y24" s="185"/>
      <c r="Z24" s="183"/>
      <c r="AA24" s="185"/>
      <c r="AB24" s="199"/>
      <c r="AC24" s="199"/>
      <c r="AD24" s="199"/>
      <c r="AE24" s="183"/>
      <c r="AF24" s="185"/>
      <c r="AG24" s="183"/>
      <c r="AH24" s="184"/>
      <c r="AI24" s="185"/>
    </row>
    <row r="25" spans="1:35" x14ac:dyDescent="0.25">
      <c r="A25" s="199"/>
      <c r="B25" s="199"/>
      <c r="C25" s="199"/>
      <c r="D25" s="199"/>
      <c r="E25" s="199"/>
      <c r="F25" s="199"/>
      <c r="G25" s="199"/>
      <c r="J25" s="8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83"/>
      <c r="V25" s="184"/>
      <c r="W25" s="184"/>
      <c r="X25" s="184"/>
      <c r="Y25" s="185"/>
      <c r="Z25" s="183"/>
      <c r="AA25" s="185"/>
      <c r="AB25" s="199"/>
      <c r="AC25" s="199"/>
      <c r="AD25" s="199"/>
      <c r="AE25" s="183"/>
      <c r="AF25" s="185"/>
      <c r="AG25" s="183"/>
      <c r="AH25" s="184"/>
      <c r="AI25" s="185"/>
    </row>
    <row r="26" spans="1:35" x14ac:dyDescent="0.25">
      <c r="A26" s="199"/>
      <c r="B26" s="199"/>
      <c r="C26" s="199"/>
      <c r="D26" s="199"/>
      <c r="E26" s="199"/>
      <c r="F26" s="199"/>
      <c r="G26" s="199"/>
      <c r="J26" s="8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83"/>
      <c r="V26" s="184"/>
      <c r="W26" s="184"/>
      <c r="X26" s="184"/>
      <c r="Y26" s="185"/>
      <c r="Z26" s="183"/>
      <c r="AA26" s="185"/>
      <c r="AB26" s="199"/>
      <c r="AC26" s="199"/>
      <c r="AD26" s="199"/>
      <c r="AE26" s="183"/>
      <c r="AF26" s="185"/>
      <c r="AG26" s="183"/>
      <c r="AH26" s="184"/>
      <c r="AI26" s="185"/>
    </row>
    <row r="27" spans="1:35" x14ac:dyDescent="0.25">
      <c r="A27" s="199"/>
      <c r="B27" s="199"/>
      <c r="C27" s="199"/>
      <c r="D27" s="199"/>
      <c r="E27" s="199"/>
      <c r="F27" s="199"/>
      <c r="G27" s="199"/>
      <c r="J27" s="8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83"/>
      <c r="V27" s="184"/>
      <c r="W27" s="184"/>
      <c r="X27" s="184"/>
      <c r="Y27" s="185"/>
      <c r="Z27" s="183"/>
      <c r="AA27" s="185"/>
      <c r="AB27" s="199"/>
      <c r="AC27" s="199"/>
      <c r="AD27" s="199"/>
      <c r="AE27" s="183"/>
      <c r="AF27" s="185"/>
      <c r="AG27" s="183"/>
      <c r="AH27" s="184"/>
      <c r="AI27" s="185"/>
    </row>
    <row r="28" spans="1:35" x14ac:dyDescent="0.25">
      <c r="A28" s="199"/>
      <c r="B28" s="199"/>
      <c r="C28" s="199"/>
      <c r="D28" s="199"/>
      <c r="E28" s="199"/>
      <c r="F28" s="199"/>
      <c r="G28" s="199"/>
      <c r="J28" s="8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83"/>
      <c r="V28" s="184"/>
      <c r="W28" s="184"/>
      <c r="X28" s="184"/>
      <c r="Y28" s="185"/>
      <c r="Z28" s="183"/>
      <c r="AA28" s="185"/>
      <c r="AB28" s="199"/>
      <c r="AC28" s="199"/>
      <c r="AD28" s="199"/>
      <c r="AE28" s="183"/>
      <c r="AF28" s="185"/>
      <c r="AG28" s="183"/>
      <c r="AH28" s="184"/>
      <c r="AI28" s="185"/>
    </row>
    <row r="29" spans="1:35" x14ac:dyDescent="0.25">
      <c r="A29" s="199"/>
      <c r="B29" s="199"/>
      <c r="C29" s="199"/>
      <c r="D29" s="199"/>
      <c r="E29" s="199"/>
      <c r="F29" s="199"/>
      <c r="G29" s="199"/>
      <c r="J29" s="8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83"/>
      <c r="V29" s="184"/>
      <c r="W29" s="184"/>
      <c r="X29" s="184"/>
      <c r="Y29" s="185"/>
      <c r="Z29" s="183"/>
      <c r="AA29" s="185"/>
      <c r="AB29" s="199"/>
      <c r="AC29" s="199"/>
      <c r="AD29" s="199"/>
      <c r="AE29" s="183"/>
      <c r="AF29" s="185"/>
      <c r="AG29" s="183"/>
      <c r="AH29" s="184"/>
      <c r="AI29" s="185"/>
    </row>
    <row r="30" spans="1:35" x14ac:dyDescent="0.25">
      <c r="A30" s="199"/>
      <c r="B30" s="199"/>
      <c r="C30" s="199"/>
      <c r="D30" s="199"/>
      <c r="E30" s="199"/>
      <c r="F30" s="199"/>
      <c r="G30" s="199"/>
      <c r="J30" s="8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83"/>
      <c r="V30" s="184"/>
      <c r="W30" s="184"/>
      <c r="X30" s="184"/>
      <c r="Y30" s="185"/>
      <c r="Z30" s="183"/>
      <c r="AA30" s="185"/>
      <c r="AB30" s="199"/>
      <c r="AC30" s="199"/>
      <c r="AD30" s="199"/>
      <c r="AE30" s="183"/>
      <c r="AF30" s="185"/>
      <c r="AG30" s="183"/>
      <c r="AH30" s="184"/>
      <c r="AI30" s="185"/>
    </row>
    <row r="31" spans="1:35" x14ac:dyDescent="0.25">
      <c r="A31" s="199"/>
      <c r="B31" s="199"/>
      <c r="C31" s="199"/>
      <c r="D31" s="199"/>
      <c r="E31" s="199"/>
      <c r="F31" s="199"/>
      <c r="G31" s="199"/>
      <c r="J31" s="8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83"/>
      <c r="V31" s="184"/>
      <c r="W31" s="184"/>
      <c r="X31" s="184"/>
      <c r="Y31" s="185"/>
      <c r="Z31" s="183"/>
      <c r="AA31" s="185"/>
      <c r="AB31" s="199"/>
      <c r="AC31" s="199"/>
      <c r="AD31" s="199"/>
      <c r="AE31" s="183"/>
      <c r="AF31" s="185"/>
      <c r="AG31" s="183"/>
      <c r="AH31" s="184"/>
      <c r="AI31" s="185"/>
    </row>
    <row r="32" spans="1:35" x14ac:dyDescent="0.25">
      <c r="A32" s="199"/>
      <c r="B32" s="199"/>
      <c r="C32" s="199"/>
      <c r="D32" s="199"/>
      <c r="E32" s="199"/>
      <c r="F32" s="199"/>
      <c r="G32" s="199"/>
      <c r="J32" s="8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83"/>
      <c r="V32" s="184"/>
      <c r="W32" s="184"/>
      <c r="X32" s="184"/>
      <c r="Y32" s="185"/>
      <c r="Z32" s="183"/>
      <c r="AA32" s="185"/>
      <c r="AB32" s="199"/>
      <c r="AC32" s="199"/>
      <c r="AD32" s="199"/>
      <c r="AE32" s="183"/>
      <c r="AF32" s="185"/>
      <c r="AG32" s="183"/>
      <c r="AH32" s="184"/>
      <c r="AI32" s="185"/>
    </row>
    <row r="33" spans="1:35" x14ac:dyDescent="0.25">
      <c r="A33" s="199"/>
      <c r="B33" s="199"/>
      <c r="C33" s="199"/>
      <c r="D33" s="199"/>
      <c r="E33" s="199"/>
      <c r="F33" s="199"/>
      <c r="G33" s="199"/>
      <c r="J33" s="8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83"/>
      <c r="V33" s="184"/>
      <c r="W33" s="184"/>
      <c r="X33" s="184"/>
      <c r="Y33" s="185"/>
      <c r="Z33" s="183"/>
      <c r="AA33" s="185"/>
      <c r="AB33" s="199"/>
      <c r="AC33" s="199"/>
      <c r="AD33" s="199"/>
      <c r="AE33" s="183"/>
      <c r="AF33" s="185"/>
      <c r="AG33" s="183"/>
      <c r="AH33" s="184"/>
      <c r="AI33" s="185"/>
    </row>
    <row r="34" spans="1:35" x14ac:dyDescent="0.25">
      <c r="A34" s="199"/>
      <c r="B34" s="199"/>
      <c r="C34" s="199"/>
      <c r="D34" s="199"/>
      <c r="E34" s="199"/>
      <c r="F34" s="199"/>
      <c r="G34" s="199"/>
      <c r="J34" s="8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83"/>
      <c r="V34" s="184"/>
      <c r="W34" s="184"/>
      <c r="X34" s="184"/>
      <c r="Y34" s="185"/>
      <c r="Z34" s="183"/>
      <c r="AA34" s="185"/>
      <c r="AB34" s="199"/>
      <c r="AC34" s="199"/>
      <c r="AD34" s="199"/>
      <c r="AE34" s="183"/>
      <c r="AF34" s="185"/>
      <c r="AG34" s="183"/>
      <c r="AH34" s="184"/>
      <c r="AI34" s="185"/>
    </row>
    <row r="35" spans="1:35" x14ac:dyDescent="0.25">
      <c r="A35" s="199"/>
      <c r="B35" s="199"/>
      <c r="C35" s="199"/>
      <c r="D35" s="199"/>
      <c r="E35" s="199"/>
      <c r="F35" s="199"/>
      <c r="G35" s="199"/>
      <c r="J35" s="8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83"/>
      <c r="V35" s="184"/>
      <c r="W35" s="184"/>
      <c r="X35" s="184"/>
      <c r="Y35" s="185"/>
      <c r="Z35" s="183"/>
      <c r="AA35" s="185"/>
      <c r="AB35" s="199"/>
      <c r="AC35" s="199"/>
      <c r="AD35" s="199"/>
      <c r="AE35" s="183"/>
      <c r="AF35" s="185"/>
      <c r="AG35" s="183"/>
      <c r="AH35" s="184"/>
      <c r="AI35" s="185"/>
    </row>
    <row r="36" spans="1:35" x14ac:dyDescent="0.25">
      <c r="A36" s="199"/>
      <c r="B36" s="199"/>
      <c r="C36" s="199"/>
      <c r="D36" s="199"/>
      <c r="E36" s="199"/>
      <c r="F36" s="199"/>
      <c r="G36" s="199"/>
      <c r="J36" s="8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83"/>
      <c r="V36" s="184"/>
      <c r="W36" s="184"/>
      <c r="X36" s="184"/>
      <c r="Y36" s="185"/>
      <c r="Z36" s="183"/>
      <c r="AA36" s="185"/>
      <c r="AB36" s="199"/>
      <c r="AC36" s="199"/>
      <c r="AD36" s="199"/>
      <c r="AE36" s="183"/>
      <c r="AF36" s="185"/>
      <c r="AG36" s="183"/>
      <c r="AH36" s="184"/>
      <c r="AI36" s="185"/>
    </row>
    <row r="37" spans="1:35" x14ac:dyDescent="0.25">
      <c r="A37" s="199"/>
      <c r="B37" s="199"/>
      <c r="C37" s="199"/>
      <c r="D37" s="199"/>
      <c r="E37" s="199"/>
      <c r="F37" s="199"/>
      <c r="G37" s="199"/>
      <c r="J37" s="8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83"/>
      <c r="V37" s="184"/>
      <c r="W37" s="184"/>
      <c r="X37" s="184"/>
      <c r="Y37" s="185"/>
      <c r="Z37" s="183"/>
      <c r="AA37" s="185"/>
      <c r="AB37" s="199"/>
      <c r="AC37" s="199"/>
      <c r="AD37" s="199"/>
      <c r="AE37" s="183"/>
      <c r="AF37" s="185"/>
      <c r="AG37" s="183"/>
      <c r="AH37" s="184"/>
      <c r="AI37" s="185"/>
    </row>
    <row r="38" spans="1:35" x14ac:dyDescent="0.25">
      <c r="A38" s="199"/>
      <c r="B38" s="199"/>
      <c r="C38" s="199"/>
      <c r="D38" s="199"/>
      <c r="E38" s="199"/>
      <c r="F38" s="199"/>
      <c r="G38" s="199"/>
      <c r="H38" s="90"/>
      <c r="I38" s="90"/>
      <c r="J38" s="91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86"/>
      <c r="V38" s="187"/>
      <c r="W38" s="187"/>
      <c r="X38" s="187"/>
      <c r="Y38" s="188"/>
      <c r="Z38" s="186"/>
      <c r="AA38" s="188"/>
      <c r="AB38" s="199"/>
      <c r="AC38" s="199"/>
      <c r="AD38" s="199"/>
      <c r="AE38" s="186"/>
      <c r="AF38" s="188"/>
      <c r="AG38" s="186"/>
      <c r="AH38" s="187"/>
      <c r="AI38" s="188"/>
    </row>
    <row r="39" spans="1:35" x14ac:dyDescent="0.25">
      <c r="A39" s="189" t="s">
        <v>620</v>
      </c>
      <c r="B39" s="189"/>
      <c r="C39" s="189" t="s">
        <v>620</v>
      </c>
      <c r="D39" s="189"/>
      <c r="E39" s="189"/>
      <c r="F39" s="189" t="s">
        <v>619</v>
      </c>
      <c r="G39" s="189"/>
      <c r="H39" s="189"/>
      <c r="I39" s="189"/>
      <c r="J39" s="189"/>
      <c r="K39" s="189" t="s">
        <v>613</v>
      </c>
      <c r="L39" s="189"/>
      <c r="M39" s="189" t="s">
        <v>613</v>
      </c>
      <c r="N39" s="189"/>
      <c r="O39" s="189"/>
      <c r="P39" s="189" t="s">
        <v>614</v>
      </c>
      <c r="Q39" s="189"/>
      <c r="R39" s="189" t="s">
        <v>615</v>
      </c>
      <c r="S39" s="189"/>
      <c r="T39" s="189"/>
      <c r="U39" s="190" t="s">
        <v>517</v>
      </c>
      <c r="V39" s="191"/>
      <c r="W39" s="191"/>
      <c r="X39" s="191"/>
      <c r="Y39" s="192"/>
      <c r="Z39" s="190" t="s">
        <v>607</v>
      </c>
      <c r="AA39" s="191"/>
      <c r="AB39" s="190" t="s">
        <v>607</v>
      </c>
      <c r="AC39" s="191"/>
      <c r="AD39" s="192"/>
      <c r="AE39" s="190" t="s">
        <v>609</v>
      </c>
      <c r="AF39" s="191"/>
      <c r="AG39" s="191"/>
      <c r="AH39" s="191"/>
      <c r="AI39" s="192"/>
    </row>
    <row r="40" spans="1:35" x14ac:dyDescent="0.25">
      <c r="A40" s="189"/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93"/>
      <c r="V40" s="194"/>
      <c r="W40" s="194"/>
      <c r="X40" s="194"/>
      <c r="Y40" s="195"/>
      <c r="Z40" s="193"/>
      <c r="AA40" s="194"/>
      <c r="AB40" s="193"/>
      <c r="AC40" s="194"/>
      <c r="AD40" s="195"/>
      <c r="AE40" s="193"/>
      <c r="AF40" s="194"/>
      <c r="AG40" s="194"/>
      <c r="AH40" s="194"/>
      <c r="AI40" s="195"/>
    </row>
    <row r="41" spans="1:35" x14ac:dyDescent="0.25">
      <c r="U41" s="86"/>
      <c r="V41" s="86"/>
      <c r="W41" s="86"/>
    </row>
    <row r="44" spans="1:35" x14ac:dyDescent="0.25">
      <c r="A44" s="180"/>
      <c r="B44" s="182"/>
      <c r="C44" s="180"/>
      <c r="D44" s="181"/>
      <c r="E44" s="182"/>
      <c r="F44" s="180"/>
      <c r="G44" s="181"/>
      <c r="H44" s="181"/>
      <c r="I44" s="181"/>
      <c r="J44" s="182"/>
      <c r="K44" s="180"/>
      <c r="L44" s="182"/>
      <c r="M44" s="180"/>
      <c r="N44" s="181"/>
      <c r="O44" s="182"/>
      <c r="P44" s="180"/>
      <c r="Q44" s="181"/>
      <c r="R44" s="181"/>
      <c r="S44" s="181"/>
      <c r="T44" s="182"/>
      <c r="U44" s="199"/>
      <c r="V44" s="199"/>
      <c r="W44" s="180"/>
      <c r="X44" s="181"/>
      <c r="Y44" s="182"/>
    </row>
    <row r="45" spans="1:35" x14ac:dyDescent="0.25">
      <c r="A45" s="183"/>
      <c r="B45" s="185"/>
      <c r="C45" s="183"/>
      <c r="D45" s="184"/>
      <c r="E45" s="185"/>
      <c r="F45" s="183"/>
      <c r="G45" s="184"/>
      <c r="H45" s="184"/>
      <c r="I45" s="184"/>
      <c r="J45" s="185"/>
      <c r="K45" s="183"/>
      <c r="L45" s="185"/>
      <c r="M45" s="183"/>
      <c r="N45" s="184"/>
      <c r="O45" s="185"/>
      <c r="P45" s="183"/>
      <c r="Q45" s="184"/>
      <c r="R45" s="184"/>
      <c r="S45" s="184"/>
      <c r="T45" s="185"/>
      <c r="U45" s="199"/>
      <c r="V45" s="199"/>
      <c r="W45" s="183"/>
      <c r="X45" s="184"/>
      <c r="Y45" s="185"/>
    </row>
    <row r="46" spans="1:35" x14ac:dyDescent="0.25">
      <c r="A46" s="183"/>
      <c r="B46" s="185"/>
      <c r="C46" s="183"/>
      <c r="D46" s="184"/>
      <c r="E46" s="185"/>
      <c r="F46" s="183"/>
      <c r="G46" s="184"/>
      <c r="H46" s="184"/>
      <c r="I46" s="184"/>
      <c r="J46" s="185"/>
      <c r="K46" s="183"/>
      <c r="L46" s="185"/>
      <c r="M46" s="183"/>
      <c r="N46" s="184"/>
      <c r="O46" s="185"/>
      <c r="P46" s="183"/>
      <c r="Q46" s="184"/>
      <c r="R46" s="184"/>
      <c r="S46" s="184"/>
      <c r="T46" s="185"/>
      <c r="U46" s="199"/>
      <c r="V46" s="199"/>
      <c r="W46" s="183"/>
      <c r="X46" s="184"/>
      <c r="Y46" s="185"/>
    </row>
    <row r="47" spans="1:35" x14ac:dyDescent="0.25">
      <c r="A47" s="183"/>
      <c r="B47" s="185"/>
      <c r="C47" s="183"/>
      <c r="D47" s="184"/>
      <c r="E47" s="185"/>
      <c r="F47" s="183"/>
      <c r="G47" s="184"/>
      <c r="H47" s="184"/>
      <c r="I47" s="184"/>
      <c r="J47" s="185"/>
      <c r="K47" s="183"/>
      <c r="L47" s="185"/>
      <c r="M47" s="183"/>
      <c r="N47" s="184"/>
      <c r="O47" s="185"/>
      <c r="P47" s="183"/>
      <c r="Q47" s="184"/>
      <c r="R47" s="184"/>
      <c r="S47" s="184"/>
      <c r="T47" s="185"/>
      <c r="U47" s="199"/>
      <c r="V47" s="199"/>
      <c r="W47" s="183"/>
      <c r="X47" s="184"/>
      <c r="Y47" s="185"/>
    </row>
    <row r="48" spans="1:35" x14ac:dyDescent="0.25">
      <c r="A48" s="183"/>
      <c r="B48" s="185"/>
      <c r="C48" s="183"/>
      <c r="D48" s="184"/>
      <c r="E48" s="185"/>
      <c r="F48" s="183"/>
      <c r="G48" s="184"/>
      <c r="H48" s="184"/>
      <c r="I48" s="184"/>
      <c r="J48" s="185"/>
      <c r="K48" s="183"/>
      <c r="L48" s="185"/>
      <c r="M48" s="183"/>
      <c r="N48" s="184"/>
      <c r="O48" s="185"/>
      <c r="P48" s="183"/>
      <c r="Q48" s="184"/>
      <c r="R48" s="184"/>
      <c r="S48" s="184"/>
      <c r="T48" s="185"/>
      <c r="U48" s="199"/>
      <c r="V48" s="199"/>
      <c r="W48" s="183"/>
      <c r="X48" s="184"/>
      <c r="Y48" s="185"/>
    </row>
    <row r="49" spans="1:25" x14ac:dyDescent="0.25">
      <c r="A49" s="183"/>
      <c r="B49" s="185"/>
      <c r="C49" s="183"/>
      <c r="D49" s="184"/>
      <c r="E49" s="185"/>
      <c r="F49" s="183"/>
      <c r="G49" s="184"/>
      <c r="H49" s="184"/>
      <c r="I49" s="184"/>
      <c r="J49" s="185"/>
      <c r="K49" s="183"/>
      <c r="L49" s="185"/>
      <c r="M49" s="183"/>
      <c r="N49" s="184"/>
      <c r="O49" s="185"/>
      <c r="P49" s="183"/>
      <c r="Q49" s="184"/>
      <c r="R49" s="184"/>
      <c r="S49" s="184"/>
      <c r="T49" s="185"/>
      <c r="U49" s="199"/>
      <c r="V49" s="199"/>
      <c r="W49" s="183"/>
      <c r="X49" s="184"/>
      <c r="Y49" s="185"/>
    </row>
    <row r="50" spans="1:25" x14ac:dyDescent="0.25">
      <c r="A50" s="183"/>
      <c r="B50" s="185"/>
      <c r="C50" s="183"/>
      <c r="D50" s="184"/>
      <c r="E50" s="185"/>
      <c r="F50" s="183"/>
      <c r="G50" s="184"/>
      <c r="H50" s="184"/>
      <c r="I50" s="184"/>
      <c r="J50" s="185"/>
      <c r="K50" s="183"/>
      <c r="L50" s="185"/>
      <c r="M50" s="183"/>
      <c r="N50" s="184"/>
      <c r="O50" s="185"/>
      <c r="P50" s="183"/>
      <c r="Q50" s="184"/>
      <c r="R50" s="184"/>
      <c r="S50" s="184"/>
      <c r="T50" s="185"/>
      <c r="U50" s="199"/>
      <c r="V50" s="199"/>
      <c r="W50" s="183"/>
      <c r="X50" s="184"/>
      <c r="Y50" s="185"/>
    </row>
    <row r="51" spans="1:25" x14ac:dyDescent="0.25">
      <c r="A51" s="183"/>
      <c r="B51" s="185"/>
      <c r="C51" s="183"/>
      <c r="D51" s="184"/>
      <c r="E51" s="185"/>
      <c r="F51" s="183"/>
      <c r="G51" s="184"/>
      <c r="H51" s="184"/>
      <c r="I51" s="184"/>
      <c r="J51" s="185"/>
      <c r="K51" s="183"/>
      <c r="L51" s="185"/>
      <c r="M51" s="183"/>
      <c r="N51" s="184"/>
      <c r="O51" s="185"/>
      <c r="P51" s="183"/>
      <c r="Q51" s="184"/>
      <c r="R51" s="184"/>
      <c r="S51" s="184"/>
      <c r="T51" s="185"/>
      <c r="U51" s="199"/>
      <c r="V51" s="199"/>
      <c r="W51" s="183"/>
      <c r="X51" s="184"/>
      <c r="Y51" s="185"/>
    </row>
    <row r="52" spans="1:25" x14ac:dyDescent="0.25">
      <c r="A52" s="183"/>
      <c r="B52" s="185"/>
      <c r="C52" s="183"/>
      <c r="D52" s="184"/>
      <c r="E52" s="185"/>
      <c r="F52" s="183"/>
      <c r="G52" s="184"/>
      <c r="H52" s="184"/>
      <c r="I52" s="184"/>
      <c r="J52" s="185"/>
      <c r="K52" s="183"/>
      <c r="L52" s="185"/>
      <c r="M52" s="183"/>
      <c r="N52" s="184"/>
      <c r="O52" s="185"/>
      <c r="P52" s="183"/>
      <c r="Q52" s="184"/>
      <c r="R52" s="184"/>
      <c r="S52" s="184"/>
      <c r="T52" s="185"/>
      <c r="U52" s="199"/>
      <c r="V52" s="199"/>
      <c r="W52" s="183"/>
      <c r="X52" s="184"/>
      <c r="Y52" s="185"/>
    </row>
    <row r="53" spans="1:25" x14ac:dyDescent="0.25">
      <c r="A53" s="183"/>
      <c r="B53" s="185"/>
      <c r="C53" s="183"/>
      <c r="D53" s="184"/>
      <c r="E53" s="185"/>
      <c r="F53" s="183"/>
      <c r="G53" s="184"/>
      <c r="H53" s="184"/>
      <c r="I53" s="184"/>
      <c r="J53" s="185"/>
      <c r="K53" s="183"/>
      <c r="L53" s="185"/>
      <c r="M53" s="183"/>
      <c r="N53" s="184"/>
      <c r="O53" s="185"/>
      <c r="P53" s="183"/>
      <c r="Q53" s="184"/>
      <c r="R53" s="184"/>
      <c r="S53" s="184"/>
      <c r="T53" s="185"/>
      <c r="U53" s="199"/>
      <c r="V53" s="199"/>
      <c r="W53" s="183"/>
      <c r="X53" s="184"/>
      <c r="Y53" s="185"/>
    </row>
    <row r="54" spans="1:25" x14ac:dyDescent="0.25">
      <c r="A54" s="183"/>
      <c r="B54" s="185"/>
      <c r="C54" s="183"/>
      <c r="D54" s="184"/>
      <c r="E54" s="185"/>
      <c r="F54" s="183"/>
      <c r="G54" s="184"/>
      <c r="H54" s="184"/>
      <c r="I54" s="184"/>
      <c r="J54" s="185"/>
      <c r="K54" s="183"/>
      <c r="L54" s="185"/>
      <c r="M54" s="183"/>
      <c r="N54" s="184"/>
      <c r="O54" s="185"/>
      <c r="P54" s="183"/>
      <c r="Q54" s="184"/>
      <c r="R54" s="184"/>
      <c r="S54" s="184"/>
      <c r="T54" s="185"/>
      <c r="U54" s="199"/>
      <c r="V54" s="199"/>
      <c r="W54" s="183"/>
      <c r="X54" s="184"/>
      <c r="Y54" s="185"/>
    </row>
    <row r="55" spans="1:25" x14ac:dyDescent="0.25">
      <c r="A55" s="183"/>
      <c r="B55" s="185"/>
      <c r="C55" s="183"/>
      <c r="D55" s="184"/>
      <c r="E55" s="185"/>
      <c r="F55" s="183"/>
      <c r="G55" s="184"/>
      <c r="H55" s="184"/>
      <c r="I55" s="184"/>
      <c r="J55" s="185"/>
      <c r="K55" s="183"/>
      <c r="L55" s="185"/>
      <c r="M55" s="183"/>
      <c r="N55" s="184"/>
      <c r="O55" s="185"/>
      <c r="P55" s="183"/>
      <c r="Q55" s="184"/>
      <c r="R55" s="184"/>
      <c r="S55" s="184"/>
      <c r="T55" s="185"/>
      <c r="U55" s="199"/>
      <c r="V55" s="199"/>
      <c r="W55" s="183"/>
      <c r="X55" s="184"/>
      <c r="Y55" s="185"/>
    </row>
    <row r="56" spans="1:25" x14ac:dyDescent="0.25">
      <c r="A56" s="183"/>
      <c r="B56" s="185"/>
      <c r="C56" s="183"/>
      <c r="D56" s="184"/>
      <c r="E56" s="185"/>
      <c r="F56" s="183"/>
      <c r="G56" s="184"/>
      <c r="H56" s="184"/>
      <c r="I56" s="184"/>
      <c r="J56" s="185"/>
      <c r="K56" s="183"/>
      <c r="L56" s="185"/>
      <c r="M56" s="183"/>
      <c r="N56" s="184"/>
      <c r="O56" s="185"/>
      <c r="P56" s="183"/>
      <c r="Q56" s="184"/>
      <c r="R56" s="184"/>
      <c r="S56" s="184"/>
      <c r="T56" s="185"/>
      <c r="U56" s="199"/>
      <c r="V56" s="199"/>
      <c r="W56" s="183"/>
      <c r="X56" s="184"/>
      <c r="Y56" s="185"/>
    </row>
    <row r="57" spans="1:25" x14ac:dyDescent="0.25">
      <c r="A57" s="183"/>
      <c r="B57" s="185"/>
      <c r="C57" s="183"/>
      <c r="D57" s="184"/>
      <c r="E57" s="185"/>
      <c r="F57" s="183"/>
      <c r="G57" s="184"/>
      <c r="H57" s="184"/>
      <c r="I57" s="184"/>
      <c r="J57" s="185"/>
      <c r="K57" s="183"/>
      <c r="L57" s="185"/>
      <c r="M57" s="183"/>
      <c r="N57" s="184"/>
      <c r="O57" s="185"/>
      <c r="P57" s="183"/>
      <c r="Q57" s="184"/>
      <c r="R57" s="184"/>
      <c r="S57" s="184"/>
      <c r="T57" s="185"/>
      <c r="U57" s="199"/>
      <c r="V57" s="199"/>
      <c r="W57" s="183"/>
      <c r="X57" s="184"/>
      <c r="Y57" s="185"/>
    </row>
    <row r="58" spans="1:25" x14ac:dyDescent="0.25">
      <c r="A58" s="183"/>
      <c r="B58" s="185"/>
      <c r="C58" s="183"/>
      <c r="D58" s="184"/>
      <c r="E58" s="185"/>
      <c r="F58" s="183"/>
      <c r="G58" s="184"/>
      <c r="H58" s="184"/>
      <c r="I58" s="184"/>
      <c r="J58" s="185"/>
      <c r="K58" s="183"/>
      <c r="L58" s="185"/>
      <c r="M58" s="183"/>
      <c r="N58" s="184"/>
      <c r="O58" s="185"/>
      <c r="P58" s="183"/>
      <c r="Q58" s="184"/>
      <c r="R58" s="184"/>
      <c r="S58" s="184"/>
      <c r="T58" s="185"/>
      <c r="U58" s="199"/>
      <c r="V58" s="199"/>
      <c r="W58" s="183"/>
      <c r="X58" s="184"/>
      <c r="Y58" s="185"/>
    </row>
    <row r="59" spans="1:25" x14ac:dyDescent="0.25">
      <c r="A59" s="183"/>
      <c r="B59" s="185"/>
      <c r="C59" s="183"/>
      <c r="D59" s="184"/>
      <c r="E59" s="185"/>
      <c r="F59" s="183"/>
      <c r="G59" s="184"/>
      <c r="H59" s="184"/>
      <c r="I59" s="184"/>
      <c r="J59" s="185"/>
      <c r="K59" s="183"/>
      <c r="L59" s="185"/>
      <c r="M59" s="183"/>
      <c r="N59" s="184"/>
      <c r="O59" s="185"/>
      <c r="P59" s="183"/>
      <c r="Q59" s="184"/>
      <c r="R59" s="184"/>
      <c r="S59" s="184"/>
      <c r="T59" s="185"/>
      <c r="U59" s="199"/>
      <c r="V59" s="199"/>
      <c r="W59" s="183"/>
      <c r="X59" s="184"/>
      <c r="Y59" s="185"/>
    </row>
    <row r="60" spans="1:25" x14ac:dyDescent="0.25">
      <c r="A60" s="183"/>
      <c r="B60" s="185"/>
      <c r="C60" s="183"/>
      <c r="D60" s="184"/>
      <c r="E60" s="185"/>
      <c r="F60" s="183"/>
      <c r="G60" s="184"/>
      <c r="H60" s="184"/>
      <c r="I60" s="184"/>
      <c r="J60" s="185"/>
      <c r="K60" s="183"/>
      <c r="L60" s="185"/>
      <c r="M60" s="183"/>
      <c r="N60" s="184"/>
      <c r="O60" s="185"/>
      <c r="P60" s="183"/>
      <c r="Q60" s="184"/>
      <c r="R60" s="184"/>
      <c r="S60" s="184"/>
      <c r="T60" s="185"/>
      <c r="U60" s="199"/>
      <c r="V60" s="199"/>
      <c r="W60" s="183"/>
      <c r="X60" s="184"/>
      <c r="Y60" s="185"/>
    </row>
    <row r="61" spans="1:25" x14ac:dyDescent="0.25">
      <c r="A61" s="183"/>
      <c r="B61" s="185"/>
      <c r="C61" s="183"/>
      <c r="D61" s="184"/>
      <c r="E61" s="185"/>
      <c r="F61" s="183"/>
      <c r="G61" s="184"/>
      <c r="H61" s="184"/>
      <c r="I61" s="184"/>
      <c r="J61" s="185"/>
      <c r="K61" s="183"/>
      <c r="L61" s="185"/>
      <c r="M61" s="183"/>
      <c r="N61" s="184"/>
      <c r="O61" s="185"/>
      <c r="P61" s="183"/>
      <c r="Q61" s="184"/>
      <c r="R61" s="184"/>
      <c r="S61" s="184"/>
      <c r="T61" s="185"/>
      <c r="U61" s="199"/>
      <c r="V61" s="199"/>
      <c r="W61" s="183"/>
      <c r="X61" s="184"/>
      <c r="Y61" s="185"/>
    </row>
    <row r="62" spans="1:25" x14ac:dyDescent="0.25">
      <c r="A62" s="183"/>
      <c r="B62" s="185"/>
      <c r="C62" s="183"/>
      <c r="D62" s="184"/>
      <c r="E62" s="185"/>
      <c r="F62" s="183"/>
      <c r="G62" s="184"/>
      <c r="H62" s="184"/>
      <c r="I62" s="184"/>
      <c r="J62" s="185"/>
      <c r="K62" s="183"/>
      <c r="L62" s="185"/>
      <c r="M62" s="183"/>
      <c r="N62" s="184"/>
      <c r="O62" s="185"/>
      <c r="P62" s="183"/>
      <c r="Q62" s="184"/>
      <c r="R62" s="184"/>
      <c r="S62" s="184"/>
      <c r="T62" s="185"/>
      <c r="U62" s="199"/>
      <c r="V62" s="199"/>
      <c r="W62" s="183"/>
      <c r="X62" s="184"/>
      <c r="Y62" s="185"/>
    </row>
    <row r="63" spans="1:25" x14ac:dyDescent="0.25">
      <c r="A63" s="183"/>
      <c r="B63" s="185"/>
      <c r="C63" s="183"/>
      <c r="D63" s="184"/>
      <c r="E63" s="185"/>
      <c r="F63" s="183"/>
      <c r="G63" s="184"/>
      <c r="H63" s="184"/>
      <c r="I63" s="184"/>
      <c r="J63" s="185"/>
      <c r="K63" s="183"/>
      <c r="L63" s="185"/>
      <c r="M63" s="183"/>
      <c r="N63" s="184"/>
      <c r="O63" s="185"/>
      <c r="P63" s="183"/>
      <c r="Q63" s="184"/>
      <c r="R63" s="184"/>
      <c r="S63" s="184"/>
      <c r="T63" s="185"/>
      <c r="U63" s="199"/>
      <c r="V63" s="199"/>
      <c r="W63" s="183"/>
      <c r="X63" s="184"/>
      <c r="Y63" s="185"/>
    </row>
    <row r="64" spans="1:25" x14ac:dyDescent="0.25">
      <c r="A64" s="183"/>
      <c r="B64" s="185"/>
      <c r="C64" s="183"/>
      <c r="D64" s="184"/>
      <c r="E64" s="185"/>
      <c r="F64" s="183"/>
      <c r="G64" s="184"/>
      <c r="H64" s="184"/>
      <c r="I64" s="184"/>
      <c r="J64" s="185"/>
      <c r="K64" s="183"/>
      <c r="L64" s="185"/>
      <c r="M64" s="183"/>
      <c r="N64" s="184"/>
      <c r="O64" s="185"/>
      <c r="P64" s="183"/>
      <c r="Q64" s="184"/>
      <c r="R64" s="184"/>
      <c r="S64" s="184"/>
      <c r="T64" s="185"/>
      <c r="U64" s="199"/>
      <c r="V64" s="199"/>
      <c r="W64" s="183"/>
      <c r="X64" s="184"/>
      <c r="Y64" s="185"/>
    </row>
    <row r="65" spans="1:35" x14ac:dyDescent="0.25">
      <c r="A65" s="183"/>
      <c r="B65" s="185"/>
      <c r="C65" s="183"/>
      <c r="D65" s="184"/>
      <c r="E65" s="185"/>
      <c r="F65" s="183"/>
      <c r="G65" s="184"/>
      <c r="H65" s="184"/>
      <c r="I65" s="184"/>
      <c r="J65" s="185"/>
      <c r="K65" s="183"/>
      <c r="L65" s="185"/>
      <c r="M65" s="183"/>
      <c r="N65" s="184"/>
      <c r="O65" s="185"/>
      <c r="P65" s="183"/>
      <c r="Q65" s="184"/>
      <c r="R65" s="184"/>
      <c r="S65" s="184"/>
      <c r="T65" s="185"/>
      <c r="U65" s="199"/>
      <c r="V65" s="199"/>
      <c r="W65" s="183"/>
      <c r="X65" s="184"/>
      <c r="Y65" s="185"/>
    </row>
    <row r="66" spans="1:35" x14ac:dyDescent="0.25">
      <c r="A66" s="183"/>
      <c r="B66" s="185"/>
      <c r="C66" s="183"/>
      <c r="D66" s="184"/>
      <c r="E66" s="185"/>
      <c r="F66" s="183"/>
      <c r="G66" s="184"/>
      <c r="H66" s="184"/>
      <c r="I66" s="184"/>
      <c r="J66" s="185"/>
      <c r="K66" s="183"/>
      <c r="L66" s="185"/>
      <c r="M66" s="183"/>
      <c r="N66" s="184"/>
      <c r="O66" s="185"/>
      <c r="P66" s="183"/>
      <c r="Q66" s="184"/>
      <c r="R66" s="184"/>
      <c r="S66" s="184"/>
      <c r="T66" s="185"/>
      <c r="U66" s="199"/>
      <c r="V66" s="199"/>
      <c r="W66" s="183"/>
      <c r="X66" s="184"/>
      <c r="Y66" s="185"/>
    </row>
    <row r="67" spans="1:35" x14ac:dyDescent="0.25">
      <c r="A67" s="183"/>
      <c r="B67" s="185"/>
      <c r="C67" s="183"/>
      <c r="D67" s="184"/>
      <c r="E67" s="185"/>
      <c r="F67" s="183"/>
      <c r="G67" s="184"/>
      <c r="H67" s="184"/>
      <c r="I67" s="184"/>
      <c r="J67" s="185"/>
      <c r="K67" s="183"/>
      <c r="L67" s="185"/>
      <c r="M67" s="183"/>
      <c r="N67" s="184"/>
      <c r="O67" s="185"/>
      <c r="P67" s="183"/>
      <c r="Q67" s="184"/>
      <c r="R67" s="184"/>
      <c r="S67" s="184"/>
      <c r="T67" s="185"/>
      <c r="U67" s="199"/>
      <c r="V67" s="199"/>
      <c r="W67" s="183"/>
      <c r="X67" s="184"/>
      <c r="Y67" s="185"/>
    </row>
    <row r="68" spans="1:35" x14ac:dyDescent="0.25">
      <c r="A68" s="183"/>
      <c r="B68" s="185"/>
      <c r="C68" s="183"/>
      <c r="D68" s="184"/>
      <c r="E68" s="185"/>
      <c r="F68" s="183"/>
      <c r="G68" s="184"/>
      <c r="H68" s="184"/>
      <c r="I68" s="184"/>
      <c r="J68" s="185"/>
      <c r="K68" s="183"/>
      <c r="L68" s="185"/>
      <c r="M68" s="183"/>
      <c r="N68" s="184"/>
      <c r="O68" s="185"/>
      <c r="P68" s="183"/>
      <c r="Q68" s="184"/>
      <c r="R68" s="184"/>
      <c r="S68" s="184"/>
      <c r="T68" s="185"/>
      <c r="U68" s="199"/>
      <c r="V68" s="199"/>
      <c r="W68" s="183"/>
      <c r="X68" s="184"/>
      <c r="Y68" s="185"/>
    </row>
    <row r="69" spans="1:35" x14ac:dyDescent="0.25">
      <c r="A69" s="183"/>
      <c r="B69" s="185"/>
      <c r="C69" s="183"/>
      <c r="D69" s="184"/>
      <c r="E69" s="185"/>
      <c r="F69" s="183"/>
      <c r="G69" s="184"/>
      <c r="H69" s="184"/>
      <c r="I69" s="184"/>
      <c r="J69" s="185"/>
      <c r="K69" s="183"/>
      <c r="L69" s="185"/>
      <c r="M69" s="183"/>
      <c r="N69" s="184"/>
      <c r="O69" s="185"/>
      <c r="P69" s="183"/>
      <c r="Q69" s="184"/>
      <c r="R69" s="184"/>
      <c r="S69" s="184"/>
      <c r="T69" s="185"/>
      <c r="U69" s="199"/>
      <c r="V69" s="199"/>
      <c r="W69" s="183"/>
      <c r="X69" s="184"/>
      <c r="Y69" s="185"/>
    </row>
    <row r="70" spans="1:35" x14ac:dyDescent="0.25">
      <c r="A70" s="183"/>
      <c r="B70" s="185"/>
      <c r="C70" s="183"/>
      <c r="D70" s="184"/>
      <c r="E70" s="185"/>
      <c r="F70" s="183"/>
      <c r="G70" s="184"/>
      <c r="H70" s="184"/>
      <c r="I70" s="184"/>
      <c r="J70" s="185"/>
      <c r="K70" s="183"/>
      <c r="L70" s="185"/>
      <c r="M70" s="183"/>
      <c r="N70" s="184"/>
      <c r="O70" s="185"/>
      <c r="P70" s="183"/>
      <c r="Q70" s="184"/>
      <c r="R70" s="184"/>
      <c r="S70" s="184"/>
      <c r="T70" s="185"/>
      <c r="U70" s="199"/>
      <c r="V70" s="199"/>
      <c r="W70" s="183"/>
      <c r="X70" s="184"/>
      <c r="Y70" s="185"/>
    </row>
    <row r="71" spans="1:35" x14ac:dyDescent="0.25">
      <c r="A71" s="183"/>
      <c r="B71" s="185"/>
      <c r="C71" s="183"/>
      <c r="D71" s="184"/>
      <c r="E71" s="185"/>
      <c r="F71" s="183"/>
      <c r="G71" s="184"/>
      <c r="H71" s="184"/>
      <c r="I71" s="184"/>
      <c r="J71" s="185"/>
      <c r="K71" s="183"/>
      <c r="L71" s="185"/>
      <c r="M71" s="183"/>
      <c r="N71" s="184"/>
      <c r="O71" s="185"/>
      <c r="P71" s="183"/>
      <c r="Q71" s="184"/>
      <c r="R71" s="184"/>
      <c r="S71" s="184"/>
      <c r="T71" s="185"/>
      <c r="U71" s="199"/>
      <c r="V71" s="199"/>
      <c r="W71" s="183"/>
      <c r="X71" s="184"/>
      <c r="Y71" s="185"/>
    </row>
    <row r="72" spans="1:35" x14ac:dyDescent="0.25">
      <c r="A72" s="183"/>
      <c r="B72" s="185"/>
      <c r="C72" s="183"/>
      <c r="D72" s="184"/>
      <c r="E72" s="185"/>
      <c r="F72" s="183"/>
      <c r="G72" s="184"/>
      <c r="H72" s="184"/>
      <c r="I72" s="184"/>
      <c r="J72" s="185"/>
      <c r="K72" s="183"/>
      <c r="L72" s="185"/>
      <c r="M72" s="183"/>
      <c r="N72" s="184"/>
      <c r="O72" s="185"/>
      <c r="P72" s="183"/>
      <c r="Q72" s="184"/>
      <c r="R72" s="184"/>
      <c r="S72" s="184"/>
      <c r="T72" s="185"/>
      <c r="U72" s="199"/>
      <c r="V72" s="199"/>
      <c r="W72" s="183"/>
      <c r="X72" s="184"/>
      <c r="Y72" s="185"/>
    </row>
    <row r="73" spans="1:35" x14ac:dyDescent="0.25">
      <c r="A73" s="183"/>
      <c r="B73" s="185"/>
      <c r="C73" s="183"/>
      <c r="D73" s="184"/>
      <c r="E73" s="185"/>
      <c r="F73" s="183"/>
      <c r="G73" s="184"/>
      <c r="H73" s="184"/>
      <c r="I73" s="184"/>
      <c r="J73" s="185"/>
      <c r="K73" s="183"/>
      <c r="L73" s="185"/>
      <c r="M73" s="183"/>
      <c r="N73" s="184"/>
      <c r="O73" s="185"/>
      <c r="P73" s="183"/>
      <c r="Q73" s="184"/>
      <c r="R73" s="184"/>
      <c r="S73" s="184"/>
      <c r="T73" s="185"/>
      <c r="U73" s="199"/>
      <c r="V73" s="199"/>
      <c r="W73" s="183"/>
      <c r="X73" s="184"/>
      <c r="Y73" s="185"/>
    </row>
    <row r="74" spans="1:35" x14ac:dyDescent="0.25">
      <c r="A74" s="186"/>
      <c r="B74" s="188"/>
      <c r="C74" s="186"/>
      <c r="D74" s="187"/>
      <c r="E74" s="188"/>
      <c r="F74" s="186"/>
      <c r="G74" s="187"/>
      <c r="H74" s="187"/>
      <c r="I74" s="187"/>
      <c r="J74" s="188"/>
      <c r="K74" s="186"/>
      <c r="L74" s="188"/>
      <c r="M74" s="186"/>
      <c r="N74" s="187"/>
      <c r="O74" s="188"/>
      <c r="P74" s="186"/>
      <c r="Q74" s="187"/>
      <c r="R74" s="187"/>
      <c r="S74" s="187"/>
      <c r="T74" s="188"/>
      <c r="U74" s="199"/>
      <c r="V74" s="199"/>
      <c r="W74" s="186"/>
      <c r="X74" s="187"/>
      <c r="Y74" s="188"/>
    </row>
    <row r="75" spans="1:35" x14ac:dyDescent="0.25">
      <c r="A75" s="189" t="s">
        <v>620</v>
      </c>
      <c r="B75" s="189"/>
      <c r="C75" s="189" t="s">
        <v>620</v>
      </c>
      <c r="D75" s="189"/>
      <c r="E75" s="189"/>
      <c r="F75" s="190"/>
      <c r="G75" s="191"/>
      <c r="H75" s="191"/>
      <c r="I75" s="191"/>
      <c r="J75" s="192"/>
      <c r="K75" s="189" t="s">
        <v>613</v>
      </c>
      <c r="L75" s="189"/>
      <c r="M75" s="190" t="s">
        <v>613</v>
      </c>
      <c r="N75" s="191"/>
      <c r="O75" s="192"/>
      <c r="P75" s="190" t="s">
        <v>517</v>
      </c>
      <c r="Q75" s="191"/>
      <c r="R75" s="191"/>
      <c r="S75" s="191"/>
      <c r="T75" s="192"/>
      <c r="U75" s="189"/>
      <c r="V75" s="189"/>
      <c r="W75" s="190"/>
      <c r="X75" s="191"/>
      <c r="Y75" s="192"/>
      <c r="Z75" s="190" t="s">
        <v>608</v>
      </c>
      <c r="AA75" s="191"/>
      <c r="AB75" s="191"/>
      <c r="AC75" s="191"/>
      <c r="AD75" s="192"/>
      <c r="AE75" s="190" t="s">
        <v>605</v>
      </c>
      <c r="AF75" s="191"/>
      <c r="AG75" s="191"/>
      <c r="AH75" s="191"/>
      <c r="AI75" s="192"/>
    </row>
    <row r="76" spans="1:35" x14ac:dyDescent="0.25">
      <c r="A76" s="189"/>
      <c r="B76" s="189"/>
      <c r="C76" s="189"/>
      <c r="D76" s="189"/>
      <c r="E76" s="189"/>
      <c r="F76" s="193"/>
      <c r="G76" s="194"/>
      <c r="H76" s="194"/>
      <c r="I76" s="194"/>
      <c r="J76" s="195"/>
      <c r="K76" s="189"/>
      <c r="L76" s="189"/>
      <c r="M76" s="193"/>
      <c r="N76" s="194"/>
      <c r="O76" s="195"/>
      <c r="P76" s="193"/>
      <c r="Q76" s="194"/>
      <c r="R76" s="194"/>
      <c r="S76" s="194"/>
      <c r="T76" s="195"/>
      <c r="U76" s="189"/>
      <c r="V76" s="189"/>
      <c r="W76" s="193"/>
      <c r="X76" s="194"/>
      <c r="Y76" s="195"/>
      <c r="Z76" s="193"/>
      <c r="AA76" s="194"/>
      <c r="AB76" s="194"/>
      <c r="AC76" s="194"/>
      <c r="AD76" s="195"/>
      <c r="AE76" s="193"/>
      <c r="AF76" s="194"/>
      <c r="AG76" s="194"/>
      <c r="AH76" s="194"/>
      <c r="AI76" s="195"/>
    </row>
  </sheetData>
  <mergeCells count="84">
    <mergeCell ref="W1:X2"/>
    <mergeCell ref="U3:V4"/>
    <mergeCell ref="W3:X4"/>
    <mergeCell ref="U5:Y5"/>
    <mergeCell ref="A44:B74"/>
    <mergeCell ref="C44:E74"/>
    <mergeCell ref="A1:B2"/>
    <mergeCell ref="C1:D2"/>
    <mergeCell ref="A3:B4"/>
    <mergeCell ref="C3:D4"/>
    <mergeCell ref="F1:G2"/>
    <mergeCell ref="H1:I2"/>
    <mergeCell ref="F3:G4"/>
    <mergeCell ref="H3:I4"/>
    <mergeCell ref="F5:J5"/>
    <mergeCell ref="K1:L2"/>
    <mergeCell ref="A75:B76"/>
    <mergeCell ref="C75:E76"/>
    <mergeCell ref="U6:Y6"/>
    <mergeCell ref="U39:Y40"/>
    <mergeCell ref="U8:Y38"/>
    <mergeCell ref="P75:T76"/>
    <mergeCell ref="F75:J76"/>
    <mergeCell ref="P44:T74"/>
    <mergeCell ref="A6:E6"/>
    <mergeCell ref="A8:B38"/>
    <mergeCell ref="C8:E38"/>
    <mergeCell ref="H39:J40"/>
    <mergeCell ref="P8:Q38"/>
    <mergeCell ref="R8:T38"/>
    <mergeCell ref="P39:Q40"/>
    <mergeCell ref="R39:T40"/>
    <mergeCell ref="M1:N2"/>
    <mergeCell ref="K3:L4"/>
    <mergeCell ref="M3:N4"/>
    <mergeCell ref="K5:O5"/>
    <mergeCell ref="P6:T6"/>
    <mergeCell ref="P1:Q2"/>
    <mergeCell ref="R1:S2"/>
    <mergeCell ref="P3:Q4"/>
    <mergeCell ref="R3:S4"/>
    <mergeCell ref="P5:T5"/>
    <mergeCell ref="AE1:AF2"/>
    <mergeCell ref="AG1:AH2"/>
    <mergeCell ref="AE3:AF4"/>
    <mergeCell ref="AG3:AH4"/>
    <mergeCell ref="AE5:AI5"/>
    <mergeCell ref="Z3:AA4"/>
    <mergeCell ref="AB3:AC4"/>
    <mergeCell ref="Z5:AD5"/>
    <mergeCell ref="Z6:AD6"/>
    <mergeCell ref="Z1:AA2"/>
    <mergeCell ref="U1:V2"/>
    <mergeCell ref="AE75:AI76"/>
    <mergeCell ref="AE39:AI40"/>
    <mergeCell ref="Z75:AD76"/>
    <mergeCell ref="AE8:AF38"/>
    <mergeCell ref="U75:V76"/>
    <mergeCell ref="W75:Y76"/>
    <mergeCell ref="U44:V74"/>
    <mergeCell ref="W44:Y74"/>
    <mergeCell ref="Z8:AA38"/>
    <mergeCell ref="AB8:AD38"/>
    <mergeCell ref="Z39:AA40"/>
    <mergeCell ref="AB39:AD40"/>
    <mergeCell ref="AE6:AI6"/>
    <mergeCell ref="AG8:AI38"/>
    <mergeCell ref="AB1:AC2"/>
    <mergeCell ref="A5:E5"/>
    <mergeCell ref="K8:L38"/>
    <mergeCell ref="M8:O38"/>
    <mergeCell ref="K39:L40"/>
    <mergeCell ref="M39:O40"/>
    <mergeCell ref="K6:O6"/>
    <mergeCell ref="F6:J6"/>
    <mergeCell ref="A39:B40"/>
    <mergeCell ref="C39:E40"/>
    <mergeCell ref="F39:G40"/>
    <mergeCell ref="F8:G38"/>
    <mergeCell ref="F44:J74"/>
    <mergeCell ref="K44:L74"/>
    <mergeCell ref="M44:O74"/>
    <mergeCell ref="K75:L76"/>
    <mergeCell ref="M75:O76"/>
  </mergeCells>
  <pageMargins left="0.511811024" right="0.511811024" top="0.78740157499999996" bottom="0.78740157499999996" header="0.31496062000000002" footer="0.31496062000000002"/>
  <pageSetup paperSize="9" scale="58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5B836-D429-4124-957C-AD988912FCA2}">
  <sheetPr>
    <pageSetUpPr fitToPage="1"/>
  </sheetPr>
  <dimension ref="A1:P71"/>
  <sheetViews>
    <sheetView showGridLines="0" view="pageBreakPreview" topLeftCell="C40" zoomScale="60" zoomScaleNormal="40" workbookViewId="0">
      <selection activeCell="S60" sqref="S60"/>
    </sheetView>
  </sheetViews>
  <sheetFormatPr defaultRowHeight="15" x14ac:dyDescent="0.25"/>
  <cols>
    <col min="1" max="1" width="14" customWidth="1"/>
    <col min="2" max="2" width="107.28515625" customWidth="1"/>
    <col min="3" max="3" width="9" customWidth="1"/>
    <col min="4" max="4" width="17.5703125" bestFit="1" customWidth="1"/>
    <col min="5" max="5" width="20.140625" bestFit="1" customWidth="1"/>
    <col min="6" max="6" width="20.85546875" customWidth="1"/>
    <col min="7" max="7" width="17.7109375" bestFit="1" customWidth="1"/>
    <col min="8" max="8" width="21.5703125" bestFit="1" customWidth="1"/>
    <col min="9" max="9" width="19.85546875" customWidth="1"/>
    <col min="10" max="10" width="24" customWidth="1"/>
    <col min="11" max="11" width="23.5703125" customWidth="1"/>
    <col min="12" max="12" width="27.85546875" customWidth="1"/>
    <col min="13" max="13" width="24" customWidth="1"/>
    <col min="14" max="14" width="23.85546875" style="7" customWidth="1"/>
    <col min="15" max="15" width="12.7109375" customWidth="1"/>
    <col min="16" max="16" width="11" customWidth="1"/>
  </cols>
  <sheetData>
    <row r="1" spans="1:16" ht="15.75" thickBot="1" x14ac:dyDescent="0.3">
      <c r="A1" s="136" t="s">
        <v>0</v>
      </c>
      <c r="B1" s="137"/>
      <c r="C1" s="137"/>
      <c r="D1" s="137"/>
      <c r="E1" s="137"/>
      <c r="F1" s="137"/>
      <c r="G1" s="136" t="s">
        <v>621</v>
      </c>
      <c r="H1" s="137"/>
      <c r="I1" s="137"/>
      <c r="J1" s="137"/>
      <c r="K1" s="140"/>
      <c r="L1" s="133" t="s">
        <v>1</v>
      </c>
      <c r="M1" s="134"/>
      <c r="N1" s="134"/>
      <c r="O1" s="134"/>
      <c r="P1" s="135"/>
    </row>
    <row r="2" spans="1:16" ht="15.75" x14ac:dyDescent="0.25">
      <c r="A2" s="138"/>
      <c r="B2" s="139"/>
      <c r="C2" s="139"/>
      <c r="D2" s="139"/>
      <c r="E2" s="139"/>
      <c r="F2" s="139"/>
      <c r="G2" s="138"/>
      <c r="H2" s="139"/>
      <c r="I2" s="139"/>
      <c r="J2" s="139"/>
      <c r="K2" s="141"/>
      <c r="L2" s="1"/>
      <c r="M2" s="2"/>
      <c r="N2" s="2"/>
      <c r="O2" s="55"/>
      <c r="P2" s="63"/>
    </row>
    <row r="3" spans="1:16" ht="15.75" x14ac:dyDescent="0.25">
      <c r="A3" s="142" t="s">
        <v>2</v>
      </c>
      <c r="B3" s="143"/>
      <c r="C3" s="143"/>
      <c r="D3" s="143"/>
      <c r="E3" s="143"/>
      <c r="F3" s="143"/>
      <c r="G3" s="138" t="s">
        <v>622</v>
      </c>
      <c r="H3" s="139"/>
      <c r="I3" s="139"/>
      <c r="J3" s="139"/>
      <c r="K3" s="141"/>
      <c r="L3" s="3" t="s">
        <v>16</v>
      </c>
      <c r="M3" s="92"/>
      <c r="N3" s="92"/>
      <c r="O3" s="93"/>
      <c r="P3" s="63"/>
    </row>
    <row r="4" spans="1:16" ht="16.5" thickBot="1" x14ac:dyDescent="0.3">
      <c r="A4" s="144"/>
      <c r="B4" s="145"/>
      <c r="C4" s="145"/>
      <c r="D4" s="145"/>
      <c r="E4" s="145"/>
      <c r="F4" s="145"/>
      <c r="G4" s="146"/>
      <c r="H4" s="147"/>
      <c r="I4" s="147"/>
      <c r="J4" s="147"/>
      <c r="K4" s="148"/>
      <c r="L4" s="5"/>
      <c r="M4" s="6"/>
      <c r="N4" s="6"/>
      <c r="O4" s="57"/>
      <c r="P4" s="64"/>
    </row>
    <row r="5" spans="1:16" x14ac:dyDescent="0.25">
      <c r="A5" s="222" t="s">
        <v>14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4"/>
    </row>
    <row r="6" spans="1:16" x14ac:dyDescent="0.25">
      <c r="A6" s="225"/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7"/>
    </row>
    <row r="7" spans="1:16" ht="15.75" thickBot="1" x14ac:dyDescent="0.3">
      <c r="A7" s="228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30"/>
    </row>
    <row r="8" spans="1:16" ht="15.75" x14ac:dyDescent="0.25">
      <c r="A8" s="159" t="s">
        <v>17</v>
      </c>
      <c r="B8" s="161" t="s">
        <v>3</v>
      </c>
      <c r="C8" s="163" t="s">
        <v>4</v>
      </c>
      <c r="D8" s="165" t="s">
        <v>5</v>
      </c>
      <c r="E8" s="165"/>
      <c r="F8" s="165"/>
      <c r="G8" s="165"/>
      <c r="H8" s="165"/>
      <c r="I8" s="166" t="s">
        <v>6</v>
      </c>
      <c r="J8" s="219" t="s">
        <v>7</v>
      </c>
      <c r="K8" s="220"/>
      <c r="L8" s="220"/>
      <c r="M8" s="220"/>
      <c r="N8" s="221"/>
      <c r="O8" s="149" t="s">
        <v>8</v>
      </c>
      <c r="P8" s="150"/>
    </row>
    <row r="9" spans="1:16" ht="15.75" x14ac:dyDescent="0.25">
      <c r="A9" s="160"/>
      <c r="B9" s="162"/>
      <c r="C9" s="164"/>
      <c r="D9" s="8" t="s">
        <v>9</v>
      </c>
      <c r="E9" s="8" t="s">
        <v>10</v>
      </c>
      <c r="F9" s="9" t="s">
        <v>11</v>
      </c>
      <c r="G9" s="9" t="s">
        <v>12</v>
      </c>
      <c r="H9" s="8" t="s">
        <v>13</v>
      </c>
      <c r="I9" s="167"/>
      <c r="J9" s="10" t="s">
        <v>9</v>
      </c>
      <c r="K9" s="10" t="s">
        <v>10</v>
      </c>
      <c r="L9" s="10" t="s">
        <v>11</v>
      </c>
      <c r="M9" s="10" t="s">
        <v>12</v>
      </c>
      <c r="N9" s="10" t="s">
        <v>13</v>
      </c>
      <c r="O9" s="58" t="s">
        <v>11</v>
      </c>
      <c r="P9" s="65" t="s">
        <v>12</v>
      </c>
    </row>
    <row r="10" spans="1:16" ht="15.75" x14ac:dyDescent="0.25">
      <c r="A10" s="94" t="s">
        <v>93</v>
      </c>
      <c r="B10" s="48" t="s">
        <v>94</v>
      </c>
      <c r="C10" s="95"/>
      <c r="D10" s="67"/>
      <c r="E10" s="67"/>
      <c r="F10" s="67"/>
      <c r="G10" s="67"/>
      <c r="H10" s="67"/>
      <c r="I10" s="67"/>
      <c r="J10" s="67">
        <f>J11</f>
        <v>3904.2270000000003</v>
      </c>
      <c r="K10" s="67">
        <f>K11</f>
        <v>0</v>
      </c>
      <c r="L10" s="67">
        <f>L11</f>
        <v>3904.2270000000003</v>
      </c>
      <c r="M10" s="67">
        <f>M11</f>
        <v>3904.2270000000003</v>
      </c>
      <c r="N10" s="67">
        <f>N11</f>
        <v>0</v>
      </c>
      <c r="O10" s="96"/>
      <c r="P10" s="97"/>
    </row>
    <row r="11" spans="1:16" ht="15.75" x14ac:dyDescent="0.25">
      <c r="A11" s="98" t="s">
        <v>117</v>
      </c>
      <c r="B11" s="17" t="s">
        <v>118</v>
      </c>
      <c r="C11" s="99" t="s">
        <v>77</v>
      </c>
      <c r="D11" s="14">
        <v>6.9</v>
      </c>
      <c r="E11" s="14"/>
      <c r="F11" s="14">
        <v>6.9</v>
      </c>
      <c r="G11" s="18">
        <f>E11+F11</f>
        <v>6.9</v>
      </c>
      <c r="H11" s="18">
        <f>D11-G11</f>
        <v>0</v>
      </c>
      <c r="I11" s="15">
        <v>565.83000000000004</v>
      </c>
      <c r="J11" s="100">
        <f>D11*I11</f>
        <v>3904.2270000000003</v>
      </c>
      <c r="K11" s="100">
        <f>E11*I11</f>
        <v>0</v>
      </c>
      <c r="L11" s="100">
        <f>F11*I11</f>
        <v>3904.2270000000003</v>
      </c>
      <c r="M11" s="14">
        <f>G11*I11</f>
        <v>3904.2270000000003</v>
      </c>
      <c r="N11" s="16">
        <f>H11*I11</f>
        <v>0</v>
      </c>
      <c r="O11" s="60">
        <f>L11/J11</f>
        <v>1</v>
      </c>
      <c r="P11" s="101">
        <f>M11/J11</f>
        <v>1</v>
      </c>
    </row>
    <row r="12" spans="1:16" ht="15.75" x14ac:dyDescent="0.25">
      <c r="A12" s="94" t="s">
        <v>121</v>
      </c>
      <c r="B12" s="48" t="s">
        <v>122</v>
      </c>
      <c r="C12" s="95"/>
      <c r="D12" s="67"/>
      <c r="E12" s="67"/>
      <c r="F12" s="67"/>
      <c r="G12" s="67"/>
      <c r="H12" s="67"/>
      <c r="I12" s="67"/>
      <c r="J12" s="67">
        <f>SUM(J13:J18)</f>
        <v>8001.4708799999999</v>
      </c>
      <c r="K12" s="67">
        <f>SUM(K13:K18)</f>
        <v>0</v>
      </c>
      <c r="L12" s="67">
        <f>SUM(L13:L18)</f>
        <v>8001.4708799999999</v>
      </c>
      <c r="M12" s="67">
        <f>SUM(M13:M18)</f>
        <v>8001.4708799999999</v>
      </c>
      <c r="N12" s="67">
        <f>SUM(N13:N18)</f>
        <v>0</v>
      </c>
      <c r="O12" s="96"/>
      <c r="P12" s="97"/>
    </row>
    <row r="13" spans="1:16" ht="31.5" x14ac:dyDescent="0.25">
      <c r="A13" s="98" t="s">
        <v>123</v>
      </c>
      <c r="B13" s="17" t="s">
        <v>109</v>
      </c>
      <c r="C13" s="99" t="s">
        <v>110</v>
      </c>
      <c r="D13" s="14">
        <v>30.81</v>
      </c>
      <c r="E13" s="14"/>
      <c r="F13" s="14">
        <v>30.81</v>
      </c>
      <c r="G13" s="18">
        <f>E13+F13</f>
        <v>30.81</v>
      </c>
      <c r="H13" s="18">
        <f>D13-G13</f>
        <v>0</v>
      </c>
      <c r="I13" s="15">
        <v>15.3</v>
      </c>
      <c r="J13" s="100">
        <f>D13*I13</f>
        <v>471.39300000000003</v>
      </c>
      <c r="K13" s="100">
        <f>E13*I13</f>
        <v>0</v>
      </c>
      <c r="L13" s="100">
        <f>F13*I13</f>
        <v>471.39300000000003</v>
      </c>
      <c r="M13" s="14">
        <f>G13*I13</f>
        <v>471.39300000000003</v>
      </c>
      <c r="N13" s="16">
        <f>H13*I13</f>
        <v>0</v>
      </c>
      <c r="O13" s="60">
        <f t="shared" ref="O13:O18" si="0">L13/J13</f>
        <v>1</v>
      </c>
      <c r="P13" s="101">
        <f t="shared" ref="P13:P18" si="1">M13/J13</f>
        <v>1</v>
      </c>
    </row>
    <row r="14" spans="1:16" ht="31.5" x14ac:dyDescent="0.25">
      <c r="A14" s="98" t="s">
        <v>124</v>
      </c>
      <c r="B14" s="17" t="s">
        <v>112</v>
      </c>
      <c r="C14" s="99" t="s">
        <v>110</v>
      </c>
      <c r="D14" s="14">
        <v>51</v>
      </c>
      <c r="E14" s="14"/>
      <c r="F14" s="14">
        <v>51</v>
      </c>
      <c r="G14" s="18">
        <f t="shared" ref="G14:G18" si="2">E14+F14</f>
        <v>51</v>
      </c>
      <c r="H14" s="18">
        <f t="shared" ref="H14:H35" si="3">D14-G14</f>
        <v>0</v>
      </c>
      <c r="I14" s="15">
        <v>14.83</v>
      </c>
      <c r="J14" s="100">
        <f t="shared" ref="J14:J18" si="4">D14*I14</f>
        <v>756.33</v>
      </c>
      <c r="K14" s="100">
        <f t="shared" ref="K14:K18" si="5">E14*I14</f>
        <v>0</v>
      </c>
      <c r="L14" s="100">
        <f t="shared" ref="L14:L18" si="6">F14*I14</f>
        <v>756.33</v>
      </c>
      <c r="M14" s="14">
        <f t="shared" ref="M14:M18" si="7">G14*I14</f>
        <v>756.33</v>
      </c>
      <c r="N14" s="16">
        <f t="shared" ref="N14:N18" si="8">H14*I14</f>
        <v>0</v>
      </c>
      <c r="O14" s="60">
        <f t="shared" si="0"/>
        <v>1</v>
      </c>
      <c r="P14" s="101">
        <f t="shared" si="1"/>
        <v>1</v>
      </c>
    </row>
    <row r="15" spans="1:16" ht="31.5" x14ac:dyDescent="0.25">
      <c r="A15" s="98" t="s">
        <v>125</v>
      </c>
      <c r="B15" s="17" t="s">
        <v>126</v>
      </c>
      <c r="C15" s="99" t="s">
        <v>110</v>
      </c>
      <c r="D15" s="14">
        <v>39.770000000000003</v>
      </c>
      <c r="E15" s="14"/>
      <c r="F15" s="14">
        <v>39.770000000000003</v>
      </c>
      <c r="G15" s="18">
        <f t="shared" si="2"/>
        <v>39.770000000000003</v>
      </c>
      <c r="H15" s="18">
        <f t="shared" si="3"/>
        <v>0</v>
      </c>
      <c r="I15" s="15">
        <v>16.43</v>
      </c>
      <c r="J15" s="100">
        <f t="shared" si="4"/>
        <v>653.42110000000002</v>
      </c>
      <c r="K15" s="100">
        <f t="shared" si="5"/>
        <v>0</v>
      </c>
      <c r="L15" s="100">
        <f t="shared" si="6"/>
        <v>653.42110000000002</v>
      </c>
      <c r="M15" s="14">
        <f t="shared" si="7"/>
        <v>653.42110000000002</v>
      </c>
      <c r="N15" s="16">
        <f t="shared" si="8"/>
        <v>0</v>
      </c>
      <c r="O15" s="60">
        <f t="shared" si="0"/>
        <v>1</v>
      </c>
      <c r="P15" s="101">
        <f t="shared" si="1"/>
        <v>1</v>
      </c>
    </row>
    <row r="16" spans="1:16" ht="31.5" x14ac:dyDescent="0.25">
      <c r="A16" s="98" t="s">
        <v>127</v>
      </c>
      <c r="B16" s="17" t="s">
        <v>128</v>
      </c>
      <c r="C16" s="99" t="s">
        <v>129</v>
      </c>
      <c r="D16" s="14">
        <f>18.03+2.34</f>
        <v>20.37</v>
      </c>
      <c r="E16" s="14"/>
      <c r="F16" s="14">
        <f>18.03+2.34</f>
        <v>20.37</v>
      </c>
      <c r="G16" s="18">
        <f t="shared" si="2"/>
        <v>20.37</v>
      </c>
      <c r="H16" s="18">
        <f t="shared" si="3"/>
        <v>0</v>
      </c>
      <c r="I16" s="15">
        <v>178.4</v>
      </c>
      <c r="J16" s="100">
        <f t="shared" si="4"/>
        <v>3634.0080000000003</v>
      </c>
      <c r="K16" s="100">
        <f t="shared" si="5"/>
        <v>0</v>
      </c>
      <c r="L16" s="100">
        <f t="shared" si="6"/>
        <v>3634.0080000000003</v>
      </c>
      <c r="M16" s="14">
        <f t="shared" si="7"/>
        <v>3634.0080000000003</v>
      </c>
      <c r="N16" s="16">
        <f t="shared" si="8"/>
        <v>0</v>
      </c>
      <c r="O16" s="60">
        <f t="shared" si="0"/>
        <v>1</v>
      </c>
      <c r="P16" s="101">
        <f t="shared" si="1"/>
        <v>1</v>
      </c>
    </row>
    <row r="17" spans="1:16" ht="31.5" x14ac:dyDescent="0.25">
      <c r="A17" s="98" t="s">
        <v>130</v>
      </c>
      <c r="B17" s="17" t="s">
        <v>131</v>
      </c>
      <c r="C17" s="99" t="s">
        <v>31</v>
      </c>
      <c r="D17" s="14">
        <f>10.844+1.04</f>
        <v>11.884</v>
      </c>
      <c r="E17" s="14"/>
      <c r="F17" s="14">
        <f>10.844+1.04</f>
        <v>11.884</v>
      </c>
      <c r="G17" s="18">
        <f t="shared" si="2"/>
        <v>11.884</v>
      </c>
      <c r="H17" s="18">
        <f t="shared" si="3"/>
        <v>0</v>
      </c>
      <c r="I17" s="15">
        <v>95.92</v>
      </c>
      <c r="J17" s="100">
        <f t="shared" si="4"/>
        <v>1139.91328</v>
      </c>
      <c r="K17" s="100">
        <f t="shared" si="5"/>
        <v>0</v>
      </c>
      <c r="L17" s="100">
        <f t="shared" si="6"/>
        <v>1139.91328</v>
      </c>
      <c r="M17" s="14">
        <f t="shared" si="7"/>
        <v>1139.91328</v>
      </c>
      <c r="N17" s="16">
        <f t="shared" si="8"/>
        <v>0</v>
      </c>
      <c r="O17" s="60">
        <f t="shared" si="0"/>
        <v>1</v>
      </c>
      <c r="P17" s="101">
        <f t="shared" si="1"/>
        <v>1</v>
      </c>
    </row>
    <row r="18" spans="1:16" ht="15.75" x14ac:dyDescent="0.25">
      <c r="A18" s="98" t="s">
        <v>132</v>
      </c>
      <c r="B18" s="17" t="s">
        <v>133</v>
      </c>
      <c r="C18" s="99" t="s">
        <v>77</v>
      </c>
      <c r="D18" s="14">
        <v>2.29</v>
      </c>
      <c r="E18" s="14"/>
      <c r="F18" s="14">
        <v>2.29</v>
      </c>
      <c r="G18" s="18">
        <f t="shared" si="2"/>
        <v>2.29</v>
      </c>
      <c r="H18" s="18">
        <f t="shared" si="3"/>
        <v>0</v>
      </c>
      <c r="I18" s="15">
        <v>587.95000000000005</v>
      </c>
      <c r="J18" s="100">
        <f t="shared" si="4"/>
        <v>1346.4055000000001</v>
      </c>
      <c r="K18" s="100">
        <f t="shared" si="5"/>
        <v>0</v>
      </c>
      <c r="L18" s="100">
        <f t="shared" si="6"/>
        <v>1346.4055000000001</v>
      </c>
      <c r="M18" s="14">
        <f t="shared" si="7"/>
        <v>1346.4055000000001</v>
      </c>
      <c r="N18" s="16">
        <f t="shared" si="8"/>
        <v>0</v>
      </c>
      <c r="O18" s="60">
        <f t="shared" si="0"/>
        <v>1</v>
      </c>
      <c r="P18" s="101">
        <f t="shared" si="1"/>
        <v>1</v>
      </c>
    </row>
    <row r="19" spans="1:16" ht="15.75" x14ac:dyDescent="0.25">
      <c r="A19" s="94" t="s">
        <v>134</v>
      </c>
      <c r="B19" s="48" t="s">
        <v>135</v>
      </c>
      <c r="C19" s="95"/>
      <c r="D19" s="67"/>
      <c r="E19" s="67"/>
      <c r="F19" s="67"/>
      <c r="G19" s="67"/>
      <c r="H19" s="67"/>
      <c r="I19" s="67"/>
      <c r="J19" s="67">
        <f>SUM(J20:J23)</f>
        <v>1775.1704</v>
      </c>
      <c r="K19" s="67">
        <f>SUM(K20:K23)</f>
        <v>0</v>
      </c>
      <c r="L19" s="67">
        <f>SUM(L20:L23)</f>
        <v>1775.1704</v>
      </c>
      <c r="M19" s="67">
        <f>SUM(M20:M23)</f>
        <v>1775.1704</v>
      </c>
      <c r="N19" s="67">
        <f>SUM(N20:N23)</f>
        <v>0</v>
      </c>
      <c r="O19" s="96"/>
      <c r="P19" s="97"/>
    </row>
    <row r="20" spans="1:16" ht="31.5" x14ac:dyDescent="0.25">
      <c r="A20" s="98" t="s">
        <v>136</v>
      </c>
      <c r="B20" s="17" t="s">
        <v>137</v>
      </c>
      <c r="C20" s="99" t="s">
        <v>31</v>
      </c>
      <c r="D20" s="14">
        <v>26.16</v>
      </c>
      <c r="E20" s="14"/>
      <c r="F20" s="14">
        <v>26.16</v>
      </c>
      <c r="G20" s="18">
        <f>E20+F20</f>
        <v>26.16</v>
      </c>
      <c r="H20" s="18">
        <f t="shared" si="3"/>
        <v>0</v>
      </c>
      <c r="I20" s="15">
        <v>45.69</v>
      </c>
      <c r="J20" s="100">
        <f t="shared" ref="J20:J23" si="9">D20*I20</f>
        <v>1195.2503999999999</v>
      </c>
      <c r="K20" s="100">
        <f t="shared" ref="K20:K23" si="10">E20*I20</f>
        <v>0</v>
      </c>
      <c r="L20" s="100">
        <f t="shared" ref="L20:L23" si="11">F20*I20</f>
        <v>1195.2503999999999</v>
      </c>
      <c r="M20" s="14">
        <f t="shared" ref="M20:M23" si="12">G20*I20</f>
        <v>1195.2503999999999</v>
      </c>
      <c r="N20" s="16">
        <f t="shared" ref="N20:N23" si="13">H20*I20</f>
        <v>0</v>
      </c>
      <c r="O20" s="60">
        <f>L20/J20</f>
        <v>1</v>
      </c>
      <c r="P20" s="101">
        <f>M20/J20</f>
        <v>1</v>
      </c>
    </row>
    <row r="21" spans="1:16" ht="15.75" x14ac:dyDescent="0.25">
      <c r="A21" s="98" t="s">
        <v>140</v>
      </c>
      <c r="B21" s="17" t="s">
        <v>141</v>
      </c>
      <c r="C21" s="99" t="s">
        <v>36</v>
      </c>
      <c r="D21" s="14">
        <v>1</v>
      </c>
      <c r="E21" s="14"/>
      <c r="F21" s="14">
        <v>1</v>
      </c>
      <c r="G21" s="18">
        <f t="shared" ref="G21:G23" si="14">E21+F21</f>
        <v>1</v>
      </c>
      <c r="H21" s="18">
        <f t="shared" si="3"/>
        <v>0</v>
      </c>
      <c r="I21" s="15">
        <v>43.46</v>
      </c>
      <c r="J21" s="100">
        <f t="shared" si="9"/>
        <v>43.46</v>
      </c>
      <c r="K21" s="100">
        <f t="shared" si="10"/>
        <v>0</v>
      </c>
      <c r="L21" s="100">
        <f t="shared" si="11"/>
        <v>43.46</v>
      </c>
      <c r="M21" s="14">
        <f t="shared" si="12"/>
        <v>43.46</v>
      </c>
      <c r="N21" s="16">
        <f t="shared" si="13"/>
        <v>0</v>
      </c>
      <c r="O21" s="60">
        <f>L21/J21</f>
        <v>1</v>
      </c>
      <c r="P21" s="101">
        <f>M21/J21</f>
        <v>1</v>
      </c>
    </row>
    <row r="22" spans="1:16" ht="15.75" x14ac:dyDescent="0.25">
      <c r="A22" s="98" t="s">
        <v>144</v>
      </c>
      <c r="B22" s="17" t="s">
        <v>145</v>
      </c>
      <c r="C22" s="99" t="s">
        <v>36</v>
      </c>
      <c r="D22" s="14">
        <v>3</v>
      </c>
      <c r="E22" s="14"/>
      <c r="F22" s="14">
        <v>3</v>
      </c>
      <c r="G22" s="18">
        <f t="shared" si="14"/>
        <v>3</v>
      </c>
      <c r="H22" s="18">
        <f t="shared" si="3"/>
        <v>0</v>
      </c>
      <c r="I22" s="15">
        <v>74.150000000000006</v>
      </c>
      <c r="J22" s="100">
        <f t="shared" si="9"/>
        <v>222.45000000000002</v>
      </c>
      <c r="K22" s="100">
        <f t="shared" si="10"/>
        <v>0</v>
      </c>
      <c r="L22" s="100">
        <f t="shared" si="11"/>
        <v>222.45000000000002</v>
      </c>
      <c r="M22" s="14">
        <f t="shared" si="12"/>
        <v>222.45000000000002</v>
      </c>
      <c r="N22" s="16">
        <f t="shared" si="13"/>
        <v>0</v>
      </c>
      <c r="O22" s="60">
        <f>L22/J22</f>
        <v>1</v>
      </c>
      <c r="P22" s="101">
        <f>M22/J22</f>
        <v>1</v>
      </c>
    </row>
    <row r="23" spans="1:16" ht="15.75" x14ac:dyDescent="0.25">
      <c r="A23" s="98" t="s">
        <v>148</v>
      </c>
      <c r="B23" s="17" t="s">
        <v>149</v>
      </c>
      <c r="C23" s="99" t="s">
        <v>36</v>
      </c>
      <c r="D23" s="14">
        <v>3</v>
      </c>
      <c r="E23" s="14"/>
      <c r="F23" s="14">
        <v>3</v>
      </c>
      <c r="G23" s="18">
        <f t="shared" si="14"/>
        <v>3</v>
      </c>
      <c r="H23" s="18">
        <f t="shared" si="3"/>
        <v>0</v>
      </c>
      <c r="I23" s="15">
        <v>104.67</v>
      </c>
      <c r="J23" s="100">
        <f t="shared" si="9"/>
        <v>314.01</v>
      </c>
      <c r="K23" s="100">
        <f t="shared" si="10"/>
        <v>0</v>
      </c>
      <c r="L23" s="100">
        <f t="shared" si="11"/>
        <v>314.01</v>
      </c>
      <c r="M23" s="14">
        <f t="shared" si="12"/>
        <v>314.01</v>
      </c>
      <c r="N23" s="16">
        <f t="shared" si="13"/>
        <v>0</v>
      </c>
      <c r="O23" s="60">
        <f>L23/J23</f>
        <v>1</v>
      </c>
      <c r="P23" s="101">
        <f>M23/J23</f>
        <v>1</v>
      </c>
    </row>
    <row r="24" spans="1:16" ht="15.75" x14ac:dyDescent="0.25">
      <c r="A24" s="94" t="s">
        <v>152</v>
      </c>
      <c r="B24" s="48" t="s">
        <v>153</v>
      </c>
      <c r="C24" s="95"/>
      <c r="D24" s="67"/>
      <c r="E24" s="67"/>
      <c r="F24" s="67"/>
      <c r="G24" s="67"/>
      <c r="H24" s="67"/>
      <c r="I24" s="67"/>
      <c r="J24" s="67">
        <f>SUM(J25:J26)</f>
        <v>2084.9892</v>
      </c>
      <c r="K24" s="67">
        <f>SUM(K25:K26)</f>
        <v>0</v>
      </c>
      <c r="L24" s="67">
        <f>SUM(L25:L26)</f>
        <v>2084.9892</v>
      </c>
      <c r="M24" s="67">
        <f>SUM(M25:M26)</f>
        <v>2084.9892</v>
      </c>
      <c r="N24" s="67">
        <f>SUM(N25:N26)</f>
        <v>0</v>
      </c>
      <c r="O24" s="96"/>
      <c r="P24" s="97"/>
    </row>
    <row r="25" spans="1:16" ht="31.5" x14ac:dyDescent="0.25">
      <c r="A25" s="98" t="s">
        <v>154</v>
      </c>
      <c r="B25" s="17" t="s">
        <v>155</v>
      </c>
      <c r="C25" s="99" t="s">
        <v>31</v>
      </c>
      <c r="D25" s="14">
        <v>18.03</v>
      </c>
      <c r="E25" s="14"/>
      <c r="F25" s="14">
        <v>18.03</v>
      </c>
      <c r="G25" s="18">
        <f>E25+F25</f>
        <v>18.03</v>
      </c>
      <c r="H25" s="18">
        <f t="shared" si="3"/>
        <v>0</v>
      </c>
      <c r="I25" s="15">
        <v>56.96</v>
      </c>
      <c r="J25" s="100">
        <f t="shared" ref="J25:J26" si="15">D25*I25</f>
        <v>1026.9888000000001</v>
      </c>
      <c r="K25" s="100">
        <f t="shared" ref="K25:K26" si="16">E25*I25</f>
        <v>0</v>
      </c>
      <c r="L25" s="100">
        <f t="shared" ref="L25:L26" si="17">F25*I25</f>
        <v>1026.9888000000001</v>
      </c>
      <c r="M25" s="14">
        <f t="shared" ref="M25:M26" si="18">G25*I25</f>
        <v>1026.9888000000001</v>
      </c>
      <c r="N25" s="16">
        <f t="shared" ref="N25:N26" si="19">H25*I25</f>
        <v>0</v>
      </c>
      <c r="O25" s="60">
        <f>L25/J25</f>
        <v>1</v>
      </c>
      <c r="P25" s="101">
        <f>M25/J25</f>
        <v>1</v>
      </c>
    </row>
    <row r="26" spans="1:16" ht="31.5" x14ac:dyDescent="0.25">
      <c r="A26" s="98" t="s">
        <v>156</v>
      </c>
      <c r="B26" s="17" t="s">
        <v>157</v>
      </c>
      <c r="C26" s="99" t="s">
        <v>31</v>
      </c>
      <c r="D26" s="102">
        <v>18.03</v>
      </c>
      <c r="E26" s="14"/>
      <c r="F26" s="102">
        <v>18.03</v>
      </c>
      <c r="G26" s="18">
        <f>E26+F26</f>
        <v>18.03</v>
      </c>
      <c r="H26" s="18">
        <f t="shared" si="3"/>
        <v>0</v>
      </c>
      <c r="I26" s="15">
        <v>58.68</v>
      </c>
      <c r="J26" s="100">
        <f t="shared" si="15"/>
        <v>1058.0004000000001</v>
      </c>
      <c r="K26" s="100">
        <f t="shared" si="16"/>
        <v>0</v>
      </c>
      <c r="L26" s="100">
        <f t="shared" si="17"/>
        <v>1058.0004000000001</v>
      </c>
      <c r="M26" s="14">
        <f t="shared" si="18"/>
        <v>1058.0004000000001</v>
      </c>
      <c r="N26" s="16">
        <f t="shared" si="19"/>
        <v>0</v>
      </c>
      <c r="O26" s="60">
        <f>L26/J26</f>
        <v>1</v>
      </c>
      <c r="P26" s="101">
        <f>M26/J26</f>
        <v>1</v>
      </c>
    </row>
    <row r="27" spans="1:16" ht="15.75" x14ac:dyDescent="0.25">
      <c r="A27" s="94" t="s">
        <v>206</v>
      </c>
      <c r="B27" s="48" t="s">
        <v>207</v>
      </c>
      <c r="C27" s="95"/>
      <c r="D27" s="67"/>
      <c r="E27" s="67"/>
      <c r="F27" s="67"/>
      <c r="G27" s="67"/>
      <c r="H27" s="67"/>
      <c r="I27" s="67"/>
      <c r="J27" s="67">
        <f>SUM(J29:J35)</f>
        <v>2958.3137999999999</v>
      </c>
      <c r="K27" s="67">
        <f>SUM(K29:K35)</f>
        <v>0</v>
      </c>
      <c r="L27" s="67">
        <f>SUM(L29:L35)</f>
        <v>2958.3137999999999</v>
      </c>
      <c r="M27" s="67">
        <f>SUM(M29:M35)</f>
        <v>2958.3137999999999</v>
      </c>
      <c r="N27" s="67">
        <f>SUM(N29:N35)</f>
        <v>0</v>
      </c>
      <c r="O27" s="96"/>
      <c r="P27" s="97"/>
    </row>
    <row r="28" spans="1:16" ht="15.75" x14ac:dyDescent="0.25">
      <c r="A28" s="103" t="s">
        <v>208</v>
      </c>
      <c r="B28" s="11" t="s">
        <v>209</v>
      </c>
      <c r="C28" s="99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6"/>
      <c r="O28" s="60" t="e">
        <f>L28/J28</f>
        <v>#DIV/0!</v>
      </c>
      <c r="P28" s="101" t="e">
        <f>M28/J28</f>
        <v>#DIV/0!</v>
      </c>
    </row>
    <row r="29" spans="1:16" ht="31.5" x14ac:dyDescent="0.25">
      <c r="A29" s="98" t="s">
        <v>210</v>
      </c>
      <c r="B29" s="17" t="s">
        <v>211</v>
      </c>
      <c r="C29" s="99" t="s">
        <v>31</v>
      </c>
      <c r="D29" s="14">
        <v>18.03</v>
      </c>
      <c r="E29" s="14"/>
      <c r="F29" s="14">
        <v>18.03</v>
      </c>
      <c r="G29" s="18">
        <f>E29+F29</f>
        <v>18.03</v>
      </c>
      <c r="H29" s="18">
        <f t="shared" si="3"/>
        <v>0</v>
      </c>
      <c r="I29" s="15">
        <v>9.11</v>
      </c>
      <c r="J29" s="100">
        <f t="shared" ref="J29:J35" si="20">D29*I29</f>
        <v>164.2533</v>
      </c>
      <c r="K29" s="100">
        <f t="shared" ref="K29:K35" si="21">E29*I29</f>
        <v>0</v>
      </c>
      <c r="L29" s="100">
        <f t="shared" ref="L29:L35" si="22">F29*I29</f>
        <v>164.2533</v>
      </c>
      <c r="M29" s="14">
        <f t="shared" ref="M29:M35" si="23">G29*I29</f>
        <v>164.2533</v>
      </c>
      <c r="N29" s="16">
        <f t="shared" ref="N29:N35" si="24">H29*I29</f>
        <v>0</v>
      </c>
      <c r="O29" s="60">
        <f>L29/J29</f>
        <v>1</v>
      </c>
      <c r="P29" s="101">
        <f>M29/J29</f>
        <v>1</v>
      </c>
    </row>
    <row r="30" spans="1:16" ht="15.75" x14ac:dyDescent="0.25">
      <c r="A30" s="98" t="s">
        <v>214</v>
      </c>
      <c r="B30" s="17" t="s">
        <v>215</v>
      </c>
      <c r="C30" s="99" t="s">
        <v>31</v>
      </c>
      <c r="D30" s="14">
        <v>18.03</v>
      </c>
      <c r="E30" s="14"/>
      <c r="F30" s="14">
        <v>18.03</v>
      </c>
      <c r="G30" s="18">
        <f t="shared" ref="G30:G35" si="25">E30+F30</f>
        <v>18.03</v>
      </c>
      <c r="H30" s="18">
        <f t="shared" si="3"/>
        <v>0</v>
      </c>
      <c r="I30" s="15">
        <v>42.71</v>
      </c>
      <c r="J30" s="100">
        <f t="shared" si="20"/>
        <v>770.06130000000007</v>
      </c>
      <c r="K30" s="100">
        <f t="shared" si="21"/>
        <v>0</v>
      </c>
      <c r="L30" s="100">
        <f t="shared" si="22"/>
        <v>770.06130000000007</v>
      </c>
      <c r="M30" s="14">
        <f t="shared" si="23"/>
        <v>770.06130000000007</v>
      </c>
      <c r="N30" s="16">
        <f t="shared" si="24"/>
        <v>0</v>
      </c>
      <c r="O30" s="60">
        <f>L30/J30</f>
        <v>1</v>
      </c>
      <c r="P30" s="101">
        <f>M30/J30</f>
        <v>1</v>
      </c>
    </row>
    <row r="31" spans="1:16" ht="15.75" x14ac:dyDescent="0.25">
      <c r="A31" s="103" t="s">
        <v>216</v>
      </c>
      <c r="B31" s="11" t="s">
        <v>217</v>
      </c>
      <c r="C31" s="99"/>
      <c r="D31" s="14"/>
      <c r="E31" s="14"/>
      <c r="F31" s="14"/>
      <c r="G31" s="18">
        <f t="shared" si="25"/>
        <v>0</v>
      </c>
      <c r="H31" s="18">
        <f t="shared" si="3"/>
        <v>0</v>
      </c>
      <c r="I31" s="14"/>
      <c r="J31" s="100">
        <f t="shared" si="20"/>
        <v>0</v>
      </c>
      <c r="K31" s="100">
        <f t="shared" si="21"/>
        <v>0</v>
      </c>
      <c r="L31" s="100">
        <f t="shared" si="22"/>
        <v>0</v>
      </c>
      <c r="M31" s="14">
        <f t="shared" si="23"/>
        <v>0</v>
      </c>
      <c r="N31" s="16">
        <f t="shared" si="24"/>
        <v>0</v>
      </c>
      <c r="O31" s="60"/>
      <c r="P31" s="101"/>
    </row>
    <row r="32" spans="1:16" ht="15.75" x14ac:dyDescent="0.25">
      <c r="A32" s="98" t="s">
        <v>218</v>
      </c>
      <c r="B32" s="17" t="s">
        <v>167</v>
      </c>
      <c r="C32" s="99" t="s">
        <v>31</v>
      </c>
      <c r="D32" s="14">
        <v>52.32</v>
      </c>
      <c r="E32" s="14"/>
      <c r="F32" s="14">
        <v>52.32</v>
      </c>
      <c r="G32" s="18">
        <f t="shared" si="25"/>
        <v>52.32</v>
      </c>
      <c r="H32" s="18">
        <f t="shared" si="3"/>
        <v>0</v>
      </c>
      <c r="I32" s="15">
        <v>7.38</v>
      </c>
      <c r="J32" s="100">
        <f t="shared" si="20"/>
        <v>386.1216</v>
      </c>
      <c r="K32" s="100">
        <f t="shared" si="21"/>
        <v>0</v>
      </c>
      <c r="L32" s="100">
        <f t="shared" si="22"/>
        <v>386.1216</v>
      </c>
      <c r="M32" s="14">
        <f t="shared" si="23"/>
        <v>386.1216</v>
      </c>
      <c r="N32" s="16">
        <f t="shared" si="24"/>
        <v>0</v>
      </c>
      <c r="O32" s="60">
        <f>L32/J32</f>
        <v>1</v>
      </c>
      <c r="P32" s="101">
        <f>M32/J32</f>
        <v>1</v>
      </c>
    </row>
    <row r="33" spans="1:16" ht="15.75" x14ac:dyDescent="0.25">
      <c r="A33" s="98" t="s">
        <v>219</v>
      </c>
      <c r="B33" s="17" t="s">
        <v>220</v>
      </c>
      <c r="C33" s="99" t="s">
        <v>31</v>
      </c>
      <c r="D33" s="14">
        <v>26.16</v>
      </c>
      <c r="E33" s="14"/>
      <c r="F33" s="14">
        <v>26.16</v>
      </c>
      <c r="G33" s="18">
        <f t="shared" si="25"/>
        <v>26.16</v>
      </c>
      <c r="H33" s="18">
        <f t="shared" si="3"/>
        <v>0</v>
      </c>
      <c r="I33" s="15">
        <v>25.03</v>
      </c>
      <c r="J33" s="100">
        <f t="shared" si="20"/>
        <v>654.78480000000002</v>
      </c>
      <c r="K33" s="100">
        <f t="shared" si="21"/>
        <v>0</v>
      </c>
      <c r="L33" s="100">
        <f t="shared" si="22"/>
        <v>654.78480000000002</v>
      </c>
      <c r="M33" s="14">
        <f t="shared" si="23"/>
        <v>654.78480000000002</v>
      </c>
      <c r="N33" s="16">
        <f t="shared" si="24"/>
        <v>0</v>
      </c>
      <c r="O33" s="60">
        <f>L33/J33</f>
        <v>1</v>
      </c>
      <c r="P33" s="101">
        <f>M33/J33</f>
        <v>1</v>
      </c>
    </row>
    <row r="34" spans="1:16" ht="15.75" x14ac:dyDescent="0.25">
      <c r="A34" s="103" t="s">
        <v>225</v>
      </c>
      <c r="B34" s="11" t="s">
        <v>226</v>
      </c>
      <c r="C34" s="99"/>
      <c r="D34" s="13"/>
      <c r="E34" s="14"/>
      <c r="F34" s="13"/>
      <c r="G34" s="18">
        <f t="shared" si="25"/>
        <v>0</v>
      </c>
      <c r="H34" s="18">
        <f t="shared" si="3"/>
        <v>0</v>
      </c>
      <c r="I34" s="14"/>
      <c r="J34" s="100">
        <f t="shared" si="20"/>
        <v>0</v>
      </c>
      <c r="K34" s="100">
        <f t="shared" si="21"/>
        <v>0</v>
      </c>
      <c r="L34" s="100">
        <f t="shared" si="22"/>
        <v>0</v>
      </c>
      <c r="M34" s="14">
        <f t="shared" si="23"/>
        <v>0</v>
      </c>
      <c r="N34" s="16">
        <f t="shared" si="24"/>
        <v>0</v>
      </c>
      <c r="O34" s="60"/>
      <c r="P34" s="101"/>
    </row>
    <row r="35" spans="1:16" ht="15.75" x14ac:dyDescent="0.25">
      <c r="A35" s="98" t="s">
        <v>227</v>
      </c>
      <c r="B35" s="17" t="s">
        <v>169</v>
      </c>
      <c r="C35" s="99" t="s">
        <v>31</v>
      </c>
      <c r="D35" s="14">
        <v>26.16</v>
      </c>
      <c r="E35" s="14"/>
      <c r="F35" s="14">
        <v>26.16</v>
      </c>
      <c r="G35" s="18">
        <f t="shared" si="25"/>
        <v>26.16</v>
      </c>
      <c r="H35" s="18">
        <f t="shared" si="3"/>
        <v>0</v>
      </c>
      <c r="I35" s="15">
        <v>37.58</v>
      </c>
      <c r="J35" s="100">
        <f t="shared" si="20"/>
        <v>983.09280000000001</v>
      </c>
      <c r="K35" s="100">
        <f t="shared" si="21"/>
        <v>0</v>
      </c>
      <c r="L35" s="100">
        <f t="shared" si="22"/>
        <v>983.09280000000001</v>
      </c>
      <c r="M35" s="14">
        <f t="shared" si="23"/>
        <v>983.09280000000001</v>
      </c>
      <c r="N35" s="16">
        <f t="shared" si="24"/>
        <v>0</v>
      </c>
      <c r="O35" s="60">
        <f>L35/J35</f>
        <v>1</v>
      </c>
      <c r="P35" s="101">
        <f>M35/J35</f>
        <v>1</v>
      </c>
    </row>
    <row r="36" spans="1:16" ht="15.75" x14ac:dyDescent="0.25">
      <c r="A36" s="94" t="s">
        <v>228</v>
      </c>
      <c r="B36" s="48" t="s">
        <v>229</v>
      </c>
      <c r="C36" s="95"/>
      <c r="D36" s="67"/>
      <c r="E36" s="67"/>
      <c r="F36" s="67"/>
      <c r="G36" s="67"/>
      <c r="H36" s="67"/>
      <c r="I36" s="67"/>
      <c r="J36" s="67">
        <f>SUM(J38:J43)</f>
        <v>9534.1497999999992</v>
      </c>
      <c r="K36" s="67">
        <f>SUM(K38:K43)</f>
        <v>0</v>
      </c>
      <c r="L36" s="67">
        <f>SUM(L38:L43)</f>
        <v>7216.5562</v>
      </c>
      <c r="M36" s="67">
        <f>SUM(M38:M43)</f>
        <v>7216.5562</v>
      </c>
      <c r="N36" s="67">
        <f>SUM(N38:N43)</f>
        <v>2317.5935999999997</v>
      </c>
      <c r="O36" s="96"/>
      <c r="P36" s="97"/>
    </row>
    <row r="37" spans="1:16" ht="15.75" x14ac:dyDescent="0.25">
      <c r="A37" s="103" t="s">
        <v>230</v>
      </c>
      <c r="B37" s="11" t="s">
        <v>231</v>
      </c>
      <c r="C37" s="104"/>
      <c r="D37" s="14"/>
      <c r="E37" s="14"/>
      <c r="F37" s="14"/>
      <c r="G37" s="72"/>
      <c r="H37" s="14"/>
      <c r="I37" s="14"/>
      <c r="J37" s="14"/>
      <c r="K37" s="14"/>
      <c r="L37" s="14"/>
      <c r="M37" s="14"/>
      <c r="N37" s="16"/>
      <c r="O37" s="60"/>
      <c r="P37" s="101"/>
    </row>
    <row r="38" spans="1:16" ht="15.75" x14ac:dyDescent="0.25">
      <c r="A38" s="98" t="s">
        <v>232</v>
      </c>
      <c r="B38" s="17" t="s">
        <v>233</v>
      </c>
      <c r="C38" s="99" t="s">
        <v>31</v>
      </c>
      <c r="D38" s="14">
        <v>4.79</v>
      </c>
      <c r="E38" s="14"/>
      <c r="F38" s="14"/>
      <c r="G38" s="18">
        <f>E38+F38</f>
        <v>0</v>
      </c>
      <c r="H38" s="18">
        <f>D38-G38</f>
        <v>4.79</v>
      </c>
      <c r="I38" s="15">
        <v>483.84</v>
      </c>
      <c r="J38" s="100">
        <f t="shared" ref="J38:J43" si="26">D38*I38</f>
        <v>2317.5935999999997</v>
      </c>
      <c r="K38" s="100">
        <f t="shared" ref="K38:K43" si="27">E38*I38</f>
        <v>0</v>
      </c>
      <c r="L38" s="100">
        <f t="shared" ref="L38:L43" si="28">F38*I38</f>
        <v>0</v>
      </c>
      <c r="M38" s="14">
        <f t="shared" ref="M38:M43" si="29">G38*I38</f>
        <v>0</v>
      </c>
      <c r="N38" s="16">
        <f t="shared" ref="N38:N43" si="30">H38*I38</f>
        <v>2317.5935999999997</v>
      </c>
      <c r="O38" s="60">
        <f>L38/J38</f>
        <v>0</v>
      </c>
      <c r="P38" s="101">
        <f>M38/J38</f>
        <v>0</v>
      </c>
    </row>
    <row r="39" spans="1:16" ht="15.75" x14ac:dyDescent="0.25">
      <c r="A39" s="98" t="s">
        <v>242</v>
      </c>
      <c r="B39" s="17" t="s">
        <v>243</v>
      </c>
      <c r="C39" s="99" t="s">
        <v>31</v>
      </c>
      <c r="D39" s="14">
        <v>4.79</v>
      </c>
      <c r="E39" s="14"/>
      <c r="F39" s="14">
        <v>4.79</v>
      </c>
      <c r="G39" s="18">
        <f t="shared" ref="G39:G42" si="31">E39+F39</f>
        <v>4.79</v>
      </c>
      <c r="H39" s="18">
        <f t="shared" ref="H39:H43" si="32">D39-G39</f>
        <v>0</v>
      </c>
      <c r="I39" s="15">
        <v>579.94000000000005</v>
      </c>
      <c r="J39" s="100">
        <f t="shared" si="26"/>
        <v>2777.9126000000001</v>
      </c>
      <c r="K39" s="100">
        <f t="shared" si="27"/>
        <v>0</v>
      </c>
      <c r="L39" s="100">
        <f t="shared" si="28"/>
        <v>2777.9126000000001</v>
      </c>
      <c r="M39" s="14">
        <f t="shared" si="29"/>
        <v>2777.9126000000001</v>
      </c>
      <c r="N39" s="16">
        <f t="shared" si="30"/>
        <v>0</v>
      </c>
      <c r="O39" s="60">
        <f>L39/J39</f>
        <v>1</v>
      </c>
      <c r="P39" s="101">
        <f>M39/J39</f>
        <v>1</v>
      </c>
    </row>
    <row r="40" spans="1:16" ht="15.75" x14ac:dyDescent="0.25">
      <c r="A40" s="98" t="s">
        <v>244</v>
      </c>
      <c r="B40" s="17" t="s">
        <v>245</v>
      </c>
      <c r="C40" s="99" t="s">
        <v>31</v>
      </c>
      <c r="D40" s="14">
        <v>4.79</v>
      </c>
      <c r="E40" s="14"/>
      <c r="F40" s="14">
        <v>4.79</v>
      </c>
      <c r="G40" s="18">
        <f t="shared" si="31"/>
        <v>4.79</v>
      </c>
      <c r="H40" s="18">
        <f t="shared" si="32"/>
        <v>0</v>
      </c>
      <c r="I40" s="15">
        <v>483.84</v>
      </c>
      <c r="J40" s="100">
        <f t="shared" si="26"/>
        <v>2317.5935999999997</v>
      </c>
      <c r="K40" s="100">
        <f t="shared" si="27"/>
        <v>0</v>
      </c>
      <c r="L40" s="100">
        <f t="shared" si="28"/>
        <v>2317.5935999999997</v>
      </c>
      <c r="M40" s="14">
        <f t="shared" si="29"/>
        <v>2317.5935999999997</v>
      </c>
      <c r="N40" s="16">
        <f t="shared" si="30"/>
        <v>0</v>
      </c>
      <c r="O40" s="60">
        <f>L40/J40</f>
        <v>1</v>
      </c>
      <c r="P40" s="101">
        <f>M40/J40</f>
        <v>1</v>
      </c>
    </row>
    <row r="41" spans="1:16" ht="15.75" x14ac:dyDescent="0.25">
      <c r="A41" s="98" t="s">
        <v>246</v>
      </c>
      <c r="B41" s="17" t="s">
        <v>247</v>
      </c>
      <c r="C41" s="99" t="s">
        <v>36</v>
      </c>
      <c r="D41" s="14">
        <v>3</v>
      </c>
      <c r="E41" s="14"/>
      <c r="F41" s="14">
        <v>3</v>
      </c>
      <c r="G41" s="18">
        <f t="shared" si="31"/>
        <v>3</v>
      </c>
      <c r="H41" s="18">
        <f t="shared" si="32"/>
        <v>0</v>
      </c>
      <c r="I41" s="15">
        <v>116.24</v>
      </c>
      <c r="J41" s="100">
        <f t="shared" si="26"/>
        <v>348.71999999999997</v>
      </c>
      <c r="K41" s="100">
        <f t="shared" si="27"/>
        <v>0</v>
      </c>
      <c r="L41" s="100">
        <f t="shared" si="28"/>
        <v>348.71999999999997</v>
      </c>
      <c r="M41" s="14">
        <f t="shared" si="29"/>
        <v>348.71999999999997</v>
      </c>
      <c r="N41" s="16">
        <f t="shared" si="30"/>
        <v>0</v>
      </c>
      <c r="O41" s="60">
        <f>L41/J41</f>
        <v>1</v>
      </c>
      <c r="P41" s="101">
        <f>M41/J41</f>
        <v>1</v>
      </c>
    </row>
    <row r="42" spans="1:16" ht="15.75" x14ac:dyDescent="0.25">
      <c r="A42" s="103" t="s">
        <v>248</v>
      </c>
      <c r="B42" s="11" t="s">
        <v>249</v>
      </c>
      <c r="C42" s="72"/>
      <c r="D42" s="14"/>
      <c r="E42" s="14"/>
      <c r="F42" s="14"/>
      <c r="G42" s="18">
        <f t="shared" si="31"/>
        <v>0</v>
      </c>
      <c r="H42" s="18">
        <f t="shared" si="32"/>
        <v>0</v>
      </c>
      <c r="I42" s="14"/>
      <c r="J42" s="100">
        <f t="shared" si="26"/>
        <v>0</v>
      </c>
      <c r="K42" s="100">
        <f t="shared" si="27"/>
        <v>0</v>
      </c>
      <c r="L42" s="100">
        <f t="shared" si="28"/>
        <v>0</v>
      </c>
      <c r="M42" s="14">
        <f t="shared" si="29"/>
        <v>0</v>
      </c>
      <c r="N42" s="16">
        <f t="shared" si="30"/>
        <v>0</v>
      </c>
      <c r="O42" s="60"/>
      <c r="P42" s="101"/>
    </row>
    <row r="43" spans="1:16" ht="15.75" x14ac:dyDescent="0.25">
      <c r="A43" s="98" t="s">
        <v>258</v>
      </c>
      <c r="B43" s="17" t="s">
        <v>259</v>
      </c>
      <c r="C43" s="99" t="s">
        <v>22</v>
      </c>
      <c r="D43" s="13">
        <v>1</v>
      </c>
      <c r="E43" s="14"/>
      <c r="F43" s="13">
        <v>1</v>
      </c>
      <c r="G43" s="18">
        <f>E43+F43</f>
        <v>1</v>
      </c>
      <c r="H43" s="18">
        <f t="shared" si="32"/>
        <v>0</v>
      </c>
      <c r="I43" s="15">
        <v>1772.33</v>
      </c>
      <c r="J43" s="100">
        <f t="shared" si="26"/>
        <v>1772.33</v>
      </c>
      <c r="K43" s="100">
        <f t="shared" si="27"/>
        <v>0</v>
      </c>
      <c r="L43" s="100">
        <f t="shared" si="28"/>
        <v>1772.33</v>
      </c>
      <c r="M43" s="14">
        <f t="shared" si="29"/>
        <v>1772.33</v>
      </c>
      <c r="N43" s="16">
        <f t="shared" si="30"/>
        <v>0</v>
      </c>
      <c r="O43" s="60">
        <f>L43/J43</f>
        <v>1</v>
      </c>
      <c r="P43" s="101">
        <f>M43/J43</f>
        <v>1</v>
      </c>
    </row>
    <row r="44" spans="1:16" ht="15.75" x14ac:dyDescent="0.25">
      <c r="A44" s="94" t="s">
        <v>262</v>
      </c>
      <c r="B44" s="48" t="s">
        <v>263</v>
      </c>
      <c r="C44" s="95"/>
      <c r="D44" s="67"/>
      <c r="E44" s="67"/>
      <c r="F44" s="67"/>
      <c r="G44" s="67"/>
      <c r="H44" s="67"/>
      <c r="I44" s="67"/>
      <c r="J44" s="67">
        <f>SUM(J45:J48)</f>
        <v>1688.7077999999999</v>
      </c>
      <c r="K44" s="67">
        <f>SUM(K45:K48)</f>
        <v>0</v>
      </c>
      <c r="L44" s="67">
        <f>SUM(L45:L48)</f>
        <v>1688.7077999999999</v>
      </c>
      <c r="M44" s="67">
        <f>SUM(M45:M48)</f>
        <v>1688.7077999999999</v>
      </c>
      <c r="N44" s="67">
        <f>SUM(N45:N48)</f>
        <v>0</v>
      </c>
      <c r="O44" s="96"/>
      <c r="P44" s="97"/>
    </row>
    <row r="45" spans="1:16" ht="15.75" x14ac:dyDescent="0.25">
      <c r="A45" s="98" t="s">
        <v>268</v>
      </c>
      <c r="B45" s="17" t="s">
        <v>171</v>
      </c>
      <c r="C45" s="99" t="s">
        <v>31</v>
      </c>
      <c r="D45" s="14">
        <v>18.03</v>
      </c>
      <c r="E45" s="14"/>
      <c r="F45" s="14">
        <v>18.03</v>
      </c>
      <c r="G45" s="18">
        <f>E45+F45</f>
        <v>18.03</v>
      </c>
      <c r="H45" s="18">
        <f>D45-G45</f>
        <v>0</v>
      </c>
      <c r="I45" s="15">
        <v>29.26</v>
      </c>
      <c r="J45" s="100">
        <f t="shared" ref="J45:J48" si="33">D45*I45</f>
        <v>527.55780000000004</v>
      </c>
      <c r="K45" s="100">
        <f t="shared" ref="K45:K48" si="34">E45*I45</f>
        <v>0</v>
      </c>
      <c r="L45" s="100">
        <f t="shared" ref="L45:L48" si="35">F45*I45</f>
        <v>527.55780000000004</v>
      </c>
      <c r="M45" s="14">
        <f t="shared" ref="M45:M48" si="36">G45*I45</f>
        <v>527.55780000000004</v>
      </c>
      <c r="N45" s="16">
        <f t="shared" ref="N45:N48" si="37">H45*I45</f>
        <v>0</v>
      </c>
      <c r="O45" s="60">
        <f>L45/J45</f>
        <v>1</v>
      </c>
      <c r="P45" s="101">
        <f>M45/J45</f>
        <v>1</v>
      </c>
    </row>
    <row r="46" spans="1:16" ht="15.75" x14ac:dyDescent="0.25">
      <c r="A46" s="98" t="s">
        <v>271</v>
      </c>
      <c r="B46" s="17" t="s">
        <v>272</v>
      </c>
      <c r="C46" s="99" t="s">
        <v>36</v>
      </c>
      <c r="D46" s="14">
        <v>3</v>
      </c>
      <c r="E46" s="14"/>
      <c r="F46" s="14">
        <v>3</v>
      </c>
      <c r="G46" s="18">
        <f t="shared" ref="G46:G48" si="38">E46+F46</f>
        <v>3</v>
      </c>
      <c r="H46" s="18">
        <f t="shared" ref="H46:H48" si="39">D46-G46</f>
        <v>0</v>
      </c>
      <c r="I46" s="15">
        <v>83.11</v>
      </c>
      <c r="J46" s="100">
        <f t="shared" si="33"/>
        <v>249.32999999999998</v>
      </c>
      <c r="K46" s="100">
        <f t="shared" si="34"/>
        <v>0</v>
      </c>
      <c r="L46" s="100">
        <f t="shared" si="35"/>
        <v>249.32999999999998</v>
      </c>
      <c r="M46" s="14">
        <f t="shared" si="36"/>
        <v>249.32999999999998</v>
      </c>
      <c r="N46" s="16">
        <f t="shared" si="37"/>
        <v>0</v>
      </c>
      <c r="O46" s="60">
        <f>L46/J46</f>
        <v>1</v>
      </c>
      <c r="P46" s="101">
        <f>M46/J46</f>
        <v>1</v>
      </c>
    </row>
    <row r="47" spans="1:16" ht="15.75" x14ac:dyDescent="0.25">
      <c r="A47" s="103" t="s">
        <v>376</v>
      </c>
      <c r="B47" s="11" t="s">
        <v>377</v>
      </c>
      <c r="C47" s="72"/>
      <c r="D47" s="14"/>
      <c r="E47" s="14"/>
      <c r="F47" s="14"/>
      <c r="G47" s="18">
        <f t="shared" si="38"/>
        <v>0</v>
      </c>
      <c r="H47" s="18">
        <f t="shared" si="39"/>
        <v>0</v>
      </c>
      <c r="I47" s="14"/>
      <c r="J47" s="100">
        <f t="shared" si="33"/>
        <v>0</v>
      </c>
      <c r="K47" s="100">
        <f t="shared" si="34"/>
        <v>0</v>
      </c>
      <c r="L47" s="100">
        <f t="shared" si="35"/>
        <v>0</v>
      </c>
      <c r="M47" s="14">
        <f t="shared" si="36"/>
        <v>0</v>
      </c>
      <c r="N47" s="16">
        <f t="shared" si="37"/>
        <v>0</v>
      </c>
      <c r="O47" s="60"/>
      <c r="P47" s="101"/>
    </row>
    <row r="48" spans="1:16" ht="15.75" x14ac:dyDescent="0.25">
      <c r="A48" s="98" t="s">
        <v>397</v>
      </c>
      <c r="B48" s="17" t="s">
        <v>398</v>
      </c>
      <c r="C48" s="99" t="s">
        <v>22</v>
      </c>
      <c r="D48" s="14">
        <v>3</v>
      </c>
      <c r="E48" s="14"/>
      <c r="F48" s="14">
        <v>3</v>
      </c>
      <c r="G48" s="18">
        <f t="shared" si="38"/>
        <v>3</v>
      </c>
      <c r="H48" s="18">
        <f t="shared" si="39"/>
        <v>0</v>
      </c>
      <c r="I48" s="15">
        <v>303.94</v>
      </c>
      <c r="J48" s="100">
        <f t="shared" si="33"/>
        <v>911.81999999999994</v>
      </c>
      <c r="K48" s="100">
        <f t="shared" si="34"/>
        <v>0</v>
      </c>
      <c r="L48" s="100">
        <f t="shared" si="35"/>
        <v>911.81999999999994</v>
      </c>
      <c r="M48" s="14">
        <f t="shared" si="36"/>
        <v>911.81999999999994</v>
      </c>
      <c r="N48" s="16">
        <f t="shared" si="37"/>
        <v>0</v>
      </c>
      <c r="O48" s="60">
        <f>L48/J48</f>
        <v>1</v>
      </c>
      <c r="P48" s="101">
        <f>M48/J48</f>
        <v>1</v>
      </c>
    </row>
    <row r="49" spans="1:16" ht="15.75" x14ac:dyDescent="0.25">
      <c r="A49" s="94" t="s">
        <v>498</v>
      </c>
      <c r="B49" s="48" t="s">
        <v>499</v>
      </c>
      <c r="C49" s="95"/>
      <c r="D49" s="67"/>
      <c r="E49" s="67"/>
      <c r="F49" s="67"/>
      <c r="G49" s="67"/>
      <c r="H49" s="67"/>
      <c r="I49" s="67"/>
      <c r="J49" s="67">
        <f>SUM(J50:J53)</f>
        <v>3444.6587000000004</v>
      </c>
      <c r="K49" s="67">
        <f>SUM(K50:K53)</f>
        <v>0</v>
      </c>
      <c r="L49" s="67">
        <f>SUM(L50:L53)</f>
        <v>3444.6587000000004</v>
      </c>
      <c r="M49" s="67">
        <f>SUM(M50:M53)</f>
        <v>3444.6587000000004</v>
      </c>
      <c r="N49" s="67">
        <f>SUM(N50:N53)</f>
        <v>0</v>
      </c>
      <c r="O49" s="96"/>
      <c r="P49" s="97"/>
    </row>
    <row r="50" spans="1:16" ht="31.5" x14ac:dyDescent="0.25">
      <c r="A50" s="98" t="s">
        <v>514</v>
      </c>
      <c r="B50" s="17" t="s">
        <v>515</v>
      </c>
      <c r="C50" s="99" t="s">
        <v>31</v>
      </c>
      <c r="D50" s="14">
        <v>70.33</v>
      </c>
      <c r="E50" s="14"/>
      <c r="F50" s="14">
        <v>70.33</v>
      </c>
      <c r="G50" s="18">
        <f>E50+F50</f>
        <v>70.33</v>
      </c>
      <c r="H50" s="18">
        <f t="shared" ref="H50:H53" si="40">D50-G50</f>
        <v>0</v>
      </c>
      <c r="I50" s="15">
        <v>43.7</v>
      </c>
      <c r="J50" s="100">
        <f t="shared" ref="J50:J53" si="41">D50*I50</f>
        <v>3073.4210000000003</v>
      </c>
      <c r="K50" s="100">
        <f t="shared" ref="K50:K53" si="42">E50*I50</f>
        <v>0</v>
      </c>
      <c r="L50" s="100">
        <f t="shared" ref="L50:L53" si="43">F50*I50</f>
        <v>3073.4210000000003</v>
      </c>
      <c r="M50" s="14">
        <f t="shared" ref="M50:M53" si="44">G50*I50</f>
        <v>3073.4210000000003</v>
      </c>
      <c r="N50" s="16">
        <f t="shared" ref="N50:N53" si="45">H50*I50</f>
        <v>0</v>
      </c>
      <c r="O50" s="60">
        <f>L50/J50</f>
        <v>1</v>
      </c>
      <c r="P50" s="101">
        <f>M50/J50</f>
        <v>1</v>
      </c>
    </row>
    <row r="51" spans="1:16" ht="15.75" x14ac:dyDescent="0.25">
      <c r="A51" s="103" t="s">
        <v>516</v>
      </c>
      <c r="B51" s="11" t="s">
        <v>517</v>
      </c>
      <c r="C51" s="104"/>
      <c r="D51" s="14"/>
      <c r="E51" s="14"/>
      <c r="F51" s="14"/>
      <c r="G51" s="18">
        <f t="shared" ref="G51:G53" si="46">E51+F51</f>
        <v>0</v>
      </c>
      <c r="H51" s="18">
        <f t="shared" si="40"/>
        <v>0</v>
      </c>
      <c r="I51" s="77"/>
      <c r="J51" s="100">
        <f t="shared" si="41"/>
        <v>0</v>
      </c>
      <c r="K51" s="100">
        <f t="shared" si="42"/>
        <v>0</v>
      </c>
      <c r="L51" s="100">
        <f t="shared" si="43"/>
        <v>0</v>
      </c>
      <c r="M51" s="14">
        <f t="shared" si="44"/>
        <v>0</v>
      </c>
      <c r="N51" s="16">
        <f t="shared" si="45"/>
        <v>0</v>
      </c>
      <c r="O51" s="60"/>
      <c r="P51" s="101"/>
    </row>
    <row r="52" spans="1:16" ht="15.75" x14ac:dyDescent="0.25">
      <c r="A52" s="98" t="s">
        <v>518</v>
      </c>
      <c r="B52" s="17" t="s">
        <v>519</v>
      </c>
      <c r="C52" s="99" t="s">
        <v>31</v>
      </c>
      <c r="D52" s="14">
        <v>18.03</v>
      </c>
      <c r="E52" s="14"/>
      <c r="F52" s="14">
        <v>18.03</v>
      </c>
      <c r="G52" s="18">
        <f t="shared" si="46"/>
        <v>18.03</v>
      </c>
      <c r="H52" s="18">
        <f t="shared" si="40"/>
        <v>0</v>
      </c>
      <c r="I52" s="15">
        <v>3.15</v>
      </c>
      <c r="J52" s="100">
        <f t="shared" si="41"/>
        <v>56.794499999999999</v>
      </c>
      <c r="K52" s="100">
        <f t="shared" si="42"/>
        <v>0</v>
      </c>
      <c r="L52" s="100">
        <f t="shared" si="43"/>
        <v>56.794499999999999</v>
      </c>
      <c r="M52" s="14">
        <f t="shared" si="44"/>
        <v>56.794499999999999</v>
      </c>
      <c r="N52" s="16">
        <f t="shared" si="45"/>
        <v>0</v>
      </c>
      <c r="O52" s="60">
        <f>L52/J52</f>
        <v>1</v>
      </c>
      <c r="P52" s="101">
        <f>M52/J52</f>
        <v>1</v>
      </c>
    </row>
    <row r="53" spans="1:16" ht="15.75" x14ac:dyDescent="0.25">
      <c r="A53" s="98" t="s">
        <v>520</v>
      </c>
      <c r="B53" s="17" t="s">
        <v>521</v>
      </c>
      <c r="C53" s="99" t="s">
        <v>31</v>
      </c>
      <c r="D53" s="14">
        <v>18.03</v>
      </c>
      <c r="E53" s="14"/>
      <c r="F53" s="14">
        <v>18.03</v>
      </c>
      <c r="G53" s="18">
        <f t="shared" si="46"/>
        <v>18.03</v>
      </c>
      <c r="H53" s="18">
        <f t="shared" si="40"/>
        <v>0</v>
      </c>
      <c r="I53" s="15">
        <v>17.440000000000001</v>
      </c>
      <c r="J53" s="100">
        <f t="shared" si="41"/>
        <v>314.44320000000005</v>
      </c>
      <c r="K53" s="100">
        <f t="shared" si="42"/>
        <v>0</v>
      </c>
      <c r="L53" s="100">
        <f t="shared" si="43"/>
        <v>314.44320000000005</v>
      </c>
      <c r="M53" s="14">
        <f t="shared" si="44"/>
        <v>314.44320000000005</v>
      </c>
      <c r="N53" s="16">
        <f t="shared" si="45"/>
        <v>0</v>
      </c>
      <c r="O53" s="60">
        <f>L53/J53</f>
        <v>1</v>
      </c>
      <c r="P53" s="101">
        <f>M53/J53</f>
        <v>1</v>
      </c>
    </row>
    <row r="54" spans="1:16" ht="15.75" x14ac:dyDescent="0.25">
      <c r="A54" s="94">
        <v>2</v>
      </c>
      <c r="B54" s="48" t="s">
        <v>623</v>
      </c>
      <c r="C54" s="95"/>
      <c r="D54" s="67"/>
      <c r="E54" s="67"/>
      <c r="F54" s="67"/>
      <c r="G54" s="67"/>
      <c r="H54" s="67"/>
      <c r="I54" s="67"/>
      <c r="J54" s="67">
        <f>SUM(J55:J62)</f>
        <v>41279.55943413658</v>
      </c>
      <c r="K54" s="67">
        <f>SUM(K55:K62)</f>
        <v>0</v>
      </c>
      <c r="L54" s="67">
        <f>SUM(L55:L62)</f>
        <v>41279.55943413658</v>
      </c>
      <c r="M54" s="67">
        <f>SUM(M55:M62)</f>
        <v>41279.55943413658</v>
      </c>
      <c r="N54" s="67">
        <f>SUM(N55:N62)</f>
        <v>0</v>
      </c>
      <c r="O54" s="96"/>
      <c r="P54" s="97"/>
    </row>
    <row r="55" spans="1:16" ht="15.75" x14ac:dyDescent="0.25">
      <c r="A55" s="98" t="s">
        <v>624</v>
      </c>
      <c r="B55" s="17" t="s">
        <v>625</v>
      </c>
      <c r="C55" s="99" t="s">
        <v>626</v>
      </c>
      <c r="D55" s="13">
        <v>2</v>
      </c>
      <c r="E55" s="14"/>
      <c r="F55" s="13">
        <v>2</v>
      </c>
      <c r="G55" s="18">
        <f>E55+F55</f>
        <v>2</v>
      </c>
      <c r="H55" s="18">
        <f t="shared" ref="H55:H62" si="47">D55-G55</f>
        <v>0</v>
      </c>
      <c r="I55" s="16">
        <v>1026.9584051328</v>
      </c>
      <c r="J55" s="100">
        <f>D55*I55</f>
        <v>2053.9168102655999</v>
      </c>
      <c r="K55" s="100">
        <f t="shared" ref="K55:K62" si="48">E55*I55</f>
        <v>0</v>
      </c>
      <c r="L55" s="100">
        <f t="shared" ref="L55:L62" si="49">F55*I55</f>
        <v>2053.9168102655999</v>
      </c>
      <c r="M55" s="14">
        <f t="shared" ref="M55:M62" si="50">G55*I55</f>
        <v>2053.9168102655999</v>
      </c>
      <c r="N55" s="16">
        <f t="shared" ref="N55:N62" si="51">H55*I55</f>
        <v>0</v>
      </c>
      <c r="O55" s="60">
        <f t="shared" ref="O55:O63" si="52">L55/J55</f>
        <v>1</v>
      </c>
      <c r="P55" s="101">
        <f t="shared" ref="P55:P63" si="53">M55/J55</f>
        <v>1</v>
      </c>
    </row>
    <row r="56" spans="1:16" ht="31.5" x14ac:dyDescent="0.25">
      <c r="A56" s="105">
        <v>2002</v>
      </c>
      <c r="B56" s="17" t="s">
        <v>627</v>
      </c>
      <c r="C56" s="99" t="s">
        <v>77</v>
      </c>
      <c r="D56" s="13">
        <f>36+24</f>
        <v>60</v>
      </c>
      <c r="E56" s="14"/>
      <c r="F56" s="13">
        <f>36+24</f>
        <v>60</v>
      </c>
      <c r="G56" s="18">
        <f t="shared" ref="G56:G62" si="54">E56+F56</f>
        <v>60</v>
      </c>
      <c r="H56" s="18">
        <f t="shared" si="47"/>
        <v>0</v>
      </c>
      <c r="I56" s="16">
        <v>141.4288512</v>
      </c>
      <c r="J56" s="100">
        <f t="shared" ref="J56:J62" si="55">D56*I56</f>
        <v>8485.7310720000005</v>
      </c>
      <c r="K56" s="100">
        <f t="shared" si="48"/>
        <v>0</v>
      </c>
      <c r="L56" s="100">
        <f t="shared" si="49"/>
        <v>8485.7310720000005</v>
      </c>
      <c r="M56" s="14">
        <f t="shared" si="50"/>
        <v>8485.7310720000005</v>
      </c>
      <c r="N56" s="16">
        <f t="shared" si="51"/>
        <v>0</v>
      </c>
      <c r="O56" s="60">
        <f t="shared" si="52"/>
        <v>1</v>
      </c>
      <c r="P56" s="101">
        <f t="shared" si="53"/>
        <v>1</v>
      </c>
    </row>
    <row r="57" spans="1:16" ht="15.75" x14ac:dyDescent="0.25">
      <c r="A57" s="105">
        <v>2003</v>
      </c>
      <c r="B57" s="17" t="s">
        <v>628</v>
      </c>
      <c r="C57" s="99" t="s">
        <v>36</v>
      </c>
      <c r="D57" s="13">
        <v>30</v>
      </c>
      <c r="E57" s="14"/>
      <c r="F57" s="13">
        <v>30</v>
      </c>
      <c r="G57" s="18">
        <f t="shared" si="54"/>
        <v>30</v>
      </c>
      <c r="H57" s="18">
        <f t="shared" si="47"/>
        <v>0</v>
      </c>
      <c r="I57" s="16">
        <v>23.368397875199999</v>
      </c>
      <c r="J57" s="100">
        <f t="shared" si="55"/>
        <v>701.05193625599998</v>
      </c>
      <c r="K57" s="100">
        <f t="shared" si="48"/>
        <v>0</v>
      </c>
      <c r="L57" s="100">
        <f t="shared" si="49"/>
        <v>701.05193625599998</v>
      </c>
      <c r="M57" s="14">
        <f t="shared" si="50"/>
        <v>701.05193625599998</v>
      </c>
      <c r="N57" s="16">
        <f t="shared" si="51"/>
        <v>0</v>
      </c>
      <c r="O57" s="60">
        <f t="shared" si="52"/>
        <v>1</v>
      </c>
      <c r="P57" s="101">
        <f t="shared" si="53"/>
        <v>1</v>
      </c>
    </row>
    <row r="58" spans="1:16" ht="31.5" x14ac:dyDescent="0.25">
      <c r="A58" s="105">
        <v>2004</v>
      </c>
      <c r="B58" s="17" t="s">
        <v>629</v>
      </c>
      <c r="C58" s="99" t="s">
        <v>31</v>
      </c>
      <c r="D58" s="14">
        <v>2.94</v>
      </c>
      <c r="E58" s="14"/>
      <c r="F58" s="14">
        <v>2.94</v>
      </c>
      <c r="G58" s="18">
        <f t="shared" si="54"/>
        <v>2.94</v>
      </c>
      <c r="H58" s="18">
        <f t="shared" si="47"/>
        <v>0</v>
      </c>
      <c r="I58" s="16">
        <v>591.78182999040007</v>
      </c>
      <c r="J58" s="100">
        <f t="shared" si="55"/>
        <v>1739.8385801717761</v>
      </c>
      <c r="K58" s="100">
        <f t="shared" si="48"/>
        <v>0</v>
      </c>
      <c r="L58" s="100">
        <f t="shared" si="49"/>
        <v>1739.8385801717761</v>
      </c>
      <c r="M58" s="14">
        <f t="shared" si="50"/>
        <v>1739.8385801717761</v>
      </c>
      <c r="N58" s="16">
        <f t="shared" si="51"/>
        <v>0</v>
      </c>
      <c r="O58" s="60">
        <f t="shared" si="52"/>
        <v>1</v>
      </c>
      <c r="P58" s="101">
        <f t="shared" si="53"/>
        <v>1</v>
      </c>
    </row>
    <row r="59" spans="1:16" ht="15.75" x14ac:dyDescent="0.25">
      <c r="A59" s="105">
        <v>2005</v>
      </c>
      <c r="B59" s="17" t="s">
        <v>630</v>
      </c>
      <c r="C59" s="99" t="s">
        <v>22</v>
      </c>
      <c r="D59" s="14">
        <v>30</v>
      </c>
      <c r="E59" s="14"/>
      <c r="F59" s="14">
        <v>30</v>
      </c>
      <c r="G59" s="18">
        <f t="shared" si="54"/>
        <v>30</v>
      </c>
      <c r="H59" s="18">
        <f t="shared" si="47"/>
        <v>0</v>
      </c>
      <c r="I59" s="16">
        <v>219.57373105920001</v>
      </c>
      <c r="J59" s="100">
        <f t="shared" si="55"/>
        <v>6587.2119317760007</v>
      </c>
      <c r="K59" s="100">
        <f t="shared" si="48"/>
        <v>0</v>
      </c>
      <c r="L59" s="100">
        <f t="shared" si="49"/>
        <v>6587.2119317760007</v>
      </c>
      <c r="M59" s="14">
        <f t="shared" si="50"/>
        <v>6587.2119317760007</v>
      </c>
      <c r="N59" s="16">
        <f t="shared" si="51"/>
        <v>0</v>
      </c>
      <c r="O59" s="60">
        <f t="shared" si="52"/>
        <v>1</v>
      </c>
      <c r="P59" s="101">
        <f t="shared" si="53"/>
        <v>1</v>
      </c>
    </row>
    <row r="60" spans="1:16" ht="15.75" x14ac:dyDescent="0.25">
      <c r="A60" s="105">
        <v>2006</v>
      </c>
      <c r="B60" s="17" t="s">
        <v>631</v>
      </c>
      <c r="C60" s="99" t="s">
        <v>22</v>
      </c>
      <c r="D60" s="14">
        <v>30</v>
      </c>
      <c r="E60" s="14"/>
      <c r="F60" s="14">
        <v>30</v>
      </c>
      <c r="G60" s="18">
        <f t="shared" si="54"/>
        <v>30</v>
      </c>
      <c r="H60" s="18">
        <f t="shared" si="47"/>
        <v>0</v>
      </c>
      <c r="I60" s="16">
        <v>66.525955775999989</v>
      </c>
      <c r="J60" s="100">
        <f t="shared" si="55"/>
        <v>1995.7786732799996</v>
      </c>
      <c r="K60" s="100">
        <f t="shared" si="48"/>
        <v>0</v>
      </c>
      <c r="L60" s="100">
        <f t="shared" si="49"/>
        <v>1995.7786732799996</v>
      </c>
      <c r="M60" s="14">
        <f t="shared" si="50"/>
        <v>1995.7786732799996</v>
      </c>
      <c r="N60" s="16">
        <f t="shared" si="51"/>
        <v>0</v>
      </c>
      <c r="O60" s="60">
        <f t="shared" si="52"/>
        <v>1</v>
      </c>
      <c r="P60" s="101">
        <f t="shared" si="53"/>
        <v>1</v>
      </c>
    </row>
    <row r="61" spans="1:16" ht="15.75" x14ac:dyDescent="0.25">
      <c r="A61" s="105">
        <v>2007</v>
      </c>
      <c r="B61" s="17" t="s">
        <v>632</v>
      </c>
      <c r="C61" s="99" t="s">
        <v>36</v>
      </c>
      <c r="D61" s="14">
        <v>945</v>
      </c>
      <c r="E61" s="14"/>
      <c r="F61" s="14">
        <v>945</v>
      </c>
      <c r="G61" s="18">
        <f t="shared" si="54"/>
        <v>945</v>
      </c>
      <c r="H61" s="18">
        <f t="shared" si="47"/>
        <v>0</v>
      </c>
      <c r="I61" s="16">
        <v>12.630684326399999</v>
      </c>
      <c r="J61" s="100">
        <f t="shared" si="55"/>
        <v>11935.996688448</v>
      </c>
      <c r="K61" s="100">
        <f t="shared" si="48"/>
        <v>0</v>
      </c>
      <c r="L61" s="100">
        <f t="shared" si="49"/>
        <v>11935.996688448</v>
      </c>
      <c r="M61" s="14">
        <f t="shared" si="50"/>
        <v>11935.996688448</v>
      </c>
      <c r="N61" s="16">
        <f t="shared" si="51"/>
        <v>0</v>
      </c>
      <c r="O61" s="60">
        <f t="shared" si="52"/>
        <v>1</v>
      </c>
      <c r="P61" s="101">
        <f t="shared" si="53"/>
        <v>1</v>
      </c>
    </row>
    <row r="62" spans="1:16" ht="31.5" x14ac:dyDescent="0.25">
      <c r="A62" s="105">
        <v>2008</v>
      </c>
      <c r="B62" s="17" t="s">
        <v>633</v>
      </c>
      <c r="C62" s="99" t="s">
        <v>31</v>
      </c>
      <c r="D62" s="14">
        <v>166.31</v>
      </c>
      <c r="E62" s="14"/>
      <c r="F62" s="14">
        <v>166.31</v>
      </c>
      <c r="G62" s="18">
        <f t="shared" si="54"/>
        <v>166.31</v>
      </c>
      <c r="H62" s="18">
        <f t="shared" si="47"/>
        <v>0</v>
      </c>
      <c r="I62" s="16">
        <v>46.78031232</v>
      </c>
      <c r="J62" s="100">
        <f t="shared" si="55"/>
        <v>7780.0337419391999</v>
      </c>
      <c r="K62" s="100">
        <f t="shared" si="48"/>
        <v>0</v>
      </c>
      <c r="L62" s="100">
        <f t="shared" si="49"/>
        <v>7780.0337419391999</v>
      </c>
      <c r="M62" s="14">
        <f t="shared" si="50"/>
        <v>7780.0337419391999</v>
      </c>
      <c r="N62" s="16">
        <f t="shared" si="51"/>
        <v>0</v>
      </c>
      <c r="O62" s="60">
        <f t="shared" si="52"/>
        <v>1</v>
      </c>
      <c r="P62" s="101">
        <f t="shared" si="53"/>
        <v>1</v>
      </c>
    </row>
    <row r="63" spans="1:16" ht="16.5" thickBot="1" x14ac:dyDescent="0.3">
      <c r="A63" s="209" t="s">
        <v>634</v>
      </c>
      <c r="B63" s="210"/>
      <c r="C63" s="210"/>
      <c r="D63" s="210"/>
      <c r="E63" s="210"/>
      <c r="F63" s="210"/>
      <c r="G63" s="210"/>
      <c r="H63" s="210"/>
      <c r="I63" s="210"/>
      <c r="J63" s="106">
        <f>J54+J49+J44+J36+J27+J24+J19+J12+J10</f>
        <v>74671.247014136563</v>
      </c>
      <c r="K63" s="106">
        <f>K54+K49+K44+K36+K27+K24+K19+K12+K10</f>
        <v>0</v>
      </c>
      <c r="L63" s="106">
        <f>L54+L49+L44+L36+L27+L24+L19+L12+L10</f>
        <v>72353.65341413657</v>
      </c>
      <c r="M63" s="106">
        <f>M54+M49+M44+M36+M27+M24+M19+M12+M10</f>
        <v>72353.65341413657</v>
      </c>
      <c r="N63" s="107">
        <f>N54+N49+N44+N36+N27+N24+N19+N12+N10</f>
        <v>2317.5935999999997</v>
      </c>
      <c r="O63" s="108">
        <f t="shared" si="52"/>
        <v>0.96896270395000594</v>
      </c>
      <c r="P63" s="109">
        <f t="shared" si="53"/>
        <v>0.96896270395000594</v>
      </c>
    </row>
    <row r="64" spans="1:16" ht="15.75" x14ac:dyDescent="0.25">
      <c r="A64" s="110"/>
      <c r="B64" s="111"/>
      <c r="C64" s="112" t="s">
        <v>590</v>
      </c>
      <c r="D64" s="113"/>
      <c r="E64" s="113"/>
      <c r="F64" s="114"/>
      <c r="G64" s="115"/>
      <c r="H64" s="116"/>
      <c r="I64" s="117"/>
      <c r="J64" s="117"/>
      <c r="K64" s="118"/>
      <c r="L64" s="211" t="s">
        <v>591</v>
      </c>
      <c r="M64" s="212"/>
      <c r="N64" s="212"/>
      <c r="O64" s="119"/>
      <c r="P64" s="120"/>
    </row>
    <row r="65" spans="1:16" ht="15.75" x14ac:dyDescent="0.25">
      <c r="A65" s="23"/>
      <c r="B65" s="24"/>
      <c r="C65" s="25" t="s">
        <v>592</v>
      </c>
      <c r="D65" s="26"/>
      <c r="E65" s="26"/>
      <c r="F65" s="27"/>
      <c r="G65" s="72"/>
      <c r="H65" s="21"/>
      <c r="I65" s="28"/>
      <c r="J65" s="28"/>
      <c r="K65" s="44"/>
      <c r="L65" s="213" t="s">
        <v>593</v>
      </c>
      <c r="M65" s="158"/>
      <c r="N65" s="46"/>
      <c r="O65" s="61"/>
      <c r="P65" s="121"/>
    </row>
    <row r="66" spans="1:16" ht="15.75" x14ac:dyDescent="0.25">
      <c r="A66" s="29"/>
      <c r="B66" s="30"/>
      <c r="C66" s="31" t="s">
        <v>594</v>
      </c>
      <c r="D66" s="32"/>
      <c r="E66" s="32"/>
      <c r="F66" s="33"/>
      <c r="G66" s="72"/>
      <c r="H66" s="21"/>
      <c r="I66" s="35" t="s">
        <v>595</v>
      </c>
      <c r="J66" s="45"/>
      <c r="K66" s="44"/>
      <c r="L66" s="214"/>
      <c r="M66" s="152"/>
      <c r="N66" s="152"/>
      <c r="O66" s="152"/>
      <c r="P66" s="215"/>
    </row>
    <row r="67" spans="1:16" ht="15.75" x14ac:dyDescent="0.25">
      <c r="A67" s="29"/>
      <c r="B67" s="30"/>
      <c r="C67" s="31"/>
      <c r="D67" s="32"/>
      <c r="E67" s="32"/>
      <c r="F67" s="33"/>
      <c r="G67" s="34"/>
      <c r="H67" s="21"/>
      <c r="I67" s="35"/>
      <c r="J67" s="45"/>
      <c r="K67" s="45"/>
      <c r="L67" s="214"/>
      <c r="M67" s="152"/>
      <c r="N67" s="152"/>
      <c r="O67" s="152"/>
      <c r="P67" s="215"/>
    </row>
    <row r="68" spans="1:16" ht="15.75" x14ac:dyDescent="0.25">
      <c r="A68" s="29"/>
      <c r="B68" s="30"/>
      <c r="C68" s="31"/>
      <c r="D68" s="32"/>
      <c r="E68" s="32"/>
      <c r="F68" s="33"/>
      <c r="G68" s="34"/>
      <c r="H68" s="21"/>
      <c r="I68" s="35"/>
      <c r="J68" s="45"/>
      <c r="K68" s="45"/>
      <c r="L68" s="214"/>
      <c r="M68" s="152"/>
      <c r="N68" s="152"/>
      <c r="O68" s="152"/>
      <c r="P68" s="215"/>
    </row>
    <row r="69" spans="1:16" ht="15.75" x14ac:dyDescent="0.25">
      <c r="A69" s="171"/>
      <c r="B69" s="172"/>
      <c r="C69" s="37"/>
      <c r="D69" s="173"/>
      <c r="E69" s="173"/>
      <c r="F69" s="173"/>
      <c r="G69" s="173"/>
      <c r="H69" s="21"/>
      <c r="I69" s="38"/>
      <c r="J69" s="45"/>
      <c r="K69" s="45"/>
      <c r="L69" s="214"/>
      <c r="M69" s="152"/>
      <c r="N69" s="152"/>
      <c r="O69" s="152"/>
      <c r="P69" s="215"/>
    </row>
    <row r="70" spans="1:16" ht="15.75" x14ac:dyDescent="0.25">
      <c r="A70" s="39"/>
      <c r="B70" s="40"/>
      <c r="C70" s="174"/>
      <c r="D70" s="175"/>
      <c r="E70" s="175"/>
      <c r="F70" s="175"/>
      <c r="G70" s="175"/>
      <c r="H70" s="21"/>
      <c r="I70" s="38"/>
      <c r="J70" s="45"/>
      <c r="K70" s="45"/>
      <c r="L70" s="214"/>
      <c r="M70" s="152"/>
      <c r="N70" s="152"/>
      <c r="O70" s="152"/>
      <c r="P70" s="215"/>
    </row>
    <row r="71" spans="1:16" ht="16.5" thickBot="1" x14ac:dyDescent="0.3">
      <c r="A71" s="176" t="s">
        <v>596</v>
      </c>
      <c r="B71" s="177"/>
      <c r="C71" s="178"/>
      <c r="D71" s="179"/>
      <c r="E71" s="179"/>
      <c r="F71" s="179"/>
      <c r="G71" s="179"/>
      <c r="H71" s="41" t="s">
        <v>597</v>
      </c>
      <c r="I71" s="42" t="s">
        <v>597</v>
      </c>
      <c r="J71" s="43"/>
      <c r="K71" s="43"/>
      <c r="L71" s="216"/>
      <c r="M71" s="217"/>
      <c r="N71" s="217"/>
      <c r="O71" s="217"/>
      <c r="P71" s="218"/>
    </row>
  </sheetData>
  <mergeCells count="22">
    <mergeCell ref="A5:P7"/>
    <mergeCell ref="A1:F2"/>
    <mergeCell ref="G1:K2"/>
    <mergeCell ref="L1:P1"/>
    <mergeCell ref="A3:F4"/>
    <mergeCell ref="G3:K4"/>
    <mergeCell ref="O8:P8"/>
    <mergeCell ref="A63:I63"/>
    <mergeCell ref="L64:N64"/>
    <mergeCell ref="L65:M65"/>
    <mergeCell ref="L66:P71"/>
    <mergeCell ref="A69:B69"/>
    <mergeCell ref="D69:G69"/>
    <mergeCell ref="C70:G70"/>
    <mergeCell ref="A71:B71"/>
    <mergeCell ref="C71:G71"/>
    <mergeCell ref="A8:A9"/>
    <mergeCell ref="B8:B9"/>
    <mergeCell ref="C8:C9"/>
    <mergeCell ref="D8:H8"/>
    <mergeCell ref="I8:I9"/>
    <mergeCell ref="J8:N8"/>
  </mergeCells>
  <pageMargins left="0.51181102362204722" right="0.51181102362204722" top="0.78740157480314965" bottom="0.78740157480314965" header="0.31496062992125984" footer="0.31496062992125984"/>
  <pageSetup paperSize="9" scale="34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4</vt:i4>
      </vt:variant>
    </vt:vector>
  </HeadingPairs>
  <TitlesOfParts>
    <vt:vector size="7" baseType="lpstr">
      <vt:lpstr>BM 11</vt:lpstr>
      <vt:lpstr>RF</vt:lpstr>
      <vt:lpstr>BM 01 adtv 04</vt:lpstr>
      <vt:lpstr>'BM 01 adtv 04'!Area_de_impressao</vt:lpstr>
      <vt:lpstr>'BM 11'!Area_de_impressao</vt:lpstr>
      <vt:lpstr>RF!Area_de_impressao</vt:lpstr>
      <vt:lpstr>'BM 11'!Titulos_de_impressao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Rayssa Oliveira</dc:creator>
  <cp:lastModifiedBy>Lana Lais Pereira Cruz</cp:lastModifiedBy>
  <cp:lastPrinted>2024-04-26T13:55:16Z</cp:lastPrinted>
  <dcterms:created xsi:type="dcterms:W3CDTF">2023-04-13T12:26:45Z</dcterms:created>
  <dcterms:modified xsi:type="dcterms:W3CDTF">2024-09-04T16:17:15Z</dcterms:modified>
</cp:coreProperties>
</file>