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nne.santos\Downloads\"/>
    </mc:Choice>
  </mc:AlternateContent>
  <xr:revisionPtr revIDLastSave="0" documentId="13_ncr:1_{0CE0EDCB-10AF-4675-A64A-E1138A91EC77}" xr6:coauthVersionLast="43" xr6:coauthVersionMax="47" xr10:uidLastSave="{00000000-0000-0000-0000-000000000000}"/>
  <bookViews>
    <workbookView xWindow="-120" yWindow="-120" windowWidth="29040" windowHeight="15720" tabRatio="583" xr2:uid="{7A86DD50-9BE9-4957-B9BB-20200521E504}"/>
  </bookViews>
  <sheets>
    <sheet name="MED_05" sheetId="1" r:id="rId1"/>
    <sheet name="Planilha3" sheetId="10" state="hidden" r:id="rId2"/>
    <sheet name="Planilha2" sheetId="9" state="hidden" r:id="rId3"/>
    <sheet name="MEM_MED_01" sheetId="7" state="hidden" r:id="rId4"/>
    <sheet name="Planilha1" sheetId="5" state="hidden" r:id="rId5"/>
    <sheet name="MEM_ADT_01" sheetId="4" state="hidden" r:id="rId6"/>
    <sheet name="ÍTENS NOVOS" sheetId="3" state="hidden" r:id="rId7"/>
    <sheet name="premissas de planejamento" sheetId="2" state="hidden" r:id="rId8"/>
  </sheets>
  <definedNames>
    <definedName name="_xlnm.Print_Area" localSheetId="0">MED_05!$A$1:$U$131</definedName>
    <definedName name="_xlnm.Print_Area" localSheetId="3">MEM_MED_01!$A$1:$D$130</definedName>
    <definedName name="_xlnm.Print_Titles" localSheetId="0">MED_05!$1:$6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6" i="10" l="1"/>
  <c r="H6" i="10" s="1"/>
  <c r="J7" i="10" s="1"/>
  <c r="F246" i="9" l="1"/>
  <c r="I246" i="9" s="1"/>
  <c r="I245" i="9"/>
  <c r="F245" i="9"/>
  <c r="M244" i="9"/>
  <c r="N244" i="9" s="1"/>
  <c r="K244" i="9"/>
  <c r="I244" i="9"/>
  <c r="I243" i="9"/>
  <c r="F243" i="9"/>
  <c r="G229" i="9"/>
  <c r="G228" i="9"/>
  <c r="G225" i="9"/>
  <c r="G226" i="9" s="1"/>
  <c r="F171" i="9"/>
  <c r="F204" i="9" s="1"/>
  <c r="G159" i="9"/>
  <c r="D159" i="9"/>
  <c r="D158" i="9"/>
  <c r="G158" i="9" s="1"/>
  <c r="G157" i="9"/>
  <c r="G156" i="9"/>
  <c r="G153" i="9"/>
  <c r="D152" i="9"/>
  <c r="G152" i="9" s="1"/>
  <c r="G145" i="9"/>
  <c r="G144" i="9"/>
  <c r="E143" i="9"/>
  <c r="G143" i="9" s="1"/>
  <c r="E142" i="9"/>
  <c r="G142" i="9" s="1"/>
  <c r="G147" i="9" s="1"/>
  <c r="D142" i="9"/>
  <c r="G139" i="9"/>
  <c r="E138" i="9"/>
  <c r="G138" i="9" s="1"/>
  <c r="G140" i="9" s="1"/>
  <c r="D138" i="9"/>
  <c r="G134" i="9"/>
  <c r="G133" i="9"/>
  <c r="E132" i="9"/>
  <c r="G132" i="9" s="1"/>
  <c r="E131" i="9"/>
  <c r="G131" i="9" s="1"/>
  <c r="D131" i="9"/>
  <c r="D128" i="9"/>
  <c r="G115" i="9"/>
  <c r="G114" i="9"/>
  <c r="G113" i="9"/>
  <c r="E113" i="9"/>
  <c r="E112" i="9"/>
  <c r="D112" i="9"/>
  <c r="G104" i="9"/>
  <c r="G103" i="9"/>
  <c r="E102" i="9"/>
  <c r="G102" i="9" s="1"/>
  <c r="D99" i="9"/>
  <c r="D95" i="9"/>
  <c r="G90" i="9"/>
  <c r="E89" i="9"/>
  <c r="G89" i="9" s="1"/>
  <c r="D89" i="9"/>
  <c r="G88" i="9"/>
  <c r="G87" i="9"/>
  <c r="E86" i="9"/>
  <c r="G86" i="9" s="1"/>
  <c r="D84" i="9"/>
  <c r="G80" i="9"/>
  <c r="G79" i="9"/>
  <c r="E78" i="9"/>
  <c r="G78" i="9" s="1"/>
  <c r="G81" i="9" s="1"/>
  <c r="E74" i="9"/>
  <c r="D74" i="9"/>
  <c r="G73" i="9"/>
  <c r="G72" i="9"/>
  <c r="E71" i="9"/>
  <c r="G71" i="9" s="1"/>
  <c r="G64" i="9"/>
  <c r="G65" i="9" s="1"/>
  <c r="D68" i="9" s="1"/>
  <c r="G68" i="9" s="1"/>
  <c r="G61" i="9"/>
  <c r="G60" i="9"/>
  <c r="G62" i="9" s="1"/>
  <c r="G59" i="9"/>
  <c r="G58" i="9"/>
  <c r="D52" i="9"/>
  <c r="I52" i="9" s="1"/>
  <c r="I51" i="9"/>
  <c r="D51" i="9"/>
  <c r="D50" i="9"/>
  <c r="I50" i="9" s="1"/>
  <c r="D49" i="9"/>
  <c r="I49" i="9" s="1"/>
  <c r="I48" i="9"/>
  <c r="I47" i="9"/>
  <c r="I46" i="9"/>
  <c r="I45" i="9"/>
  <c r="E40" i="9"/>
  <c r="I40" i="9" s="1"/>
  <c r="E39" i="9"/>
  <c r="I39" i="9" s="1"/>
  <c r="E38" i="9"/>
  <c r="I38" i="9" s="1"/>
  <c r="C38" i="9"/>
  <c r="C37" i="9"/>
  <c r="B37" i="9"/>
  <c r="E36" i="9"/>
  <c r="I36" i="9" s="1"/>
  <c r="I35" i="9"/>
  <c r="E35" i="9"/>
  <c r="C34" i="9"/>
  <c r="E34" i="9" s="1"/>
  <c r="I34" i="9" s="1"/>
  <c r="C33" i="9"/>
  <c r="E33" i="9" s="1"/>
  <c r="I33" i="9" s="1"/>
  <c r="B33" i="9"/>
  <c r="D31" i="9"/>
  <c r="I31" i="9" s="1"/>
  <c r="D30" i="9"/>
  <c r="I30" i="9" s="1"/>
  <c r="D29" i="9"/>
  <c r="I29" i="9" s="1"/>
  <c r="I28" i="9"/>
  <c r="D28" i="9"/>
  <c r="I27" i="9"/>
  <c r="I26" i="9"/>
  <c r="I25" i="9"/>
  <c r="I24" i="9"/>
  <c r="C3" i="9"/>
  <c r="G74" i="9" l="1"/>
  <c r="G136" i="9"/>
  <c r="G154" i="9"/>
  <c r="G112" i="9"/>
  <c r="G116" i="9" s="1"/>
  <c r="E37" i="9"/>
  <c r="I37" i="9" s="1"/>
  <c r="I41" i="9" s="1"/>
  <c r="G75" i="9"/>
  <c r="G91" i="9"/>
  <c r="G105" i="9" a="1"/>
  <c r="G105" i="9" s="1"/>
  <c r="I53" i="9"/>
  <c r="G160" i="9"/>
  <c r="I15" i="3" l="1"/>
  <c r="G177" i="4"/>
  <c r="G176" i="4"/>
  <c r="G175" i="4"/>
  <c r="G169" i="4"/>
  <c r="G168" i="4"/>
  <c r="G167" i="4"/>
  <c r="G166" i="4"/>
  <c r="G165" i="4"/>
  <c r="E164" i="4"/>
  <c r="G164" i="4" s="1"/>
  <c r="E163" i="4"/>
  <c r="D163" i="4"/>
  <c r="E17" i="3"/>
  <c r="F17" i="3" s="1"/>
  <c r="E16" i="3"/>
  <c r="F16" i="3" s="1"/>
  <c r="G81" i="4"/>
  <c r="G80" i="4"/>
  <c r="E79" i="4"/>
  <c r="G79" i="4" s="1"/>
  <c r="E14" i="3"/>
  <c r="F14" i="3" s="1"/>
  <c r="E12" i="3"/>
  <c r="F12" i="3" s="1"/>
  <c r="E13" i="3"/>
  <c r="F13" i="3" s="1"/>
  <c r="K120" i="5"/>
  <c r="J120" i="5"/>
  <c r="G120" i="5"/>
  <c r="L120" i="5" s="1"/>
  <c r="K119" i="5"/>
  <c r="J119" i="5"/>
  <c r="G119" i="5"/>
  <c r="L119" i="5" s="1"/>
  <c r="L118" i="5"/>
  <c r="K118" i="5"/>
  <c r="J118" i="5"/>
  <c r="G118" i="5"/>
  <c r="K117" i="5"/>
  <c r="J117" i="5"/>
  <c r="G117" i="5"/>
  <c r="L117" i="5" s="1"/>
  <c r="K116" i="5"/>
  <c r="I116" i="5"/>
  <c r="K115" i="5"/>
  <c r="J115" i="5"/>
  <c r="G115" i="5"/>
  <c r="L115" i="5" s="1"/>
  <c r="K114" i="5"/>
  <c r="J114" i="5"/>
  <c r="G114" i="5"/>
  <c r="L114" i="5" s="1"/>
  <c r="K113" i="5"/>
  <c r="J113" i="5"/>
  <c r="G113" i="5"/>
  <c r="L113" i="5" s="1"/>
  <c r="L112" i="5"/>
  <c r="K112" i="5"/>
  <c r="J112" i="5"/>
  <c r="G112" i="5"/>
  <c r="K111" i="5"/>
  <c r="K110" i="5" s="1"/>
  <c r="J111" i="5"/>
  <c r="J110" i="5" s="1"/>
  <c r="G111" i="5"/>
  <c r="L111" i="5" s="1"/>
  <c r="I110" i="5"/>
  <c r="K109" i="5"/>
  <c r="K108" i="5"/>
  <c r="K107" i="5" s="1"/>
  <c r="I107" i="5"/>
  <c r="L106" i="5"/>
  <c r="K106" i="5"/>
  <c r="J106" i="5"/>
  <c r="G106" i="5"/>
  <c r="K105" i="5"/>
  <c r="J105" i="5"/>
  <c r="G105" i="5"/>
  <c r="L105" i="5" s="1"/>
  <c r="L104" i="5"/>
  <c r="K104" i="5"/>
  <c r="K103" i="5" s="1"/>
  <c r="J104" i="5"/>
  <c r="J103" i="5" s="1"/>
  <c r="G104" i="5"/>
  <c r="I103" i="5"/>
  <c r="L102" i="5"/>
  <c r="K102" i="5"/>
  <c r="K100" i="5" s="1"/>
  <c r="J102" i="5"/>
  <c r="G102" i="5"/>
  <c r="L101" i="5"/>
  <c r="K101" i="5"/>
  <c r="J101" i="5"/>
  <c r="G101" i="5"/>
  <c r="I100" i="5"/>
  <c r="L97" i="5"/>
  <c r="K97" i="5"/>
  <c r="J97" i="5"/>
  <c r="G97" i="5"/>
  <c r="K96" i="5"/>
  <c r="J96" i="5"/>
  <c r="G96" i="5"/>
  <c r="L96" i="5" s="1"/>
  <c r="L95" i="5"/>
  <c r="K95" i="5"/>
  <c r="J95" i="5"/>
  <c r="G95" i="5"/>
  <c r="K94" i="5"/>
  <c r="J94" i="5"/>
  <c r="G94" i="5"/>
  <c r="L94" i="5" s="1"/>
  <c r="L93" i="5"/>
  <c r="K93" i="5"/>
  <c r="J93" i="5"/>
  <c r="G93" i="5"/>
  <c r="K92" i="5"/>
  <c r="J92" i="5"/>
  <c r="G92" i="5"/>
  <c r="L92" i="5" s="1"/>
  <c r="L91" i="5"/>
  <c r="K91" i="5"/>
  <c r="J91" i="5"/>
  <c r="G91" i="5"/>
  <c r="I90" i="5"/>
  <c r="K89" i="5"/>
  <c r="J89" i="5"/>
  <c r="G89" i="5"/>
  <c r="L89" i="5" s="1"/>
  <c r="L88" i="5"/>
  <c r="K88" i="5"/>
  <c r="J88" i="5"/>
  <c r="G88" i="5"/>
  <c r="K87" i="5"/>
  <c r="J87" i="5"/>
  <c r="G87" i="5"/>
  <c r="L87" i="5" s="1"/>
  <c r="L86" i="5"/>
  <c r="K86" i="5"/>
  <c r="J86" i="5"/>
  <c r="G86" i="5"/>
  <c r="K85" i="5"/>
  <c r="J85" i="5"/>
  <c r="G85" i="5"/>
  <c r="L85" i="5" s="1"/>
  <c r="L84" i="5"/>
  <c r="K84" i="5"/>
  <c r="J84" i="5"/>
  <c r="G84" i="5"/>
  <c r="K83" i="5"/>
  <c r="J83" i="5"/>
  <c r="G83" i="5"/>
  <c r="L83" i="5" s="1"/>
  <c r="L82" i="5"/>
  <c r="K82" i="5"/>
  <c r="J82" i="5"/>
  <c r="G82" i="5"/>
  <c r="K81" i="5"/>
  <c r="J81" i="5"/>
  <c r="G81" i="5"/>
  <c r="L81" i="5" s="1"/>
  <c r="L80" i="5"/>
  <c r="K80" i="5"/>
  <c r="J80" i="5"/>
  <c r="G80" i="5"/>
  <c r="K79" i="5"/>
  <c r="J79" i="5"/>
  <c r="G79" i="5"/>
  <c r="L79" i="5" s="1"/>
  <c r="L78" i="5"/>
  <c r="K78" i="5"/>
  <c r="J78" i="5"/>
  <c r="G78" i="5"/>
  <c r="K77" i="5"/>
  <c r="J77" i="5"/>
  <c r="G77" i="5"/>
  <c r="L77" i="5" s="1"/>
  <c r="L76" i="5"/>
  <c r="K76" i="5"/>
  <c r="J76" i="5"/>
  <c r="G76" i="5"/>
  <c r="K75" i="5"/>
  <c r="J75" i="5"/>
  <c r="G75" i="5"/>
  <c r="L75" i="5" s="1"/>
  <c r="L74" i="5"/>
  <c r="K74" i="5"/>
  <c r="J74" i="5"/>
  <c r="G74" i="5"/>
  <c r="K73" i="5"/>
  <c r="J73" i="5"/>
  <c r="G73" i="5"/>
  <c r="L73" i="5" s="1"/>
  <c r="L72" i="5"/>
  <c r="K72" i="5"/>
  <c r="J72" i="5"/>
  <c r="G72" i="5"/>
  <c r="K71" i="5"/>
  <c r="J71" i="5"/>
  <c r="G71" i="5"/>
  <c r="L71" i="5" s="1"/>
  <c r="L70" i="5"/>
  <c r="K70" i="5"/>
  <c r="J70" i="5"/>
  <c r="G70" i="5"/>
  <c r="K69" i="5"/>
  <c r="J69" i="5"/>
  <c r="G69" i="5"/>
  <c r="L69" i="5" s="1"/>
  <c r="L68" i="5"/>
  <c r="K68" i="5"/>
  <c r="J68" i="5"/>
  <c r="G68" i="5"/>
  <c r="K67" i="5"/>
  <c r="J67" i="5"/>
  <c r="G67" i="5"/>
  <c r="L67" i="5" s="1"/>
  <c r="L66" i="5"/>
  <c r="K66" i="5"/>
  <c r="J66" i="5"/>
  <c r="G66" i="5"/>
  <c r="K65" i="5"/>
  <c r="J65" i="5"/>
  <c r="G65" i="5"/>
  <c r="L65" i="5" s="1"/>
  <c r="L64" i="5"/>
  <c r="K64" i="5"/>
  <c r="J64" i="5"/>
  <c r="G64" i="5"/>
  <c r="K63" i="5"/>
  <c r="J63" i="5"/>
  <c r="G63" i="5"/>
  <c r="L63" i="5" s="1"/>
  <c r="L62" i="5"/>
  <c r="K62" i="5"/>
  <c r="J62" i="5"/>
  <c r="G62" i="5"/>
  <c r="K61" i="5"/>
  <c r="K60" i="5" s="1"/>
  <c r="J61" i="5"/>
  <c r="J60" i="5" s="1"/>
  <c r="G61" i="5"/>
  <c r="L61" i="5" s="1"/>
  <c r="I60" i="5"/>
  <c r="L58" i="5"/>
  <c r="K58" i="5"/>
  <c r="J58" i="5"/>
  <c r="G58" i="5"/>
  <c r="G57" i="5"/>
  <c r="K56" i="5"/>
  <c r="J56" i="5"/>
  <c r="G56" i="5"/>
  <c r="L56" i="5" s="1"/>
  <c r="K55" i="5"/>
  <c r="J55" i="5"/>
  <c r="G55" i="5"/>
  <c r="L55" i="5" s="1"/>
  <c r="K54" i="5"/>
  <c r="J54" i="5"/>
  <c r="G54" i="5"/>
  <c r="L54" i="5" s="1"/>
  <c r="K53" i="5"/>
  <c r="K52" i="5"/>
  <c r="K51" i="5"/>
  <c r="K50" i="5"/>
  <c r="J50" i="5"/>
  <c r="G50" i="5"/>
  <c r="L50" i="5" s="1"/>
  <c r="L49" i="5"/>
  <c r="K49" i="5"/>
  <c r="J49" i="5"/>
  <c r="G49" i="5"/>
  <c r="K48" i="5"/>
  <c r="J48" i="5"/>
  <c r="G48" i="5"/>
  <c r="L48" i="5" s="1"/>
  <c r="I47" i="5"/>
  <c r="L46" i="5"/>
  <c r="K46" i="5"/>
  <c r="J46" i="5"/>
  <c r="G46" i="5"/>
  <c r="K45" i="5"/>
  <c r="J45" i="5"/>
  <c r="G45" i="5"/>
  <c r="L45" i="5" s="1"/>
  <c r="L44" i="5"/>
  <c r="K44" i="5"/>
  <c r="J44" i="5"/>
  <c r="G44" i="5"/>
  <c r="K43" i="5"/>
  <c r="J43" i="5"/>
  <c r="G43" i="5"/>
  <c r="L43" i="5" s="1"/>
  <c r="L42" i="5"/>
  <c r="K42" i="5"/>
  <c r="K41" i="5" s="1"/>
  <c r="J42" i="5"/>
  <c r="G42" i="5"/>
  <c r="I41" i="5"/>
  <c r="L40" i="5"/>
  <c r="L39" i="5" s="1"/>
  <c r="K40" i="5"/>
  <c r="K39" i="5" s="1"/>
  <c r="J40" i="5"/>
  <c r="J39" i="5" s="1"/>
  <c r="G40" i="5"/>
  <c r="I39" i="5"/>
  <c r="K38" i="5"/>
  <c r="K35" i="5"/>
  <c r="J35" i="5"/>
  <c r="G35" i="5"/>
  <c r="L35" i="5" s="1"/>
  <c r="K34" i="5"/>
  <c r="J34" i="5"/>
  <c r="G34" i="5"/>
  <c r="L34" i="5" s="1"/>
  <c r="K33" i="5"/>
  <c r="J33" i="5"/>
  <c r="G33" i="5"/>
  <c r="L33" i="5" s="1"/>
  <c r="K32" i="5"/>
  <c r="I31" i="5"/>
  <c r="L30" i="5"/>
  <c r="K30" i="5"/>
  <c r="J30" i="5"/>
  <c r="G30" i="5"/>
  <c r="K29" i="5"/>
  <c r="J29" i="5"/>
  <c r="G29" i="5"/>
  <c r="L29" i="5" s="1"/>
  <c r="L28" i="5"/>
  <c r="K28" i="5"/>
  <c r="J28" i="5"/>
  <c r="G28" i="5"/>
  <c r="K27" i="5"/>
  <c r="J27" i="5"/>
  <c r="J26" i="5" s="1"/>
  <c r="G27" i="5"/>
  <c r="L27" i="5" s="1"/>
  <c r="K26" i="5"/>
  <c r="I26" i="5"/>
  <c r="K24" i="5"/>
  <c r="K23" i="5" s="1"/>
  <c r="I23" i="5"/>
  <c r="K22" i="5"/>
  <c r="K21" i="5" s="1"/>
  <c r="I21" i="5"/>
  <c r="I20" i="5" s="1"/>
  <c r="I7" i="5" s="1"/>
  <c r="L19" i="5"/>
  <c r="L18" i="5" s="1"/>
  <c r="K19" i="5"/>
  <c r="K18" i="5" s="1"/>
  <c r="J19" i="5"/>
  <c r="J18" i="5" s="1"/>
  <c r="G19" i="5"/>
  <c r="I18" i="5"/>
  <c r="L17" i="5"/>
  <c r="K17" i="5"/>
  <c r="J17" i="5"/>
  <c r="G17" i="5"/>
  <c r="K16" i="5"/>
  <c r="J16" i="5"/>
  <c r="G16" i="5"/>
  <c r="L16" i="5" s="1"/>
  <c r="L15" i="5"/>
  <c r="K15" i="5"/>
  <c r="J15" i="5"/>
  <c r="G15" i="5"/>
  <c r="K14" i="5"/>
  <c r="J14" i="5"/>
  <c r="G14" i="5"/>
  <c r="L14" i="5" s="1"/>
  <c r="L13" i="5"/>
  <c r="K13" i="5"/>
  <c r="J13" i="5"/>
  <c r="G13" i="5"/>
  <c r="K12" i="5"/>
  <c r="J12" i="5"/>
  <c r="G12" i="5"/>
  <c r="L12" i="5" s="1"/>
  <c r="L11" i="5"/>
  <c r="K11" i="5"/>
  <c r="K10" i="5" s="1"/>
  <c r="J11" i="5"/>
  <c r="J10" i="5" s="1"/>
  <c r="G11" i="5"/>
  <c r="I10" i="5"/>
  <c r="L9" i="5"/>
  <c r="L8" i="5" s="1"/>
  <c r="K9" i="5"/>
  <c r="K8" i="5" s="1"/>
  <c r="J9" i="5"/>
  <c r="J8" i="5" s="1"/>
  <c r="G9" i="5"/>
  <c r="I8" i="5"/>
  <c r="L10" i="5" l="1"/>
  <c r="L60" i="5"/>
  <c r="L26" i="5"/>
  <c r="L103" i="5"/>
  <c r="L41" i="5"/>
  <c r="K20" i="5"/>
  <c r="K7" i="5" s="1"/>
  <c r="J100" i="5"/>
  <c r="J116" i="5"/>
  <c r="G82" i="4" a="1"/>
  <c r="G82" i="4" s="1"/>
  <c r="J41" i="5"/>
  <c r="L100" i="5"/>
  <c r="G178" i="4"/>
  <c r="G180" i="4" s="1"/>
  <c r="G163" i="4"/>
  <c r="G170" i="4" s="1"/>
  <c r="G172" i="4" s="1"/>
  <c r="I25" i="5"/>
  <c r="I121" i="5" s="1"/>
  <c r="L110" i="5"/>
  <c r="L116" i="5"/>
  <c r="G146" i="4"/>
  <c r="F157" i="4"/>
  <c r="F158" i="4" s="1"/>
  <c r="D153" i="4"/>
  <c r="G91" i="4"/>
  <c r="G90" i="4"/>
  <c r="E89" i="4"/>
  <c r="G89" i="4" s="1"/>
  <c r="E88" i="4"/>
  <c r="D88" i="4"/>
  <c r="G278" i="4"/>
  <c r="G241" i="4"/>
  <c r="G239" i="4"/>
  <c r="G238" i="4"/>
  <c r="E237" i="4"/>
  <c r="D237" i="4"/>
  <c r="G233" i="4"/>
  <c r="G231" i="4"/>
  <c r="D230" i="4"/>
  <c r="G230" i="4" s="1"/>
  <c r="D229" i="4"/>
  <c r="G229" i="4" s="1"/>
  <c r="G228" i="4"/>
  <c r="G227" i="4"/>
  <c r="G117" i="4"/>
  <c r="G115" i="4"/>
  <c r="G114" i="4"/>
  <c r="G113" i="4"/>
  <c r="G103" i="4"/>
  <c r="G102" i="4"/>
  <c r="G101" i="4"/>
  <c r="I317" i="4"/>
  <c r="I316" i="4"/>
  <c r="I315" i="4"/>
  <c r="I314" i="4"/>
  <c r="I313" i="4"/>
  <c r="I312" i="4"/>
  <c r="I311" i="4"/>
  <c r="I310" i="4"/>
  <c r="G311" i="4"/>
  <c r="G312" i="4"/>
  <c r="G313" i="4"/>
  <c r="G310" i="4"/>
  <c r="G319" i="4"/>
  <c r="E317" i="4"/>
  <c r="G317" i="4" s="1"/>
  <c r="E316" i="4"/>
  <c r="G316" i="4" s="1"/>
  <c r="E315" i="4"/>
  <c r="G315" i="4" s="1"/>
  <c r="E314" i="4"/>
  <c r="G314" i="4" s="1"/>
  <c r="E304" i="4"/>
  <c r="E302" i="4"/>
  <c r="E301" i="4"/>
  <c r="E295" i="4"/>
  <c r="E294" i="4"/>
  <c r="E297" i="4"/>
  <c r="G288" i="4"/>
  <c r="G286" i="4"/>
  <c r="G285" i="4"/>
  <c r="E284" i="4"/>
  <c r="G284" i="4" s="1"/>
  <c r="E283" i="4"/>
  <c r="D283" i="4"/>
  <c r="F221" i="4"/>
  <c r="G276" i="4"/>
  <c r="G277" i="4" s="1"/>
  <c r="H59" i="5" l="1"/>
  <c r="G147" i="4"/>
  <c r="G149" i="4" s="1"/>
  <c r="F160" i="4"/>
  <c r="D154" i="4"/>
  <c r="G88" i="4"/>
  <c r="G92" i="4" s="1"/>
  <c r="G279" i="4"/>
  <c r="G237" i="4"/>
  <c r="G240" i="4" s="1"/>
  <c r="G242" i="4" s="1"/>
  <c r="G232" i="4"/>
  <c r="G234" i="4" s="1"/>
  <c r="G318" i="4"/>
  <c r="G320" i="4" s="1"/>
  <c r="E303" i="4"/>
  <c r="E305" i="4" s="1"/>
  <c r="E296" i="4"/>
  <c r="E298" i="4" s="1"/>
  <c r="G283" i="4"/>
  <c r="G287" i="4" s="1"/>
  <c r="G289" i="4" s="1"/>
  <c r="F220" i="4"/>
  <c r="F222" i="4" s="1"/>
  <c r="F224" i="4" s="1"/>
  <c r="E59" i="5" l="1"/>
  <c r="G59" i="5" s="1"/>
  <c r="L59" i="5" s="1"/>
  <c r="G98" i="5"/>
  <c r="G99" i="5"/>
  <c r="K59" i="5"/>
  <c r="G94" i="4"/>
  <c r="J43" i="4"/>
  <c r="E41" i="4"/>
  <c r="J41" i="4" s="1"/>
  <c r="E40" i="4"/>
  <c r="J40" i="4" s="1"/>
  <c r="E39" i="4"/>
  <c r="J39" i="4" s="1"/>
  <c r="E38" i="4"/>
  <c r="J38" i="4" s="1"/>
  <c r="J37" i="4"/>
  <c r="J36" i="4"/>
  <c r="J35" i="4"/>
  <c r="J34" i="4"/>
  <c r="G27" i="4"/>
  <c r="K27" i="4" s="1"/>
  <c r="G26" i="4"/>
  <c r="K26" i="4" s="1"/>
  <c r="E25" i="4"/>
  <c r="G25" i="4" s="1"/>
  <c r="K25" i="4" s="1"/>
  <c r="E24" i="4"/>
  <c r="D24" i="4"/>
  <c r="G23" i="4"/>
  <c r="K23" i="4" s="1"/>
  <c r="G22" i="4"/>
  <c r="K22" i="4" s="1"/>
  <c r="E21" i="4"/>
  <c r="G21" i="4" s="1"/>
  <c r="K21" i="4" s="1"/>
  <c r="E20" i="4"/>
  <c r="D20" i="4"/>
  <c r="J12" i="4"/>
  <c r="J13" i="4"/>
  <c r="J14" i="4"/>
  <c r="J11" i="4"/>
  <c r="E18" i="4"/>
  <c r="J18" i="4" s="1"/>
  <c r="E17" i="4"/>
  <c r="J17" i="4" s="1"/>
  <c r="E16" i="4"/>
  <c r="J16" i="4" s="1"/>
  <c r="E15" i="4"/>
  <c r="J15" i="4" s="1"/>
  <c r="K29" i="4"/>
  <c r="F74" i="4"/>
  <c r="F70" i="4"/>
  <c r="G54" i="4"/>
  <c r="G52" i="4"/>
  <c r="G51" i="4"/>
  <c r="E50" i="4"/>
  <c r="G50" i="4" s="1"/>
  <c r="E49" i="4"/>
  <c r="D49" i="4"/>
  <c r="G63" i="4"/>
  <c r="G61" i="4"/>
  <c r="G60" i="4"/>
  <c r="E59" i="4"/>
  <c r="G59" i="4" s="1"/>
  <c r="E58" i="4"/>
  <c r="D58" i="4"/>
  <c r="G134" i="4"/>
  <c r="G132" i="4"/>
  <c r="D131" i="4"/>
  <c r="G131" i="4" s="1"/>
  <c r="D130" i="4"/>
  <c r="G130" i="4" s="1"/>
  <c r="G129" i="4"/>
  <c r="G128" i="4"/>
  <c r="G142" i="4"/>
  <c r="G140" i="4"/>
  <c r="G139" i="4"/>
  <c r="E138" i="4"/>
  <c r="D138" i="4"/>
  <c r="D122" i="4"/>
  <c r="D121" i="4"/>
  <c r="G124" i="4"/>
  <c r="G112" i="4"/>
  <c r="G111" i="4"/>
  <c r="E110" i="4"/>
  <c r="G110" i="4" s="1"/>
  <c r="E109" i="4"/>
  <c r="D109" i="4"/>
  <c r="G105" i="4"/>
  <c r="G100" i="4"/>
  <c r="G99" i="4"/>
  <c r="E98" i="4"/>
  <c r="G98" i="4" s="1"/>
  <c r="E97" i="4"/>
  <c r="D97" i="4"/>
  <c r="J59" i="5" l="1"/>
  <c r="J109" i="5"/>
  <c r="G109" i="5"/>
  <c r="L109" i="5" s="1"/>
  <c r="E36" i="5"/>
  <c r="G36" i="5" s="1"/>
  <c r="E37" i="5"/>
  <c r="G37" i="5" s="1"/>
  <c r="G108" i="5"/>
  <c r="L108" i="5" s="1"/>
  <c r="J108" i="5"/>
  <c r="E38" i="5"/>
  <c r="J42" i="4"/>
  <c r="J44" i="4" s="1"/>
  <c r="G24" i="4"/>
  <c r="K24" i="4" s="1"/>
  <c r="G20" i="4"/>
  <c r="K20" i="4" s="1"/>
  <c r="G49" i="4"/>
  <c r="G53" i="4" s="1"/>
  <c r="G55" i="4" s="1"/>
  <c r="G58" i="4"/>
  <c r="G62" i="4" s="1"/>
  <c r="G64" i="4" s="1"/>
  <c r="G133" i="4"/>
  <c r="G135" i="4" s="1"/>
  <c r="G138" i="4"/>
  <c r="G141" i="4" s="1"/>
  <c r="G143" i="4" s="1"/>
  <c r="G122" i="4"/>
  <c r="G121" i="4"/>
  <c r="G109" i="4"/>
  <c r="G97" i="4"/>
  <c r="G104" i="4" s="1"/>
  <c r="E8" i="3"/>
  <c r="F8" i="3" s="1"/>
  <c r="E11" i="3"/>
  <c r="F11" i="3" s="1"/>
  <c r="E10" i="3"/>
  <c r="F10" i="3" s="1"/>
  <c r="E9" i="3"/>
  <c r="F9" i="3" s="1"/>
  <c r="L107" i="5" l="1"/>
  <c r="E32" i="5"/>
  <c r="E24" i="5"/>
  <c r="J107" i="5"/>
  <c r="J38" i="5"/>
  <c r="G38" i="5"/>
  <c r="L38" i="5" s="1"/>
  <c r="H36" i="5"/>
  <c r="H99" i="5"/>
  <c r="H37" i="5"/>
  <c r="H98" i="5"/>
  <c r="G116" i="4"/>
  <c r="G118" i="4" s="1"/>
  <c r="G106" i="4"/>
  <c r="K28" i="4"/>
  <c r="K30" i="4" s="1"/>
  <c r="G123" i="4"/>
  <c r="G125" i="4" s="1"/>
  <c r="E51" i="5" l="1"/>
  <c r="G24" i="5"/>
  <c r="L24" i="5" s="1"/>
  <c r="L23" i="5" s="1"/>
  <c r="J24" i="5"/>
  <c r="J23" i="5" s="1"/>
  <c r="J32" i="5"/>
  <c r="G32" i="5"/>
  <c r="L32" i="5" s="1"/>
  <c r="E22" i="5"/>
  <c r="E53" i="5"/>
  <c r="E52" i="5"/>
  <c r="K36" i="5"/>
  <c r="J36" i="5"/>
  <c r="L36" i="5"/>
  <c r="K98" i="5"/>
  <c r="J98" i="5"/>
  <c r="L98" i="5"/>
  <c r="J99" i="5"/>
  <c r="K99" i="5"/>
  <c r="L99" i="5"/>
  <c r="K37" i="5"/>
  <c r="J37" i="5"/>
  <c r="L37" i="5"/>
  <c r="J31" i="5" l="1"/>
  <c r="J22" i="5"/>
  <c r="J21" i="5" s="1"/>
  <c r="J20" i="5" s="1"/>
  <c r="J7" i="5" s="1"/>
  <c r="G22" i="5"/>
  <c r="L22" i="5" s="1"/>
  <c r="L21" i="5" s="1"/>
  <c r="L20" i="5" s="1"/>
  <c r="L7" i="5" s="1"/>
  <c r="G52" i="5"/>
  <c r="L52" i="5" s="1"/>
  <c r="J52" i="5"/>
  <c r="J53" i="5"/>
  <c r="G53" i="5"/>
  <c r="L53" i="5" s="1"/>
  <c r="J51" i="5"/>
  <c r="G51" i="5"/>
  <c r="L51" i="5" s="1"/>
  <c r="J90" i="5"/>
  <c r="K90" i="5"/>
  <c r="K31" i="5"/>
  <c r="L90" i="5"/>
  <c r="L31" i="5"/>
  <c r="E15" i="3" l="1"/>
  <c r="F15" i="3" s="1"/>
  <c r="H57" i="5" l="1"/>
  <c r="J57" i="5" l="1"/>
  <c r="J47" i="5" s="1"/>
  <c r="J25" i="5" s="1"/>
  <c r="J121" i="5" s="1"/>
  <c r="J123" i="5" s="1"/>
  <c r="K57" i="5"/>
  <c r="K47" i="5" s="1"/>
  <c r="K25" i="5" s="1"/>
  <c r="K121" i="5" s="1"/>
  <c r="L57" i="5"/>
  <c r="L47" i="5" s="1"/>
  <c r="L25" i="5" s="1"/>
  <c r="L121" i="5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<sst xmlns="http://schemas.openxmlformats.org/spreadsheetml/2006/main" count="2432" uniqueCount="397">
  <si>
    <t>COIMBRA SERVIÇOS E CONSTRUÇÕES</t>
  </si>
  <si>
    <t>RUA SIMÃO DIAS, 17  CENTRO RIACHUELO-SE CNPJ : 12.638.431/0001-67</t>
  </si>
  <si>
    <t>Empreendimento: 000213 - Pórtico de entrada do município de São Cristóvão</t>
  </si>
  <si>
    <t>Serviços gerais do empreendimento</t>
  </si>
  <si>
    <t>01.01 </t>
  </si>
  <si>
    <t>ADMINISTRAÇÃO DA OBRA</t>
  </si>
  <si>
    <t>01.01.001 </t>
  </si>
  <si>
    <t>Equipe Dirigente</t>
  </si>
  <si>
    <t>un</t>
  </si>
  <si>
    <t>01.02 </t>
  </si>
  <si>
    <t>SERVIÇOS PRELIMINARES</t>
  </si>
  <si>
    <t>01.02.001 </t>
  </si>
  <si>
    <t>Placa de obra em chapa aço galvanizado, instalada - Rev 02_01/2022</t>
  </si>
  <si>
    <t>m2</t>
  </si>
  <si>
    <t>01.02.002 </t>
  </si>
  <si>
    <t>Locação de container - Escritório com banheiro - 6,20 x 2,40m - Rev 02_02/2022</t>
  </si>
  <si>
    <t>mês</t>
  </si>
  <si>
    <t>01.02.003 </t>
  </si>
  <si>
    <t>Locação de container - Almoxarifado sem banheiro - 6,00 x 2,40m - Rev 02_02/2022</t>
  </si>
  <si>
    <t>01.02.004 </t>
  </si>
  <si>
    <t>Locação de container - Banheiro com chuveiros e vasos - 4,30 x 2,30m</t>
  </si>
  <si>
    <t>01.02.005 </t>
  </si>
  <si>
    <t>Ligação Predial de Água em Mureta de Concreto, Provisória ou Definitiva, com Fornecimento de Material, inclusive Mureta e Hidrômetro, Rede DN 50mm - Rev 03_10/2022</t>
  </si>
  <si>
    <t>UN</t>
  </si>
  <si>
    <t>01.02.006 </t>
  </si>
  <si>
    <t>Instalação provisória de energia elétrica, aerea, trifasica, em poste galvanizado, exclusive fornecimento do medidor</t>
  </si>
  <si>
    <t>01.02.007 </t>
  </si>
  <si>
    <t>Sinalização permanente, vertical, com placa circular padrão dner diam. = 0,75m, com poste de madeira 3,50m fixado com base de concreto 40x40x50</t>
  </si>
  <si>
    <t>01.03 </t>
  </si>
  <si>
    <t>MOBILIZAÇÃO E DESMOBILIZAÇÃO</t>
  </si>
  <si>
    <t>01.03.001 </t>
  </si>
  <si>
    <t>Caminhão Carroceria de madeira 9 t - fonte:DNIT</t>
  </si>
  <si>
    <t>h</t>
  </si>
  <si>
    <t>01.04 </t>
  </si>
  <si>
    <t>FRETES</t>
  </si>
  <si>
    <t>01.04.001 </t>
  </si>
  <si>
    <t>FRETE DE AGREGADOS</t>
  </si>
  <si>
    <t>01.04.001.001 </t>
  </si>
  <si>
    <t>Transporte comercial com caminhão basculante de 10m³, em rodovia pavimentada (densidade=1,5t/m³) (SICRO 5914389)</t>
  </si>
  <si>
    <t>tkm</t>
  </si>
  <si>
    <t>01.04.002 </t>
  </si>
  <si>
    <t>FRETE DE PEDRA</t>
  </si>
  <si>
    <t>01.04.002.001 </t>
  </si>
  <si>
    <t>Pórtico</t>
  </si>
  <si>
    <t>02.01 </t>
  </si>
  <si>
    <t>02.01.001 </t>
  </si>
  <si>
    <t>Limpeza mecanizada do terreno c/ trator esteira (vegetação rasteira) inclusive carga e transporte - dmt até 1 km</t>
  </si>
  <si>
    <t>02.01.002 </t>
  </si>
  <si>
    <t>Demolição de revestimento cerâmico ou azulejo</t>
  </si>
  <si>
    <t>02.01.003 </t>
  </si>
  <si>
    <t>Carga mecânica de material de 1ª categoria</t>
  </si>
  <si>
    <t>m3</t>
  </si>
  <si>
    <t>02.01.004 </t>
  </si>
  <si>
    <t>Transporte comercial com caminhão basculante de 10m³, em rodovia pavimentada (densidade=1,5t/m³)</t>
  </si>
  <si>
    <t>02.02 </t>
  </si>
  <si>
    <t>ESTRUTURA</t>
  </si>
  <si>
    <t>02.02.001 </t>
  </si>
  <si>
    <t>Fornecimento e instalação de tela aço soldada nervurada CA-60, Q-92, malha 15x15cm, ferro 4.2mm (1.48 kg/m2), painel 2,45x6,0m, Telcon ou similar</t>
  </si>
  <si>
    <t>02.02.002 </t>
  </si>
  <si>
    <t>Fornecimento e instalação de placa de isopor esp=25mm - EPS ou similar</t>
  </si>
  <si>
    <t>m²</t>
  </si>
  <si>
    <t>02.02.003 </t>
  </si>
  <si>
    <t>Fornecimento e colocação de chapa de aço fina a quente bitola msg 3/16", e=4,75mm (38,00 Kg/m2)</t>
  </si>
  <si>
    <t>02.02.004 </t>
  </si>
  <si>
    <t>Limpeza de superfície metálica com SUMACLEAN WB, da Sherwin Williams - Sumaré ou similar</t>
  </si>
  <si>
    <t>02.03 </t>
  </si>
  <si>
    <t>ELEVAÇÃO</t>
  </si>
  <si>
    <t>02.03.001 </t>
  </si>
  <si>
    <t>Alvenaria bloco cerâmico vedação, 9x19x24cm, e=19cm, com argamassa t5 - 1:2:8 (cimento/cal/areia), junta=1cm - Rev.08</t>
  </si>
  <si>
    <t>02.04 </t>
  </si>
  <si>
    <t>COBERTURA</t>
  </si>
  <si>
    <t>02.04.001 </t>
  </si>
  <si>
    <t>Telhamento com telha cerâmica tipo canal, vermelha, 1ª qualidade - R1</t>
  </si>
  <si>
    <t>02.04.002 </t>
  </si>
  <si>
    <t>Cumeeira para telha canal plan, inclusive emassamento</t>
  </si>
  <si>
    <t>m</t>
  </si>
  <si>
    <t>02.04.003 </t>
  </si>
  <si>
    <t>Emassamento de beiral de telha ceramica</t>
  </si>
  <si>
    <t>02.04.004 </t>
  </si>
  <si>
    <t>Madeiramento em massaranduba/madeira de lei, peça serrada 5cm x 9cm com abertura de encaixes</t>
  </si>
  <si>
    <t>02.04.005 </t>
  </si>
  <si>
    <t>Madeiramento em massaranduba/madeira de lei, acabamento serrado, c/ ripão 3,5 x 5,5cm e  ripa 5 x 1,5cm, exclusive peças principais</t>
  </si>
  <si>
    <t>02.05 </t>
  </si>
  <si>
    <t>REVESTIMENTO</t>
  </si>
  <si>
    <t>02.05.001 </t>
  </si>
  <si>
    <t>Aluguel de plataforma aérea elétrica, altura de trabalho = 9,72m</t>
  </si>
  <si>
    <t>02.05.002 </t>
  </si>
  <si>
    <t>Defensa metalica semi-maleável simples, fornecimento e implantação. Inclusive pintura.</t>
  </si>
  <si>
    <t>02.05.003 </t>
  </si>
  <si>
    <t>02.05.004 </t>
  </si>
  <si>
    <t>Chapisco em parede com argamassa traço t2 - 1:3  (cimento / areia / adesivo bianco) - Revisado 08/2015</t>
  </si>
  <si>
    <t>02.05.005 </t>
  </si>
  <si>
    <t>Reboco ou emboço externo, de parede, com argamassa traço t5 - 1:2:8 (cimento / cal / areia), espessura 2,5 cm</t>
  </si>
  <si>
    <t>02.05.006 </t>
  </si>
  <si>
    <t>Reboco ou emboço interno, de teto, com argamassa traço t6 - 1:2:10 (cimento / cal / areia), espessura 1,5 cm</t>
  </si>
  <si>
    <t>02.05.007 </t>
  </si>
  <si>
    <t>Regularização de reboco interno, de parede, com argamassa traço t6 - 1:2:10 (cimento / cal / areia), espessura 0,5 cm</t>
  </si>
  <si>
    <t>02.05.008 </t>
  </si>
  <si>
    <t>Revestimento cerâmico para parede, 5 x 15 cm, linha BRICK gold, Portobello ou similar, aplicado com argamassa industrializada ac-ii, rejuntado, exclusive regularização de base ou emboço</t>
  </si>
  <si>
    <t>02.05.009 </t>
  </si>
  <si>
    <t>Revestimento para piso ou parede em granito cinza andorinha, polido, e = 2cm, aplicado com argamassa industrializada ac-ii, rejuntado, exclusive emboço</t>
  </si>
  <si>
    <t>02.06 </t>
  </si>
  <si>
    <t>INSTALAÇÕES ELÉTRICAS</t>
  </si>
  <si>
    <t>02.06.001 </t>
  </si>
  <si>
    <t>Cabo de cobre isolado EPR ou XLPE 6,0mm²,  0,6/1kv / 90º C</t>
  </si>
  <si>
    <t>M</t>
  </si>
  <si>
    <t>02.06.002 </t>
  </si>
  <si>
    <t>Cabo de cobre isolado HEPR (XLPE), flexível,   4,0mm², 1kv / 90º C</t>
  </si>
  <si>
    <t>02.06.003 </t>
  </si>
  <si>
    <t>Fornecimento e assentamento de tubo pead flexível corrugado perfurado d = 1 1/2" (Kanadreno ou similar)</t>
  </si>
  <si>
    <t>02.06.004 </t>
  </si>
  <si>
    <t>Caixa de passagem em alvenaria de tijolos maciços esp. = 0,12m,  dim. int. =  0.50 x 0.50 x 0.50m</t>
  </si>
  <si>
    <t>02.06.005 </t>
  </si>
  <si>
    <t>Tampa de concreto para caixas de passagem 0,50x0,50mx0,07m</t>
  </si>
  <si>
    <t>02.06.006 </t>
  </si>
  <si>
    <t>Caixa de alvenaria de tijolo maciço (0,10m) dimensões interna 30x30x30cm revestida internamente com argamassa 1:3 e tampa de concreto - R1</t>
  </si>
  <si>
    <t>02.06.007 </t>
  </si>
  <si>
    <t>Disjuntor termomagnetico bipolar 40 A, padrão DIN (Europeu - linha branca), curva C, corrente 5KA</t>
  </si>
  <si>
    <t>02.06.008 </t>
  </si>
  <si>
    <t>Disjuntor termomagnetico bipolar 20 A, padrão DIN (Europeu - linha branca), curva B</t>
  </si>
  <si>
    <t>02.06.009 </t>
  </si>
  <si>
    <t>Chave seccionadora tripolar 40a, manobra c/ carga acionamento por alavanca p/ quadro de dist de energia</t>
  </si>
  <si>
    <t>02.06.010 </t>
  </si>
  <si>
    <t>Relé fotoelétrico individual 5a/127v c/base móvel</t>
  </si>
  <si>
    <t>02.06.011 </t>
  </si>
  <si>
    <t>Caixa em chapa metálica galvanizada 60 x 50 x 20cm, para quadro de comando</t>
  </si>
  <si>
    <t>02.06.012 </t>
  </si>
  <si>
    <t>Contator tripolar i nominal 45a - fornecimento e instalacao</t>
  </si>
  <si>
    <t>02.06.013 </t>
  </si>
  <si>
    <t>Barra de aco chato, retangular, 19,05 mm x 3,17 mm (l x e),0,47 kg/m</t>
  </si>
  <si>
    <t>02.06.014 </t>
  </si>
  <si>
    <t>Isolador epoxi 15x25</t>
  </si>
  <si>
    <t>02.06.015 </t>
  </si>
  <si>
    <t>Eletroduto em ferro galvanizado pesado sem costura 2" x 3m</t>
  </si>
  <si>
    <t>02.06.016 </t>
  </si>
  <si>
    <t>Fornecimento e assentamento de curva 90 de ferro galvanizado de     2"</t>
  </si>
  <si>
    <t>02.06.017 </t>
  </si>
  <si>
    <t>Fornecimento e assentamento de luva de ferro galvanizado de     2"</t>
  </si>
  <si>
    <t>02.06.018 </t>
  </si>
  <si>
    <t>Eletroduto de pvc rígido roscável, diâm = 32mm (1")</t>
  </si>
  <si>
    <t>02.06.019 </t>
  </si>
  <si>
    <t>Luva para eletroduto de pvc rígido roscável, diâm = 32mm (1")</t>
  </si>
  <si>
    <t>02.06.020 </t>
  </si>
  <si>
    <t>Fornecimento e assentamento de caixa pvc 4" x 4"</t>
  </si>
  <si>
    <t>02.06.021 </t>
  </si>
  <si>
    <t>Caixa octogonal 4" x 4", em pvc, p/ ponto de luz embutido</t>
  </si>
  <si>
    <t>02.06.022 </t>
  </si>
  <si>
    <t>Placa cega para caixa de pvc 4"x 4", p/eletroduto</t>
  </si>
  <si>
    <t>02.06.023 </t>
  </si>
  <si>
    <t>Fornecimento e instalação de caixa para medição indireta padrão energisa (1.50 x 0.60 x 0.30 m)</t>
  </si>
  <si>
    <t>02.06.024 </t>
  </si>
  <si>
    <t>Caixa pré moldada em concreto c/tampa para aterramento (20x20x15)cm, padrão Energisa</t>
  </si>
  <si>
    <t>02.06.025 </t>
  </si>
  <si>
    <t>Haste cobreada copperweld p/aterramento d=  5/8" x 2,40m</t>
  </si>
  <si>
    <t>02.06.026 </t>
  </si>
  <si>
    <t>Poste circular de concreto  7/200 - fornecimento e assentamento</t>
  </si>
  <si>
    <t>02.06.027 </t>
  </si>
  <si>
    <t>Refletor Slim  LED 100W de potência, branco Frio, 6500k, Autovolt, marca G-light ou similar</t>
  </si>
  <si>
    <t>02.06.028 </t>
  </si>
  <si>
    <t>Fita em aço inox, fusimec ou similar - Fornecimento</t>
  </si>
  <si>
    <t>02.06.029 </t>
  </si>
  <si>
    <t>Fecho para fita aço inox 3/4 e 1/2", Fusimec ou similar - Fornecimento</t>
  </si>
  <si>
    <t>Un</t>
  </si>
  <si>
    <t>02.07 </t>
  </si>
  <si>
    <t>PAVIMENTAÇÃO</t>
  </si>
  <si>
    <t>02.07.001 </t>
  </si>
  <si>
    <t>Demolição manual de piso cimentado sobre lastro de concreto - Rev 01</t>
  </si>
  <si>
    <t>02.07.002 </t>
  </si>
  <si>
    <t>Meio-fio ou guia de concreto pre-moldado, tipo chapeu para boca de lobo, dimensoes *1,20* x 0,15 x 0,30 m, rejuntado com argamassa de cimento e areia no traço 1:3</t>
  </si>
  <si>
    <t>02.07.003 </t>
  </si>
  <si>
    <t>Meio-fio pré moldado de concreto simples (0,12 x 0,30 x 1,00m), rejuntado com argamassa de cimento e areia no traço 1:3</t>
  </si>
  <si>
    <t>02.07.004 </t>
  </si>
  <si>
    <t>Colchão de areia</t>
  </si>
  <si>
    <t>02.07.005 </t>
  </si>
  <si>
    <t>Regularização manual e compactão com placa vibratótia</t>
  </si>
  <si>
    <t>02.07.006 </t>
  </si>
  <si>
    <t>Aplicação de lona plástica para execução de pavimentos de concreto. af_04/2022</t>
  </si>
  <si>
    <t>02.07.007 </t>
  </si>
  <si>
    <t>Piso em concreto simples desempolado, fck = 15 MPa, e = 7 cm, com forma em quadros 2,0x2,0m, para juntas de concretagem - tres usos</t>
  </si>
  <si>
    <t>02.08 </t>
  </si>
  <si>
    <t>PINTURA</t>
  </si>
  <si>
    <t>02.08.001 </t>
  </si>
  <si>
    <t>Pintura de acabamento com aplicação de 01 demão de tinta anticorrosiva oxibar dal 535 bt 0527,120µm molhada,  marca RENNER, sobre superfícies metálicas (Norma 2288) ou similar</t>
  </si>
  <si>
    <t>02.08.002 </t>
  </si>
  <si>
    <t>Pintura para interiores, sobre paredes, com lixamento, aplicação de 01 demão de líquido selador acrílico, 02 demãos de massa acrílica e 02 demãos de tinta acrílica convencional - Rev 01</t>
  </si>
  <si>
    <t>02.09 </t>
  </si>
  <si>
    <t>ELEMENTOS DECORATIVOS</t>
  </si>
  <si>
    <t>02.09.001 </t>
  </si>
  <si>
    <t>Modelagem e execução de formas dos elementos decorativos</t>
  </si>
  <si>
    <t>02.09.002 </t>
  </si>
  <si>
    <t>02.10 </t>
  </si>
  <si>
    <t>DRENAGEM</t>
  </si>
  <si>
    <t>02.10.001 </t>
  </si>
  <si>
    <t>Boca de lobo com depressão em alvenaria de tijolos maciços, esp=0,20m, altura até 1,00m</t>
  </si>
  <si>
    <t>02.10.002 </t>
  </si>
  <si>
    <t>Fornecimento e assentamento de tubo de concreto armado ca2 d=0,40 m</t>
  </si>
  <si>
    <t>02.11 </t>
  </si>
  <si>
    <t>02.11.001 </t>
  </si>
  <si>
    <t>Escavação com retro-escavadeira de pneus, de valas, em material de 1ª categoria entre 1,50 e 3,00m de profundidade</t>
  </si>
  <si>
    <t>02.11.002 </t>
  </si>
  <si>
    <t>Concreto ciclópico com concreto de fck=21Mpa</t>
  </si>
  <si>
    <t>02.11.003 </t>
  </si>
  <si>
    <t>Forma plana para fundações, em compensado resinado 12mm, 05 usos</t>
  </si>
  <si>
    <t>02.11.004 </t>
  </si>
  <si>
    <t>Lastro de brita 1 e 2</t>
  </si>
  <si>
    <t>02.11.005 </t>
  </si>
  <si>
    <t>Fornecimento de tubo de pvc p/rede coletora esgoto, JEI, PB, dn = 100mm (Vinilfort - Tigre ou similar) - Rev. 02</t>
  </si>
  <si>
    <t>02.12 </t>
  </si>
  <si>
    <t>DIVERSOS</t>
  </si>
  <si>
    <t>02.12.001 </t>
  </si>
  <si>
    <t>Letras em aço inox escovado 40 x 40 cm</t>
  </si>
  <si>
    <t>02.12.002 </t>
  </si>
  <si>
    <t>Limpeza final da obra</t>
  </si>
  <si>
    <t>02.12.003 </t>
  </si>
  <si>
    <t>Placa de inauguração de obra em alumínio 0,60 x 0,80 m</t>
  </si>
  <si>
    <t>02.12.004 </t>
  </si>
  <si>
    <t>Placa  em alumínio fundido brasão com 0.50 x 0.80 m</t>
  </si>
  <si>
    <t>TOTAL DO ORÇAMENTO</t>
  </si>
  <si>
    <t>CONTRATO 20/2023</t>
  </si>
  <si>
    <t>PRAZO 3 MESES</t>
  </si>
  <si>
    <t>CONCLUSÃO DA CONSTRUÇÃO DO PÓRTICO</t>
  </si>
  <si>
    <t>Colocação dos ornamentos</t>
  </si>
  <si>
    <t>m³</t>
  </si>
  <si>
    <t>BESSA CONSTRUÇÕES E EMPREENDIMENTOS EIRELLI</t>
  </si>
  <si>
    <t>PREFEITURA MUNICIPAL DE NOSSA SENHORA DO SOCORRO</t>
  </si>
  <si>
    <t>BDI Utilizado:</t>
  </si>
  <si>
    <t>Av. Antônio Valadão s/n Sede   Nossa Senhora do Socorro-Se CNPJ : 13.128.814/0001-58</t>
  </si>
  <si>
    <t>Desconto Médio:</t>
  </si>
  <si>
    <t>Empreendimento: 000289 - REFORMA E AMPLIAÇÃO DA TENDA CULTURAL</t>
  </si>
  <si>
    <t xml:space="preserve">REF. ORSE/SINAPI: </t>
  </si>
  <si>
    <t>CÓDIGO</t>
  </si>
  <si>
    <t>DESCRIÇÃO DO SERVIÇO</t>
  </si>
  <si>
    <t>R$ UNIT</t>
  </si>
  <si>
    <t>BDI</t>
  </si>
  <si>
    <t>DESC</t>
  </si>
  <si>
    <t>101852/SINAPI</t>
  </si>
  <si>
    <t>Reassentamento de paralelepípedos, rejuntamento com argamassa, com reaproveitamento dos paralelepípedos - incluso retirada e colocação do material. af_12/2020</t>
  </si>
  <si>
    <t>02.02.005</t>
  </si>
  <si>
    <t>88251/SINAPI</t>
  </si>
  <si>
    <t>Auxiliar de serralheiro com encargos complementares</t>
  </si>
  <si>
    <t>88315/SINAPI</t>
  </si>
  <si>
    <t>Serralheiro com encargos complementares</t>
  </si>
  <si>
    <t>PLANILHA DE RERRATIFICAÇÃO</t>
  </si>
  <si>
    <t>Item</t>
  </si>
  <si>
    <t>Discriminação dos Serviços</t>
  </si>
  <si>
    <t>Und</t>
  </si>
  <si>
    <t>QUANTIDADES</t>
  </si>
  <si>
    <t>Preço Unit. (R$)</t>
  </si>
  <si>
    <t>VALORES (R$)</t>
  </si>
  <si>
    <t>CONTRATADA</t>
  </si>
  <si>
    <t>ADITIVADO</t>
  </si>
  <si>
    <t>SUPRIMIDO</t>
  </si>
  <si>
    <t>FINAL</t>
  </si>
  <si>
    <t>CONTRATADO</t>
  </si>
  <si>
    <t>L</t>
  </si>
  <si>
    <t>H</t>
  </si>
  <si>
    <t>ÁREA</t>
  </si>
  <si>
    <t>Laterais</t>
  </si>
  <si>
    <t>REP</t>
  </si>
  <si>
    <t>Centro</t>
  </si>
  <si>
    <t>total</t>
  </si>
  <si>
    <t>Cont.</t>
  </si>
  <si>
    <t>Adit</t>
  </si>
  <si>
    <t>Aberturas Superiores</t>
  </si>
  <si>
    <t>Aberturas Inferiores</t>
  </si>
  <si>
    <t>larg</t>
  </si>
  <si>
    <t>Pilares</t>
  </si>
  <si>
    <t>02.02.006</t>
  </si>
  <si>
    <t>corte de telas</t>
  </si>
  <si>
    <t xml:space="preserve">solda das telas novas </t>
  </si>
  <si>
    <t>DENS</t>
  </si>
  <si>
    <t>DMT</t>
  </si>
  <si>
    <t>TKM</t>
  </si>
  <si>
    <t>Muro 2</t>
  </si>
  <si>
    <t>Muro 1</t>
  </si>
  <si>
    <t>Muro 3</t>
  </si>
  <si>
    <t>Alt</t>
  </si>
  <si>
    <t>Muro 4</t>
  </si>
  <si>
    <t>chapisco</t>
  </si>
  <si>
    <t>reboco</t>
  </si>
  <si>
    <t>Cons.</t>
  </si>
  <si>
    <t>prof</t>
  </si>
  <si>
    <t>comp</t>
  </si>
  <si>
    <t>02.07.008</t>
  </si>
  <si>
    <t>02.07.009</t>
  </si>
  <si>
    <t>lado esquerdo</t>
  </si>
  <si>
    <t>lado direito</t>
  </si>
  <si>
    <t>um</t>
  </si>
  <si>
    <t>qtd</t>
  </si>
  <si>
    <t>BL - lado esquerdo</t>
  </si>
  <si>
    <t>BL - lado direito</t>
  </si>
  <si>
    <t>CONTENÇÃO</t>
  </si>
  <si>
    <t>vol</t>
  </si>
  <si>
    <t>Arremates - inferior da viga</t>
  </si>
  <si>
    <t xml:space="preserve">Arremates - topo da estrutura </t>
  </si>
  <si>
    <t>Arremates Gerais</t>
  </si>
  <si>
    <t>00071/ORSE</t>
  </si>
  <si>
    <t>Aterro manual de áreas, sem aquisição de material, com espalhamento e compactação</t>
  </si>
  <si>
    <t>empol</t>
  </si>
  <si>
    <t>Execução de ornato com confecção de molde e fôrma - 02 usos</t>
  </si>
  <si>
    <t>02.05.010</t>
  </si>
  <si>
    <t xml:space="preserve">Passarela Metálica </t>
  </si>
  <si>
    <t>Placa EPS (isopor) 1,00 x 0,40 x 0,12m com densidade 20kg/m³</t>
  </si>
  <si>
    <t>02.02.007</t>
  </si>
  <si>
    <t>02.05.011</t>
  </si>
  <si>
    <t>02.05.012</t>
  </si>
  <si>
    <t>Mobilização/desmobilização</t>
  </si>
  <si>
    <t>97065/SINAPI</t>
  </si>
  <si>
    <t>Montagem e desmontagem de andaime multidirecional (exclusive andaime e limpeza). af_11/2017</t>
  </si>
  <si>
    <t>PROPOSTA MITTI</t>
  </si>
  <si>
    <t>CICL</t>
  </si>
  <si>
    <t>TRAZER 03 PROPOSTAS</t>
  </si>
  <si>
    <t>11117/ORSE</t>
  </si>
  <si>
    <t>Placa de isopor, dim:100 x 50cm, esp=10cm</t>
  </si>
  <si>
    <t>11118/ORSE</t>
  </si>
  <si>
    <t>Serviço de corte e montagem de desenho em isopor, dim: 1,20 x 1,20m, para execução de piso</t>
  </si>
  <si>
    <t>02.02.008</t>
  </si>
  <si>
    <t>numero de placas</t>
  </si>
  <si>
    <t>08434/ORSE</t>
  </si>
  <si>
    <t>Aplicação de 01 demão de Adesivo Bianco</t>
  </si>
  <si>
    <t>10722/ORSE</t>
  </si>
  <si>
    <t>Tela de PVC malha hexagonal 1/2", fio 16 (1,65mm)</t>
  </si>
  <si>
    <t>02.05.013</t>
  </si>
  <si>
    <t>02.05.014</t>
  </si>
  <si>
    <t>Chapisco em parede com argamassa traço t1 - 1:3 (cimento / areia) - Revisado 08/2015</t>
  </si>
  <si>
    <t>QTD</t>
  </si>
  <si>
    <t>Acumulado Anterior</t>
  </si>
  <si>
    <t>Do Período</t>
  </si>
  <si>
    <t>Acumulada até o Período</t>
  </si>
  <si>
    <t>Saldo a medir</t>
  </si>
  <si>
    <t>QUANTIDADE</t>
  </si>
  <si>
    <t>VALORES</t>
  </si>
  <si>
    <t>PLANILHA DE MEDIÇÃO</t>
  </si>
  <si>
    <t>BOLETIM DE MEDIÇÃO</t>
  </si>
  <si>
    <t xml:space="preserve">ORDEM DE SERVIÇO Nº: </t>
  </si>
  <si>
    <t>Data da medição: 31/12/2022</t>
  </si>
  <si>
    <t>% CONCLUIDA</t>
  </si>
  <si>
    <t>ATESTAMOS QUE OS SERVIÇOS CONSTANTES NESTE BM</t>
  </si>
  <si>
    <t>APROVADO PARA PAGAMENTO</t>
  </si>
  <si>
    <t>FORAM RECEBIDOS POR NÓS EM PERFEITA ORDEM.</t>
  </si>
  <si>
    <t xml:space="preserve">DATA: </t>
  </si>
  <si>
    <t xml:space="preserve"> </t>
  </si>
  <si>
    <t>Engº Civil</t>
  </si>
  <si>
    <t>COIMBRA SERVIÇOS E CONSTRUÇÕES - EPP</t>
  </si>
  <si>
    <t>2,00M X 3,00M X 2 = 12M²</t>
  </si>
  <si>
    <t>MOBILIZAÇÃO = 7,5H</t>
  </si>
  <si>
    <t>1,73M³ X 1,5t/m³ X 8km = 20,76TKM</t>
  </si>
  <si>
    <t>180,00m x 1,50m = 270,00m²</t>
  </si>
  <si>
    <t xml:space="preserve">(0,70+1,2) x 2 x 3,00m x 2 = 22,80m² </t>
  </si>
  <si>
    <t>180,00m x 1,50m x 0,07m = 18,65m³</t>
  </si>
  <si>
    <t>51,50m x 1,50m = 77,25m²</t>
  </si>
  <si>
    <t>85,00m x 1,50m = 127,50m²</t>
  </si>
  <si>
    <t>CONTRATO Nº: 20/2023</t>
  </si>
  <si>
    <t>MEMÓRIA DE CALCULO</t>
  </si>
  <si>
    <t>B.M.Nº:  02</t>
  </si>
  <si>
    <t>Período: 05/05/2023 a 15/05/2023</t>
  </si>
  <si>
    <t>Data da medição: 15/05/2023</t>
  </si>
  <si>
    <t>12,7 X 1,3 X 0,91 = 15,00M³</t>
  </si>
  <si>
    <t>(13,6 X 0,30 X 1,30) + (13,6 X 0,90 X 1,17) = 19,68M³</t>
  </si>
  <si>
    <t>((13,60+12,70)/2) X 1,15 X 0,13 = 4,06</t>
  </si>
  <si>
    <t xml:space="preserve">((13,60+12,70)) X 1,45 = 38,14M² </t>
  </si>
  <si>
    <t>B.M.Nº:  03</t>
  </si>
  <si>
    <t>___________________________________</t>
  </si>
  <si>
    <t>valor real/contrato</t>
  </si>
  <si>
    <t>36,176,21 / 224.019,78 = 0,16</t>
  </si>
  <si>
    <t>Laterais - chapisco</t>
  </si>
  <si>
    <t>Centro - chapisco</t>
  </si>
  <si>
    <t>MED 02</t>
  </si>
  <si>
    <t>VOL</t>
  </si>
  <si>
    <t xml:space="preserve">distribuição de chapas pela estrtura </t>
  </si>
  <si>
    <t>descontos</t>
  </si>
  <si>
    <t>período</t>
  </si>
  <si>
    <t>meses</t>
  </si>
  <si>
    <t>locação mensal</t>
  </si>
  <si>
    <t>set</t>
  </si>
  <si>
    <t>Período</t>
  </si>
  <si>
    <t xml:space="preserve">carregamento de material </t>
  </si>
  <si>
    <t>altura</t>
  </si>
  <si>
    <t>volume</t>
  </si>
  <si>
    <t>montagem de estrutura</t>
  </si>
  <si>
    <t>enchimento com argamassa AC-III</t>
  </si>
  <si>
    <t>04303/ORSE - Argamassa industrializada AC-III, Votomassa ou similar</t>
  </si>
  <si>
    <t>COMP</t>
  </si>
  <si>
    <t>LARG</t>
  </si>
  <si>
    <t>ALT</t>
  </si>
  <si>
    <t>DENS 600KG/M³</t>
  </si>
  <si>
    <t>PESO</t>
  </si>
  <si>
    <t>R$/KG</t>
  </si>
  <si>
    <t>R$ TOTAL</t>
  </si>
  <si>
    <t>B.M.Nº:  05</t>
  </si>
  <si>
    <t>Período: 01/12/2023 a 31/01/2024</t>
  </si>
  <si>
    <t>Data da medição: 31/01/2024</t>
  </si>
  <si>
    <t>dif</t>
  </si>
  <si>
    <t>med real</t>
  </si>
  <si>
    <t>valor medição real</t>
  </si>
  <si>
    <t>medição real</t>
  </si>
  <si>
    <t>valor de compensação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</si>
</sst>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#.##000##"/>
    <numFmt numFmtId="165" formatCode="##.##000"/>
  </numFmts>
  <fonts count="3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00B050"/>
      <name val="Arial"/>
      <family val="2"/>
    </font>
    <font>
      <b/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Arial"/>
      <family val="2"/>
    </font>
    <font>
      <b/>
      <sz val="9"/>
      <name val="Arial"/>
      <family val="2"/>
    </font>
    <font>
      <b/>
      <u/>
      <sz val="11"/>
      <name val="Arial"/>
      <family val="2"/>
    </font>
    <font>
      <sz val="9"/>
      <name val="Arial"/>
      <family val="2"/>
    </font>
    <font>
      <sz val="9"/>
      <name val="Calibri"/>
      <family val="2"/>
      <scheme val="minor"/>
    </font>
    <font>
      <b/>
      <sz val="14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rgb="FF00B050"/>
      <name val="Arial"/>
      <family val="2"/>
    </font>
    <font>
      <b/>
      <sz val="9"/>
      <color rgb="FF00B050"/>
      <name val="Arial"/>
      <family val="2"/>
    </font>
    <font>
      <sz val="10"/>
      <color rgb="FF00B050"/>
      <name val="Arial"/>
      <family val="2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0" borderId="0"/>
  </cellStyleXfs>
  <cellXfs count="568">
    <xf numFmtId="0" fontId="0" fillId="0" borderId="0" xfId="0"/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right" vertical="center"/>
    </xf>
    <xf numFmtId="165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4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left" vertical="center" wrapText="1"/>
    </xf>
    <xf numFmtId="4" fontId="1" fillId="2" borderId="1" xfId="0" applyNumberFormat="1" applyFont="1" applyFill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4" fontId="1" fillId="0" borderId="0" xfId="0" applyNumberFormat="1" applyFont="1" applyAlignment="1">
      <alignment horizontal="righ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vertical="center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" fillId="3" borderId="1" xfId="0" applyFont="1" applyFill="1" applyBorder="1" applyAlignment="1">
      <alignment horizontal="left" vertical="center" wrapText="1"/>
    </xf>
    <xf numFmtId="4" fontId="1" fillId="3" borderId="1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0" fillId="0" borderId="2" xfId="0" applyBorder="1" applyAlignment="1">
      <alignment vertical="center"/>
    </xf>
    <xf numFmtId="44" fontId="2" fillId="0" borderId="1" xfId="2" applyFont="1" applyBorder="1" applyAlignment="1">
      <alignment horizontal="left" vertical="center"/>
    </xf>
    <xf numFmtId="44" fontId="3" fillId="0" borderId="0" xfId="2" applyFont="1" applyBorder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44" fontId="6" fillId="5" borderId="1" xfId="2" applyFon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/>
    </xf>
    <xf numFmtId="44" fontId="3" fillId="0" borderId="0" xfId="2" applyFont="1" applyAlignment="1">
      <alignment vertical="center"/>
    </xf>
    <xf numFmtId="44" fontId="0" fillId="0" borderId="0" xfId="2" applyFont="1" applyAlignment="1">
      <alignment vertical="center"/>
    </xf>
    <xf numFmtId="44" fontId="0" fillId="0" borderId="0" xfId="2" applyFont="1" applyFill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4" fontId="4" fillId="0" borderId="1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1" xfId="0" applyFont="1" applyBorder="1"/>
    <xf numFmtId="43" fontId="1" fillId="0" borderId="0" xfId="1" applyFont="1" applyAlignment="1">
      <alignment horizontal="center" vertical="center"/>
    </xf>
    <xf numFmtId="43" fontId="1" fillId="0" borderId="1" xfId="1" applyFont="1" applyBorder="1" applyAlignment="1">
      <alignment horizontal="center" vertical="center"/>
    </xf>
    <xf numFmtId="43" fontId="1" fillId="3" borderId="1" xfId="1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horizontal="center"/>
    </xf>
    <xf numFmtId="43" fontId="1" fillId="2" borderId="1" xfId="1" applyFont="1" applyFill="1" applyBorder="1" applyAlignment="1">
      <alignment horizontal="center" vertical="center"/>
    </xf>
    <xf numFmtId="43" fontId="0" fillId="0" borderId="0" xfId="1" applyFont="1" applyAlignment="1">
      <alignment vertical="center"/>
    </xf>
    <xf numFmtId="43" fontId="11" fillId="6" borderId="15" xfId="1" applyFont="1" applyFill="1" applyBorder="1" applyAlignment="1">
      <alignment horizontal="center" vertical="center" wrapText="1"/>
    </xf>
    <xf numFmtId="43" fontId="12" fillId="6" borderId="15" xfId="1" applyFont="1" applyFill="1" applyBorder="1" applyAlignment="1">
      <alignment horizontal="center" vertical="center" wrapText="1"/>
    </xf>
    <xf numFmtId="43" fontId="9" fillId="6" borderId="15" xfId="1" applyFont="1" applyFill="1" applyBorder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/>
    </xf>
    <xf numFmtId="43" fontId="11" fillId="0" borderId="15" xfId="1" applyFont="1" applyFill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43" fontId="9" fillId="6" borderId="1" xfId="1" applyFont="1" applyFill="1" applyBorder="1" applyAlignment="1">
      <alignment horizontal="center" vertical="center" wrapText="1"/>
    </xf>
    <xf numFmtId="43" fontId="11" fillId="6" borderId="1" xfId="1" applyFont="1" applyFill="1" applyBorder="1" applyAlignment="1">
      <alignment horizontal="center" vertical="center" wrapText="1"/>
    </xf>
    <xf numFmtId="43" fontId="1" fillId="2" borderId="1" xfId="1" applyFont="1" applyFill="1" applyBorder="1" applyAlignment="1">
      <alignment vertical="center"/>
    </xf>
    <xf numFmtId="43" fontId="1" fillId="0" borderId="1" xfId="1" applyFont="1" applyBorder="1" applyAlignment="1">
      <alignment vertical="center"/>
    </xf>
    <xf numFmtId="43" fontId="12" fillId="6" borderId="1" xfId="1" applyFont="1" applyFill="1" applyBorder="1" applyAlignment="1">
      <alignment horizontal="center" vertical="center" wrapText="1"/>
    </xf>
    <xf numFmtId="43" fontId="1" fillId="0" borderId="1" xfId="1" applyFont="1" applyFill="1" applyBorder="1" applyAlignment="1">
      <alignment horizontal="center" vertical="center"/>
    </xf>
    <xf numFmtId="43" fontId="1" fillId="0" borderId="15" xfId="1" applyFont="1" applyBorder="1" applyAlignment="1">
      <alignment horizontal="center" vertical="center"/>
    </xf>
    <xf numFmtId="43" fontId="1" fillId="0" borderId="16" xfId="1" applyFont="1" applyBorder="1" applyAlignment="1">
      <alignment horizontal="center" vertical="center"/>
    </xf>
    <xf numFmtId="43" fontId="1" fillId="0" borderId="0" xfId="1" applyFont="1" applyAlignment="1">
      <alignment horizontal="right" vertical="center"/>
    </xf>
    <xf numFmtId="43" fontId="1" fillId="0" borderId="1" xfId="1" applyFont="1" applyBorder="1" applyAlignment="1">
      <alignment horizontal="right" vertical="center"/>
    </xf>
    <xf numFmtId="43" fontId="1" fillId="2" borderId="1" xfId="1" applyFont="1" applyFill="1" applyBorder="1" applyAlignment="1">
      <alignment horizontal="right" vertical="center"/>
    </xf>
    <xf numFmtId="43" fontId="1" fillId="0" borderId="15" xfId="1" applyFont="1" applyBorder="1" applyAlignment="1">
      <alignment horizontal="right" vertical="center"/>
    </xf>
    <xf numFmtId="43" fontId="1" fillId="0" borderId="16" xfId="1" applyFont="1" applyBorder="1" applyAlignment="1">
      <alignment horizontal="right" vertical="center"/>
    </xf>
    <xf numFmtId="43" fontId="4" fillId="2" borderId="1" xfId="1" applyFont="1" applyFill="1" applyBorder="1" applyAlignment="1">
      <alignment horizontal="right" vertical="center"/>
    </xf>
    <xf numFmtId="0" fontId="2" fillId="0" borderId="1" xfId="0" applyFont="1" applyBorder="1" applyAlignment="1">
      <alignment horizontal="right" vertical="center" wrapText="1"/>
    </xf>
    <xf numFmtId="0" fontId="1" fillId="0" borderId="16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right" vertical="center" wrapText="1"/>
    </xf>
    <xf numFmtId="43" fontId="1" fillId="0" borderId="3" xfId="1" applyFont="1" applyBorder="1" applyAlignment="1">
      <alignment horizontal="center" vertical="center"/>
    </xf>
    <xf numFmtId="43" fontId="1" fillId="0" borderId="3" xfId="1" applyFont="1" applyBorder="1" applyAlignment="1">
      <alignment horizontal="right" vertical="center"/>
    </xf>
    <xf numFmtId="0" fontId="1" fillId="0" borderId="21" xfId="0" applyFont="1" applyBorder="1" applyAlignment="1">
      <alignment horizontal="left" vertical="center" wrapText="1"/>
    </xf>
    <xf numFmtId="0" fontId="2" fillId="0" borderId="0" xfId="0" applyFont="1" applyAlignment="1">
      <alignment horizontal="right" vertical="center" wrapText="1"/>
    </xf>
    <xf numFmtId="43" fontId="1" fillId="0" borderId="0" xfId="1" applyFont="1" applyBorder="1" applyAlignment="1">
      <alignment horizontal="center" vertical="center"/>
    </xf>
    <xf numFmtId="43" fontId="1" fillId="0" borderId="0" xfId="1" applyFont="1" applyBorder="1" applyAlignment="1">
      <alignment horizontal="right" vertical="center"/>
    </xf>
    <xf numFmtId="0" fontId="1" fillId="0" borderId="23" xfId="0" applyFont="1" applyBorder="1" applyAlignment="1">
      <alignment horizontal="left" vertical="center" wrapText="1"/>
    </xf>
    <xf numFmtId="0" fontId="2" fillId="0" borderId="24" xfId="0" applyFont="1" applyBorder="1" applyAlignment="1">
      <alignment horizontal="right" vertical="center" wrapText="1"/>
    </xf>
    <xf numFmtId="43" fontId="1" fillId="0" borderId="24" xfId="1" applyFont="1" applyBorder="1" applyAlignment="1">
      <alignment horizontal="center" vertical="center"/>
    </xf>
    <xf numFmtId="43" fontId="1" fillId="0" borderId="24" xfId="1" applyFont="1" applyBorder="1" applyAlignment="1">
      <alignment horizontal="right" vertical="center"/>
    </xf>
    <xf numFmtId="165" fontId="4" fillId="0" borderId="0" xfId="0" applyNumberFormat="1" applyFont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2" fillId="0" borderId="1" xfId="0" applyNumberFormat="1" applyFont="1" applyBorder="1" applyAlignment="1">
      <alignment horizontal="right" vertical="center"/>
    </xf>
    <xf numFmtId="4" fontId="2" fillId="0" borderId="3" xfId="0" applyNumberFormat="1" applyFont="1" applyBorder="1" applyAlignment="1">
      <alignment horizontal="right" vertical="center"/>
    </xf>
    <xf numFmtId="43" fontId="4" fillId="0" borderId="1" xfId="1" applyFont="1" applyFill="1" applyBorder="1" applyAlignment="1">
      <alignment horizontal="center" vertical="center"/>
    </xf>
    <xf numFmtId="43" fontId="0" fillId="2" borderId="1" xfId="1" applyFont="1" applyFill="1" applyBorder="1" applyAlignment="1">
      <alignment vertical="center"/>
    </xf>
    <xf numFmtId="43" fontId="0" fillId="0" borderId="0" xfId="1" applyFont="1" applyFill="1" applyAlignment="1">
      <alignment vertical="center"/>
    </xf>
    <xf numFmtId="43" fontId="0" fillId="2" borderId="1" xfId="1" applyFont="1" applyFill="1" applyBorder="1" applyAlignment="1">
      <alignment horizontal="center" vertical="center"/>
    </xf>
    <xf numFmtId="43" fontId="0" fillId="0" borderId="1" xfId="1" applyFont="1" applyBorder="1" applyAlignment="1">
      <alignment vertical="center"/>
    </xf>
    <xf numFmtId="43" fontId="0" fillId="0" borderId="17" xfId="1" applyFont="1" applyBorder="1" applyAlignment="1">
      <alignment vertical="center"/>
    </xf>
    <xf numFmtId="43" fontId="0" fillId="2" borderId="17" xfId="1" applyFont="1" applyFill="1" applyBorder="1" applyAlignment="1">
      <alignment vertical="center"/>
    </xf>
    <xf numFmtId="43" fontId="0" fillId="0" borderId="20" xfId="1" applyFont="1" applyBorder="1" applyAlignment="1">
      <alignment vertical="center"/>
    </xf>
    <xf numFmtId="43" fontId="6" fillId="2" borderId="1" xfId="1" applyFont="1" applyFill="1" applyBorder="1" applyAlignment="1">
      <alignment horizontal="right" vertical="center"/>
    </xf>
    <xf numFmtId="43" fontId="0" fillId="0" borderId="22" xfId="1" applyFont="1" applyBorder="1" applyAlignment="1">
      <alignment vertical="center"/>
    </xf>
    <xf numFmtId="43" fontId="0" fillId="0" borderId="25" xfId="1" applyFont="1" applyBorder="1" applyAlignment="1">
      <alignment vertical="center"/>
    </xf>
    <xf numFmtId="43" fontId="0" fillId="2" borderId="17" xfId="1" applyFont="1" applyFill="1" applyBorder="1" applyAlignment="1">
      <alignment horizontal="center" vertical="center"/>
    </xf>
    <xf numFmtId="43" fontId="0" fillId="2" borderId="18" xfId="1" applyFont="1" applyFill="1" applyBorder="1" applyAlignment="1">
      <alignment horizontal="center" vertical="center"/>
    </xf>
    <xf numFmtId="43" fontId="0" fillId="0" borderId="18" xfId="1" applyFont="1" applyBorder="1" applyAlignment="1">
      <alignment vertical="center"/>
    </xf>
    <xf numFmtId="43" fontId="0" fillId="2" borderId="18" xfId="1" applyFont="1" applyFill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" fillId="0" borderId="15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3" fontId="2" fillId="0" borderId="1" xfId="1" applyFont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0" fontId="5" fillId="0" borderId="1" xfId="0" applyFont="1" applyBorder="1" applyAlignment="1">
      <alignment wrapText="1"/>
    </xf>
    <xf numFmtId="0" fontId="2" fillId="0" borderId="16" xfId="0" applyFont="1" applyBorder="1" applyAlignment="1">
      <alignment horizontal="left" vertical="center" wrapText="1"/>
    </xf>
    <xf numFmtId="0" fontId="11" fillId="6" borderId="27" xfId="0" applyFont="1" applyFill="1" applyBorder="1" applyAlignment="1">
      <alignment vertical="center"/>
    </xf>
    <xf numFmtId="0" fontId="11" fillId="6" borderId="28" xfId="0" applyFont="1" applyFill="1" applyBorder="1" applyAlignment="1">
      <alignment vertical="center" wrapText="1"/>
    </xf>
    <xf numFmtId="43" fontId="11" fillId="6" borderId="28" xfId="1" applyFont="1" applyFill="1" applyBorder="1" applyAlignment="1">
      <alignment vertical="center" wrapText="1"/>
    </xf>
    <xf numFmtId="43" fontId="11" fillId="6" borderId="29" xfId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43" fontId="4" fillId="3" borderId="1" xfId="1" applyFont="1" applyFill="1" applyBorder="1" applyAlignment="1">
      <alignment horizontal="center" vertical="center"/>
    </xf>
    <xf numFmtId="4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/>
    </xf>
    <xf numFmtId="0" fontId="4" fillId="3" borderId="0" xfId="0" applyFont="1" applyFill="1" applyAlignment="1">
      <alignment vertical="center"/>
    </xf>
    <xf numFmtId="0" fontId="10" fillId="0" borderId="1" xfId="0" applyFont="1" applyBorder="1" applyAlignment="1">
      <alignment horizontal="left" vertical="center" wrapText="1"/>
    </xf>
    <xf numFmtId="43" fontId="10" fillId="0" borderId="1" xfId="1" applyFont="1" applyBorder="1" applyAlignment="1">
      <alignment horizontal="right" vertical="center"/>
    </xf>
    <xf numFmtId="0" fontId="8" fillId="0" borderId="1" xfId="0" applyFont="1" applyBorder="1" applyAlignment="1">
      <alignment vertical="center" wrapText="1"/>
    </xf>
    <xf numFmtId="0" fontId="10" fillId="0" borderId="0" xfId="0" applyFont="1" applyAlignment="1">
      <alignment vertical="center"/>
    </xf>
    <xf numFmtId="4" fontId="1" fillId="3" borderId="1" xfId="0" applyNumberFormat="1" applyFont="1" applyFill="1" applyBorder="1" applyAlignment="1">
      <alignment horizontal="center" vertical="center"/>
    </xf>
    <xf numFmtId="43" fontId="10" fillId="0" borderId="1" xfId="1" applyFont="1" applyFill="1" applyBorder="1" applyAlignment="1">
      <alignment horizontal="center" vertical="center"/>
    </xf>
    <xf numFmtId="4" fontId="10" fillId="0" borderId="1" xfId="0" applyNumberFormat="1" applyFont="1" applyBorder="1" applyAlignment="1">
      <alignment horizontal="right" vertical="center"/>
    </xf>
    <xf numFmtId="0" fontId="10" fillId="0" borderId="1" xfId="0" applyFont="1" applyBorder="1" applyAlignment="1">
      <alignment vertical="center"/>
    </xf>
    <xf numFmtId="4" fontId="10" fillId="0" borderId="1" xfId="0" applyNumberFormat="1" applyFont="1" applyBorder="1" applyAlignment="1">
      <alignment horizontal="center" vertical="center"/>
    </xf>
    <xf numFmtId="9" fontId="12" fillId="0" borderId="0" xfId="3" applyFont="1" applyAlignment="1">
      <alignment vertical="center"/>
    </xf>
    <xf numFmtId="0" fontId="2" fillId="0" borderId="15" xfId="0" applyFont="1" applyBorder="1" applyAlignment="1">
      <alignment horizontal="left" vertical="center" wrapText="1"/>
    </xf>
    <xf numFmtId="43" fontId="0" fillId="0" borderId="2" xfId="1" applyFont="1" applyFill="1" applyBorder="1" applyAlignment="1">
      <alignment vertical="center"/>
    </xf>
    <xf numFmtId="43" fontId="0" fillId="0" borderId="18" xfId="1" applyFont="1" applyFill="1" applyBorder="1" applyAlignment="1">
      <alignment vertical="center"/>
    </xf>
    <xf numFmtId="43" fontId="13" fillId="0" borderId="1" xfId="1" applyFont="1" applyFill="1" applyBorder="1" applyAlignment="1">
      <alignment horizontal="center" vertical="center"/>
    </xf>
    <xf numFmtId="43" fontId="8" fillId="0" borderId="0" xfId="1" applyFont="1" applyAlignment="1">
      <alignment vertical="center"/>
    </xf>
    <xf numFmtId="0" fontId="13" fillId="0" borderId="1" xfId="0" applyFont="1" applyBorder="1" applyAlignment="1">
      <alignment horizontal="right" vertical="center" wrapText="1"/>
    </xf>
    <xf numFmtId="43" fontId="8" fillId="0" borderId="1" xfId="1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43" fontId="0" fillId="0" borderId="2" xfId="1" applyFont="1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0" xfId="0" applyAlignment="1">
      <alignment horizontal="right" vertical="center"/>
    </xf>
    <xf numFmtId="43" fontId="6" fillId="2" borderId="15" xfId="1" applyFont="1" applyFill="1" applyBorder="1" applyAlignment="1">
      <alignment horizontal="right" vertical="center"/>
    </xf>
    <xf numFmtId="43" fontId="0" fillId="2" borderId="19" xfId="1" applyFont="1" applyFill="1" applyBorder="1" applyAlignment="1">
      <alignment vertical="center"/>
    </xf>
    <xf numFmtId="43" fontId="0" fillId="2" borderId="20" xfId="1" applyFont="1" applyFill="1" applyBorder="1" applyAlignment="1">
      <alignment vertical="center"/>
    </xf>
    <xf numFmtId="43" fontId="1" fillId="2" borderId="16" xfId="1" applyFont="1" applyFill="1" applyBorder="1" applyAlignment="1">
      <alignment horizontal="center" vertical="center"/>
    </xf>
    <xf numFmtId="43" fontId="0" fillId="2" borderId="16" xfId="1" applyFont="1" applyFill="1" applyBorder="1" applyAlignment="1">
      <alignment horizontal="center" vertical="center"/>
    </xf>
    <xf numFmtId="0" fontId="2" fillId="0" borderId="16" xfId="0" applyFont="1" applyBorder="1" applyAlignment="1">
      <alignment horizontal="right" vertical="center" wrapText="1"/>
    </xf>
    <xf numFmtId="0" fontId="0" fillId="0" borderId="16" xfId="0" applyBorder="1" applyAlignment="1">
      <alignment vertical="center"/>
    </xf>
    <xf numFmtId="17" fontId="0" fillId="3" borderId="1" xfId="3" applyNumberFormat="1" applyFont="1" applyFill="1" applyBorder="1" applyAlignment="1">
      <alignment horizontal="right" vertical="center"/>
    </xf>
    <xf numFmtId="43" fontId="4" fillId="0" borderId="0" xfId="1" applyFont="1" applyAlignment="1">
      <alignment vertical="center"/>
    </xf>
    <xf numFmtId="43" fontId="2" fillId="0" borderId="1" xfId="1" applyFont="1" applyFill="1" applyBorder="1" applyAlignment="1">
      <alignment horizontal="right" vertical="center"/>
    </xf>
    <xf numFmtId="43" fontId="4" fillId="0" borderId="1" xfId="1" applyFont="1" applyBorder="1" applyAlignment="1">
      <alignment vertical="center"/>
    </xf>
    <xf numFmtId="43" fontId="4" fillId="0" borderId="1" xfId="1" applyFont="1" applyFill="1" applyBorder="1" applyAlignment="1">
      <alignment vertical="center"/>
    </xf>
    <xf numFmtId="43" fontId="1" fillId="0" borderId="1" xfId="1" applyFont="1" applyFill="1" applyBorder="1" applyAlignment="1">
      <alignment vertical="center"/>
    </xf>
    <xf numFmtId="43" fontId="4" fillId="2" borderId="1" xfId="1" applyFont="1" applyFill="1" applyBorder="1" applyAlignment="1">
      <alignment vertical="center"/>
    </xf>
    <xf numFmtId="43" fontId="4" fillId="3" borderId="1" xfId="1" applyFont="1" applyFill="1" applyBorder="1" applyAlignment="1">
      <alignment vertical="center"/>
    </xf>
    <xf numFmtId="43" fontId="1" fillId="3" borderId="1" xfId="1" applyFont="1" applyFill="1" applyBorder="1" applyAlignment="1">
      <alignment vertical="center"/>
    </xf>
    <xf numFmtId="43" fontId="10" fillId="0" borderId="1" xfId="1" applyFont="1" applyFill="1" applyBorder="1" applyAlignment="1">
      <alignment vertical="center"/>
    </xf>
    <xf numFmtId="0" fontId="2" fillId="0" borderId="1" xfId="0" applyFont="1" applyBorder="1" applyAlignment="1">
      <alignment horizontal="right" vertical="center"/>
    </xf>
    <xf numFmtId="10" fontId="3" fillId="3" borderId="1" xfId="3" applyNumberFormat="1" applyFont="1" applyFill="1" applyBorder="1" applyAlignment="1">
      <alignment vertical="center"/>
    </xf>
    <xf numFmtId="44" fontId="14" fillId="0" borderId="1" xfId="2" applyFont="1" applyFill="1" applyBorder="1" applyAlignment="1">
      <alignment vertical="center"/>
    </xf>
    <xf numFmtId="44" fontId="3" fillId="0" borderId="1" xfId="2" applyFont="1" applyFill="1" applyBorder="1" applyAlignment="1">
      <alignment vertical="center"/>
    </xf>
    <xf numFmtId="44" fontId="3" fillId="0" borderId="1" xfId="2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44" fontId="0" fillId="0" borderId="1" xfId="2" applyFont="1" applyFill="1" applyBorder="1" applyAlignment="1">
      <alignment vertical="center" wrapText="1"/>
    </xf>
    <xf numFmtId="0" fontId="0" fillId="0" borderId="17" xfId="0" applyBorder="1" applyAlignment="1">
      <alignment vertical="center"/>
    </xf>
    <xf numFmtId="43" fontId="1" fillId="0" borderId="2" xfId="1" applyFont="1" applyBorder="1" applyAlignment="1">
      <alignment horizontal="center" vertical="center"/>
    </xf>
    <xf numFmtId="43" fontId="1" fillId="0" borderId="2" xfId="1" applyFont="1" applyBorder="1" applyAlignment="1">
      <alignment horizontal="right" vertical="center"/>
    </xf>
    <xf numFmtId="43" fontId="12" fillId="0" borderId="0" xfId="1" applyFont="1" applyAlignment="1">
      <alignment horizontal="right" vertical="center"/>
    </xf>
    <xf numFmtId="43" fontId="12" fillId="0" borderId="1" xfId="1" applyFont="1" applyBorder="1" applyAlignment="1">
      <alignment vertical="center"/>
    </xf>
    <xf numFmtId="43" fontId="12" fillId="0" borderId="1" xfId="1" applyFont="1" applyBorder="1" applyAlignment="1">
      <alignment horizontal="right" vertical="center"/>
    </xf>
    <xf numFmtId="43" fontId="12" fillId="2" borderId="1" xfId="1" applyFont="1" applyFill="1" applyBorder="1" applyAlignment="1">
      <alignment vertical="center"/>
    </xf>
    <xf numFmtId="43" fontId="12" fillId="3" borderId="1" xfId="1" applyFont="1" applyFill="1" applyBorder="1" applyAlignment="1">
      <alignment vertical="center"/>
    </xf>
    <xf numFmtId="43" fontId="12" fillId="0" borderId="0" xfId="1" applyFont="1" applyAlignment="1">
      <alignment vertical="center"/>
    </xf>
    <xf numFmtId="43" fontId="12" fillId="0" borderId="1" xfId="1" applyFont="1" applyFill="1" applyBorder="1" applyAlignment="1">
      <alignment vertical="center"/>
    </xf>
    <xf numFmtId="0" fontId="1" fillId="7" borderId="1" xfId="0" applyFont="1" applyFill="1" applyBorder="1" applyAlignment="1">
      <alignment horizontal="left" vertical="center" wrapText="1"/>
    </xf>
    <xf numFmtId="43" fontId="1" fillId="7" borderId="1" xfId="1" applyFont="1" applyFill="1" applyBorder="1" applyAlignment="1">
      <alignment horizontal="center" vertical="center"/>
    </xf>
    <xf numFmtId="4" fontId="1" fillId="7" borderId="1" xfId="0" applyNumberFormat="1" applyFont="1" applyFill="1" applyBorder="1" applyAlignment="1">
      <alignment horizontal="right" vertical="center"/>
    </xf>
    <xf numFmtId="43" fontId="12" fillId="7" borderId="1" xfId="1" applyFont="1" applyFill="1" applyBorder="1" applyAlignment="1">
      <alignment vertical="center"/>
    </xf>
    <xf numFmtId="0" fontId="4" fillId="7" borderId="1" xfId="0" applyFont="1" applyFill="1" applyBorder="1" applyAlignment="1">
      <alignment vertical="center"/>
    </xf>
    <xf numFmtId="4" fontId="1" fillId="7" borderId="1" xfId="0" applyNumberFormat="1" applyFont="1" applyFill="1" applyBorder="1" applyAlignment="1">
      <alignment horizontal="center" vertical="center"/>
    </xf>
    <xf numFmtId="4" fontId="1" fillId="8" borderId="1" xfId="0" applyNumberFormat="1" applyFont="1" applyFill="1" applyBorder="1" applyAlignment="1">
      <alignment horizontal="right" vertical="center"/>
    </xf>
    <xf numFmtId="4" fontId="2" fillId="8" borderId="1" xfId="0" applyNumberFormat="1" applyFont="1" applyFill="1" applyBorder="1" applyAlignment="1">
      <alignment horizontal="right" vertical="center"/>
    </xf>
    <xf numFmtId="43" fontId="1" fillId="0" borderId="1" xfId="1" applyFont="1" applyFill="1" applyBorder="1" applyAlignment="1">
      <alignment horizontal="right" vertical="center"/>
    </xf>
    <xf numFmtId="43" fontId="0" fillId="0" borderId="1" xfId="1" applyFont="1" applyFill="1" applyBorder="1" applyAlignment="1">
      <alignment vertical="center"/>
    </xf>
    <xf numFmtId="43" fontId="0" fillId="0" borderId="17" xfId="1" applyFont="1" applyFill="1" applyBorder="1" applyAlignment="1">
      <alignment vertical="center"/>
    </xf>
    <xf numFmtId="43" fontId="1" fillId="0" borderId="3" xfId="1" applyFont="1" applyFill="1" applyBorder="1" applyAlignment="1">
      <alignment horizontal="center" vertical="center"/>
    </xf>
    <xf numFmtId="43" fontId="1" fillId="0" borderId="3" xfId="1" applyFont="1" applyFill="1" applyBorder="1" applyAlignment="1">
      <alignment horizontal="right" vertical="center"/>
    </xf>
    <xf numFmtId="43" fontId="0" fillId="0" borderId="20" xfId="1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18" xfId="0" applyFont="1" applyBorder="1" applyAlignment="1">
      <alignment vertical="center"/>
    </xf>
    <xf numFmtId="0" fontId="13" fillId="0" borderId="15" xfId="0" applyFont="1" applyBorder="1" applyAlignment="1">
      <alignment horizontal="right" vertical="center" wrapText="1"/>
    </xf>
    <xf numFmtId="43" fontId="8" fillId="0" borderId="15" xfId="1" applyFont="1" applyFill="1" applyBorder="1" applyAlignment="1">
      <alignment horizontal="center" vertical="center"/>
    </xf>
    <xf numFmtId="43" fontId="10" fillId="0" borderId="15" xfId="1" applyFont="1" applyBorder="1" applyAlignment="1">
      <alignment horizontal="right" vertical="center"/>
    </xf>
    <xf numFmtId="43" fontId="5" fillId="0" borderId="1" xfId="1" applyFont="1" applyFill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5" fillId="0" borderId="0" xfId="0" applyFont="1" applyAlignment="1">
      <alignment vertical="center"/>
    </xf>
    <xf numFmtId="43" fontId="9" fillId="0" borderId="1" xfId="1" applyFont="1" applyBorder="1" applyAlignment="1">
      <alignment horizontal="right" vertical="center"/>
    </xf>
    <xf numFmtId="43" fontId="5" fillId="0" borderId="0" xfId="1" applyFont="1" applyAlignment="1">
      <alignment vertical="center"/>
    </xf>
    <xf numFmtId="43" fontId="4" fillId="0" borderId="2" xfId="1" applyFont="1" applyBorder="1" applyAlignment="1">
      <alignment horizontal="center" vertical="center"/>
    </xf>
    <xf numFmtId="43" fontId="4" fillId="0" borderId="18" xfId="1" applyFont="1" applyBorder="1" applyAlignment="1">
      <alignment horizontal="right" vertical="center"/>
    </xf>
    <xf numFmtId="43" fontId="15" fillId="0" borderId="1" xfId="1" applyFont="1" applyFill="1" applyBorder="1" applyAlignment="1">
      <alignment horizontal="center" vertical="center"/>
    </xf>
    <xf numFmtId="0" fontId="4" fillId="0" borderId="16" xfId="0" applyFont="1" applyBorder="1" applyAlignment="1">
      <alignment horizontal="left" vertical="center" wrapText="1"/>
    </xf>
    <xf numFmtId="43" fontId="4" fillId="2" borderId="16" xfId="1" applyFont="1" applyFill="1" applyBorder="1" applyAlignment="1">
      <alignment horizontal="right" vertical="center"/>
    </xf>
    <xf numFmtId="43" fontId="0" fillId="2" borderId="16" xfId="1" applyFont="1" applyFill="1" applyBorder="1" applyAlignment="1">
      <alignment vertical="center"/>
    </xf>
    <xf numFmtId="43" fontId="0" fillId="2" borderId="23" xfId="1" applyFont="1" applyFill="1" applyBorder="1" applyAlignment="1">
      <alignment vertical="center"/>
    </xf>
    <xf numFmtId="43" fontId="0" fillId="2" borderId="25" xfId="1" applyFont="1" applyFill="1" applyBorder="1" applyAlignment="1">
      <alignment vertical="center"/>
    </xf>
    <xf numFmtId="44" fontId="8" fillId="0" borderId="1" xfId="2" applyFont="1" applyFill="1" applyBorder="1" applyAlignment="1">
      <alignment vertical="center" wrapText="1"/>
    </xf>
    <xf numFmtId="44" fontId="8" fillId="0" borderId="1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43" fontId="10" fillId="0" borderId="0" xfId="1" applyFont="1" applyAlignment="1">
      <alignment vertical="center"/>
    </xf>
    <xf numFmtId="0" fontId="17" fillId="6" borderId="1" xfId="0" applyFont="1" applyFill="1" applyBorder="1" applyAlignment="1">
      <alignment horizontal="center" vertical="center"/>
    </xf>
    <xf numFmtId="43" fontId="11" fillId="0" borderId="1" xfId="1" applyFont="1" applyBorder="1" applyAlignment="1">
      <alignment vertical="center"/>
    </xf>
    <xf numFmtId="0" fontId="16" fillId="0" borderId="33" xfId="0" applyFont="1" applyBorder="1" applyAlignment="1">
      <alignment vertical="center"/>
    </xf>
    <xf numFmtId="0" fontId="16" fillId="0" borderId="35" xfId="4" applyFont="1" applyBorder="1" applyAlignment="1">
      <alignment vertical="center"/>
    </xf>
    <xf numFmtId="0" fontId="16" fillId="0" borderId="36" xfId="4" applyFont="1" applyBorder="1" applyAlignment="1">
      <alignment vertical="center"/>
    </xf>
    <xf numFmtId="43" fontId="16" fillId="0" borderId="9" xfId="1" applyFont="1" applyBorder="1" applyAlignment="1">
      <alignment vertical="center"/>
    </xf>
    <xf numFmtId="43" fontId="16" fillId="0" borderId="32" xfId="1" applyFont="1" applyBorder="1" applyAlignment="1">
      <alignment vertical="center"/>
    </xf>
    <xf numFmtId="43" fontId="16" fillId="0" borderId="0" xfId="1" applyFont="1" applyBorder="1" applyAlignment="1">
      <alignment horizontal="left" vertical="center"/>
    </xf>
    <xf numFmtId="43" fontId="16" fillId="0" borderId="0" xfId="1" applyFont="1" applyBorder="1" applyAlignment="1">
      <alignment vertical="center"/>
    </xf>
    <xf numFmtId="43" fontId="16" fillId="0" borderId="34" xfId="1" applyFont="1" applyBorder="1" applyAlignment="1">
      <alignment vertical="center"/>
    </xf>
    <xf numFmtId="43" fontId="16" fillId="0" borderId="36" xfId="1" applyFont="1" applyBorder="1" applyAlignment="1">
      <alignment vertical="center"/>
    </xf>
    <xf numFmtId="43" fontId="17" fillId="6" borderId="30" xfId="1" applyFont="1" applyFill="1" applyBorder="1" applyAlignment="1">
      <alignment horizontal="center" vertical="center" wrapText="1"/>
    </xf>
    <xf numFmtId="43" fontId="10" fillId="0" borderId="1" xfId="1" applyFont="1" applyBorder="1" applyAlignment="1">
      <alignment horizontal="center" vertical="center"/>
    </xf>
    <xf numFmtId="4" fontId="19" fillId="0" borderId="0" xfId="4" applyNumberFormat="1" applyFont="1" applyAlignment="1">
      <alignment vertical="center" wrapText="1"/>
    </xf>
    <xf numFmtId="0" fontId="16" fillId="0" borderId="0" xfId="0" applyFont="1" applyAlignment="1">
      <alignment vertical="center"/>
    </xf>
    <xf numFmtId="0" fontId="17" fillId="6" borderId="6" xfId="0" applyFont="1" applyFill="1" applyBorder="1" applyAlignment="1">
      <alignment horizontal="center" vertical="center"/>
    </xf>
    <xf numFmtId="0" fontId="16" fillId="0" borderId="34" xfId="0" applyFont="1" applyBorder="1" applyAlignment="1">
      <alignment vertical="center"/>
    </xf>
    <xf numFmtId="0" fontId="16" fillId="0" borderId="38" xfId="4" applyFont="1" applyBorder="1" applyAlignment="1">
      <alignment vertical="center"/>
    </xf>
    <xf numFmtId="0" fontId="17" fillId="6" borderId="1" xfId="0" applyFont="1" applyFill="1" applyBorder="1" applyAlignment="1">
      <alignment horizontal="center" vertical="center" wrapText="1"/>
    </xf>
    <xf numFmtId="0" fontId="10" fillId="0" borderId="45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0" fontId="10" fillId="0" borderId="9" xfId="0" applyFont="1" applyBorder="1" applyAlignment="1">
      <alignment horizontal="left" vertical="center" wrapText="1"/>
    </xf>
    <xf numFmtId="43" fontId="10" fillId="0" borderId="9" xfId="1" applyFont="1" applyBorder="1" applyAlignment="1">
      <alignment vertical="center"/>
    </xf>
    <xf numFmtId="43" fontId="10" fillId="0" borderId="9" xfId="1" applyFont="1" applyBorder="1" applyAlignment="1">
      <alignment horizontal="center" vertical="center"/>
    </xf>
    <xf numFmtId="0" fontId="10" fillId="0" borderId="33" xfId="0" applyFont="1" applyBorder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43" fontId="10" fillId="0" borderId="0" xfId="1" applyFont="1" applyBorder="1" applyAlignment="1">
      <alignment horizontal="center" vertical="center"/>
    </xf>
    <xf numFmtId="43" fontId="10" fillId="0" borderId="34" xfId="1" applyFont="1" applyBorder="1" applyAlignment="1">
      <alignment horizontal="center" vertical="center"/>
    </xf>
    <xf numFmtId="43" fontId="10" fillId="0" borderId="0" xfId="1" applyFont="1" applyBorder="1" applyAlignment="1">
      <alignment vertical="center"/>
    </xf>
    <xf numFmtId="0" fontId="11" fillId="0" borderId="35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 wrapText="1"/>
    </xf>
    <xf numFmtId="43" fontId="10" fillId="0" borderId="36" xfId="1" applyFont="1" applyBorder="1" applyAlignment="1">
      <alignment horizontal="center" vertical="center"/>
    </xf>
    <xf numFmtId="43" fontId="10" fillId="0" borderId="38" xfId="1" applyFont="1" applyBorder="1" applyAlignment="1">
      <alignment horizontal="right" vertical="center"/>
    </xf>
    <xf numFmtId="43" fontId="11" fillId="0" borderId="36" xfId="1" applyFont="1" applyBorder="1" applyAlignment="1">
      <alignment vertical="center"/>
    </xf>
    <xf numFmtId="43" fontId="10" fillId="0" borderId="36" xfId="1" applyFont="1" applyBorder="1" applyAlignment="1">
      <alignment vertical="center"/>
    </xf>
    <xf numFmtId="0" fontId="20" fillId="0" borderId="0" xfId="0" applyFont="1" applyAlignment="1">
      <alignment vertical="center"/>
    </xf>
    <xf numFmtId="0" fontId="11" fillId="0" borderId="16" xfId="0" applyFont="1" applyBorder="1" applyAlignment="1">
      <alignment horizontal="left" vertical="center" wrapText="1"/>
    </xf>
    <xf numFmtId="43" fontId="10" fillId="0" borderId="16" xfId="1" applyFont="1" applyBorder="1" applyAlignment="1">
      <alignment horizontal="center" vertical="center"/>
    </xf>
    <xf numFmtId="4" fontId="10" fillId="0" borderId="16" xfId="0" applyNumberFormat="1" applyFont="1" applyBorder="1" applyAlignment="1">
      <alignment horizontal="right" vertical="center"/>
    </xf>
    <xf numFmtId="0" fontId="11" fillId="0" borderId="4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4" fontId="11" fillId="0" borderId="1" xfId="0" applyNumberFormat="1" applyFont="1" applyBorder="1" applyAlignment="1">
      <alignment horizontal="center" vertical="center"/>
    </xf>
    <xf numFmtId="43" fontId="11" fillId="0" borderId="1" xfId="1" applyFont="1" applyBorder="1" applyAlignment="1">
      <alignment horizontal="center" vertical="center"/>
    </xf>
    <xf numFmtId="43" fontId="11" fillId="0" borderId="1" xfId="1" applyFont="1" applyBorder="1" applyAlignment="1">
      <alignment horizontal="right" vertical="center"/>
    </xf>
    <xf numFmtId="43" fontId="10" fillId="0" borderId="1" xfId="1" applyFont="1" applyBorder="1" applyAlignment="1">
      <alignment vertical="center"/>
    </xf>
    <xf numFmtId="43" fontId="11" fillId="0" borderId="1" xfId="1" applyFont="1" applyFill="1" applyBorder="1" applyAlignment="1">
      <alignment vertical="center"/>
    </xf>
    <xf numFmtId="0" fontId="8" fillId="0" borderId="1" xfId="0" applyFont="1" applyBorder="1"/>
    <xf numFmtId="43" fontId="8" fillId="0" borderId="1" xfId="1" applyFont="1" applyFill="1" applyBorder="1" applyAlignment="1">
      <alignment horizontal="center"/>
    </xf>
    <xf numFmtId="43" fontId="11" fillId="0" borderId="0" xfId="0" applyNumberFormat="1" applyFont="1" applyAlignment="1">
      <alignment vertical="center"/>
    </xf>
    <xf numFmtId="0" fontId="8" fillId="0" borderId="1" xfId="0" applyFont="1" applyBorder="1" applyAlignment="1">
      <alignment wrapText="1"/>
    </xf>
    <xf numFmtId="0" fontId="10" fillId="0" borderId="42" xfId="0" applyFont="1" applyBorder="1" applyAlignment="1">
      <alignment horizontal="left" vertical="center"/>
    </xf>
    <xf numFmtId="0" fontId="11" fillId="0" borderId="30" xfId="0" applyFont="1" applyBorder="1" applyAlignment="1">
      <alignment horizontal="left" vertical="center" wrapText="1"/>
    </xf>
    <xf numFmtId="43" fontId="10" fillId="0" borderId="30" xfId="1" applyFont="1" applyBorder="1" applyAlignment="1">
      <alignment horizontal="center" vertical="center"/>
    </xf>
    <xf numFmtId="4" fontId="10" fillId="0" borderId="30" xfId="0" applyNumberFormat="1" applyFont="1" applyBorder="1" applyAlignment="1">
      <alignment horizontal="right" vertical="center"/>
    </xf>
    <xf numFmtId="43" fontId="11" fillId="0" borderId="30" xfId="1" applyFont="1" applyBorder="1" applyAlignment="1">
      <alignment vertical="center"/>
    </xf>
    <xf numFmtId="0" fontId="10" fillId="0" borderId="30" xfId="0" applyFont="1" applyBorder="1" applyAlignment="1">
      <alignment vertical="center"/>
    </xf>
    <xf numFmtId="4" fontId="11" fillId="0" borderId="30" xfId="0" applyNumberFormat="1" applyFont="1" applyBorder="1" applyAlignment="1">
      <alignment horizontal="center" vertical="center"/>
    </xf>
    <xf numFmtId="43" fontId="11" fillId="0" borderId="30" xfId="1" applyFont="1" applyBorder="1" applyAlignment="1">
      <alignment horizontal="center" vertical="center"/>
    </xf>
    <xf numFmtId="43" fontId="10" fillId="0" borderId="30" xfId="1" applyFont="1" applyBorder="1" applyAlignment="1">
      <alignment horizontal="right" vertical="center"/>
    </xf>
    <xf numFmtId="43" fontId="11" fillId="0" borderId="30" xfId="1" applyFont="1" applyBorder="1" applyAlignment="1">
      <alignment horizontal="right" vertical="center"/>
    </xf>
    <xf numFmtId="0" fontId="10" fillId="0" borderId="31" xfId="4" applyBorder="1" applyAlignment="1">
      <alignment vertical="center"/>
    </xf>
    <xf numFmtId="4" fontId="10" fillId="0" borderId="31" xfId="4" applyNumberFormat="1" applyBorder="1" applyAlignment="1">
      <alignment vertical="center"/>
    </xf>
    <xf numFmtId="4" fontId="10" fillId="0" borderId="9" xfId="4" applyNumberFormat="1" applyBorder="1" applyAlignment="1">
      <alignment vertical="center"/>
    </xf>
    <xf numFmtId="0" fontId="10" fillId="0" borderId="9" xfId="4" applyBorder="1" applyAlignment="1">
      <alignment vertical="center"/>
    </xf>
    <xf numFmtId="0" fontId="10" fillId="0" borderId="9" xfId="4" applyBorder="1" applyAlignment="1">
      <alignment horizontal="center" vertical="center" wrapText="1"/>
    </xf>
    <xf numFmtId="4" fontId="10" fillId="0" borderId="9" xfId="4" applyNumberFormat="1" applyBorder="1" applyAlignment="1">
      <alignment horizontal="right" vertical="center"/>
    </xf>
    <xf numFmtId="0" fontId="10" fillId="0" borderId="0" xfId="4" applyAlignment="1">
      <alignment vertical="center"/>
    </xf>
    <xf numFmtId="0" fontId="10" fillId="0" borderId="33" xfId="4" applyBorder="1" applyAlignment="1">
      <alignment vertical="center"/>
    </xf>
    <xf numFmtId="4" fontId="10" fillId="0" borderId="33" xfId="4" applyNumberFormat="1" applyBorder="1" applyAlignment="1">
      <alignment vertical="center"/>
    </xf>
    <xf numFmtId="4" fontId="10" fillId="0" borderId="0" xfId="4" applyNumberFormat="1" applyAlignment="1">
      <alignment vertical="center"/>
    </xf>
    <xf numFmtId="0" fontId="10" fillId="0" borderId="0" xfId="4" applyAlignment="1">
      <alignment horizontal="center" vertical="center" wrapText="1"/>
    </xf>
    <xf numFmtId="4" fontId="10" fillId="0" borderId="0" xfId="4" applyNumberFormat="1" applyAlignment="1">
      <alignment horizontal="right" vertical="center"/>
    </xf>
    <xf numFmtId="0" fontId="10" fillId="0" borderId="0" xfId="4" applyAlignment="1">
      <alignment vertical="center" wrapText="1"/>
    </xf>
    <xf numFmtId="0" fontId="10" fillId="0" borderId="35" xfId="4" applyBorder="1" applyAlignment="1">
      <alignment vertical="center"/>
    </xf>
    <xf numFmtId="0" fontId="10" fillId="0" borderId="36" xfId="4" applyBorder="1" applyAlignment="1">
      <alignment vertical="center"/>
    </xf>
    <xf numFmtId="0" fontId="10" fillId="0" borderId="38" xfId="4" applyBorder="1" applyAlignment="1">
      <alignment vertical="center"/>
    </xf>
    <xf numFmtId="2" fontId="10" fillId="0" borderId="0" xfId="4" applyNumberFormat="1" applyAlignment="1">
      <alignment vertical="center"/>
    </xf>
    <xf numFmtId="0" fontId="10" fillId="0" borderId="0" xfId="0" applyFont="1" applyAlignment="1">
      <alignment horizontal="left" vertical="center"/>
    </xf>
    <xf numFmtId="43" fontId="10" fillId="0" borderId="0" xfId="1" applyFont="1" applyAlignment="1">
      <alignment horizontal="center" vertical="center"/>
    </xf>
    <xf numFmtId="4" fontId="10" fillId="0" borderId="0" xfId="0" applyNumberFormat="1" applyFont="1" applyAlignment="1">
      <alignment horizontal="right" vertical="center"/>
    </xf>
    <xf numFmtId="43" fontId="11" fillId="0" borderId="0" xfId="1" applyFont="1" applyAlignment="1">
      <alignment vertical="center"/>
    </xf>
    <xf numFmtId="4" fontId="10" fillId="0" borderId="0" xfId="0" applyNumberFormat="1" applyFont="1" applyAlignment="1">
      <alignment horizontal="center" vertical="center"/>
    </xf>
    <xf numFmtId="43" fontId="10" fillId="0" borderId="0" xfId="1" applyFont="1" applyAlignment="1">
      <alignment horizontal="right" vertical="center"/>
    </xf>
    <xf numFmtId="43" fontId="11" fillId="0" borderId="0" xfId="1" applyFont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165" fontId="10" fillId="0" borderId="0" xfId="0" applyNumberFormat="1" applyFont="1" applyAlignment="1">
      <alignment horizontal="right" vertical="center"/>
    </xf>
    <xf numFmtId="165" fontId="10" fillId="0" borderId="0" xfId="0" applyNumberFormat="1" applyFont="1" applyAlignment="1">
      <alignment horizontal="center" vertical="center"/>
    </xf>
    <xf numFmtId="0" fontId="8" fillId="0" borderId="31" xfId="0" applyFont="1" applyBorder="1"/>
    <xf numFmtId="0" fontId="8" fillId="0" borderId="32" xfId="0" applyFont="1" applyBorder="1"/>
    <xf numFmtId="0" fontId="8" fillId="0" borderId="33" xfId="0" applyFont="1" applyBorder="1"/>
    <xf numFmtId="0" fontId="8" fillId="0" borderId="0" xfId="0" applyFont="1"/>
    <xf numFmtId="0" fontId="8" fillId="6" borderId="1" xfId="0" applyFont="1" applyFill="1" applyBorder="1"/>
    <xf numFmtId="0" fontId="10" fillId="0" borderId="1" xfId="0" applyFont="1" applyBorder="1" applyAlignment="1">
      <alignment horizontal="left" vertical="center"/>
    </xf>
    <xf numFmtId="43" fontId="11" fillId="0" borderId="0" xfId="1" applyFont="1" applyAlignment="1">
      <alignment horizontal="center" vertical="center"/>
    </xf>
    <xf numFmtId="0" fontId="13" fillId="0" borderId="0" xfId="0" applyFont="1"/>
    <xf numFmtId="0" fontId="17" fillId="6" borderId="44" xfId="0" applyFont="1" applyFill="1" applyBorder="1" applyAlignment="1">
      <alignment horizontal="center" vertical="center"/>
    </xf>
    <xf numFmtId="0" fontId="17" fillId="6" borderId="16" xfId="0" applyFont="1" applyFill="1" applyBorder="1" applyAlignment="1">
      <alignment horizontal="center" vertical="center"/>
    </xf>
    <xf numFmtId="43" fontId="10" fillId="0" borderId="1" xfId="1" applyFont="1" applyFill="1" applyBorder="1" applyAlignment="1">
      <alignment horizontal="right" vertical="center"/>
    </xf>
    <xf numFmtId="0" fontId="10" fillId="0" borderId="32" xfId="0" applyFont="1" applyBorder="1" applyAlignment="1">
      <alignment horizontal="left" vertical="center" wrapText="1"/>
    </xf>
    <xf numFmtId="43" fontId="13" fillId="0" borderId="31" xfId="1" applyFont="1" applyBorder="1"/>
    <xf numFmtId="43" fontId="8" fillId="0" borderId="9" xfId="1" applyFont="1" applyBorder="1"/>
    <xf numFmtId="43" fontId="8" fillId="0" borderId="31" xfId="1" applyFont="1" applyBorder="1"/>
    <xf numFmtId="0" fontId="8" fillId="0" borderId="9" xfId="0" applyFont="1" applyBorder="1"/>
    <xf numFmtId="0" fontId="10" fillId="0" borderId="34" xfId="0" applyFont="1" applyBorder="1" applyAlignment="1">
      <alignment horizontal="left" vertical="center" wrapText="1"/>
    </xf>
    <xf numFmtId="43" fontId="16" fillId="0" borderId="33" xfId="1" applyFont="1" applyBorder="1" applyAlignment="1">
      <alignment vertical="center"/>
    </xf>
    <xf numFmtId="43" fontId="8" fillId="0" borderId="0" xfId="1" applyFont="1" applyBorder="1"/>
    <xf numFmtId="43" fontId="8" fillId="0" borderId="33" xfId="1" applyFont="1" applyBorder="1"/>
    <xf numFmtId="0" fontId="8" fillId="0" borderId="34" xfId="0" applyFont="1" applyBorder="1"/>
    <xf numFmtId="0" fontId="10" fillId="0" borderId="38" xfId="0" applyFont="1" applyBorder="1" applyAlignment="1">
      <alignment horizontal="left" vertical="center" wrapText="1"/>
    </xf>
    <xf numFmtId="43" fontId="16" fillId="0" borderId="35" xfId="1" applyFont="1" applyBorder="1" applyAlignment="1">
      <alignment vertical="center"/>
    </xf>
    <xf numFmtId="43" fontId="8" fillId="0" borderId="36" xfId="1" applyFont="1" applyBorder="1"/>
    <xf numFmtId="43" fontId="8" fillId="0" borderId="35" xfId="1" applyFont="1" applyBorder="1"/>
    <xf numFmtId="0" fontId="8" fillId="0" borderId="36" xfId="0" applyFont="1" applyBorder="1"/>
    <xf numFmtId="0" fontId="8" fillId="0" borderId="38" xfId="0" applyFont="1" applyBorder="1"/>
    <xf numFmtId="43" fontId="17" fillId="6" borderId="16" xfId="1" applyFont="1" applyFill="1" applyBorder="1" applyAlignment="1">
      <alignment horizontal="center" vertical="center" wrapText="1"/>
    </xf>
    <xf numFmtId="43" fontId="8" fillId="6" borderId="23" xfId="1" applyFont="1" applyFill="1" applyBorder="1" applyAlignment="1"/>
    <xf numFmtId="43" fontId="8" fillId="6" borderId="24" xfId="1" applyFont="1" applyFill="1" applyBorder="1" applyAlignment="1"/>
    <xf numFmtId="43" fontId="8" fillId="0" borderId="0" xfId="1" applyFont="1"/>
    <xf numFmtId="43" fontId="10" fillId="0" borderId="1" xfId="1" applyFont="1" applyBorder="1" applyAlignment="1">
      <alignment horizontal="left" vertical="center"/>
    </xf>
    <xf numFmtId="43" fontId="10" fillId="0" borderId="15" xfId="1" applyFont="1" applyBorder="1" applyAlignment="1">
      <alignment horizontal="left" vertical="center"/>
    </xf>
    <xf numFmtId="43" fontId="1" fillId="0" borderId="1" xfId="1" applyFont="1" applyBorder="1" applyAlignment="1">
      <alignment horizontal="left" vertical="center" wrapText="1"/>
    </xf>
    <xf numFmtId="43" fontId="1" fillId="2" borderId="1" xfId="1" applyFont="1" applyFill="1" applyBorder="1" applyAlignment="1">
      <alignment horizontal="left" vertical="center" wrapText="1"/>
    </xf>
    <xf numFmtId="43" fontId="2" fillId="0" borderId="3" xfId="1" applyFont="1" applyBorder="1" applyAlignment="1">
      <alignment horizontal="right" vertical="center" wrapText="1"/>
    </xf>
    <xf numFmtId="43" fontId="0" fillId="0" borderId="3" xfId="1" applyFont="1" applyBorder="1" applyAlignment="1">
      <alignment vertical="center"/>
    </xf>
    <xf numFmtId="43" fontId="2" fillId="0" borderId="0" xfId="1" applyFont="1" applyBorder="1" applyAlignment="1">
      <alignment horizontal="right" vertical="center" wrapText="1"/>
    </xf>
    <xf numFmtId="43" fontId="0" fillId="0" borderId="0" xfId="1" applyFont="1" applyBorder="1" applyAlignment="1">
      <alignment vertical="center"/>
    </xf>
    <xf numFmtId="43" fontId="6" fillId="0" borderId="0" xfId="1" applyFont="1" applyFill="1" applyBorder="1" applyAlignment="1">
      <alignment horizontal="right" vertical="center"/>
    </xf>
    <xf numFmtId="43" fontId="0" fillId="0" borderId="0" xfId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43" fontId="8" fillId="0" borderId="0" xfId="1" applyFont="1" applyAlignment="1">
      <alignment horizontal="left"/>
    </xf>
    <xf numFmtId="43" fontId="10" fillId="3" borderId="1" xfId="1" applyFont="1" applyFill="1" applyBorder="1" applyAlignment="1">
      <alignment horizontal="left" vertical="center"/>
    </xf>
    <xf numFmtId="43" fontId="8" fillId="3" borderId="0" xfId="1" applyFont="1" applyFill="1" applyAlignment="1">
      <alignment horizontal="left"/>
    </xf>
    <xf numFmtId="0" fontId="8" fillId="3" borderId="0" xfId="0" applyFont="1" applyFill="1" applyAlignment="1">
      <alignment horizontal="left"/>
    </xf>
    <xf numFmtId="43" fontId="1" fillId="0" borderId="1" xfId="1" applyFont="1" applyFill="1" applyBorder="1" applyAlignment="1">
      <alignment horizontal="left" vertical="center" wrapText="1"/>
    </xf>
    <xf numFmtId="43" fontId="8" fillId="0" borderId="0" xfId="1" applyFont="1" applyBorder="1" applyAlignment="1">
      <alignment horizontal="left"/>
    </xf>
    <xf numFmtId="43" fontId="10" fillId="0" borderId="0" xfId="1" applyFont="1" applyBorder="1" applyAlignment="1">
      <alignment horizontal="left" vertical="center"/>
    </xf>
    <xf numFmtId="43" fontId="0" fillId="0" borderId="3" xfId="1" applyFont="1" applyFill="1" applyBorder="1" applyAlignment="1">
      <alignment vertical="center"/>
    </xf>
    <xf numFmtId="43" fontId="6" fillId="0" borderId="3" xfId="1" applyFont="1" applyFill="1" applyBorder="1" applyAlignment="1">
      <alignment horizontal="right" vertical="center"/>
    </xf>
    <xf numFmtId="43" fontId="10" fillId="0" borderId="26" xfId="1" applyFont="1" applyBorder="1" applyAlignment="1">
      <alignment horizontal="left" vertical="center"/>
    </xf>
    <xf numFmtId="43" fontId="10" fillId="0" borderId="16" xfId="1" applyFont="1" applyBorder="1" applyAlignment="1">
      <alignment horizontal="left" vertical="center"/>
    </xf>
    <xf numFmtId="43" fontId="4" fillId="0" borderId="19" xfId="1" applyFont="1" applyBorder="1" applyAlignment="1">
      <alignment horizontal="center" vertical="center"/>
    </xf>
    <xf numFmtId="43" fontId="4" fillId="0" borderId="3" xfId="1" applyFont="1" applyBorder="1" applyAlignment="1">
      <alignment horizontal="right" vertical="center"/>
    </xf>
    <xf numFmtId="43" fontId="15" fillId="0" borderId="3" xfId="1" applyFont="1" applyFill="1" applyBorder="1" applyAlignment="1">
      <alignment horizontal="center" vertical="center"/>
    </xf>
    <xf numFmtId="43" fontId="9" fillId="0" borderId="3" xfId="1" applyFont="1" applyBorder="1" applyAlignment="1">
      <alignment horizontal="right" vertical="center"/>
    </xf>
    <xf numFmtId="43" fontId="4" fillId="0" borderId="2" xfId="1" applyFont="1" applyBorder="1" applyAlignment="1">
      <alignment vertical="center"/>
    </xf>
    <xf numFmtId="43" fontId="4" fillId="0" borderId="18" xfId="1" applyFont="1" applyBorder="1" applyAlignment="1">
      <alignment vertical="center"/>
    </xf>
    <xf numFmtId="43" fontId="1" fillId="0" borderId="0" xfId="1" applyFont="1" applyFill="1" applyBorder="1" applyAlignment="1">
      <alignment horizontal="center" vertical="center"/>
    </xf>
    <xf numFmtId="43" fontId="1" fillId="0" borderId="0" xfId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right" vertical="center" wrapText="1"/>
    </xf>
    <xf numFmtId="0" fontId="10" fillId="0" borderId="19" xfId="0" applyFont="1" applyBorder="1" applyAlignment="1">
      <alignment horizontal="left" vertical="center" wrapText="1"/>
    </xf>
    <xf numFmtId="43" fontId="8" fillId="0" borderId="0" xfId="1" applyFont="1" applyFill="1" applyBorder="1" applyAlignment="1">
      <alignment horizontal="left"/>
    </xf>
    <xf numFmtId="0" fontId="10" fillId="0" borderId="21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3" fontId="6" fillId="0" borderId="24" xfId="1" applyFont="1" applyFill="1" applyBorder="1" applyAlignment="1">
      <alignment horizontal="right" vertical="center"/>
    </xf>
    <xf numFmtId="43" fontId="0" fillId="0" borderId="24" xfId="1" applyFont="1" applyFill="1" applyBorder="1" applyAlignment="1">
      <alignment vertical="center"/>
    </xf>
    <xf numFmtId="43" fontId="1" fillId="2" borderId="1" xfId="1" applyFont="1" applyFill="1" applyBorder="1" applyAlignment="1">
      <alignment horizontal="center" vertical="center" wrapText="1"/>
    </xf>
    <xf numFmtId="43" fontId="2" fillId="0" borderId="1" xfId="1" applyFont="1" applyBorder="1" applyAlignment="1">
      <alignment horizontal="right" vertical="center"/>
    </xf>
    <xf numFmtId="43" fontId="1" fillId="2" borderId="15" xfId="1" applyFont="1" applyFill="1" applyBorder="1" applyAlignment="1">
      <alignment horizontal="right" vertical="center"/>
    </xf>
    <xf numFmtId="43" fontId="0" fillId="2" borderId="0" xfId="1" applyFont="1" applyFill="1" applyAlignment="1">
      <alignment vertical="center"/>
    </xf>
    <xf numFmtId="43" fontId="0" fillId="0" borderId="16" xfId="1" applyFont="1" applyBorder="1" applyAlignment="1">
      <alignment vertical="center"/>
    </xf>
    <xf numFmtId="43" fontId="10" fillId="0" borderId="15" xfId="1" applyFont="1" applyFill="1" applyBorder="1" applyAlignment="1">
      <alignment horizontal="center" vertical="center"/>
    </xf>
    <xf numFmtId="43" fontId="2" fillId="2" borderId="1" xfId="1" applyFont="1" applyFill="1" applyBorder="1" applyAlignment="1">
      <alignment horizontal="center" vertical="center"/>
    </xf>
    <xf numFmtId="43" fontId="6" fillId="2" borderId="1" xfId="1" applyFont="1" applyFill="1" applyBorder="1" applyAlignment="1">
      <alignment horizontal="center" vertical="center"/>
    </xf>
    <xf numFmtId="43" fontId="4" fillId="0" borderId="1" xfId="1" applyFont="1" applyFill="1" applyBorder="1" applyAlignment="1">
      <alignment horizontal="right" vertical="center"/>
    </xf>
    <xf numFmtId="43" fontId="8" fillId="2" borderId="2" xfId="1" applyFont="1" applyFill="1" applyBorder="1"/>
    <xf numFmtId="43" fontId="8" fillId="2" borderId="1" xfId="1" applyFont="1" applyFill="1" applyBorder="1"/>
    <xf numFmtId="0" fontId="8" fillId="9" borderId="0" xfId="0" applyFont="1" applyFill="1" applyAlignment="1">
      <alignment horizontal="left"/>
    </xf>
    <xf numFmtId="43" fontId="8" fillId="0" borderId="0" xfId="1" applyFont="1" applyAlignment="1"/>
    <xf numFmtId="0" fontId="22" fillId="5" borderId="1" xfId="0" applyFont="1" applyFill="1" applyBorder="1" applyAlignment="1">
      <alignment horizontal="left" vertical="center" wrapText="1"/>
    </xf>
    <xf numFmtId="0" fontId="23" fillId="5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 wrapText="1"/>
    </xf>
    <xf numFmtId="43" fontId="22" fillId="0" borderId="1" xfId="1" applyFont="1" applyBorder="1" applyAlignment="1">
      <alignment horizontal="center" vertical="center"/>
    </xf>
    <xf numFmtId="4" fontId="22" fillId="0" borderId="1" xfId="0" applyNumberFormat="1" applyFont="1" applyBorder="1" applyAlignment="1">
      <alignment horizontal="right" vertical="center"/>
    </xf>
    <xf numFmtId="0" fontId="22" fillId="0" borderId="1" xfId="0" applyFont="1" applyBorder="1" applyAlignment="1">
      <alignment vertical="center"/>
    </xf>
    <xf numFmtId="43" fontId="22" fillId="0" borderId="1" xfId="1" applyFont="1" applyBorder="1" applyAlignment="1">
      <alignment horizontal="right" vertical="center"/>
    </xf>
    <xf numFmtId="0" fontId="22" fillId="0" borderId="0" xfId="0" applyFont="1" applyAlignment="1">
      <alignment vertical="center"/>
    </xf>
    <xf numFmtId="43" fontId="22" fillId="5" borderId="1" xfId="1" applyFont="1" applyFill="1" applyBorder="1" applyAlignment="1">
      <alignment horizontal="center" vertical="center"/>
    </xf>
    <xf numFmtId="4" fontId="22" fillId="5" borderId="1" xfId="0" applyNumberFormat="1" applyFont="1" applyFill="1" applyBorder="1" applyAlignment="1">
      <alignment horizontal="right" vertical="center"/>
    </xf>
    <xf numFmtId="43" fontId="22" fillId="5" borderId="1" xfId="1" applyFont="1" applyFill="1" applyBorder="1" applyAlignment="1">
      <alignment horizontal="right" vertical="center"/>
    </xf>
    <xf numFmtId="0" fontId="24" fillId="0" borderId="0" xfId="0" applyFont="1"/>
    <xf numFmtId="0" fontId="22" fillId="5" borderId="16" xfId="0" applyFont="1" applyFill="1" applyBorder="1" applyAlignment="1">
      <alignment horizontal="left" vertical="center" wrapText="1"/>
    </xf>
    <xf numFmtId="43" fontId="22" fillId="5" borderId="16" xfId="1" applyFont="1" applyFill="1" applyBorder="1" applyAlignment="1">
      <alignment horizontal="center" vertical="center"/>
    </xf>
    <xf numFmtId="4" fontId="22" fillId="5" borderId="16" xfId="0" applyNumberFormat="1" applyFont="1" applyFill="1" applyBorder="1" applyAlignment="1">
      <alignment horizontal="right" vertical="center"/>
    </xf>
    <xf numFmtId="43" fontId="22" fillId="5" borderId="16" xfId="1" applyFont="1" applyFill="1" applyBorder="1" applyAlignment="1">
      <alignment horizontal="right" vertical="center"/>
    </xf>
    <xf numFmtId="0" fontId="24" fillId="0" borderId="1" xfId="0" applyFont="1" applyBorder="1" applyAlignment="1">
      <alignment vertical="center" wrapText="1"/>
    </xf>
    <xf numFmtId="44" fontId="22" fillId="0" borderId="1" xfId="2" applyFont="1" applyBorder="1" applyAlignment="1">
      <alignment vertical="center"/>
    </xf>
    <xf numFmtId="44" fontId="22" fillId="0" borderId="1" xfId="2" applyFont="1" applyBorder="1" applyAlignment="1">
      <alignment horizontal="center" vertical="center"/>
    </xf>
    <xf numFmtId="0" fontId="11" fillId="10" borderId="44" xfId="0" applyFont="1" applyFill="1" applyBorder="1" applyAlignment="1">
      <alignment horizontal="left" vertical="center" wrapText="1"/>
    </xf>
    <xf numFmtId="0" fontId="11" fillId="10" borderId="16" xfId="0" applyFont="1" applyFill="1" applyBorder="1" applyAlignment="1">
      <alignment horizontal="left" vertical="center" wrapText="1"/>
    </xf>
    <xf numFmtId="43" fontId="10" fillId="10" borderId="16" xfId="1" applyFont="1" applyFill="1" applyBorder="1" applyAlignment="1">
      <alignment horizontal="center" vertical="center"/>
    </xf>
    <xf numFmtId="4" fontId="10" fillId="10" borderId="16" xfId="0" applyNumberFormat="1" applyFont="1" applyFill="1" applyBorder="1" applyAlignment="1">
      <alignment horizontal="right" vertical="center"/>
    </xf>
    <xf numFmtId="43" fontId="11" fillId="10" borderId="16" xfId="1" applyFont="1" applyFill="1" applyBorder="1" applyAlignment="1">
      <alignment vertical="center"/>
    </xf>
    <xf numFmtId="0" fontId="10" fillId="10" borderId="16" xfId="0" applyFont="1" applyFill="1" applyBorder="1" applyAlignment="1">
      <alignment vertical="center"/>
    </xf>
    <xf numFmtId="4" fontId="11" fillId="10" borderId="16" xfId="0" applyNumberFormat="1" applyFont="1" applyFill="1" applyBorder="1" applyAlignment="1">
      <alignment horizontal="center" vertical="center"/>
    </xf>
    <xf numFmtId="43" fontId="11" fillId="10" borderId="16" xfId="1" applyFont="1" applyFill="1" applyBorder="1" applyAlignment="1">
      <alignment horizontal="center" vertical="center"/>
    </xf>
    <xf numFmtId="43" fontId="10" fillId="10" borderId="16" xfId="1" applyFont="1" applyFill="1" applyBorder="1" applyAlignment="1">
      <alignment horizontal="right" vertical="center"/>
    </xf>
    <xf numFmtId="43" fontId="11" fillId="10" borderId="16" xfId="1" applyFont="1" applyFill="1" applyBorder="1" applyAlignment="1">
      <alignment horizontal="right" vertical="center"/>
    </xf>
    <xf numFmtId="0" fontId="11" fillId="10" borderId="45" xfId="0" applyFont="1" applyFill="1" applyBorder="1" applyAlignment="1">
      <alignment horizontal="left" vertical="center" wrapText="1"/>
    </xf>
    <xf numFmtId="0" fontId="11" fillId="10" borderId="1" xfId="0" applyFont="1" applyFill="1" applyBorder="1" applyAlignment="1">
      <alignment horizontal="left" vertical="center" wrapText="1"/>
    </xf>
    <xf numFmtId="43" fontId="10" fillId="10" borderId="1" xfId="1" applyFont="1" applyFill="1" applyBorder="1" applyAlignment="1">
      <alignment horizontal="center" vertical="center"/>
    </xf>
    <xf numFmtId="4" fontId="10" fillId="10" borderId="1" xfId="0" applyNumberFormat="1" applyFont="1" applyFill="1" applyBorder="1" applyAlignment="1">
      <alignment horizontal="right" vertical="center"/>
    </xf>
    <xf numFmtId="43" fontId="11" fillId="10" borderId="1" xfId="1" applyFont="1" applyFill="1" applyBorder="1" applyAlignment="1">
      <alignment vertical="center"/>
    </xf>
    <xf numFmtId="0" fontId="10" fillId="10" borderId="1" xfId="0" applyFont="1" applyFill="1" applyBorder="1" applyAlignment="1">
      <alignment vertical="center"/>
    </xf>
    <xf numFmtId="4" fontId="11" fillId="10" borderId="1" xfId="0" applyNumberFormat="1" applyFont="1" applyFill="1" applyBorder="1" applyAlignment="1">
      <alignment horizontal="center" vertical="center"/>
    </xf>
    <xf numFmtId="43" fontId="11" fillId="10" borderId="1" xfId="1" applyFont="1" applyFill="1" applyBorder="1" applyAlignment="1">
      <alignment horizontal="center" vertical="center"/>
    </xf>
    <xf numFmtId="43" fontId="10" fillId="10" borderId="1" xfId="1" applyFont="1" applyFill="1" applyBorder="1" applyAlignment="1">
      <alignment horizontal="right" vertical="center"/>
    </xf>
    <xf numFmtId="43" fontId="11" fillId="10" borderId="1" xfId="1" applyFont="1" applyFill="1" applyBorder="1" applyAlignment="1">
      <alignment horizontal="right" vertical="center"/>
    </xf>
    <xf numFmtId="0" fontId="11" fillId="11" borderId="45" xfId="0" applyFont="1" applyFill="1" applyBorder="1" applyAlignment="1">
      <alignment horizontal="left" vertical="center" wrapText="1"/>
    </xf>
    <xf numFmtId="0" fontId="11" fillId="11" borderId="1" xfId="0" applyFont="1" applyFill="1" applyBorder="1" applyAlignment="1">
      <alignment horizontal="left" vertical="center" wrapText="1"/>
    </xf>
    <xf numFmtId="43" fontId="10" fillId="11" borderId="1" xfId="1" applyFont="1" applyFill="1" applyBorder="1" applyAlignment="1">
      <alignment horizontal="center" vertical="center"/>
    </xf>
    <xf numFmtId="4" fontId="10" fillId="11" borderId="1" xfId="0" applyNumberFormat="1" applyFont="1" applyFill="1" applyBorder="1" applyAlignment="1">
      <alignment horizontal="right" vertical="center"/>
    </xf>
    <xf numFmtId="43" fontId="11" fillId="11" borderId="1" xfId="1" applyFont="1" applyFill="1" applyBorder="1" applyAlignment="1">
      <alignment vertical="center"/>
    </xf>
    <xf numFmtId="0" fontId="10" fillId="11" borderId="1" xfId="0" applyFont="1" applyFill="1" applyBorder="1" applyAlignment="1">
      <alignment vertical="center"/>
    </xf>
    <xf numFmtId="4" fontId="11" fillId="11" borderId="1" xfId="0" applyNumberFormat="1" applyFont="1" applyFill="1" applyBorder="1" applyAlignment="1">
      <alignment horizontal="center" vertical="center"/>
    </xf>
    <xf numFmtId="43" fontId="11" fillId="11" borderId="1" xfId="1" applyFont="1" applyFill="1" applyBorder="1" applyAlignment="1">
      <alignment horizontal="center" vertical="center"/>
    </xf>
    <xf numFmtId="43" fontId="10" fillId="11" borderId="1" xfId="1" applyFont="1" applyFill="1" applyBorder="1" applyAlignment="1">
      <alignment horizontal="right" vertical="center"/>
    </xf>
    <xf numFmtId="43" fontId="11" fillId="11" borderId="1" xfId="1" applyFont="1" applyFill="1" applyBorder="1" applyAlignment="1">
      <alignment horizontal="right" vertical="center"/>
    </xf>
    <xf numFmtId="4" fontId="10" fillId="11" borderId="1" xfId="0" applyNumberFormat="1" applyFont="1" applyFill="1" applyBorder="1" applyAlignment="1">
      <alignment horizontal="center" vertical="center"/>
    </xf>
    <xf numFmtId="43" fontId="10" fillId="5" borderId="1" xfId="1" applyFont="1" applyFill="1" applyBorder="1" applyAlignment="1">
      <alignment horizontal="right" vertical="center"/>
    </xf>
    <xf numFmtId="43" fontId="10" fillId="0" borderId="0" xfId="0" applyNumberFormat="1" applyFont="1" applyAlignment="1">
      <alignment vertical="center"/>
    </xf>
    <xf numFmtId="0" fontId="10" fillId="0" borderId="9" xfId="4" applyBorder="1" applyAlignment="1">
      <alignment horizontal="left" vertical="center"/>
    </xf>
    <xf numFmtId="4" fontId="10" fillId="0" borderId="32" xfId="4" applyNumberFormat="1" applyBorder="1" applyAlignment="1">
      <alignment vertical="center"/>
    </xf>
    <xf numFmtId="0" fontId="10" fillId="0" borderId="0" xfId="4" applyAlignment="1">
      <alignment horizontal="left" vertical="center"/>
    </xf>
    <xf numFmtId="4" fontId="10" fillId="0" borderId="34" xfId="4" applyNumberFormat="1" applyBorder="1" applyAlignment="1">
      <alignment vertical="center"/>
    </xf>
    <xf numFmtId="4" fontId="10" fillId="0" borderId="34" xfId="4" applyNumberFormat="1" applyBorder="1" applyAlignment="1">
      <alignment horizontal="right" vertical="center"/>
    </xf>
    <xf numFmtId="43" fontId="4" fillId="0" borderId="1" xfId="1" applyFont="1" applyBorder="1" applyAlignment="1">
      <alignment horizontal="right" vertical="center"/>
    </xf>
    <xf numFmtId="43" fontId="25" fillId="0" borderId="0" xfId="1" applyFont="1" applyBorder="1" applyAlignment="1">
      <alignment horizontal="left" vertical="center"/>
    </xf>
    <xf numFmtId="43" fontId="25" fillId="0" borderId="36" xfId="1" applyFont="1" applyBorder="1" applyAlignment="1">
      <alignment vertical="center"/>
    </xf>
    <xf numFmtId="43" fontId="26" fillId="6" borderId="30" xfId="1" applyFont="1" applyFill="1" applyBorder="1" applyAlignment="1">
      <alignment horizontal="center" vertical="center" wrapText="1"/>
    </xf>
    <xf numFmtId="43" fontId="12" fillId="10" borderId="16" xfId="1" applyFont="1" applyFill="1" applyBorder="1" applyAlignment="1">
      <alignment horizontal="center" vertical="center"/>
    </xf>
    <xf numFmtId="43" fontId="12" fillId="11" borderId="1" xfId="1" applyFont="1" applyFill="1" applyBorder="1" applyAlignment="1">
      <alignment horizontal="center" vertical="center"/>
    </xf>
    <xf numFmtId="43" fontId="27" fillId="0" borderId="1" xfId="1" applyFont="1" applyFill="1" applyBorder="1" applyAlignment="1">
      <alignment horizontal="center" vertical="center"/>
    </xf>
    <xf numFmtId="43" fontId="12" fillId="0" borderId="1" xfId="1" applyFont="1" applyFill="1" applyBorder="1" applyAlignment="1">
      <alignment horizontal="center" vertical="center"/>
    </xf>
    <xf numFmtId="43" fontId="12" fillId="10" borderId="1" xfId="1" applyFont="1" applyFill="1" applyBorder="1" applyAlignment="1">
      <alignment horizontal="center" vertical="center"/>
    </xf>
    <xf numFmtId="43" fontId="27" fillId="11" borderId="1" xfId="1" applyFont="1" applyFill="1" applyBorder="1" applyAlignment="1">
      <alignment horizontal="center" vertical="center"/>
    </xf>
    <xf numFmtId="43" fontId="12" fillId="0" borderId="30" xfId="1" applyFont="1" applyBorder="1" applyAlignment="1">
      <alignment horizontal="center" vertical="center"/>
    </xf>
    <xf numFmtId="0" fontId="27" fillId="0" borderId="9" xfId="4" applyFont="1" applyBorder="1" applyAlignment="1">
      <alignment horizontal="center" vertical="center" wrapText="1"/>
    </xf>
    <xf numFmtId="0" fontId="27" fillId="0" borderId="0" xfId="4" applyFont="1" applyAlignment="1">
      <alignment horizontal="center" vertical="center" wrapText="1"/>
    </xf>
    <xf numFmtId="0" fontId="27" fillId="0" borderId="0" xfId="4" applyFont="1" applyAlignment="1">
      <alignment vertical="center" wrapText="1"/>
    </xf>
    <xf numFmtId="0" fontId="27" fillId="0" borderId="36" xfId="4" applyFont="1" applyBorder="1" applyAlignment="1">
      <alignment vertical="center"/>
    </xf>
    <xf numFmtId="0" fontId="27" fillId="0" borderId="0" xfId="4" applyFont="1" applyAlignment="1">
      <alignment vertical="center"/>
    </xf>
    <xf numFmtId="43" fontId="27" fillId="0" borderId="0" xfId="1" applyFont="1" applyAlignment="1">
      <alignment horizontal="center" vertical="center"/>
    </xf>
    <xf numFmtId="43" fontId="27" fillId="0" borderId="9" xfId="1" applyFont="1" applyBorder="1" applyAlignment="1">
      <alignment horizontal="center" vertical="center"/>
    </xf>
    <xf numFmtId="43" fontId="27" fillId="0" borderId="0" xfId="1" applyFont="1" applyBorder="1" applyAlignment="1">
      <alignment vertical="center"/>
    </xf>
    <xf numFmtId="43" fontId="27" fillId="0" borderId="36" xfId="1" applyFont="1" applyBorder="1" applyAlignment="1">
      <alignment horizontal="center" vertical="center"/>
    </xf>
    <xf numFmtId="43" fontId="12" fillId="10" borderId="16" xfId="1" applyFont="1" applyFill="1" applyBorder="1" applyAlignment="1">
      <alignment horizontal="right" vertical="center"/>
    </xf>
    <xf numFmtId="43" fontId="12" fillId="11" borderId="1" xfId="1" applyFont="1" applyFill="1" applyBorder="1" applyAlignment="1">
      <alignment horizontal="right" vertical="center"/>
    </xf>
    <xf numFmtId="43" fontId="27" fillId="0" borderId="1" xfId="1" applyFont="1" applyBorder="1" applyAlignment="1">
      <alignment horizontal="center" vertical="center"/>
    </xf>
    <xf numFmtId="43" fontId="12" fillId="10" borderId="1" xfId="1" applyFont="1" applyFill="1" applyBorder="1" applyAlignment="1">
      <alignment horizontal="right" vertical="center"/>
    </xf>
    <xf numFmtId="43" fontId="12" fillId="0" borderId="30" xfId="1" applyFont="1" applyBorder="1" applyAlignment="1">
      <alignment horizontal="right" vertical="center"/>
    </xf>
    <xf numFmtId="4" fontId="27" fillId="0" borderId="31" xfId="4" applyNumberFormat="1" applyFont="1" applyBorder="1" applyAlignment="1">
      <alignment vertical="center"/>
    </xf>
    <xf numFmtId="4" fontId="27" fillId="0" borderId="33" xfId="4" applyNumberFormat="1" applyFont="1" applyBorder="1" applyAlignment="1">
      <alignment vertical="center"/>
    </xf>
    <xf numFmtId="0" fontId="27" fillId="0" borderId="33" xfId="4" applyFont="1" applyBorder="1" applyAlignment="1">
      <alignment horizontal="center" vertical="center" wrapText="1"/>
    </xf>
    <xf numFmtId="0" fontId="27" fillId="0" borderId="33" xfId="4" applyFont="1" applyBorder="1" applyAlignment="1">
      <alignment vertical="center" wrapText="1"/>
    </xf>
    <xf numFmtId="0" fontId="27" fillId="0" borderId="35" xfId="4" applyFont="1" applyBorder="1" applyAlignment="1">
      <alignment vertical="center"/>
    </xf>
    <xf numFmtId="43" fontId="12" fillId="0" borderId="0" xfId="1" applyFont="1" applyAlignment="1">
      <alignment horizontal="center" vertical="center"/>
    </xf>
    <xf numFmtId="0" fontId="28" fillId="0" borderId="0" xfId="0" applyFont="1" applyAlignment="1">
      <alignment vertical="center"/>
    </xf>
    <xf numFmtId="0" fontId="4" fillId="0" borderId="0" xfId="4" applyFont="1" applyAlignment="1">
      <alignment vertical="center"/>
    </xf>
    <xf numFmtId="0" fontId="29" fillId="9" borderId="0" xfId="0" applyFont="1" applyFill="1" applyAlignment="1">
      <alignment horizontal="center" vertical="center" wrapText="1"/>
    </xf>
    <xf numFmtId="0" fontId="20" fillId="9" borderId="0" xfId="0" applyFont="1" applyFill="1" applyAlignment="1">
      <alignment horizontal="center" vertical="center" wrapText="1"/>
    </xf>
    <xf numFmtId="0" fontId="28" fillId="9" borderId="0" xfId="0" applyFont="1" applyFill="1" applyAlignment="1">
      <alignment horizontal="center" vertical="center" wrapText="1"/>
    </xf>
    <xf numFmtId="44" fontId="10" fillId="0" borderId="1" xfId="2" applyFont="1" applyBorder="1" applyAlignment="1">
      <alignment vertical="center"/>
    </xf>
    <xf numFmtId="43" fontId="4" fillId="0" borderId="1" xfId="0" applyNumberFormat="1" applyFont="1" applyBorder="1" applyAlignment="1">
      <alignment vertical="center"/>
    </xf>
    <xf numFmtId="4" fontId="10" fillId="0" borderId="33" xfId="4" applyNumberFormat="1" applyBorder="1" applyAlignment="1">
      <alignment horizontal="center" vertical="center"/>
    </xf>
    <xf numFmtId="4" fontId="10" fillId="0" borderId="34" xfId="4" applyNumberFormat="1" applyBorder="1" applyAlignment="1">
      <alignment horizontal="center" vertical="center"/>
    </xf>
    <xf numFmtId="0" fontId="10" fillId="0" borderId="35" xfId="4" applyBorder="1" applyAlignment="1">
      <alignment horizontal="center" vertical="center"/>
    </xf>
    <xf numFmtId="0" fontId="10" fillId="0" borderId="38" xfId="4" applyBorder="1" applyAlignment="1">
      <alignment horizontal="center" vertical="center"/>
    </xf>
    <xf numFmtId="0" fontId="18" fillId="0" borderId="31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1" fillId="6" borderId="39" xfId="0" applyFont="1" applyFill="1" applyBorder="1" applyAlignment="1">
      <alignment horizontal="center" vertical="center"/>
    </xf>
    <xf numFmtId="0" fontId="11" fillId="6" borderId="40" xfId="0" applyFont="1" applyFill="1" applyBorder="1" applyAlignment="1">
      <alignment horizontal="center" vertical="center"/>
    </xf>
    <xf numFmtId="0" fontId="11" fillId="6" borderId="41" xfId="0" applyFont="1" applyFill="1" applyBorder="1" applyAlignment="1">
      <alignment horizontal="center" vertical="center"/>
    </xf>
    <xf numFmtId="0" fontId="17" fillId="6" borderId="44" xfId="0" applyFont="1" applyFill="1" applyBorder="1" applyAlignment="1">
      <alignment horizontal="center" vertical="center"/>
    </xf>
    <xf numFmtId="0" fontId="17" fillId="6" borderId="42" xfId="0" applyFont="1" applyFill="1" applyBorder="1" applyAlignment="1">
      <alignment horizontal="center" vertical="center"/>
    </xf>
    <xf numFmtId="0" fontId="17" fillId="6" borderId="16" xfId="0" applyFont="1" applyFill="1" applyBorder="1" applyAlignment="1">
      <alignment horizontal="center" vertical="center"/>
    </xf>
    <xf numFmtId="0" fontId="17" fillId="6" borderId="30" xfId="0" applyFont="1" applyFill="1" applyBorder="1" applyAlignment="1">
      <alignment horizontal="center" vertical="center"/>
    </xf>
    <xf numFmtId="0" fontId="17" fillId="6" borderId="26" xfId="0" applyFont="1" applyFill="1" applyBorder="1" applyAlignment="1">
      <alignment horizontal="center" vertical="center" wrapText="1"/>
    </xf>
    <xf numFmtId="0" fontId="17" fillId="6" borderId="43" xfId="0" applyFont="1" applyFill="1" applyBorder="1" applyAlignment="1">
      <alignment horizontal="center" vertical="center" wrapText="1"/>
    </xf>
    <xf numFmtId="43" fontId="17" fillId="6" borderId="26" xfId="1" applyFont="1" applyFill="1" applyBorder="1" applyAlignment="1">
      <alignment horizontal="center" vertical="center" wrapText="1"/>
    </xf>
    <xf numFmtId="43" fontId="17" fillId="6" borderId="43" xfId="1" applyFont="1" applyFill="1" applyBorder="1" applyAlignment="1">
      <alignment horizontal="center" vertical="center" wrapText="1"/>
    </xf>
    <xf numFmtId="43" fontId="17" fillId="6" borderId="21" xfId="1" applyFont="1" applyFill="1" applyBorder="1" applyAlignment="1">
      <alignment horizontal="center" vertical="center"/>
    </xf>
    <xf numFmtId="43" fontId="17" fillId="6" borderId="0" xfId="1" applyFont="1" applyFill="1" applyBorder="1" applyAlignment="1">
      <alignment horizontal="center" vertical="center"/>
    </xf>
    <xf numFmtId="43" fontId="17" fillId="6" borderId="22" xfId="1" applyFont="1" applyFill="1" applyBorder="1" applyAlignment="1">
      <alignment horizontal="center" vertical="center"/>
    </xf>
    <xf numFmtId="43" fontId="17" fillId="6" borderId="37" xfId="1" applyFont="1" applyFill="1" applyBorder="1" applyAlignment="1">
      <alignment horizontal="center" vertical="center"/>
    </xf>
    <xf numFmtId="43" fontId="17" fillId="6" borderId="36" xfId="1" applyFont="1" applyFill="1" applyBorder="1" applyAlignment="1">
      <alignment horizontal="center" vertical="center"/>
    </xf>
    <xf numFmtId="43" fontId="17" fillId="6" borderId="46" xfId="1" applyFont="1" applyFill="1" applyBorder="1" applyAlignment="1">
      <alignment horizontal="center" vertical="center"/>
    </xf>
    <xf numFmtId="43" fontId="17" fillId="6" borderId="21" xfId="1" applyFont="1" applyFill="1" applyBorder="1" applyAlignment="1">
      <alignment horizontal="center" vertical="center" wrapText="1"/>
    </xf>
    <xf numFmtId="43" fontId="17" fillId="6" borderId="0" xfId="1" applyFont="1" applyFill="1" applyBorder="1" applyAlignment="1">
      <alignment horizontal="center" vertical="center" wrapText="1"/>
    </xf>
    <xf numFmtId="43" fontId="17" fillId="6" borderId="22" xfId="1" applyFont="1" applyFill="1" applyBorder="1" applyAlignment="1">
      <alignment horizontal="center" vertical="center" wrapText="1"/>
    </xf>
    <xf numFmtId="43" fontId="17" fillId="6" borderId="37" xfId="1" applyFont="1" applyFill="1" applyBorder="1" applyAlignment="1">
      <alignment horizontal="center" vertical="center" wrapText="1"/>
    </xf>
    <xf numFmtId="43" fontId="17" fillId="6" borderId="36" xfId="1" applyFont="1" applyFill="1" applyBorder="1" applyAlignment="1">
      <alignment horizontal="center" vertical="center" wrapText="1"/>
    </xf>
    <xf numFmtId="43" fontId="17" fillId="6" borderId="46" xfId="1" applyFont="1" applyFill="1" applyBorder="1" applyAlignment="1">
      <alignment horizontal="center" vertical="center" wrapText="1"/>
    </xf>
    <xf numFmtId="43" fontId="17" fillId="6" borderId="23" xfId="1" applyFont="1" applyFill="1" applyBorder="1" applyAlignment="1">
      <alignment horizontal="center" vertical="center"/>
    </xf>
    <xf numFmtId="43" fontId="17" fillId="6" borderId="24" xfId="1" applyFont="1" applyFill="1" applyBorder="1" applyAlignment="1">
      <alignment horizontal="center" vertical="center"/>
    </xf>
    <xf numFmtId="43" fontId="17" fillId="6" borderId="25" xfId="1" applyFont="1" applyFill="1" applyBorder="1" applyAlignment="1">
      <alignment horizontal="center" vertical="center"/>
    </xf>
    <xf numFmtId="43" fontId="0" fillId="2" borderId="17" xfId="1" applyFont="1" applyFill="1" applyBorder="1" applyAlignment="1">
      <alignment horizontal="center" vertical="center"/>
    </xf>
    <xf numFmtId="43" fontId="0" fillId="2" borderId="18" xfId="1" applyFont="1" applyFill="1" applyBorder="1" applyAlignment="1">
      <alignment horizontal="center" vertical="center"/>
    </xf>
    <xf numFmtId="0" fontId="21" fillId="5" borderId="39" xfId="0" applyFont="1" applyFill="1" applyBorder="1" applyAlignment="1">
      <alignment horizontal="center"/>
    </xf>
    <xf numFmtId="0" fontId="21" fillId="5" borderId="40" xfId="0" applyFont="1" applyFill="1" applyBorder="1" applyAlignment="1">
      <alignment horizontal="center"/>
    </xf>
    <xf numFmtId="43" fontId="2" fillId="2" borderId="17" xfId="1" applyFont="1" applyFill="1" applyBorder="1" applyAlignment="1">
      <alignment horizontal="center" vertical="center"/>
    </xf>
    <xf numFmtId="43" fontId="2" fillId="2" borderId="2" xfId="1" applyFont="1" applyFill="1" applyBorder="1" applyAlignment="1">
      <alignment horizontal="center" vertical="center"/>
    </xf>
    <xf numFmtId="43" fontId="2" fillId="2" borderId="18" xfId="1" applyFont="1" applyFill="1" applyBorder="1" applyAlignment="1">
      <alignment horizontal="center" vertical="center"/>
    </xf>
    <xf numFmtId="43" fontId="10" fillId="0" borderId="1" xfId="1" applyFont="1" applyFill="1" applyBorder="1" applyAlignment="1">
      <alignment horizontal="center" vertical="center"/>
    </xf>
    <xf numFmtId="43" fontId="0" fillId="2" borderId="1" xfId="1" applyFont="1" applyFill="1" applyBorder="1" applyAlignment="1">
      <alignment horizontal="center" vertical="center"/>
    </xf>
    <xf numFmtId="43" fontId="11" fillId="0" borderId="39" xfId="1" applyFont="1" applyBorder="1" applyAlignment="1">
      <alignment horizontal="center" vertical="center"/>
    </xf>
    <xf numFmtId="43" fontId="11" fillId="0" borderId="41" xfId="1" applyFont="1" applyBorder="1" applyAlignment="1">
      <alignment horizontal="center" vertical="center"/>
    </xf>
    <xf numFmtId="43" fontId="6" fillId="2" borderId="1" xfId="1" applyFont="1" applyFill="1" applyBorder="1" applyAlignment="1">
      <alignment horizontal="center" vertical="center"/>
    </xf>
    <xf numFmtId="43" fontId="0" fillId="2" borderId="23" xfId="1" applyFont="1" applyFill="1" applyBorder="1" applyAlignment="1">
      <alignment horizontal="center" vertical="center"/>
    </xf>
    <xf numFmtId="43" fontId="0" fillId="2" borderId="25" xfId="1" applyFont="1" applyFill="1" applyBorder="1" applyAlignment="1">
      <alignment horizontal="center" vertical="center"/>
    </xf>
    <xf numFmtId="43" fontId="6" fillId="2" borderId="17" xfId="1" applyFont="1" applyFill="1" applyBorder="1" applyAlignment="1">
      <alignment horizontal="center" vertical="center"/>
    </xf>
    <xf numFmtId="43" fontId="6" fillId="2" borderId="18" xfId="1" applyFont="1" applyFill="1" applyBorder="1" applyAlignment="1">
      <alignment horizontal="center" vertical="center"/>
    </xf>
    <xf numFmtId="0" fontId="13" fillId="5" borderId="9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/>
    </xf>
    <xf numFmtId="0" fontId="11" fillId="6" borderId="14" xfId="0" applyFont="1" applyFill="1" applyBorder="1" applyAlignment="1">
      <alignment horizontal="center" vertical="center"/>
    </xf>
    <xf numFmtId="0" fontId="11" fillId="6" borderId="7" xfId="0" applyFont="1" applyFill="1" applyBorder="1" applyAlignment="1">
      <alignment horizontal="center" vertical="center"/>
    </xf>
    <xf numFmtId="0" fontId="11" fillId="6" borderId="15" xfId="0" applyFont="1" applyFill="1" applyBorder="1" applyAlignment="1">
      <alignment horizontal="center" vertical="center"/>
    </xf>
    <xf numFmtId="0" fontId="11" fillId="6" borderId="7" xfId="0" applyFont="1" applyFill="1" applyBorder="1" applyAlignment="1">
      <alignment horizontal="center" vertical="center" wrapText="1"/>
    </xf>
    <xf numFmtId="0" fontId="11" fillId="6" borderId="15" xfId="0" applyFont="1" applyFill="1" applyBorder="1" applyAlignment="1">
      <alignment horizontal="center" vertical="center" wrapText="1"/>
    </xf>
    <xf numFmtId="43" fontId="11" fillId="0" borderId="8" xfId="1" applyFont="1" applyBorder="1" applyAlignment="1">
      <alignment horizontal="center" vertical="center"/>
    </xf>
    <xf numFmtId="43" fontId="11" fillId="0" borderId="9" xfId="1" applyFont="1" applyBorder="1" applyAlignment="1">
      <alignment horizontal="center" vertical="center"/>
    </xf>
    <xf numFmtId="43" fontId="11" fillId="0" borderId="10" xfId="1" applyFont="1" applyBorder="1" applyAlignment="1">
      <alignment horizontal="center" vertical="center"/>
    </xf>
    <xf numFmtId="43" fontId="11" fillId="6" borderId="7" xfId="1" applyFont="1" applyFill="1" applyBorder="1" applyAlignment="1">
      <alignment horizontal="center" vertical="center" wrapText="1"/>
    </xf>
    <xf numFmtId="43" fontId="11" fillId="6" borderId="15" xfId="1" applyFont="1" applyFill="1" applyBorder="1" applyAlignment="1">
      <alignment horizontal="center" vertical="center" wrapText="1"/>
    </xf>
    <xf numFmtId="43" fontId="11" fillId="0" borderId="11" xfId="1" applyFont="1" applyBorder="1" applyAlignment="1">
      <alignment horizontal="center" vertical="center"/>
    </xf>
    <xf numFmtId="43" fontId="11" fillId="0" borderId="12" xfId="1" applyFont="1" applyBorder="1" applyAlignment="1">
      <alignment horizontal="center" vertical="center"/>
    </xf>
    <xf numFmtId="43" fontId="11" fillId="0" borderId="13" xfId="1" applyFont="1" applyBorder="1" applyAlignment="1">
      <alignment horizontal="center" vertical="center"/>
    </xf>
    <xf numFmtId="43" fontId="2" fillId="0" borderId="15" xfId="1" applyFont="1" applyBorder="1" applyAlignment="1">
      <alignment horizontal="center" vertical="center" textRotation="90"/>
    </xf>
    <xf numFmtId="43" fontId="2" fillId="0" borderId="26" xfId="1" applyFont="1" applyBorder="1" applyAlignment="1">
      <alignment horizontal="center" vertical="center" textRotation="90"/>
    </xf>
    <xf numFmtId="43" fontId="2" fillId="0" borderId="16" xfId="1" applyFont="1" applyBorder="1" applyAlignment="1">
      <alignment horizontal="center" vertical="center" textRotation="90"/>
    </xf>
    <xf numFmtId="0" fontId="7" fillId="0" borderId="1" xfId="0" applyFont="1" applyBorder="1" applyAlignment="1">
      <alignment horizontal="center" vertical="center"/>
    </xf>
    <xf numFmtId="44" fontId="2" fillId="0" borderId="1" xfId="2" applyFont="1" applyBorder="1" applyAlignment="1">
      <alignment horizontal="left" vertical="center"/>
    </xf>
    <xf numFmtId="43" fontId="17" fillId="6" borderId="47" xfId="1" applyFont="1" applyFill="1" applyBorder="1" applyAlignment="1">
      <alignment horizontal="center" vertical="center" wrapText="1"/>
    </xf>
    <xf numFmtId="43" fontId="11" fillId="10" borderId="23" xfId="1" applyFont="1" applyFill="1" applyBorder="1" applyAlignment="1">
      <alignment horizontal="right" vertical="center"/>
    </xf>
    <xf numFmtId="43" fontId="11" fillId="11" borderId="17" xfId="1" applyFont="1" applyFill="1" applyBorder="1" applyAlignment="1">
      <alignment horizontal="right" vertical="center"/>
    </xf>
    <xf numFmtId="43" fontId="10" fillId="0" borderId="17" xfId="1" applyFont="1" applyBorder="1" applyAlignment="1">
      <alignment horizontal="center" vertical="center"/>
    </xf>
    <xf numFmtId="43" fontId="11" fillId="0" borderId="17" xfId="1" applyFont="1" applyBorder="1" applyAlignment="1">
      <alignment horizontal="right" vertical="center"/>
    </xf>
    <xf numFmtId="43" fontId="11" fillId="10" borderId="17" xfId="1" applyFont="1" applyFill="1" applyBorder="1" applyAlignment="1">
      <alignment horizontal="right" vertical="center"/>
    </xf>
    <xf numFmtId="43" fontId="10" fillId="0" borderId="17" xfId="1" applyFont="1" applyFill="1" applyBorder="1" applyAlignment="1">
      <alignment horizontal="center" vertical="center"/>
    </xf>
    <xf numFmtId="43" fontId="11" fillId="0" borderId="47" xfId="1" applyFont="1" applyBorder="1" applyAlignment="1">
      <alignment horizontal="right" vertical="center"/>
    </xf>
    <xf numFmtId="43" fontId="10" fillId="0" borderId="18" xfId="1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9" fontId="10" fillId="0" borderId="1" xfId="3" applyFont="1" applyBorder="1" applyAlignment="1">
      <alignment horizontal="center" vertical="center"/>
    </xf>
    <xf numFmtId="9" fontId="10" fillId="0" borderId="1" xfId="3" applyFont="1" applyBorder="1" applyAlignment="1">
      <alignment vertical="center"/>
    </xf>
    <xf numFmtId="9" fontId="20" fillId="6" borderId="1" xfId="3" applyFont="1" applyFill="1" applyBorder="1" applyAlignment="1">
      <alignment horizontal="center" vertical="center" wrapText="1"/>
    </xf>
    <xf numFmtId="9" fontId="11" fillId="10" borderId="1" xfId="3" applyFont="1" applyFill="1" applyBorder="1" applyAlignment="1">
      <alignment horizontal="right" vertical="center"/>
    </xf>
    <xf numFmtId="9" fontId="11" fillId="11" borderId="1" xfId="3" applyFont="1" applyFill="1" applyBorder="1" applyAlignment="1">
      <alignment horizontal="right" vertical="center"/>
    </xf>
    <xf numFmtId="9" fontId="10" fillId="11" borderId="1" xfId="3" applyFont="1" applyFill="1" applyBorder="1" applyAlignment="1">
      <alignment horizontal="center" vertical="center"/>
    </xf>
    <xf numFmtId="9" fontId="10" fillId="10" borderId="1" xfId="3" applyFont="1" applyFill="1" applyBorder="1" applyAlignment="1">
      <alignment horizontal="center" vertical="center"/>
    </xf>
    <xf numFmtId="9" fontId="11" fillId="0" borderId="1" xfId="3" applyFont="1" applyBorder="1" applyAlignment="1">
      <alignment horizontal="right" vertical="center"/>
    </xf>
    <xf numFmtId="0" fontId="10" fillId="0" borderId="1" xfId="4" applyBorder="1" applyAlignment="1">
      <alignment horizontal="center" vertical="center"/>
    </xf>
    <xf numFmtId="0" fontId="10" fillId="0" borderId="1" xfId="4" applyBorder="1" applyAlignment="1">
      <alignment vertical="center"/>
    </xf>
  </cellXfs>
  <cellStyles count="5">
    <cellStyle name="Moeda" xfId="2" builtinId="4"/>
    <cellStyle name="Normal" xfId="0" builtinId="0"/>
    <cellStyle name="Normal 2 2" xfId="4" xr:uid="{25AD113E-DA66-4EB8-8539-1F970638DBB1}"/>
    <cellStyle name="Porcentagem" xfId="3" builtinId="5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343833</xdr:colOff>
      <xdr:row>0</xdr:row>
      <xdr:rowOff>93134</xdr:rowOff>
    </xdr:from>
    <xdr:to>
      <xdr:col>19</xdr:col>
      <xdr:colOff>918959</xdr:colOff>
      <xdr:row>2</xdr:row>
      <xdr:rowOff>186478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9CCBC11-F18A-6307-AF20-A94E5966C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06250" y="93134"/>
          <a:ext cx="1488013" cy="446616"/>
        </a:xfrm>
        <a:prstGeom prst="rect">
          <a:avLst/>
        </a:prstGeom>
      </xdr:spPr>
    </xdr:pic>
    <xdr:clientData/>
  </xdr:twoCellAnchor>
  <xdr:twoCellAnchor editAs="oneCell">
    <xdr:from>
      <xdr:col>1</xdr:col>
      <xdr:colOff>836085</xdr:colOff>
      <xdr:row>122</xdr:row>
      <xdr:rowOff>101599</xdr:rowOff>
    </xdr:from>
    <xdr:to>
      <xdr:col>1</xdr:col>
      <xdr:colOff>2168247</xdr:colOff>
      <xdr:row>129</xdr:row>
      <xdr:rowOff>148803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6544E817-E4D0-487E-9D36-0E7F4C2F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4918" y="27311349"/>
          <a:ext cx="1313112" cy="1169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646018</xdr:colOff>
      <xdr:row>26</xdr:row>
      <xdr:rowOff>323660</xdr:rowOff>
    </xdr:from>
    <xdr:to>
      <xdr:col>11</xdr:col>
      <xdr:colOff>543061</xdr:colOff>
      <xdr:row>31</xdr:row>
      <xdr:rowOff>395682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57F181F-82B4-4284-9520-8BE5E3C64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3753" y="6554131"/>
          <a:ext cx="1286573" cy="1192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371475</xdr:colOff>
      <xdr:row>0</xdr:row>
      <xdr:rowOff>47625</xdr:rowOff>
    </xdr:from>
    <xdr:to>
      <xdr:col>9</xdr:col>
      <xdr:colOff>62697</xdr:colOff>
      <xdr:row>2</xdr:row>
      <xdr:rowOff>142875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55AF200-3817-427C-8F23-6EDF4018D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96300" y="47625"/>
          <a:ext cx="1043772" cy="476250"/>
        </a:xfrm>
        <a:prstGeom prst="rect">
          <a:avLst/>
        </a:prstGeom>
      </xdr:spPr>
    </xdr:pic>
    <xdr:clientData/>
  </xdr:twoCellAnchor>
  <xdr:twoCellAnchor editAs="oneCell">
    <xdr:from>
      <xdr:col>9</xdr:col>
      <xdr:colOff>438150</xdr:colOff>
      <xdr:row>204</xdr:row>
      <xdr:rowOff>19050</xdr:rowOff>
    </xdr:from>
    <xdr:to>
      <xdr:col>11</xdr:col>
      <xdr:colOff>63432</xdr:colOff>
      <xdr:row>205</xdr:row>
      <xdr:rowOff>0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D416CDEE-D60F-4D23-90D7-D096E0AFA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31222950"/>
          <a:ext cx="1149282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388144</xdr:colOff>
      <xdr:row>44</xdr:row>
      <xdr:rowOff>0</xdr:rowOff>
    </xdr:from>
    <xdr:to>
      <xdr:col>12</xdr:col>
      <xdr:colOff>144443</xdr:colOff>
      <xdr:row>50</xdr:row>
      <xdr:rowOff>42862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3E8077B0-8333-4F7F-AA13-E35084A80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2744" y="7820025"/>
          <a:ext cx="1175524" cy="118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581025</xdr:colOff>
      <xdr:row>102</xdr:row>
      <xdr:rowOff>85725</xdr:rowOff>
    </xdr:from>
    <xdr:to>
      <xdr:col>12</xdr:col>
      <xdr:colOff>313512</xdr:colOff>
      <xdr:row>108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39FE7F-1207-4317-8397-2FC0D025C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25" y="19135725"/>
          <a:ext cx="1151712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1860973</xdr:colOff>
      <xdr:row>0</xdr:row>
      <xdr:rowOff>22014</xdr:rowOff>
    </xdr:from>
    <xdr:to>
      <xdr:col>3</xdr:col>
      <xdr:colOff>2529840</xdr:colOff>
      <xdr:row>1</xdr:row>
      <xdr:rowOff>131233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4C62D0F-924B-4893-B53D-D7D7726D4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613" y="22014"/>
          <a:ext cx="668867" cy="2920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320040</xdr:colOff>
      <xdr:row>98</xdr:row>
      <xdr:rowOff>289560</xdr:rowOff>
    </xdr:from>
    <xdr:to>
      <xdr:col>1</xdr:col>
      <xdr:colOff>1633152</xdr:colOff>
      <xdr:row>129</xdr:row>
      <xdr:rowOff>98002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4C634C2B-50B7-46E0-8841-F839C003B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6339840"/>
          <a:ext cx="1313112" cy="1241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3</xdr:row>
      <xdr:rowOff>34632</xdr:rowOff>
    </xdr:from>
    <xdr:to>
      <xdr:col>7</xdr:col>
      <xdr:colOff>430184</xdr:colOff>
      <xdr:row>14</xdr:row>
      <xdr:rowOff>142876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B8F7C77-0E99-40B0-AE12-987D26CB0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606132"/>
          <a:ext cx="4621184" cy="2203744"/>
        </a:xfrm>
        <a:prstGeom prst="rect">
          <a:avLst/>
        </a:prstGeom>
      </xdr:spPr>
    </xdr:pic>
    <xdr:clientData/>
  </xdr:twoCellAnchor>
  <xdr:twoCellAnchor editAs="oneCell">
    <xdr:from>
      <xdr:col>8</xdr:col>
      <xdr:colOff>76202</xdr:colOff>
      <xdr:row>3</xdr:row>
      <xdr:rowOff>34545</xdr:rowOff>
    </xdr:from>
    <xdr:to>
      <xdr:col>13</xdr:col>
      <xdr:colOff>28576</xdr:colOff>
      <xdr:row>14</xdr:row>
      <xdr:rowOff>136170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9558FA0-B5A0-4F68-A0EC-9BC694948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53002" y="606045"/>
          <a:ext cx="3000374" cy="2197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248FA-CC60-42B5-A1CE-A3F3BDFA63A0}">
  <dimension ref="A1:Y216"/>
  <sheetViews>
    <sheetView showGridLines="0" tabSelected="1" zoomScale="85" zoomScaleNormal="85" workbookViewId="0">
      <selection activeCell="L17" sqref="L17"/>
    </sheetView>
  </sheetViews>
  <sheetFormatPr defaultColWidth="9.140625" defaultRowHeight="12.75" x14ac:dyDescent="0.25"/>
  <cols>
    <col min="1" max="1" width="15.85546875" style="291" customWidth="1"/>
    <col min="2" max="2" width="61.42578125" style="239" customWidth="1"/>
    <col min="3" max="3" width="6.7109375" style="292" customWidth="1"/>
    <col min="4" max="4" width="10.7109375" style="298" customWidth="1"/>
    <col min="5" max="5" width="11.28515625" style="297" hidden="1" customWidth="1"/>
    <col min="6" max="6" width="11.7109375" style="299" hidden="1" customWidth="1"/>
    <col min="7" max="7" width="9.140625" style="300" hidden="1" customWidth="1"/>
    <col min="8" max="8" width="10.7109375" style="292" customWidth="1"/>
    <col min="9" max="9" width="9.7109375" style="455" customWidth="1"/>
    <col min="10" max="10" width="10.7109375" style="292" customWidth="1"/>
    <col min="11" max="11" width="10" style="292" bestFit="1" customWidth="1"/>
    <col min="12" max="12" width="12.28515625" style="296" customWidth="1"/>
    <col min="13" max="13" width="14.5703125" style="212" customWidth="1"/>
    <col min="14" max="14" width="13.28515625" style="294" hidden="1" customWidth="1"/>
    <col min="15" max="15" width="11.7109375" style="212" hidden="1" customWidth="1"/>
    <col min="16" max="16" width="13.28515625" style="212" hidden="1" customWidth="1"/>
    <col min="17" max="17" width="12.5703125" style="292" bestFit="1" customWidth="1"/>
    <col min="18" max="18" width="14.28515625" style="455" customWidth="1"/>
    <col min="19" max="19" width="13.42578125" style="292" customWidth="1"/>
    <col min="20" max="20" width="14.7109375" style="292" customWidth="1"/>
    <col min="21" max="21" width="7.28515625" style="559" customWidth="1"/>
    <col min="22" max="22" width="0" style="125" hidden="1" customWidth="1"/>
    <col min="23" max="23" width="13.42578125" style="125" hidden="1" customWidth="1"/>
    <col min="24" max="24" width="12.140625" style="37" hidden="1" customWidth="1"/>
    <col min="25" max="25" width="18" style="125" customWidth="1"/>
    <col min="26" max="16384" width="9.140625" style="125"/>
  </cols>
  <sheetData>
    <row r="1" spans="1:24" ht="14.45" customHeight="1" x14ac:dyDescent="0.25">
      <c r="A1" s="234" t="s">
        <v>343</v>
      </c>
      <c r="B1" s="235"/>
      <c r="C1" s="481" t="s">
        <v>333</v>
      </c>
      <c r="D1" s="482"/>
      <c r="E1" s="482"/>
      <c r="F1" s="482"/>
      <c r="G1" s="482"/>
      <c r="H1" s="482"/>
      <c r="I1" s="482"/>
      <c r="J1" s="482"/>
      <c r="K1" s="482"/>
      <c r="L1" s="483"/>
      <c r="M1" s="218" t="s">
        <v>352</v>
      </c>
      <c r="N1" s="218"/>
      <c r="O1" s="219"/>
      <c r="P1" s="236"/>
      <c r="Q1" s="237"/>
      <c r="R1" s="456"/>
      <c r="S1" s="237"/>
      <c r="T1" s="237"/>
      <c r="U1" s="558"/>
    </row>
    <row r="2" spans="1:24" ht="15" x14ac:dyDescent="0.25">
      <c r="A2" s="238" t="s">
        <v>1</v>
      </c>
      <c r="C2" s="215" t="s">
        <v>389</v>
      </c>
      <c r="D2" s="227"/>
      <c r="E2" s="227"/>
      <c r="F2" s="227"/>
      <c r="G2" s="233"/>
      <c r="H2" s="220"/>
      <c r="I2" s="440"/>
      <c r="J2" s="240"/>
      <c r="K2" s="240"/>
      <c r="L2" s="241"/>
      <c r="M2" s="221" t="s">
        <v>334</v>
      </c>
      <c r="N2" s="221"/>
      <c r="O2" s="222"/>
      <c r="P2" s="242"/>
      <c r="Q2" s="242"/>
      <c r="R2" s="457"/>
      <c r="S2" s="242"/>
      <c r="T2" s="240"/>
    </row>
    <row r="3" spans="1:24" ht="15.75" thickBot="1" x14ac:dyDescent="0.3">
      <c r="A3" s="243" t="s">
        <v>2</v>
      </c>
      <c r="B3" s="244"/>
      <c r="C3" s="216" t="s">
        <v>390</v>
      </c>
      <c r="D3" s="217"/>
      <c r="E3" s="217"/>
      <c r="F3" s="217"/>
      <c r="G3" s="217" t="s">
        <v>335</v>
      </c>
      <c r="H3" s="223"/>
      <c r="I3" s="441"/>
      <c r="J3" s="245"/>
      <c r="K3" s="245"/>
      <c r="L3" s="246"/>
      <c r="M3" s="223" t="s">
        <v>391</v>
      </c>
      <c r="N3" s="247"/>
      <c r="O3" s="248"/>
      <c r="P3" s="248"/>
      <c r="Q3" s="245"/>
      <c r="R3" s="458"/>
      <c r="S3" s="245"/>
      <c r="T3" s="245"/>
      <c r="U3" s="558"/>
    </row>
    <row r="4" spans="1:24" s="139" customFormat="1" ht="15.75" thickBot="1" x14ac:dyDescent="0.3">
      <c r="A4" s="484" t="s">
        <v>332</v>
      </c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6"/>
      <c r="X4" s="198"/>
    </row>
    <row r="5" spans="1:24" s="249" customFormat="1" ht="14.45" customHeight="1" x14ac:dyDescent="0.25">
      <c r="A5" s="487" t="s">
        <v>243</v>
      </c>
      <c r="B5" s="489" t="s">
        <v>244</v>
      </c>
      <c r="C5" s="491" t="s">
        <v>245</v>
      </c>
      <c r="D5" s="495" t="s">
        <v>325</v>
      </c>
      <c r="E5" s="496"/>
      <c r="F5" s="496"/>
      <c r="G5" s="497"/>
      <c r="H5" s="507" t="s">
        <v>330</v>
      </c>
      <c r="I5" s="508"/>
      <c r="J5" s="508"/>
      <c r="K5" s="509"/>
      <c r="L5" s="493" t="s">
        <v>247</v>
      </c>
      <c r="M5" s="501" t="s">
        <v>248</v>
      </c>
      <c r="N5" s="502"/>
      <c r="O5" s="502"/>
      <c r="P5" s="503"/>
      <c r="Q5" s="507" t="s">
        <v>331</v>
      </c>
      <c r="R5" s="508"/>
      <c r="S5" s="508"/>
      <c r="T5" s="509"/>
      <c r="U5" s="560" t="s">
        <v>336</v>
      </c>
      <c r="X5" s="470"/>
    </row>
    <row r="6" spans="1:24" s="249" customFormat="1" ht="51" customHeight="1" thickBot="1" x14ac:dyDescent="0.3">
      <c r="A6" s="488"/>
      <c r="B6" s="490"/>
      <c r="C6" s="492"/>
      <c r="D6" s="498"/>
      <c r="E6" s="499"/>
      <c r="F6" s="499"/>
      <c r="G6" s="500"/>
      <c r="H6" s="224" t="s">
        <v>326</v>
      </c>
      <c r="I6" s="442" t="s">
        <v>327</v>
      </c>
      <c r="J6" s="224" t="s">
        <v>328</v>
      </c>
      <c r="K6" s="224" t="s">
        <v>329</v>
      </c>
      <c r="L6" s="494"/>
      <c r="M6" s="504"/>
      <c r="N6" s="505"/>
      <c r="O6" s="505"/>
      <c r="P6" s="506"/>
      <c r="Q6" s="224" t="s">
        <v>326</v>
      </c>
      <c r="R6" s="442" t="s">
        <v>327</v>
      </c>
      <c r="S6" s="224" t="s">
        <v>328</v>
      </c>
      <c r="T6" s="548" t="s">
        <v>329</v>
      </c>
      <c r="U6" s="560"/>
      <c r="V6" s="473" t="s">
        <v>395</v>
      </c>
      <c r="W6" s="472" t="s">
        <v>394</v>
      </c>
      <c r="X6" s="474" t="s">
        <v>396</v>
      </c>
    </row>
    <row r="7" spans="1:24" x14ac:dyDescent="0.25">
      <c r="A7" s="401">
        <v>1</v>
      </c>
      <c r="B7" s="402" t="s">
        <v>3</v>
      </c>
      <c r="C7" s="403"/>
      <c r="D7" s="404"/>
      <c r="E7" s="405"/>
      <c r="F7" s="406"/>
      <c r="G7" s="407"/>
      <c r="H7" s="408"/>
      <c r="I7" s="443"/>
      <c r="J7" s="408"/>
      <c r="K7" s="408"/>
      <c r="L7" s="409"/>
      <c r="M7" s="410">
        <v>29173.180000000004</v>
      </c>
      <c r="N7" s="410">
        <v>1720.4099999999999</v>
      </c>
      <c r="O7" s="410">
        <v>0</v>
      </c>
      <c r="P7" s="410">
        <v>30893.58</v>
      </c>
      <c r="Q7" s="410">
        <v>22396.840200000002</v>
      </c>
      <c r="R7" s="459">
        <v>4167.3100000000004</v>
      </c>
      <c r="S7" s="410">
        <v>26564.150200000004</v>
      </c>
      <c r="T7" s="549">
        <v>2609.02</v>
      </c>
      <c r="U7" s="561"/>
      <c r="V7" s="556"/>
      <c r="W7" s="475">
        <v>4167.3100000000004</v>
      </c>
      <c r="X7" s="476">
        <v>0</v>
      </c>
    </row>
    <row r="8" spans="1:24" x14ac:dyDescent="0.25">
      <c r="A8" s="421" t="s">
        <v>4</v>
      </c>
      <c r="B8" s="422" t="s">
        <v>5</v>
      </c>
      <c r="C8" s="423"/>
      <c r="D8" s="424"/>
      <c r="E8" s="425"/>
      <c r="F8" s="426"/>
      <c r="G8" s="427"/>
      <c r="H8" s="428"/>
      <c r="I8" s="444"/>
      <c r="J8" s="428"/>
      <c r="K8" s="428"/>
      <c r="L8" s="429"/>
      <c r="M8" s="430">
        <v>6351.96</v>
      </c>
      <c r="N8" s="430">
        <v>0</v>
      </c>
      <c r="O8" s="430">
        <v>0</v>
      </c>
      <c r="P8" s="430">
        <v>6351.96</v>
      </c>
      <c r="Q8" s="430">
        <v>5526.2052000000003</v>
      </c>
      <c r="R8" s="460">
        <v>825.75</v>
      </c>
      <c r="S8" s="430">
        <v>6351.9552000000003</v>
      </c>
      <c r="T8" s="550">
        <v>0</v>
      </c>
      <c r="U8" s="562"/>
      <c r="V8" s="556"/>
      <c r="W8" s="475">
        <v>825.75</v>
      </c>
      <c r="X8" s="476">
        <v>0</v>
      </c>
    </row>
    <row r="9" spans="1:24" x14ac:dyDescent="0.25">
      <c r="A9" s="232" t="s">
        <v>6</v>
      </c>
      <c r="B9" s="122" t="s">
        <v>7</v>
      </c>
      <c r="C9" s="225" t="s">
        <v>8</v>
      </c>
      <c r="D9" s="128">
        <v>1</v>
      </c>
      <c r="E9" s="214"/>
      <c r="F9" s="129"/>
      <c r="G9" s="130">
        <v>1</v>
      </c>
      <c r="H9" s="225">
        <v>0.87</v>
      </c>
      <c r="I9" s="445">
        <v>0.13</v>
      </c>
      <c r="J9" s="225">
        <v>1</v>
      </c>
      <c r="K9" s="225">
        <v>0</v>
      </c>
      <c r="L9" s="123">
        <v>6351.96</v>
      </c>
      <c r="M9" s="123">
        <v>6351.96</v>
      </c>
      <c r="N9" s="214">
        <v>0</v>
      </c>
      <c r="O9" s="258">
        <v>0</v>
      </c>
      <c r="P9" s="258">
        <v>6351.96</v>
      </c>
      <c r="Q9" s="225">
        <v>5526.2052000000003</v>
      </c>
      <c r="R9" s="461">
        <v>825.75</v>
      </c>
      <c r="S9" s="225">
        <v>6351.9552000000003</v>
      </c>
      <c r="T9" s="551">
        <v>0</v>
      </c>
      <c r="U9" s="558">
        <v>0.99999924432773513</v>
      </c>
      <c r="V9" s="556">
        <v>0.13</v>
      </c>
      <c r="W9" s="475">
        <v>825.75</v>
      </c>
      <c r="X9" s="476">
        <v>0</v>
      </c>
    </row>
    <row r="10" spans="1:24" x14ac:dyDescent="0.25">
      <c r="A10" s="421" t="s">
        <v>9</v>
      </c>
      <c r="B10" s="422" t="s">
        <v>10</v>
      </c>
      <c r="C10" s="423"/>
      <c r="D10" s="424"/>
      <c r="E10" s="425"/>
      <c r="F10" s="426"/>
      <c r="G10" s="427"/>
      <c r="H10" s="428"/>
      <c r="I10" s="444"/>
      <c r="J10" s="423"/>
      <c r="K10" s="423"/>
      <c r="L10" s="429"/>
      <c r="M10" s="430">
        <v>21118.850000000002</v>
      </c>
      <c r="N10" s="430">
        <v>0</v>
      </c>
      <c r="O10" s="430">
        <v>0</v>
      </c>
      <c r="P10" s="430">
        <v>21118.850000000002</v>
      </c>
      <c r="Q10" s="430">
        <v>16003.845000000001</v>
      </c>
      <c r="R10" s="460">
        <v>2505.98</v>
      </c>
      <c r="S10" s="430">
        <v>18509.830000000002</v>
      </c>
      <c r="T10" s="550">
        <v>2609.02</v>
      </c>
      <c r="U10" s="563">
        <v>0.87646012922105132</v>
      </c>
      <c r="V10" s="556"/>
      <c r="W10" s="475">
        <v>2505.98</v>
      </c>
      <c r="X10" s="476">
        <v>0</v>
      </c>
    </row>
    <row r="11" spans="1:24" x14ac:dyDescent="0.25">
      <c r="A11" s="232" t="s">
        <v>11</v>
      </c>
      <c r="B11" s="122" t="s">
        <v>12</v>
      </c>
      <c r="C11" s="225" t="s">
        <v>13</v>
      </c>
      <c r="D11" s="128">
        <v>12</v>
      </c>
      <c r="E11" s="214"/>
      <c r="F11" s="129"/>
      <c r="G11" s="130">
        <v>12</v>
      </c>
      <c r="H11" s="225">
        <v>12</v>
      </c>
      <c r="I11" s="445"/>
      <c r="J11" s="225">
        <v>12</v>
      </c>
      <c r="K11" s="225">
        <v>0</v>
      </c>
      <c r="L11" s="123">
        <v>417.69</v>
      </c>
      <c r="M11" s="123">
        <v>5012.28</v>
      </c>
      <c r="N11" s="214">
        <v>0</v>
      </c>
      <c r="O11" s="258">
        <v>0</v>
      </c>
      <c r="P11" s="258">
        <v>5012.28</v>
      </c>
      <c r="Q11" s="225">
        <v>5012.28</v>
      </c>
      <c r="R11" s="461">
        <v>0</v>
      </c>
      <c r="S11" s="225">
        <v>5012.28</v>
      </c>
      <c r="T11" s="551">
        <v>0</v>
      </c>
      <c r="U11" s="558">
        <v>1</v>
      </c>
      <c r="V11" s="556"/>
      <c r="W11" s="475">
        <v>0</v>
      </c>
      <c r="X11" s="476">
        <v>0</v>
      </c>
    </row>
    <row r="12" spans="1:24" ht="25.5" x14ac:dyDescent="0.25">
      <c r="A12" s="232" t="s">
        <v>14</v>
      </c>
      <c r="B12" s="122" t="s">
        <v>15</v>
      </c>
      <c r="C12" s="225" t="s">
        <v>16</v>
      </c>
      <c r="D12" s="128">
        <v>3</v>
      </c>
      <c r="E12" s="214"/>
      <c r="F12" s="129"/>
      <c r="G12" s="130">
        <v>3</v>
      </c>
      <c r="H12" s="225">
        <v>2.7</v>
      </c>
      <c r="I12" s="445">
        <v>0.3</v>
      </c>
      <c r="J12" s="127">
        <v>3</v>
      </c>
      <c r="K12" s="225">
        <v>0</v>
      </c>
      <c r="L12" s="123">
        <v>1660.76</v>
      </c>
      <c r="M12" s="123">
        <v>4982.28</v>
      </c>
      <c r="N12" s="214">
        <v>0</v>
      </c>
      <c r="O12" s="258">
        <v>0</v>
      </c>
      <c r="P12" s="258">
        <v>4982.28</v>
      </c>
      <c r="Q12" s="225">
        <v>4484.0520000000006</v>
      </c>
      <c r="R12" s="461">
        <v>498.23</v>
      </c>
      <c r="S12" s="225">
        <v>4982.28</v>
      </c>
      <c r="T12" s="551">
        <v>0</v>
      </c>
      <c r="U12" s="558">
        <v>1</v>
      </c>
      <c r="V12" s="556">
        <v>0.3</v>
      </c>
      <c r="W12" s="475">
        <v>498.23</v>
      </c>
      <c r="X12" s="476">
        <v>0</v>
      </c>
    </row>
    <row r="13" spans="1:24" ht="25.5" x14ac:dyDescent="0.25">
      <c r="A13" s="232" t="s">
        <v>17</v>
      </c>
      <c r="B13" s="122" t="s">
        <v>18</v>
      </c>
      <c r="C13" s="225" t="s">
        <v>16</v>
      </c>
      <c r="D13" s="128">
        <v>3</v>
      </c>
      <c r="E13" s="214"/>
      <c r="F13" s="129"/>
      <c r="G13" s="130">
        <v>3</v>
      </c>
      <c r="H13" s="225">
        <v>2.7</v>
      </c>
      <c r="I13" s="445">
        <v>0.3</v>
      </c>
      <c r="J13" s="127">
        <v>3</v>
      </c>
      <c r="K13" s="225">
        <v>0</v>
      </c>
      <c r="L13" s="123">
        <v>1277.51</v>
      </c>
      <c r="M13" s="123">
        <v>3832.53</v>
      </c>
      <c r="N13" s="214">
        <v>0</v>
      </c>
      <c r="O13" s="258">
        <v>0</v>
      </c>
      <c r="P13" s="258">
        <v>3832.53</v>
      </c>
      <c r="Q13" s="225">
        <v>3449.277</v>
      </c>
      <c r="R13" s="461">
        <v>383.25</v>
      </c>
      <c r="S13" s="225">
        <v>3832.53</v>
      </c>
      <c r="T13" s="551">
        <v>0</v>
      </c>
      <c r="U13" s="558">
        <v>1</v>
      </c>
      <c r="V13" s="556">
        <v>0.3</v>
      </c>
      <c r="W13" s="475">
        <v>383.25</v>
      </c>
      <c r="X13" s="476">
        <v>0</v>
      </c>
    </row>
    <row r="14" spans="1:24" x14ac:dyDescent="0.25">
      <c r="A14" s="232" t="s">
        <v>19</v>
      </c>
      <c r="B14" s="122" t="s">
        <v>20</v>
      </c>
      <c r="C14" s="225" t="s">
        <v>16</v>
      </c>
      <c r="D14" s="128">
        <v>3</v>
      </c>
      <c r="E14" s="214"/>
      <c r="F14" s="129"/>
      <c r="G14" s="130">
        <v>3</v>
      </c>
      <c r="H14" s="225">
        <v>2.7</v>
      </c>
      <c r="I14" s="445">
        <v>0.3</v>
      </c>
      <c r="J14" s="127">
        <v>3</v>
      </c>
      <c r="K14" s="225">
        <v>0</v>
      </c>
      <c r="L14" s="123">
        <v>1132.68</v>
      </c>
      <c r="M14" s="123">
        <v>3398.04</v>
      </c>
      <c r="N14" s="214">
        <v>0</v>
      </c>
      <c r="O14" s="258">
        <v>0</v>
      </c>
      <c r="P14" s="258">
        <v>3398.04</v>
      </c>
      <c r="Q14" s="225">
        <v>3058.2360000000003</v>
      </c>
      <c r="R14" s="461">
        <v>339.8</v>
      </c>
      <c r="S14" s="225">
        <v>3398.04</v>
      </c>
      <c r="T14" s="551">
        <v>0</v>
      </c>
      <c r="U14" s="558">
        <v>1</v>
      </c>
      <c r="V14" s="556">
        <v>0.3</v>
      </c>
      <c r="W14" s="475">
        <v>339.8</v>
      </c>
      <c r="X14" s="476">
        <v>0</v>
      </c>
    </row>
    <row r="15" spans="1:24" ht="38.25" x14ac:dyDescent="0.25">
      <c r="A15" s="232" t="s">
        <v>21</v>
      </c>
      <c r="B15" s="122" t="s">
        <v>22</v>
      </c>
      <c r="C15" s="225" t="s">
        <v>23</v>
      </c>
      <c r="D15" s="128">
        <v>1</v>
      </c>
      <c r="E15" s="214"/>
      <c r="F15" s="129"/>
      <c r="G15" s="130">
        <v>1</v>
      </c>
      <c r="H15" s="225">
        <v>0</v>
      </c>
      <c r="I15" s="445"/>
      <c r="J15" s="127">
        <v>0</v>
      </c>
      <c r="K15" s="225">
        <v>1</v>
      </c>
      <c r="L15" s="123">
        <v>674.06</v>
      </c>
      <c r="M15" s="123">
        <v>674.06</v>
      </c>
      <c r="N15" s="214">
        <v>0</v>
      </c>
      <c r="O15" s="258">
        <v>0</v>
      </c>
      <c r="P15" s="258">
        <v>674.06</v>
      </c>
      <c r="Q15" s="225">
        <v>0</v>
      </c>
      <c r="R15" s="461">
        <v>0</v>
      </c>
      <c r="S15" s="225">
        <v>0</v>
      </c>
      <c r="T15" s="551">
        <v>674.06</v>
      </c>
      <c r="U15" s="558">
        <v>0</v>
      </c>
      <c r="V15" s="556"/>
      <c r="W15" s="475">
        <v>0</v>
      </c>
      <c r="X15" s="476">
        <v>0</v>
      </c>
    </row>
    <row r="16" spans="1:24" ht="25.5" x14ac:dyDescent="0.25">
      <c r="A16" s="232" t="s">
        <v>24</v>
      </c>
      <c r="B16" s="122" t="s">
        <v>25</v>
      </c>
      <c r="C16" s="225" t="s">
        <v>8</v>
      </c>
      <c r="D16" s="128">
        <v>1</v>
      </c>
      <c r="E16" s="214"/>
      <c r="F16" s="129"/>
      <c r="G16" s="130">
        <v>1</v>
      </c>
      <c r="H16" s="225">
        <v>0</v>
      </c>
      <c r="I16" s="445"/>
      <c r="J16" s="225">
        <v>0</v>
      </c>
      <c r="K16" s="225">
        <v>1</v>
      </c>
      <c r="L16" s="123">
        <v>1934.96</v>
      </c>
      <c r="M16" s="123">
        <v>1934.96</v>
      </c>
      <c r="N16" s="214">
        <v>0</v>
      </c>
      <c r="O16" s="258">
        <v>0</v>
      </c>
      <c r="P16" s="258">
        <v>1934.96</v>
      </c>
      <c r="Q16" s="225">
        <v>0</v>
      </c>
      <c r="R16" s="461">
        <v>0</v>
      </c>
      <c r="S16" s="225">
        <v>0</v>
      </c>
      <c r="T16" s="551">
        <v>1934.96</v>
      </c>
      <c r="U16" s="558">
        <v>0</v>
      </c>
      <c r="V16" s="556"/>
      <c r="W16" s="475">
        <v>0</v>
      </c>
      <c r="X16" s="476">
        <v>0</v>
      </c>
    </row>
    <row r="17" spans="1:24" ht="38.25" x14ac:dyDescent="0.25">
      <c r="A17" s="232" t="s">
        <v>26</v>
      </c>
      <c r="B17" s="122" t="s">
        <v>27</v>
      </c>
      <c r="C17" s="225" t="s">
        <v>8</v>
      </c>
      <c r="D17" s="128">
        <v>2</v>
      </c>
      <c r="E17" s="214"/>
      <c r="F17" s="129"/>
      <c r="G17" s="130">
        <v>2</v>
      </c>
      <c r="H17" s="225">
        <v>0</v>
      </c>
      <c r="I17" s="445">
        <v>2</v>
      </c>
      <c r="J17" s="225">
        <v>2</v>
      </c>
      <c r="K17" s="225">
        <v>0</v>
      </c>
      <c r="L17" s="123">
        <v>642.35</v>
      </c>
      <c r="M17" s="123">
        <v>1284.7</v>
      </c>
      <c r="N17" s="214">
        <v>0</v>
      </c>
      <c r="O17" s="258">
        <v>0</v>
      </c>
      <c r="P17" s="258">
        <v>1284.7</v>
      </c>
      <c r="Q17" s="225">
        <v>0</v>
      </c>
      <c r="R17" s="461">
        <v>1284.7</v>
      </c>
      <c r="S17" s="225">
        <v>1284.7</v>
      </c>
      <c r="T17" s="551">
        <v>0</v>
      </c>
      <c r="U17" s="558">
        <v>1</v>
      </c>
      <c r="V17" s="556">
        <v>2</v>
      </c>
      <c r="W17" s="475">
        <v>1284.7</v>
      </c>
      <c r="X17" s="476">
        <v>0</v>
      </c>
    </row>
    <row r="18" spans="1:24" x14ac:dyDescent="0.25">
      <c r="A18" s="421" t="s">
        <v>28</v>
      </c>
      <c r="B18" s="422" t="s">
        <v>29</v>
      </c>
      <c r="C18" s="423"/>
      <c r="D18" s="424"/>
      <c r="E18" s="425"/>
      <c r="F18" s="426"/>
      <c r="G18" s="427"/>
      <c r="H18" s="428"/>
      <c r="I18" s="444"/>
      <c r="J18" s="423"/>
      <c r="K18" s="423"/>
      <c r="L18" s="429"/>
      <c r="M18" s="430">
        <v>1671.15</v>
      </c>
      <c r="N18" s="430">
        <v>0</v>
      </c>
      <c r="O18" s="430">
        <v>0</v>
      </c>
      <c r="P18" s="430">
        <v>1671.15</v>
      </c>
      <c r="Q18" s="430">
        <v>835.57499999999993</v>
      </c>
      <c r="R18" s="460">
        <v>835.58</v>
      </c>
      <c r="S18" s="430">
        <v>1671.15</v>
      </c>
      <c r="T18" s="550">
        <v>0</v>
      </c>
      <c r="U18" s="563">
        <v>1</v>
      </c>
      <c r="V18" s="556"/>
      <c r="W18" s="475">
        <v>835.58</v>
      </c>
      <c r="X18" s="476">
        <v>0</v>
      </c>
    </row>
    <row r="19" spans="1:24" x14ac:dyDescent="0.25">
      <c r="A19" s="232" t="s">
        <v>30</v>
      </c>
      <c r="B19" s="122" t="s">
        <v>31</v>
      </c>
      <c r="C19" s="225" t="s">
        <v>32</v>
      </c>
      <c r="D19" s="128">
        <v>15</v>
      </c>
      <c r="E19" s="214"/>
      <c r="F19" s="129"/>
      <c r="G19" s="130">
        <v>15</v>
      </c>
      <c r="H19" s="225">
        <v>7.5</v>
      </c>
      <c r="I19" s="445">
        <v>7.5</v>
      </c>
      <c r="J19" s="225">
        <v>15</v>
      </c>
      <c r="K19" s="225">
        <v>0</v>
      </c>
      <c r="L19" s="123">
        <v>111.41</v>
      </c>
      <c r="M19" s="123">
        <v>1671.15</v>
      </c>
      <c r="N19" s="214">
        <v>0</v>
      </c>
      <c r="O19" s="258">
        <v>0</v>
      </c>
      <c r="P19" s="258">
        <v>1671.15</v>
      </c>
      <c r="Q19" s="225">
        <v>835.57499999999993</v>
      </c>
      <c r="R19" s="461">
        <v>835.58</v>
      </c>
      <c r="S19" s="225">
        <v>1671.15</v>
      </c>
      <c r="T19" s="551">
        <v>0</v>
      </c>
      <c r="U19" s="558">
        <v>1</v>
      </c>
      <c r="V19" s="556">
        <v>7.5</v>
      </c>
      <c r="W19" s="475">
        <v>835.58</v>
      </c>
      <c r="X19" s="476">
        <v>0</v>
      </c>
    </row>
    <row r="20" spans="1:24" x14ac:dyDescent="0.25">
      <c r="A20" s="421" t="s">
        <v>33</v>
      </c>
      <c r="B20" s="422" t="s">
        <v>34</v>
      </c>
      <c r="C20" s="423"/>
      <c r="D20" s="424"/>
      <c r="E20" s="425"/>
      <c r="F20" s="426"/>
      <c r="G20" s="427"/>
      <c r="H20" s="428"/>
      <c r="I20" s="444"/>
      <c r="J20" s="423"/>
      <c r="K20" s="423"/>
      <c r="L20" s="429"/>
      <c r="M20" s="430">
        <v>31.22</v>
      </c>
      <c r="N20" s="430">
        <v>1720.4099999999999</v>
      </c>
      <c r="O20" s="430">
        <v>0</v>
      </c>
      <c r="P20" s="430">
        <v>1751.62</v>
      </c>
      <c r="Q20" s="430">
        <v>31.214999999999996</v>
      </c>
      <c r="R20" s="460">
        <v>0</v>
      </c>
      <c r="S20" s="430">
        <v>31.22</v>
      </c>
      <c r="T20" s="550">
        <v>0</v>
      </c>
      <c r="U20" s="563">
        <v>1</v>
      </c>
      <c r="V20" s="556"/>
      <c r="W20" s="475">
        <v>0</v>
      </c>
      <c r="X20" s="476">
        <v>0</v>
      </c>
    </row>
    <row r="21" spans="1:24" x14ac:dyDescent="0.25">
      <c r="A21" s="253" t="s">
        <v>35</v>
      </c>
      <c r="B21" s="254" t="s">
        <v>36</v>
      </c>
      <c r="C21" s="225"/>
      <c r="D21" s="128"/>
      <c r="E21" s="214"/>
      <c r="F21" s="129"/>
      <c r="G21" s="255"/>
      <c r="H21" s="256"/>
      <c r="I21" s="446"/>
      <c r="J21" s="225"/>
      <c r="K21" s="225"/>
      <c r="L21" s="123"/>
      <c r="M21" s="257">
        <v>15.61</v>
      </c>
      <c r="N21" s="257">
        <v>849.04</v>
      </c>
      <c r="O21" s="257">
        <v>0</v>
      </c>
      <c r="P21" s="257">
        <v>864.65</v>
      </c>
      <c r="Q21" s="257">
        <v>15.607499999999998</v>
      </c>
      <c r="R21" s="172">
        <v>0</v>
      </c>
      <c r="S21" s="257">
        <v>15.61</v>
      </c>
      <c r="T21" s="552">
        <v>0</v>
      </c>
      <c r="U21" s="558">
        <v>1</v>
      </c>
      <c r="V21" s="556"/>
      <c r="W21" s="475">
        <v>0</v>
      </c>
      <c r="X21" s="476">
        <v>0</v>
      </c>
    </row>
    <row r="22" spans="1:24" ht="25.5" x14ac:dyDescent="0.25">
      <c r="A22" s="232" t="s">
        <v>37</v>
      </c>
      <c r="B22" s="122" t="s">
        <v>38</v>
      </c>
      <c r="C22" s="127" t="s">
        <v>39</v>
      </c>
      <c r="D22" s="128">
        <v>20.81</v>
      </c>
      <c r="E22" s="259">
        <v>1132.05503608</v>
      </c>
      <c r="F22" s="129"/>
      <c r="G22" s="130">
        <v>1152.86503608</v>
      </c>
      <c r="H22" s="225">
        <v>20.81</v>
      </c>
      <c r="I22" s="446"/>
      <c r="J22" s="225">
        <v>20.81</v>
      </c>
      <c r="K22" s="225">
        <v>0</v>
      </c>
      <c r="L22" s="123">
        <v>0.75</v>
      </c>
      <c r="M22" s="123">
        <v>15.61</v>
      </c>
      <c r="N22" s="259">
        <v>849.04</v>
      </c>
      <c r="O22" s="159">
        <v>0</v>
      </c>
      <c r="P22" s="159">
        <v>864.65</v>
      </c>
      <c r="Q22" s="225">
        <v>15.607499999999998</v>
      </c>
      <c r="R22" s="461">
        <v>0</v>
      </c>
      <c r="S22" s="225">
        <v>15.61</v>
      </c>
      <c r="T22" s="551">
        <v>0</v>
      </c>
      <c r="U22" s="558">
        <v>1</v>
      </c>
      <c r="V22" s="556"/>
      <c r="W22" s="475">
        <v>0</v>
      </c>
      <c r="X22" s="476">
        <v>0</v>
      </c>
    </row>
    <row r="23" spans="1:24" x14ac:dyDescent="0.25">
      <c r="A23" s="253" t="s">
        <v>40</v>
      </c>
      <c r="B23" s="254" t="s">
        <v>41</v>
      </c>
      <c r="C23" s="225"/>
      <c r="D23" s="128"/>
      <c r="E23" s="214"/>
      <c r="F23" s="129"/>
      <c r="G23" s="255"/>
      <c r="H23" s="256"/>
      <c r="I23" s="446"/>
      <c r="J23" s="225"/>
      <c r="K23" s="225"/>
      <c r="L23" s="123"/>
      <c r="M23" s="257">
        <v>15.61</v>
      </c>
      <c r="N23" s="257">
        <v>871.37</v>
      </c>
      <c r="O23" s="257">
        <v>0</v>
      </c>
      <c r="P23" s="257">
        <v>886.97</v>
      </c>
      <c r="Q23" s="257">
        <v>15.607499999999998</v>
      </c>
      <c r="R23" s="172">
        <v>0</v>
      </c>
      <c r="S23" s="257">
        <v>15.61</v>
      </c>
      <c r="T23" s="552">
        <v>0</v>
      </c>
      <c r="U23" s="558">
        <v>1</v>
      </c>
      <c r="V23" s="556"/>
      <c r="W23" s="475">
        <v>0</v>
      </c>
      <c r="X23" s="476">
        <v>0</v>
      </c>
    </row>
    <row r="24" spans="1:24" ht="25.5" x14ac:dyDescent="0.25">
      <c r="A24" s="232" t="s">
        <v>42</v>
      </c>
      <c r="B24" s="122" t="s">
        <v>38</v>
      </c>
      <c r="C24" s="127" t="s">
        <v>39</v>
      </c>
      <c r="D24" s="128">
        <v>20.81</v>
      </c>
      <c r="E24" s="259">
        <v>1161.8206251279998</v>
      </c>
      <c r="F24" s="129"/>
      <c r="G24" s="130">
        <v>1182.6306251279998</v>
      </c>
      <c r="H24" s="225">
        <v>20.81</v>
      </c>
      <c r="I24" s="446"/>
      <c r="J24" s="225">
        <v>20.81</v>
      </c>
      <c r="K24" s="225">
        <v>0</v>
      </c>
      <c r="L24" s="123">
        <v>0.75</v>
      </c>
      <c r="M24" s="123">
        <v>15.61</v>
      </c>
      <c r="N24" s="259">
        <v>871.37</v>
      </c>
      <c r="O24" s="159">
        <v>0</v>
      </c>
      <c r="P24" s="159">
        <v>886.97</v>
      </c>
      <c r="Q24" s="225">
        <v>15.607499999999998</v>
      </c>
      <c r="R24" s="461">
        <v>0</v>
      </c>
      <c r="S24" s="225">
        <v>15.61</v>
      </c>
      <c r="T24" s="551">
        <v>0</v>
      </c>
      <c r="U24" s="558">
        <v>1</v>
      </c>
      <c r="V24" s="556"/>
      <c r="W24" s="475">
        <v>0</v>
      </c>
      <c r="X24" s="476">
        <v>0</v>
      </c>
    </row>
    <row r="25" spans="1:24" x14ac:dyDescent="0.25">
      <c r="A25" s="411">
        <v>2</v>
      </c>
      <c r="B25" s="412" t="s">
        <v>43</v>
      </c>
      <c r="C25" s="413"/>
      <c r="D25" s="414"/>
      <c r="E25" s="415"/>
      <c r="F25" s="416"/>
      <c r="G25" s="417"/>
      <c r="H25" s="418"/>
      <c r="I25" s="447"/>
      <c r="J25" s="413"/>
      <c r="K25" s="413"/>
      <c r="L25" s="419"/>
      <c r="M25" s="420">
        <v>194846.59999999998</v>
      </c>
      <c r="N25" s="420">
        <v>55879.27</v>
      </c>
      <c r="O25" s="420">
        <v>0</v>
      </c>
      <c r="P25" s="420">
        <v>250725.86999999997</v>
      </c>
      <c r="Q25" s="420">
        <v>96752.063699999999</v>
      </c>
      <c r="R25" s="462">
        <v>80703.429999999993</v>
      </c>
      <c r="S25" s="420">
        <v>177455.49369999999</v>
      </c>
      <c r="T25" s="553">
        <v>17391.099999999999</v>
      </c>
      <c r="U25" s="564">
        <v>0.91074462525904998</v>
      </c>
      <c r="V25" s="556"/>
      <c r="W25" s="475">
        <v>58303.729999999996</v>
      </c>
      <c r="X25" s="476">
        <v>22399.699999999997</v>
      </c>
    </row>
    <row r="26" spans="1:24" x14ac:dyDescent="0.25">
      <c r="A26" s="421" t="s">
        <v>44</v>
      </c>
      <c r="B26" s="422" t="s">
        <v>10</v>
      </c>
      <c r="C26" s="423"/>
      <c r="D26" s="424"/>
      <c r="E26" s="425"/>
      <c r="F26" s="426"/>
      <c r="G26" s="427"/>
      <c r="H26" s="428"/>
      <c r="I26" s="444"/>
      <c r="J26" s="423"/>
      <c r="K26" s="423"/>
      <c r="L26" s="429"/>
      <c r="M26" s="430">
        <v>5878.84</v>
      </c>
      <c r="N26" s="430">
        <v>0</v>
      </c>
      <c r="O26" s="430">
        <v>0</v>
      </c>
      <c r="P26" s="430">
        <v>5878.84</v>
      </c>
      <c r="Q26" s="430">
        <v>4466.5992999999999</v>
      </c>
      <c r="R26" s="460">
        <v>1412.24</v>
      </c>
      <c r="S26" s="430">
        <v>5878.8392999999996</v>
      </c>
      <c r="T26" s="550">
        <v>0</v>
      </c>
      <c r="U26" s="563">
        <v>0.99999988092889069</v>
      </c>
      <c r="V26" s="556"/>
      <c r="W26" s="475">
        <v>1412.24</v>
      </c>
      <c r="X26" s="476">
        <v>0</v>
      </c>
    </row>
    <row r="27" spans="1:24" ht="25.5" x14ac:dyDescent="0.25">
      <c r="A27" s="232" t="s">
        <v>45</v>
      </c>
      <c r="B27" s="122" t="s">
        <v>46</v>
      </c>
      <c r="C27" s="225" t="s">
        <v>13</v>
      </c>
      <c r="D27" s="128">
        <v>400</v>
      </c>
      <c r="E27" s="214"/>
      <c r="F27" s="129"/>
      <c r="G27" s="130">
        <v>400</v>
      </c>
      <c r="H27" s="225">
        <v>270</v>
      </c>
      <c r="I27" s="445">
        <v>130</v>
      </c>
      <c r="J27" s="225">
        <v>400</v>
      </c>
      <c r="K27" s="225">
        <v>0</v>
      </c>
      <c r="L27" s="123">
        <v>7.64</v>
      </c>
      <c r="M27" s="123">
        <v>3056</v>
      </c>
      <c r="N27" s="214">
        <v>0</v>
      </c>
      <c r="O27" s="258">
        <v>0</v>
      </c>
      <c r="P27" s="258">
        <v>3056</v>
      </c>
      <c r="Q27" s="225">
        <v>2062.7999999999997</v>
      </c>
      <c r="R27" s="461">
        <v>993.2</v>
      </c>
      <c r="S27" s="225">
        <v>3056</v>
      </c>
      <c r="T27" s="551">
        <v>0</v>
      </c>
      <c r="U27" s="558">
        <v>1</v>
      </c>
      <c r="V27" s="556">
        <v>130</v>
      </c>
      <c r="W27" s="475">
        <v>993.2</v>
      </c>
      <c r="X27" s="476">
        <v>0</v>
      </c>
    </row>
    <row r="28" spans="1:24" x14ac:dyDescent="0.25">
      <c r="A28" s="232" t="s">
        <v>47</v>
      </c>
      <c r="B28" s="122" t="s">
        <v>48</v>
      </c>
      <c r="C28" s="225" t="s">
        <v>13</v>
      </c>
      <c r="D28" s="128">
        <v>80</v>
      </c>
      <c r="E28" s="214"/>
      <c r="F28" s="129"/>
      <c r="G28" s="130">
        <v>80</v>
      </c>
      <c r="H28" s="225">
        <v>75.33</v>
      </c>
      <c r="I28" s="445">
        <v>4.67</v>
      </c>
      <c r="J28" s="225">
        <v>80</v>
      </c>
      <c r="K28" s="225">
        <v>0</v>
      </c>
      <c r="L28" s="123">
        <v>20.81</v>
      </c>
      <c r="M28" s="123">
        <v>1664.8</v>
      </c>
      <c r="N28" s="214">
        <v>0</v>
      </c>
      <c r="O28" s="258">
        <v>0</v>
      </c>
      <c r="P28" s="258">
        <v>1664.8</v>
      </c>
      <c r="Q28" s="225">
        <v>1567.6172999999999</v>
      </c>
      <c r="R28" s="461">
        <v>97.18</v>
      </c>
      <c r="S28" s="225">
        <v>1664.8</v>
      </c>
      <c r="T28" s="551">
        <v>0</v>
      </c>
      <c r="U28" s="558">
        <v>1</v>
      </c>
      <c r="V28" s="556">
        <v>4.67</v>
      </c>
      <c r="W28" s="475">
        <v>97.18</v>
      </c>
      <c r="X28" s="476">
        <v>0</v>
      </c>
    </row>
    <row r="29" spans="1:24" x14ac:dyDescent="0.25">
      <c r="A29" s="232" t="s">
        <v>49</v>
      </c>
      <c r="B29" s="122" t="s">
        <v>50</v>
      </c>
      <c r="C29" s="225" t="s">
        <v>51</v>
      </c>
      <c r="D29" s="128">
        <v>43.68</v>
      </c>
      <c r="E29" s="214"/>
      <c r="F29" s="129"/>
      <c r="G29" s="130">
        <v>43.68</v>
      </c>
      <c r="H29" s="225">
        <v>31.54</v>
      </c>
      <c r="I29" s="445">
        <v>12.14</v>
      </c>
      <c r="J29" s="225">
        <v>43.68</v>
      </c>
      <c r="K29" s="225">
        <v>0</v>
      </c>
      <c r="L29" s="123">
        <v>1.24</v>
      </c>
      <c r="M29" s="123">
        <v>54.16</v>
      </c>
      <c r="N29" s="214">
        <v>0</v>
      </c>
      <c r="O29" s="258">
        <v>0</v>
      </c>
      <c r="P29" s="258">
        <v>54.16</v>
      </c>
      <c r="Q29" s="225">
        <v>39.1096</v>
      </c>
      <c r="R29" s="461">
        <v>15.05</v>
      </c>
      <c r="S29" s="225">
        <v>54.16</v>
      </c>
      <c r="T29" s="551">
        <v>0</v>
      </c>
      <c r="U29" s="558">
        <v>1</v>
      </c>
      <c r="V29" s="556">
        <v>12.14</v>
      </c>
      <c r="W29" s="475">
        <v>15.05</v>
      </c>
      <c r="X29" s="476">
        <v>0</v>
      </c>
    </row>
    <row r="30" spans="1:24" ht="25.5" x14ac:dyDescent="0.25">
      <c r="A30" s="232" t="s">
        <v>52</v>
      </c>
      <c r="B30" s="122" t="s">
        <v>53</v>
      </c>
      <c r="C30" s="225" t="s">
        <v>39</v>
      </c>
      <c r="D30" s="128">
        <v>1022.11</v>
      </c>
      <c r="E30" s="214"/>
      <c r="F30" s="129"/>
      <c r="G30" s="130">
        <v>1022.11</v>
      </c>
      <c r="H30" s="225">
        <v>738.03</v>
      </c>
      <c r="I30" s="445">
        <v>284.08</v>
      </c>
      <c r="J30" s="225">
        <v>1022.1099999999999</v>
      </c>
      <c r="K30" s="225">
        <v>0</v>
      </c>
      <c r="L30" s="123">
        <v>1.08</v>
      </c>
      <c r="M30" s="123">
        <v>1103.8800000000001</v>
      </c>
      <c r="N30" s="214">
        <v>0</v>
      </c>
      <c r="O30" s="258">
        <v>0</v>
      </c>
      <c r="P30" s="258">
        <v>1103.8800000000001</v>
      </c>
      <c r="Q30" s="225">
        <v>797.07240000000002</v>
      </c>
      <c r="R30" s="461">
        <v>306.81</v>
      </c>
      <c r="S30" s="225">
        <v>1103.8800000000001</v>
      </c>
      <c r="T30" s="551">
        <v>0</v>
      </c>
      <c r="U30" s="558">
        <v>1</v>
      </c>
      <c r="V30" s="556">
        <v>284.08</v>
      </c>
      <c r="W30" s="475">
        <v>306.81</v>
      </c>
      <c r="X30" s="476">
        <v>0</v>
      </c>
    </row>
    <row r="31" spans="1:24" x14ac:dyDescent="0.25">
      <c r="A31" s="421" t="s">
        <v>54</v>
      </c>
      <c r="B31" s="422" t="s">
        <v>55</v>
      </c>
      <c r="C31" s="423"/>
      <c r="D31" s="424"/>
      <c r="E31" s="425"/>
      <c r="F31" s="426"/>
      <c r="G31" s="427"/>
      <c r="H31" s="428"/>
      <c r="I31" s="444"/>
      <c r="J31" s="423"/>
      <c r="K31" s="423"/>
      <c r="L31" s="429"/>
      <c r="M31" s="430">
        <v>4593.32</v>
      </c>
      <c r="N31" s="430">
        <v>5066.16</v>
      </c>
      <c r="O31" s="430">
        <v>0</v>
      </c>
      <c r="P31" s="430">
        <v>9659.48</v>
      </c>
      <c r="Q31" s="430">
        <v>4593.3240000000005</v>
      </c>
      <c r="R31" s="460">
        <v>0</v>
      </c>
      <c r="S31" s="430">
        <v>4593.32</v>
      </c>
      <c r="T31" s="550">
        <v>0</v>
      </c>
      <c r="U31" s="563">
        <v>1</v>
      </c>
      <c r="V31" s="556"/>
      <c r="W31" s="475">
        <v>0</v>
      </c>
      <c r="X31" s="476">
        <v>0</v>
      </c>
    </row>
    <row r="32" spans="1:24" ht="38.25" x14ac:dyDescent="0.25">
      <c r="A32" s="232" t="s">
        <v>56</v>
      </c>
      <c r="B32" s="122" t="s">
        <v>57</v>
      </c>
      <c r="C32" s="225" t="s">
        <v>13</v>
      </c>
      <c r="D32" s="128">
        <v>34</v>
      </c>
      <c r="E32" s="259">
        <v>29.151800000000001</v>
      </c>
      <c r="F32" s="129"/>
      <c r="G32" s="130">
        <v>63.151800000000001</v>
      </c>
      <c r="H32" s="225">
        <v>34</v>
      </c>
      <c r="I32" s="445"/>
      <c r="J32" s="225">
        <v>34</v>
      </c>
      <c r="K32" s="225">
        <v>0</v>
      </c>
      <c r="L32" s="123">
        <v>30.89</v>
      </c>
      <c r="M32" s="123">
        <v>1050.26</v>
      </c>
      <c r="N32" s="214">
        <v>900.5</v>
      </c>
      <c r="O32" s="258">
        <v>0</v>
      </c>
      <c r="P32" s="258">
        <v>1950.76</v>
      </c>
      <c r="Q32" s="225">
        <v>1050.26</v>
      </c>
      <c r="R32" s="461">
        <v>0</v>
      </c>
      <c r="S32" s="225">
        <v>1050.26</v>
      </c>
      <c r="T32" s="551">
        <v>0</v>
      </c>
      <c r="U32" s="558">
        <v>1</v>
      </c>
      <c r="V32" s="556"/>
      <c r="W32" s="475">
        <v>0</v>
      </c>
      <c r="X32" s="476">
        <v>0</v>
      </c>
    </row>
    <row r="33" spans="1:24" ht="25.5" x14ac:dyDescent="0.25">
      <c r="A33" s="232" t="s">
        <v>58</v>
      </c>
      <c r="B33" s="122" t="s">
        <v>59</v>
      </c>
      <c r="C33" s="127" t="s">
        <v>60</v>
      </c>
      <c r="D33" s="128">
        <v>34</v>
      </c>
      <c r="E33" s="214"/>
      <c r="F33" s="129"/>
      <c r="G33" s="130">
        <v>34</v>
      </c>
      <c r="H33" s="225">
        <v>34</v>
      </c>
      <c r="I33" s="445"/>
      <c r="J33" s="225">
        <v>34</v>
      </c>
      <c r="K33" s="225">
        <v>0</v>
      </c>
      <c r="L33" s="123">
        <v>18.39</v>
      </c>
      <c r="M33" s="123">
        <v>625.26</v>
      </c>
      <c r="N33" s="259">
        <v>0</v>
      </c>
      <c r="O33" s="159">
        <v>0</v>
      </c>
      <c r="P33" s="159">
        <v>625.26</v>
      </c>
      <c r="Q33" s="225">
        <v>625.26</v>
      </c>
      <c r="R33" s="461">
        <v>0</v>
      </c>
      <c r="S33" s="225">
        <v>625.26</v>
      </c>
      <c r="T33" s="551">
        <v>0</v>
      </c>
      <c r="U33" s="558">
        <v>1</v>
      </c>
      <c r="V33" s="556"/>
      <c r="W33" s="475">
        <v>0</v>
      </c>
      <c r="X33" s="476">
        <v>0</v>
      </c>
    </row>
    <row r="34" spans="1:24" ht="25.5" x14ac:dyDescent="0.25">
      <c r="A34" s="232" t="s">
        <v>61</v>
      </c>
      <c r="B34" s="122" t="s">
        <v>62</v>
      </c>
      <c r="C34" s="127" t="s">
        <v>13</v>
      </c>
      <c r="D34" s="128">
        <v>7.1</v>
      </c>
      <c r="E34" s="214"/>
      <c r="F34" s="129"/>
      <c r="G34" s="130">
        <v>7.1</v>
      </c>
      <c r="H34" s="225">
        <v>7.1</v>
      </c>
      <c r="I34" s="445"/>
      <c r="J34" s="225">
        <v>7.1</v>
      </c>
      <c r="K34" s="225">
        <v>0</v>
      </c>
      <c r="L34" s="123">
        <v>167.24</v>
      </c>
      <c r="M34" s="123">
        <v>1187.4000000000001</v>
      </c>
      <c r="N34" s="259">
        <v>0</v>
      </c>
      <c r="O34" s="159">
        <v>0</v>
      </c>
      <c r="P34" s="159">
        <v>1187.4000000000001</v>
      </c>
      <c r="Q34" s="225">
        <v>1187.404</v>
      </c>
      <c r="R34" s="461">
        <v>0</v>
      </c>
      <c r="S34" s="225">
        <v>1187.4000000000001</v>
      </c>
      <c r="T34" s="551">
        <v>0</v>
      </c>
      <c r="U34" s="558">
        <v>1</v>
      </c>
      <c r="V34" s="556"/>
      <c r="W34" s="475">
        <v>0</v>
      </c>
      <c r="X34" s="476">
        <v>0</v>
      </c>
    </row>
    <row r="35" spans="1:24" ht="25.5" x14ac:dyDescent="0.25">
      <c r="A35" s="232" t="s">
        <v>63</v>
      </c>
      <c r="B35" s="122" t="s">
        <v>64</v>
      </c>
      <c r="C35" s="225" t="s">
        <v>13</v>
      </c>
      <c r="D35" s="128">
        <v>60</v>
      </c>
      <c r="E35" s="214"/>
      <c r="F35" s="129"/>
      <c r="G35" s="130">
        <v>60</v>
      </c>
      <c r="H35" s="225">
        <v>60</v>
      </c>
      <c r="I35" s="445"/>
      <c r="J35" s="225">
        <v>60</v>
      </c>
      <c r="K35" s="225">
        <v>0</v>
      </c>
      <c r="L35" s="123">
        <v>28.84</v>
      </c>
      <c r="M35" s="123">
        <v>1730.4</v>
      </c>
      <c r="N35" s="214">
        <v>0</v>
      </c>
      <c r="O35" s="258">
        <v>0</v>
      </c>
      <c r="P35" s="258">
        <v>1730.4</v>
      </c>
      <c r="Q35" s="225">
        <v>1730.4</v>
      </c>
      <c r="R35" s="461">
        <v>0</v>
      </c>
      <c r="S35" s="225">
        <v>1730.4</v>
      </c>
      <c r="T35" s="551">
        <v>0</v>
      </c>
      <c r="U35" s="558">
        <v>1</v>
      </c>
      <c r="V35" s="556"/>
      <c r="W35" s="475">
        <v>0</v>
      </c>
      <c r="X35" s="476">
        <v>0</v>
      </c>
    </row>
    <row r="36" spans="1:24" ht="15" hidden="1" x14ac:dyDescent="0.25">
      <c r="A36" s="232" t="s">
        <v>237</v>
      </c>
      <c r="B36" s="260" t="s">
        <v>239</v>
      </c>
      <c r="C36" s="261" t="s">
        <v>32</v>
      </c>
      <c r="D36" s="129"/>
      <c r="E36" s="257">
        <v>32</v>
      </c>
      <c r="F36" s="129"/>
      <c r="G36" s="130">
        <v>32</v>
      </c>
      <c r="H36" s="225">
        <v>0</v>
      </c>
      <c r="I36" s="445"/>
      <c r="J36" s="225">
        <v>0</v>
      </c>
      <c r="K36" s="225">
        <v>0</v>
      </c>
      <c r="L36" s="123">
        <v>18.891169559999998</v>
      </c>
      <c r="M36" s="123"/>
      <c r="N36" s="214">
        <v>604.52</v>
      </c>
      <c r="O36" s="258">
        <v>0</v>
      </c>
      <c r="P36" s="258">
        <v>604.52</v>
      </c>
      <c r="Q36" s="225">
        <v>0</v>
      </c>
      <c r="R36" s="461">
        <v>0</v>
      </c>
      <c r="S36" s="225">
        <v>0</v>
      </c>
      <c r="T36" s="551">
        <v>0</v>
      </c>
      <c r="U36" s="558" t="e">
        <v>#DIV/0!</v>
      </c>
      <c r="V36" s="556"/>
      <c r="W36" s="475">
        <v>0</v>
      </c>
      <c r="X36" s="476">
        <v>0</v>
      </c>
    </row>
    <row r="37" spans="1:24" ht="15" hidden="1" x14ac:dyDescent="0.25">
      <c r="A37" s="232" t="s">
        <v>267</v>
      </c>
      <c r="B37" s="260" t="s">
        <v>241</v>
      </c>
      <c r="C37" s="261" t="s">
        <v>32</v>
      </c>
      <c r="D37" s="129"/>
      <c r="E37" s="257">
        <v>32</v>
      </c>
      <c r="F37" s="129"/>
      <c r="G37" s="130">
        <v>32</v>
      </c>
      <c r="H37" s="225">
        <v>0</v>
      </c>
      <c r="I37" s="445"/>
      <c r="J37" s="225">
        <v>0</v>
      </c>
      <c r="K37" s="225">
        <v>0</v>
      </c>
      <c r="L37" s="123">
        <v>24.614763839999998</v>
      </c>
      <c r="M37" s="123"/>
      <c r="N37" s="214">
        <v>787.67</v>
      </c>
      <c r="O37" s="258">
        <v>0</v>
      </c>
      <c r="P37" s="258">
        <v>787.67</v>
      </c>
      <c r="Q37" s="225">
        <v>0</v>
      </c>
      <c r="R37" s="461">
        <v>0</v>
      </c>
      <c r="S37" s="225">
        <v>0</v>
      </c>
      <c r="T37" s="551">
        <v>0</v>
      </c>
      <c r="U37" s="558" t="e">
        <v>#DIV/0!</v>
      </c>
      <c r="V37" s="556"/>
      <c r="W37" s="475">
        <v>0</v>
      </c>
      <c r="X37" s="476">
        <v>0</v>
      </c>
    </row>
    <row r="38" spans="1:24" ht="30" hidden="1" x14ac:dyDescent="0.25">
      <c r="A38" s="232" t="s">
        <v>303</v>
      </c>
      <c r="B38" s="124" t="s">
        <v>315</v>
      </c>
      <c r="C38" s="261" t="s">
        <v>287</v>
      </c>
      <c r="D38" s="129"/>
      <c r="E38" s="262">
        <v>12</v>
      </c>
      <c r="F38" s="129"/>
      <c r="G38" s="130">
        <v>12</v>
      </c>
      <c r="H38" s="225">
        <v>0</v>
      </c>
      <c r="I38" s="445"/>
      <c r="J38" s="225">
        <v>0</v>
      </c>
      <c r="K38" s="225">
        <v>0</v>
      </c>
      <c r="L38" s="123">
        <v>24.94560744</v>
      </c>
      <c r="M38" s="123"/>
      <c r="N38" s="214">
        <v>299.35000000000002</v>
      </c>
      <c r="O38" s="258">
        <v>0</v>
      </c>
      <c r="P38" s="258">
        <v>299.35000000000002</v>
      </c>
      <c r="Q38" s="225">
        <v>0</v>
      </c>
      <c r="R38" s="461">
        <v>0</v>
      </c>
      <c r="S38" s="225">
        <v>0</v>
      </c>
      <c r="T38" s="551">
        <v>0</v>
      </c>
      <c r="U38" s="558" t="e">
        <v>#DIV/0!</v>
      </c>
      <c r="V38" s="556"/>
      <c r="W38" s="475">
        <v>0</v>
      </c>
      <c r="X38" s="476">
        <v>0</v>
      </c>
    </row>
    <row r="39" spans="1:24" ht="15" hidden="1" x14ac:dyDescent="0.25">
      <c r="A39" s="232" t="s">
        <v>316</v>
      </c>
      <c r="B39" s="124" t="s">
        <v>313</v>
      </c>
      <c r="C39" s="261" t="s">
        <v>60</v>
      </c>
      <c r="D39" s="129"/>
      <c r="E39" s="257">
        <v>31.575900000000001</v>
      </c>
      <c r="F39" s="129"/>
      <c r="G39" s="130">
        <v>31.575900000000001</v>
      </c>
      <c r="H39" s="225">
        <v>0</v>
      </c>
      <c r="I39" s="445"/>
      <c r="J39" s="225">
        <v>0</v>
      </c>
      <c r="K39" s="225">
        <v>0</v>
      </c>
      <c r="L39" s="123">
        <v>78.354792599999996</v>
      </c>
      <c r="M39" s="123"/>
      <c r="N39" s="214">
        <v>2474.12</v>
      </c>
      <c r="O39" s="258">
        <v>0</v>
      </c>
      <c r="P39" s="258">
        <v>2474.12</v>
      </c>
      <c r="Q39" s="225">
        <v>0</v>
      </c>
      <c r="R39" s="461">
        <v>0</v>
      </c>
      <c r="S39" s="225">
        <v>0</v>
      </c>
      <c r="T39" s="551">
        <v>0</v>
      </c>
      <c r="U39" s="558" t="e">
        <v>#DIV/0!</v>
      </c>
      <c r="V39" s="556"/>
      <c r="W39" s="475">
        <v>0</v>
      </c>
      <c r="X39" s="476">
        <v>0</v>
      </c>
    </row>
    <row r="40" spans="1:24" x14ac:dyDescent="0.25">
      <c r="A40" s="421" t="s">
        <v>65</v>
      </c>
      <c r="B40" s="422" t="s">
        <v>66</v>
      </c>
      <c r="C40" s="423"/>
      <c r="D40" s="424"/>
      <c r="E40" s="425"/>
      <c r="F40" s="426"/>
      <c r="G40" s="431"/>
      <c r="H40" s="423"/>
      <c r="I40" s="448"/>
      <c r="J40" s="423"/>
      <c r="K40" s="423"/>
      <c r="L40" s="429"/>
      <c r="M40" s="430">
        <v>1192.8800000000001</v>
      </c>
      <c r="N40" s="430">
        <v>0</v>
      </c>
      <c r="O40" s="430">
        <v>0</v>
      </c>
      <c r="P40" s="430">
        <v>1192.8800000000001</v>
      </c>
      <c r="Q40" s="430">
        <v>0</v>
      </c>
      <c r="R40" s="460">
        <v>1192.8800000000001</v>
      </c>
      <c r="S40" s="430">
        <v>1192.8800000000001</v>
      </c>
      <c r="T40" s="550">
        <v>0</v>
      </c>
      <c r="U40" s="563">
        <v>1</v>
      </c>
      <c r="V40" s="556"/>
      <c r="W40" s="475">
        <v>0</v>
      </c>
      <c r="X40" s="476">
        <v>1192.8800000000001</v>
      </c>
    </row>
    <row r="41" spans="1:24" ht="25.5" x14ac:dyDescent="0.25">
      <c r="A41" s="232" t="s">
        <v>67</v>
      </c>
      <c r="B41" s="122" t="s">
        <v>68</v>
      </c>
      <c r="C41" s="225" t="s">
        <v>13</v>
      </c>
      <c r="D41" s="128">
        <v>12.5</v>
      </c>
      <c r="E41" s="214"/>
      <c r="F41" s="129"/>
      <c r="G41" s="130">
        <v>12.5</v>
      </c>
      <c r="H41" s="225">
        <v>0</v>
      </c>
      <c r="I41" s="445">
        <v>12.5</v>
      </c>
      <c r="J41" s="225">
        <v>12.5</v>
      </c>
      <c r="K41" s="225">
        <v>0</v>
      </c>
      <c r="L41" s="123">
        <v>95.43</v>
      </c>
      <c r="M41" s="123">
        <v>1192.8800000000001</v>
      </c>
      <c r="N41" s="214">
        <v>0</v>
      </c>
      <c r="O41" s="258">
        <v>0</v>
      </c>
      <c r="P41" s="258">
        <v>1192.8800000000001</v>
      </c>
      <c r="Q41" s="225">
        <v>0</v>
      </c>
      <c r="R41" s="461">
        <v>1192.8800000000001</v>
      </c>
      <c r="S41" s="225">
        <v>1192.8800000000001</v>
      </c>
      <c r="T41" s="551">
        <v>0</v>
      </c>
      <c r="U41" s="558">
        <v>1</v>
      </c>
      <c r="V41" s="556"/>
      <c r="W41" s="475">
        <v>0</v>
      </c>
      <c r="X41" s="476">
        <v>1192.8800000000001</v>
      </c>
    </row>
    <row r="42" spans="1:24" x14ac:dyDescent="0.25">
      <c r="A42" s="421" t="s">
        <v>69</v>
      </c>
      <c r="B42" s="422" t="s">
        <v>70</v>
      </c>
      <c r="C42" s="423"/>
      <c r="D42" s="424"/>
      <c r="E42" s="425"/>
      <c r="F42" s="426"/>
      <c r="G42" s="431"/>
      <c r="H42" s="423">
        <v>0</v>
      </c>
      <c r="I42" s="448"/>
      <c r="J42" s="423">
        <v>0</v>
      </c>
      <c r="K42" s="423"/>
      <c r="L42" s="429"/>
      <c r="M42" s="430">
        <v>3632.33</v>
      </c>
      <c r="N42" s="430">
        <v>0</v>
      </c>
      <c r="O42" s="430">
        <v>0</v>
      </c>
      <c r="P42" s="430">
        <v>3632.33</v>
      </c>
      <c r="Q42" s="430">
        <v>2252.0299999999997</v>
      </c>
      <c r="R42" s="460">
        <v>1380.3</v>
      </c>
      <c r="S42" s="430">
        <v>3632.33</v>
      </c>
      <c r="T42" s="550">
        <v>0</v>
      </c>
      <c r="U42" s="563">
        <v>1</v>
      </c>
      <c r="V42" s="556"/>
      <c r="W42" s="475">
        <v>0</v>
      </c>
      <c r="X42" s="476">
        <v>1380.3</v>
      </c>
    </row>
    <row r="43" spans="1:24" x14ac:dyDescent="0.25">
      <c r="A43" s="232" t="s">
        <v>71</v>
      </c>
      <c r="B43" s="122" t="s">
        <v>72</v>
      </c>
      <c r="C43" s="225" t="s">
        <v>13</v>
      </c>
      <c r="D43" s="128">
        <v>8</v>
      </c>
      <c r="E43" s="214"/>
      <c r="F43" s="129"/>
      <c r="G43" s="130">
        <v>8</v>
      </c>
      <c r="H43" s="225">
        <v>8</v>
      </c>
      <c r="I43" s="445"/>
      <c r="J43" s="225">
        <v>8</v>
      </c>
      <c r="K43" s="225">
        <v>0</v>
      </c>
      <c r="L43" s="123">
        <v>55.58</v>
      </c>
      <c r="M43" s="123">
        <v>444.64</v>
      </c>
      <c r="N43" s="214">
        <v>0</v>
      </c>
      <c r="O43" s="258">
        <v>0</v>
      </c>
      <c r="P43" s="258">
        <v>444.64</v>
      </c>
      <c r="Q43" s="225">
        <v>444.64</v>
      </c>
      <c r="R43" s="461">
        <v>0</v>
      </c>
      <c r="S43" s="225">
        <v>444.64</v>
      </c>
      <c r="T43" s="551">
        <v>0</v>
      </c>
      <c r="U43" s="558">
        <v>1</v>
      </c>
      <c r="V43" s="556"/>
      <c r="W43" s="475">
        <v>0</v>
      </c>
      <c r="X43" s="476">
        <v>0</v>
      </c>
    </row>
    <row r="44" spans="1:24" x14ac:dyDescent="0.25">
      <c r="A44" s="232" t="s">
        <v>73</v>
      </c>
      <c r="B44" s="122" t="s">
        <v>74</v>
      </c>
      <c r="C44" s="225" t="s">
        <v>75</v>
      </c>
      <c r="D44" s="128">
        <v>8.6</v>
      </c>
      <c r="E44" s="214"/>
      <c r="F44" s="129"/>
      <c r="G44" s="130">
        <v>8.6</v>
      </c>
      <c r="H44" s="225">
        <v>8.6</v>
      </c>
      <c r="I44" s="445"/>
      <c r="J44" s="225">
        <v>8.6</v>
      </c>
      <c r="K44" s="225">
        <v>0</v>
      </c>
      <c r="L44" s="123">
        <v>76.75</v>
      </c>
      <c r="M44" s="123">
        <v>660.05</v>
      </c>
      <c r="N44" s="214">
        <v>0</v>
      </c>
      <c r="O44" s="258">
        <v>0</v>
      </c>
      <c r="P44" s="258">
        <v>660.05</v>
      </c>
      <c r="Q44" s="225">
        <v>660.05</v>
      </c>
      <c r="R44" s="461">
        <v>0</v>
      </c>
      <c r="S44" s="225">
        <v>660.05</v>
      </c>
      <c r="T44" s="551">
        <v>0</v>
      </c>
      <c r="U44" s="558">
        <v>1</v>
      </c>
      <c r="V44" s="556"/>
      <c r="W44" s="475">
        <v>0</v>
      </c>
      <c r="X44" s="476">
        <v>0</v>
      </c>
    </row>
    <row r="45" spans="1:24" x14ac:dyDescent="0.25">
      <c r="A45" s="232" t="s">
        <v>76</v>
      </c>
      <c r="B45" s="122" t="s">
        <v>77</v>
      </c>
      <c r="C45" s="225" t="s">
        <v>75</v>
      </c>
      <c r="D45" s="128">
        <v>10</v>
      </c>
      <c r="E45" s="214"/>
      <c r="F45" s="129"/>
      <c r="G45" s="130">
        <v>10</v>
      </c>
      <c r="H45" s="225">
        <v>10</v>
      </c>
      <c r="I45" s="445"/>
      <c r="J45" s="225">
        <v>10</v>
      </c>
      <c r="K45" s="225">
        <v>0</v>
      </c>
      <c r="L45" s="123">
        <v>7.91</v>
      </c>
      <c r="M45" s="123">
        <v>79.099999999999994</v>
      </c>
      <c r="N45" s="214">
        <v>0</v>
      </c>
      <c r="O45" s="258">
        <v>0</v>
      </c>
      <c r="P45" s="258">
        <v>79.099999999999994</v>
      </c>
      <c r="Q45" s="225">
        <v>79.099999999999994</v>
      </c>
      <c r="R45" s="461">
        <v>0</v>
      </c>
      <c r="S45" s="225">
        <v>79.099999999999994</v>
      </c>
      <c r="T45" s="551">
        <v>0</v>
      </c>
      <c r="U45" s="558">
        <v>1</v>
      </c>
      <c r="V45" s="556"/>
      <c r="W45" s="475">
        <v>0</v>
      </c>
      <c r="X45" s="476">
        <v>0</v>
      </c>
    </row>
    <row r="46" spans="1:24" ht="25.5" x14ac:dyDescent="0.25">
      <c r="A46" s="232" t="s">
        <v>78</v>
      </c>
      <c r="B46" s="122" t="s">
        <v>79</v>
      </c>
      <c r="C46" s="225" t="s">
        <v>75</v>
      </c>
      <c r="D46" s="128">
        <v>25.8</v>
      </c>
      <c r="E46" s="214"/>
      <c r="F46" s="129"/>
      <c r="G46" s="130">
        <v>25.8</v>
      </c>
      <c r="H46" s="225">
        <v>0</v>
      </c>
      <c r="I46" s="445">
        <v>25.8</v>
      </c>
      <c r="J46" s="225">
        <v>25.8</v>
      </c>
      <c r="K46" s="225">
        <v>0</v>
      </c>
      <c r="L46" s="123">
        <v>53.5</v>
      </c>
      <c r="M46" s="123">
        <v>1380.3</v>
      </c>
      <c r="N46" s="214">
        <v>0</v>
      </c>
      <c r="O46" s="258">
        <v>0</v>
      </c>
      <c r="P46" s="258">
        <v>1380.3</v>
      </c>
      <c r="Q46" s="225">
        <v>0</v>
      </c>
      <c r="R46" s="461">
        <v>1380.3</v>
      </c>
      <c r="S46" s="225">
        <v>1380.3</v>
      </c>
      <c r="T46" s="551">
        <v>0</v>
      </c>
      <c r="U46" s="558">
        <v>1</v>
      </c>
      <c r="V46" s="556"/>
      <c r="W46" s="475">
        <v>0</v>
      </c>
      <c r="X46" s="476">
        <v>1380.3</v>
      </c>
    </row>
    <row r="47" spans="1:24" ht="38.25" customHeight="1" x14ac:dyDescent="0.25">
      <c r="A47" s="232" t="s">
        <v>80</v>
      </c>
      <c r="B47" s="122" t="s">
        <v>81</v>
      </c>
      <c r="C47" s="225" t="s">
        <v>13</v>
      </c>
      <c r="D47" s="128">
        <v>8</v>
      </c>
      <c r="E47" s="214"/>
      <c r="F47" s="129"/>
      <c r="G47" s="130">
        <v>8</v>
      </c>
      <c r="H47" s="225">
        <v>8</v>
      </c>
      <c r="I47" s="445"/>
      <c r="J47" s="225">
        <v>8</v>
      </c>
      <c r="K47" s="225">
        <v>0</v>
      </c>
      <c r="L47" s="123">
        <v>133.53</v>
      </c>
      <c r="M47" s="123">
        <v>1068.24</v>
      </c>
      <c r="N47" s="214">
        <v>0</v>
      </c>
      <c r="O47" s="258">
        <v>0</v>
      </c>
      <c r="P47" s="258">
        <v>1068.24</v>
      </c>
      <c r="Q47" s="225">
        <v>1068.24</v>
      </c>
      <c r="R47" s="461">
        <v>0</v>
      </c>
      <c r="S47" s="225">
        <v>1068.24</v>
      </c>
      <c r="T47" s="551">
        <v>0</v>
      </c>
      <c r="U47" s="558">
        <v>1</v>
      </c>
      <c r="V47" s="556"/>
      <c r="W47" s="475">
        <v>0</v>
      </c>
      <c r="X47" s="476">
        <v>0</v>
      </c>
    </row>
    <row r="48" spans="1:24" x14ac:dyDescent="0.25">
      <c r="A48" s="421" t="s">
        <v>82</v>
      </c>
      <c r="B48" s="422" t="s">
        <v>83</v>
      </c>
      <c r="C48" s="423"/>
      <c r="D48" s="424"/>
      <c r="E48" s="425"/>
      <c r="F48" s="426"/>
      <c r="G48" s="427"/>
      <c r="H48" s="428"/>
      <c r="I48" s="444"/>
      <c r="J48" s="423"/>
      <c r="K48" s="423"/>
      <c r="L48" s="429"/>
      <c r="M48" s="430">
        <v>27842.58</v>
      </c>
      <c r="N48" s="430">
        <v>49793.090000000004</v>
      </c>
      <c r="O48" s="430">
        <v>0</v>
      </c>
      <c r="P48" s="430">
        <v>77635.669999999984</v>
      </c>
      <c r="Q48" s="430">
        <v>5374.9512000000004</v>
      </c>
      <c r="R48" s="460">
        <v>20558.189999999999</v>
      </c>
      <c r="S48" s="430">
        <v>25933.14</v>
      </c>
      <c r="T48" s="550">
        <v>1909.44</v>
      </c>
      <c r="U48" s="563">
        <v>0.93142014856381838</v>
      </c>
      <c r="V48" s="556"/>
      <c r="W48" s="475">
        <v>20558.189999999999</v>
      </c>
      <c r="X48" s="476">
        <v>0</v>
      </c>
    </row>
    <row r="49" spans="1:25" x14ac:dyDescent="0.25">
      <c r="A49" s="232" t="s">
        <v>84</v>
      </c>
      <c r="B49" s="122" t="s">
        <v>85</v>
      </c>
      <c r="C49" s="127" t="s">
        <v>16</v>
      </c>
      <c r="D49" s="128">
        <v>2</v>
      </c>
      <c r="E49" s="259"/>
      <c r="F49" s="129"/>
      <c r="G49" s="130">
        <v>2</v>
      </c>
      <c r="H49" s="225">
        <v>2</v>
      </c>
      <c r="I49" s="445"/>
      <c r="J49" s="225">
        <v>2</v>
      </c>
      <c r="K49" s="225">
        <v>0</v>
      </c>
      <c r="L49" s="123">
        <v>1759.04</v>
      </c>
      <c r="M49" s="123">
        <v>3518.08</v>
      </c>
      <c r="N49" s="259">
        <v>0</v>
      </c>
      <c r="O49" s="159">
        <v>0</v>
      </c>
      <c r="P49" s="159">
        <v>3518.08</v>
      </c>
      <c r="Q49" s="225">
        <v>3518.08</v>
      </c>
      <c r="R49" s="461">
        <v>0</v>
      </c>
      <c r="S49" s="225">
        <v>3518.08</v>
      </c>
      <c r="T49" s="551">
        <v>0</v>
      </c>
      <c r="U49" s="558">
        <v>1</v>
      </c>
      <c r="V49" s="556"/>
      <c r="W49" s="475">
        <v>0</v>
      </c>
      <c r="X49" s="476">
        <v>0</v>
      </c>
    </row>
    <row r="50" spans="1:25" ht="25.5" x14ac:dyDescent="0.25">
      <c r="A50" s="232" t="s">
        <v>86</v>
      </c>
      <c r="B50" s="122" t="s">
        <v>87</v>
      </c>
      <c r="C50" s="225" t="s">
        <v>75</v>
      </c>
      <c r="D50" s="128">
        <v>20</v>
      </c>
      <c r="E50" s="214"/>
      <c r="F50" s="129"/>
      <c r="G50" s="130">
        <v>20</v>
      </c>
      <c r="H50" s="225">
        <v>0</v>
      </c>
      <c r="I50" s="445">
        <v>16</v>
      </c>
      <c r="J50" s="225">
        <v>16</v>
      </c>
      <c r="K50" s="225">
        <v>4</v>
      </c>
      <c r="L50" s="123">
        <v>477.36</v>
      </c>
      <c r="M50" s="123">
        <v>9547.2000000000007</v>
      </c>
      <c r="N50" s="214">
        <v>0</v>
      </c>
      <c r="O50" s="258">
        <v>0</v>
      </c>
      <c r="P50" s="258">
        <v>9547.2000000000007</v>
      </c>
      <c r="Q50" s="225">
        <v>0</v>
      </c>
      <c r="R50" s="461">
        <v>7637.76</v>
      </c>
      <c r="S50" s="225">
        <v>7637.76</v>
      </c>
      <c r="T50" s="551">
        <v>1909.44</v>
      </c>
      <c r="U50" s="558">
        <v>0.79999999999999993</v>
      </c>
      <c r="V50" s="556">
        <v>16</v>
      </c>
      <c r="W50" s="475">
        <v>7637.76</v>
      </c>
      <c r="X50" s="476">
        <v>0</v>
      </c>
    </row>
    <row r="51" spans="1:25" ht="25.5" x14ac:dyDescent="0.25">
      <c r="A51" s="232" t="s">
        <v>88</v>
      </c>
      <c r="B51" s="122" t="s">
        <v>324</v>
      </c>
      <c r="C51" s="225" t="s">
        <v>13</v>
      </c>
      <c r="D51" s="128">
        <v>30</v>
      </c>
      <c r="E51" s="214"/>
      <c r="F51" s="129"/>
      <c r="G51" s="130">
        <v>30</v>
      </c>
      <c r="H51" s="225">
        <v>30</v>
      </c>
      <c r="I51" s="445"/>
      <c r="J51" s="225">
        <v>30</v>
      </c>
      <c r="K51" s="225">
        <v>0</v>
      </c>
      <c r="L51" s="123">
        <v>7.19</v>
      </c>
      <c r="M51" s="123">
        <v>215.7</v>
      </c>
      <c r="N51" s="214">
        <v>0</v>
      </c>
      <c r="O51" s="258">
        <v>0</v>
      </c>
      <c r="P51" s="258">
        <v>215.7</v>
      </c>
      <c r="Q51" s="225">
        <v>215.70000000000002</v>
      </c>
      <c r="R51" s="461">
        <v>0</v>
      </c>
      <c r="S51" s="225">
        <v>215.7</v>
      </c>
      <c r="T51" s="551">
        <v>0</v>
      </c>
      <c r="U51" s="558">
        <v>1</v>
      </c>
      <c r="V51" s="556"/>
      <c r="W51" s="475">
        <v>0</v>
      </c>
      <c r="X51" s="476">
        <v>0</v>
      </c>
    </row>
    <row r="52" spans="1:25" ht="25.5" x14ac:dyDescent="0.25">
      <c r="A52" s="232" t="s">
        <v>89</v>
      </c>
      <c r="B52" s="122" t="s">
        <v>90</v>
      </c>
      <c r="C52" s="225" t="s">
        <v>13</v>
      </c>
      <c r="D52" s="128">
        <v>15.82</v>
      </c>
      <c r="E52" s="214">
        <v>59.976800000000004</v>
      </c>
      <c r="F52" s="129"/>
      <c r="G52" s="130">
        <v>75.796800000000005</v>
      </c>
      <c r="H52" s="225">
        <v>15.82</v>
      </c>
      <c r="I52" s="445"/>
      <c r="J52" s="225">
        <v>15.82</v>
      </c>
      <c r="K52" s="225">
        <v>0</v>
      </c>
      <c r="L52" s="123">
        <v>15.28</v>
      </c>
      <c r="M52" s="123">
        <v>241.73</v>
      </c>
      <c r="N52" s="214">
        <v>916.45</v>
      </c>
      <c r="O52" s="258">
        <v>0</v>
      </c>
      <c r="P52" s="258">
        <v>1158.18</v>
      </c>
      <c r="Q52" s="225">
        <v>241.7296</v>
      </c>
      <c r="R52" s="461">
        <v>0</v>
      </c>
      <c r="S52" s="225">
        <v>241.73</v>
      </c>
      <c r="T52" s="551">
        <v>0</v>
      </c>
      <c r="U52" s="558">
        <v>1</v>
      </c>
      <c r="V52" s="556"/>
      <c r="W52" s="475">
        <v>0</v>
      </c>
      <c r="X52" s="476">
        <v>0</v>
      </c>
    </row>
    <row r="53" spans="1:25" ht="25.5" x14ac:dyDescent="0.25">
      <c r="A53" s="232" t="s">
        <v>91</v>
      </c>
      <c r="B53" s="122" t="s">
        <v>92</v>
      </c>
      <c r="C53" s="225" t="s">
        <v>13</v>
      </c>
      <c r="D53" s="128">
        <v>30</v>
      </c>
      <c r="E53" s="214">
        <v>45.796800000000005</v>
      </c>
      <c r="F53" s="129"/>
      <c r="G53" s="130">
        <v>75.796800000000005</v>
      </c>
      <c r="H53" s="225">
        <v>30</v>
      </c>
      <c r="I53" s="445"/>
      <c r="J53" s="225">
        <v>30</v>
      </c>
      <c r="K53" s="225">
        <v>0</v>
      </c>
      <c r="L53" s="123">
        <v>39.67</v>
      </c>
      <c r="M53" s="123">
        <v>1190.0999999999999</v>
      </c>
      <c r="N53" s="214">
        <v>1816.76</v>
      </c>
      <c r="O53" s="258">
        <v>0</v>
      </c>
      <c r="P53" s="258">
        <v>3006.86</v>
      </c>
      <c r="Q53" s="225">
        <v>1190.1000000000001</v>
      </c>
      <c r="R53" s="461">
        <v>0</v>
      </c>
      <c r="S53" s="225">
        <v>1190.0999999999999</v>
      </c>
      <c r="T53" s="551">
        <v>0</v>
      </c>
      <c r="U53" s="558">
        <v>1</v>
      </c>
      <c r="V53" s="556"/>
      <c r="W53" s="475">
        <v>0</v>
      </c>
      <c r="X53" s="476">
        <v>0</v>
      </c>
    </row>
    <row r="54" spans="1:25" ht="25.5" x14ac:dyDescent="0.25">
      <c r="A54" s="232" t="s">
        <v>93</v>
      </c>
      <c r="B54" s="122" t="s">
        <v>94</v>
      </c>
      <c r="C54" s="225" t="s">
        <v>13</v>
      </c>
      <c r="D54" s="128">
        <v>5</v>
      </c>
      <c r="E54" s="214">
        <v>2.4399999999999995</v>
      </c>
      <c r="F54" s="129"/>
      <c r="G54" s="130">
        <v>7.4399999999999995</v>
      </c>
      <c r="H54" s="225">
        <v>5</v>
      </c>
      <c r="I54" s="445"/>
      <c r="J54" s="225">
        <v>5</v>
      </c>
      <c r="K54" s="225">
        <v>0</v>
      </c>
      <c r="L54" s="123">
        <v>36.82</v>
      </c>
      <c r="M54" s="123">
        <v>184.1</v>
      </c>
      <c r="N54" s="214">
        <v>89.84</v>
      </c>
      <c r="O54" s="258">
        <v>0</v>
      </c>
      <c r="P54" s="258">
        <v>273.94</v>
      </c>
      <c r="Q54" s="225">
        <v>184.1</v>
      </c>
      <c r="R54" s="461">
        <v>0</v>
      </c>
      <c r="S54" s="225">
        <v>184.1</v>
      </c>
      <c r="T54" s="551">
        <v>0</v>
      </c>
      <c r="U54" s="558">
        <v>1</v>
      </c>
      <c r="V54" s="556"/>
      <c r="W54" s="475">
        <v>0</v>
      </c>
      <c r="X54" s="476">
        <v>0</v>
      </c>
    </row>
    <row r="55" spans="1:25" ht="25.5" x14ac:dyDescent="0.25">
      <c r="A55" s="232" t="s">
        <v>95</v>
      </c>
      <c r="B55" s="122" t="s">
        <v>96</v>
      </c>
      <c r="C55" s="225" t="s">
        <v>13</v>
      </c>
      <c r="D55" s="128">
        <v>60</v>
      </c>
      <c r="E55" s="214"/>
      <c r="F55" s="129"/>
      <c r="G55" s="130">
        <v>60</v>
      </c>
      <c r="H55" s="225">
        <v>2.3199999999999998</v>
      </c>
      <c r="I55" s="445">
        <v>57.68</v>
      </c>
      <c r="J55" s="225">
        <v>60</v>
      </c>
      <c r="K55" s="225">
        <v>0</v>
      </c>
      <c r="L55" s="123">
        <v>10.88</v>
      </c>
      <c r="M55" s="123">
        <v>652.79999999999995</v>
      </c>
      <c r="N55" s="214">
        <v>0</v>
      </c>
      <c r="O55" s="258">
        <v>0</v>
      </c>
      <c r="P55" s="258">
        <v>652.79999999999995</v>
      </c>
      <c r="Q55" s="225">
        <v>25.241600000000002</v>
      </c>
      <c r="R55" s="461">
        <v>627.55999999999995</v>
      </c>
      <c r="S55" s="225">
        <v>652.79999999999995</v>
      </c>
      <c r="T55" s="551">
        <v>0</v>
      </c>
      <c r="U55" s="558">
        <v>1</v>
      </c>
      <c r="V55" s="556">
        <v>57.68</v>
      </c>
      <c r="W55" s="475">
        <v>627.55999999999995</v>
      </c>
      <c r="X55" s="476">
        <v>0</v>
      </c>
    </row>
    <row r="56" spans="1:25" ht="38.25" x14ac:dyDescent="0.25">
      <c r="A56" s="232" t="s">
        <v>97</v>
      </c>
      <c r="B56" s="122" t="s">
        <v>98</v>
      </c>
      <c r="C56" s="225" t="s">
        <v>60</v>
      </c>
      <c r="D56" s="128">
        <v>80</v>
      </c>
      <c r="E56" s="214"/>
      <c r="F56" s="129"/>
      <c r="G56" s="130">
        <v>80</v>
      </c>
      <c r="H56" s="225">
        <v>0</v>
      </c>
      <c r="I56" s="445">
        <v>80</v>
      </c>
      <c r="J56" s="225">
        <v>80</v>
      </c>
      <c r="K56" s="225">
        <v>0</v>
      </c>
      <c r="L56" s="123">
        <v>103.16</v>
      </c>
      <c r="M56" s="123">
        <v>8252.7999999999993</v>
      </c>
      <c r="N56" s="214">
        <v>0</v>
      </c>
      <c r="O56" s="258">
        <v>0</v>
      </c>
      <c r="P56" s="258">
        <v>8252.7999999999993</v>
      </c>
      <c r="Q56" s="225">
        <v>0</v>
      </c>
      <c r="R56" s="461">
        <v>8252.7999999999993</v>
      </c>
      <c r="S56" s="225">
        <v>8252.7999999999993</v>
      </c>
      <c r="T56" s="551">
        <v>0</v>
      </c>
      <c r="U56" s="558">
        <v>1</v>
      </c>
      <c r="V56" s="556">
        <v>80</v>
      </c>
      <c r="W56" s="475">
        <v>8252.7999999999993</v>
      </c>
      <c r="X56" s="476">
        <v>0</v>
      </c>
    </row>
    <row r="57" spans="1:25" ht="38.25" x14ac:dyDescent="0.25">
      <c r="A57" s="232" t="s">
        <v>99</v>
      </c>
      <c r="B57" s="122" t="s">
        <v>100</v>
      </c>
      <c r="C57" s="225" t="s">
        <v>13</v>
      </c>
      <c r="D57" s="128">
        <v>8.65</v>
      </c>
      <c r="E57" s="214"/>
      <c r="F57" s="129"/>
      <c r="G57" s="130">
        <v>8.65</v>
      </c>
      <c r="H57" s="225">
        <v>0</v>
      </c>
      <c r="I57" s="445">
        <v>8.65</v>
      </c>
      <c r="J57" s="225">
        <v>8.65</v>
      </c>
      <c r="K57" s="225">
        <v>0</v>
      </c>
      <c r="L57" s="439">
        <v>467.06</v>
      </c>
      <c r="M57" s="123">
        <v>4040.07</v>
      </c>
      <c r="N57" s="214">
        <v>0</v>
      </c>
      <c r="O57" s="258">
        <v>0</v>
      </c>
      <c r="P57" s="258">
        <v>4040.07</v>
      </c>
      <c r="Q57" s="225">
        <v>0</v>
      </c>
      <c r="R57" s="461">
        <v>4040.07</v>
      </c>
      <c r="S57" s="225">
        <v>4040.07</v>
      </c>
      <c r="T57" s="551">
        <v>0</v>
      </c>
      <c r="U57" s="558">
        <v>1</v>
      </c>
      <c r="V57" s="556">
        <v>8.65</v>
      </c>
      <c r="W57" s="475">
        <v>4040.07</v>
      </c>
      <c r="X57" s="476">
        <v>0</v>
      </c>
    </row>
    <row r="58" spans="1:25" hidden="1" x14ac:dyDescent="0.25">
      <c r="A58" s="232" t="s">
        <v>300</v>
      </c>
      <c r="B58" s="122" t="s">
        <v>301</v>
      </c>
      <c r="C58" s="127" t="s">
        <v>16</v>
      </c>
      <c r="D58" s="128"/>
      <c r="E58" s="259">
        <v>3</v>
      </c>
      <c r="F58" s="129"/>
      <c r="G58" s="130">
        <v>3</v>
      </c>
      <c r="H58" s="225">
        <v>0</v>
      </c>
      <c r="I58" s="445"/>
      <c r="J58" s="225">
        <v>0</v>
      </c>
      <c r="K58" s="225">
        <v>0</v>
      </c>
      <c r="L58" s="123">
        <v>14336.555999999999</v>
      </c>
      <c r="M58" s="123"/>
      <c r="N58" s="259">
        <v>43009.67</v>
      </c>
      <c r="O58" s="159">
        <v>0</v>
      </c>
      <c r="P58" s="159">
        <v>43009.67</v>
      </c>
      <c r="Q58" s="225">
        <v>0</v>
      </c>
      <c r="R58" s="461">
        <v>0</v>
      </c>
      <c r="S58" s="225">
        <v>0</v>
      </c>
      <c r="T58" s="551">
        <v>0</v>
      </c>
      <c r="U58" s="558" t="e">
        <v>#DIV/0!</v>
      </c>
      <c r="V58" s="556"/>
      <c r="W58" s="475">
        <v>0</v>
      </c>
      <c r="X58" s="476">
        <v>0</v>
      </c>
    </row>
    <row r="59" spans="1:25" hidden="1" x14ac:dyDescent="0.25">
      <c r="A59" s="232" t="s">
        <v>304</v>
      </c>
      <c r="B59" s="122" t="s">
        <v>31</v>
      </c>
      <c r="C59" s="127" t="s">
        <v>32</v>
      </c>
      <c r="D59" s="128"/>
      <c r="E59" s="214">
        <v>16</v>
      </c>
      <c r="F59" s="129"/>
      <c r="G59" s="130">
        <v>16</v>
      </c>
      <c r="H59" s="225">
        <v>0</v>
      </c>
      <c r="I59" s="445"/>
      <c r="J59" s="225">
        <v>0</v>
      </c>
      <c r="K59" s="225">
        <v>0</v>
      </c>
      <c r="L59" s="123">
        <v>111.41</v>
      </c>
      <c r="M59" s="123"/>
      <c r="N59" s="259">
        <v>1782.56</v>
      </c>
      <c r="O59" s="159">
        <v>0</v>
      </c>
      <c r="P59" s="159">
        <v>1782.56</v>
      </c>
      <c r="Q59" s="225">
        <v>0</v>
      </c>
      <c r="R59" s="461">
        <v>0</v>
      </c>
      <c r="S59" s="225">
        <v>0</v>
      </c>
      <c r="T59" s="551">
        <v>0</v>
      </c>
      <c r="U59" s="558" t="e">
        <v>#DIV/0!</v>
      </c>
      <c r="V59" s="556"/>
      <c r="W59" s="475">
        <v>0</v>
      </c>
      <c r="X59" s="476">
        <v>0</v>
      </c>
    </row>
    <row r="60" spans="1:25" ht="25.5" hidden="1" x14ac:dyDescent="0.25">
      <c r="A60" s="232" t="s">
        <v>305</v>
      </c>
      <c r="B60" s="122" t="s">
        <v>308</v>
      </c>
      <c r="C60" s="127" t="s">
        <v>222</v>
      </c>
      <c r="D60" s="128"/>
      <c r="E60" s="259">
        <v>221.97</v>
      </c>
      <c r="F60" s="129"/>
      <c r="G60" s="130">
        <v>221.97</v>
      </c>
      <c r="H60" s="225">
        <v>0</v>
      </c>
      <c r="I60" s="445"/>
      <c r="J60" s="225">
        <v>0</v>
      </c>
      <c r="K60" s="225">
        <v>0</v>
      </c>
      <c r="L60" s="123">
        <v>6.1757471999999991</v>
      </c>
      <c r="M60" s="123"/>
      <c r="N60" s="259">
        <v>1370.83</v>
      </c>
      <c r="O60" s="159">
        <v>0</v>
      </c>
      <c r="P60" s="159">
        <v>1370.83</v>
      </c>
      <c r="Q60" s="225">
        <v>0</v>
      </c>
      <c r="R60" s="461">
        <v>0</v>
      </c>
      <c r="S60" s="225">
        <v>0</v>
      </c>
      <c r="T60" s="551">
        <v>0</v>
      </c>
      <c r="U60" s="558" t="e">
        <v>#DIV/0!</v>
      </c>
      <c r="V60" s="556"/>
      <c r="W60" s="475">
        <v>0</v>
      </c>
      <c r="X60" s="476">
        <v>0</v>
      </c>
    </row>
    <row r="61" spans="1:25" ht="15" hidden="1" x14ac:dyDescent="0.25">
      <c r="A61" s="232" t="s">
        <v>322</v>
      </c>
      <c r="B61" s="124" t="s">
        <v>319</v>
      </c>
      <c r="C61" s="127" t="s">
        <v>60</v>
      </c>
      <c r="D61" s="128"/>
      <c r="E61" s="259">
        <v>75.796800000000005</v>
      </c>
      <c r="F61" s="129"/>
      <c r="G61" s="130">
        <v>75.796800000000005</v>
      </c>
      <c r="H61" s="225">
        <v>0</v>
      </c>
      <c r="I61" s="445"/>
      <c r="J61" s="225">
        <v>0</v>
      </c>
      <c r="K61" s="225">
        <v>0</v>
      </c>
      <c r="L61" s="123">
        <v>7.0359405599999993</v>
      </c>
      <c r="M61" s="123"/>
      <c r="N61" s="259">
        <v>533.29999999999995</v>
      </c>
      <c r="O61" s="159">
        <v>0</v>
      </c>
      <c r="P61" s="159">
        <v>533.29999999999995</v>
      </c>
      <c r="Q61" s="225">
        <v>0</v>
      </c>
      <c r="R61" s="461">
        <v>0</v>
      </c>
      <c r="S61" s="225">
        <v>0</v>
      </c>
      <c r="T61" s="551">
        <v>0</v>
      </c>
      <c r="U61" s="558" t="e">
        <v>#DIV/0!</v>
      </c>
      <c r="V61" s="556"/>
      <c r="W61" s="475">
        <v>0</v>
      </c>
      <c r="X61" s="476">
        <v>0</v>
      </c>
    </row>
    <row r="62" spans="1:25" ht="15" hidden="1" x14ac:dyDescent="0.25">
      <c r="A62" s="232" t="s">
        <v>323</v>
      </c>
      <c r="B62" s="124" t="s">
        <v>321</v>
      </c>
      <c r="C62" s="127" t="s">
        <v>60</v>
      </c>
      <c r="D62" s="128"/>
      <c r="E62" s="259">
        <v>14.905000000000001</v>
      </c>
      <c r="F62" s="129"/>
      <c r="G62" s="130">
        <v>14.905000000000001</v>
      </c>
      <c r="H62" s="225">
        <v>0</v>
      </c>
      <c r="I62" s="445"/>
      <c r="J62" s="225">
        <v>0</v>
      </c>
      <c r="K62" s="225">
        <v>0</v>
      </c>
      <c r="L62" s="123">
        <v>18.361819799999996</v>
      </c>
      <c r="M62" s="123"/>
      <c r="N62" s="259">
        <v>273.68</v>
      </c>
      <c r="O62" s="159">
        <v>0</v>
      </c>
      <c r="P62" s="159">
        <v>273.68</v>
      </c>
      <c r="Q62" s="225">
        <v>0</v>
      </c>
      <c r="R62" s="461">
        <v>0</v>
      </c>
      <c r="S62" s="225">
        <v>0</v>
      </c>
      <c r="T62" s="551">
        <v>0</v>
      </c>
      <c r="U62" s="558" t="e">
        <v>#DIV/0!</v>
      </c>
      <c r="V62" s="556"/>
      <c r="W62" s="475">
        <v>0</v>
      </c>
      <c r="X62" s="476">
        <v>0</v>
      </c>
    </row>
    <row r="63" spans="1:25" x14ac:dyDescent="0.25">
      <c r="A63" s="421" t="s">
        <v>101</v>
      </c>
      <c r="B63" s="422" t="s">
        <v>102</v>
      </c>
      <c r="C63" s="423"/>
      <c r="D63" s="424"/>
      <c r="E63" s="425"/>
      <c r="F63" s="426"/>
      <c r="G63" s="427"/>
      <c r="H63" s="428"/>
      <c r="I63" s="448"/>
      <c r="J63" s="423"/>
      <c r="K63" s="423"/>
      <c r="L63" s="429"/>
      <c r="M63" s="430">
        <v>21931.309999999994</v>
      </c>
      <c r="N63" s="430">
        <v>0</v>
      </c>
      <c r="O63" s="430">
        <v>0</v>
      </c>
      <c r="P63" s="430">
        <v>21931.309999999994</v>
      </c>
      <c r="Q63" s="430">
        <v>0</v>
      </c>
      <c r="R63" s="460">
        <v>10420.83</v>
      </c>
      <c r="S63" s="430">
        <v>10420.83</v>
      </c>
      <c r="T63" s="550">
        <v>11510.479999999998</v>
      </c>
      <c r="U63" s="563">
        <v>0.47515766272055809</v>
      </c>
      <c r="V63" s="556"/>
      <c r="W63" s="475">
        <v>5803.2300000000005</v>
      </c>
      <c r="X63" s="476">
        <v>4617.5999999999995</v>
      </c>
    </row>
    <row r="64" spans="1:25" x14ac:dyDescent="0.25">
      <c r="A64" s="232" t="s">
        <v>103</v>
      </c>
      <c r="B64" s="122" t="s">
        <v>104</v>
      </c>
      <c r="C64" s="225" t="s">
        <v>105</v>
      </c>
      <c r="D64" s="128">
        <v>35</v>
      </c>
      <c r="E64" s="214"/>
      <c r="F64" s="129"/>
      <c r="G64" s="130">
        <v>35</v>
      </c>
      <c r="H64" s="225">
        <v>0</v>
      </c>
      <c r="I64" s="445">
        <v>35</v>
      </c>
      <c r="J64" s="225">
        <v>35</v>
      </c>
      <c r="K64" s="225">
        <v>0</v>
      </c>
      <c r="L64" s="123">
        <v>14</v>
      </c>
      <c r="M64" s="123">
        <v>490</v>
      </c>
      <c r="N64" s="214">
        <v>0</v>
      </c>
      <c r="O64" s="258">
        <v>0</v>
      </c>
      <c r="P64" s="258">
        <v>490</v>
      </c>
      <c r="Q64" s="225">
        <v>0</v>
      </c>
      <c r="R64" s="461">
        <v>490</v>
      </c>
      <c r="S64" s="225">
        <v>490</v>
      </c>
      <c r="T64" s="551">
        <v>0</v>
      </c>
      <c r="U64" s="558">
        <v>1</v>
      </c>
      <c r="V64" s="556">
        <v>35</v>
      </c>
      <c r="W64" s="475">
        <v>490</v>
      </c>
      <c r="X64" s="476">
        <v>0</v>
      </c>
      <c r="Y64" s="433"/>
    </row>
    <row r="65" spans="1:24" x14ac:dyDescent="0.25">
      <c r="A65" s="232" t="s">
        <v>106</v>
      </c>
      <c r="B65" s="122" t="s">
        <v>107</v>
      </c>
      <c r="C65" s="225" t="s">
        <v>75</v>
      </c>
      <c r="D65" s="128">
        <v>600</v>
      </c>
      <c r="E65" s="214"/>
      <c r="F65" s="129"/>
      <c r="G65" s="130">
        <v>600</v>
      </c>
      <c r="H65" s="225">
        <v>0</v>
      </c>
      <c r="I65" s="445">
        <v>600</v>
      </c>
      <c r="J65" s="225">
        <v>600</v>
      </c>
      <c r="K65" s="225">
        <v>0</v>
      </c>
      <c r="L65" s="123">
        <v>9.6199999999999992</v>
      </c>
      <c r="M65" s="123">
        <v>5772</v>
      </c>
      <c r="N65" s="214">
        <v>0</v>
      </c>
      <c r="O65" s="258">
        <v>0</v>
      </c>
      <c r="P65" s="258">
        <v>5772</v>
      </c>
      <c r="Q65" s="225">
        <v>0</v>
      </c>
      <c r="R65" s="461">
        <v>5772</v>
      </c>
      <c r="S65" s="225">
        <v>5772</v>
      </c>
      <c r="T65" s="554">
        <v>0</v>
      </c>
      <c r="U65" s="558">
        <v>1</v>
      </c>
      <c r="V65" s="556">
        <v>120</v>
      </c>
      <c r="W65" s="475">
        <v>1154.4000000000001</v>
      </c>
      <c r="X65" s="476">
        <v>4617.6000000000004</v>
      </c>
    </row>
    <row r="66" spans="1:24" ht="25.5" x14ac:dyDescent="0.25">
      <c r="A66" s="232" t="s">
        <v>108</v>
      </c>
      <c r="B66" s="122" t="s">
        <v>109</v>
      </c>
      <c r="C66" s="225" t="s">
        <v>75</v>
      </c>
      <c r="D66" s="128">
        <v>120</v>
      </c>
      <c r="E66" s="214"/>
      <c r="F66" s="129"/>
      <c r="G66" s="130">
        <v>120</v>
      </c>
      <c r="H66" s="225">
        <v>0</v>
      </c>
      <c r="I66" s="445">
        <v>120</v>
      </c>
      <c r="J66" s="225">
        <v>120</v>
      </c>
      <c r="K66" s="225">
        <v>0</v>
      </c>
      <c r="L66" s="123">
        <v>28.62</v>
      </c>
      <c r="M66" s="432">
        <v>3434.4</v>
      </c>
      <c r="N66" s="214">
        <v>0</v>
      </c>
      <c r="O66" s="258">
        <v>0</v>
      </c>
      <c r="P66" s="258">
        <v>3434.4</v>
      </c>
      <c r="Q66" s="225">
        <v>0</v>
      </c>
      <c r="R66" s="461">
        <v>3434.4</v>
      </c>
      <c r="S66" s="225">
        <v>3434.4</v>
      </c>
      <c r="T66" s="551">
        <v>0</v>
      </c>
      <c r="U66" s="558">
        <v>1</v>
      </c>
      <c r="V66" s="556">
        <v>120</v>
      </c>
      <c r="W66" s="475">
        <v>3434.4</v>
      </c>
      <c r="X66" s="476">
        <v>0</v>
      </c>
    </row>
    <row r="67" spans="1:24" ht="25.5" x14ac:dyDescent="0.25">
      <c r="A67" s="232" t="s">
        <v>110</v>
      </c>
      <c r="B67" s="122" t="s">
        <v>111</v>
      </c>
      <c r="C67" s="225" t="s">
        <v>8</v>
      </c>
      <c r="D67" s="128">
        <v>5</v>
      </c>
      <c r="E67" s="214"/>
      <c r="F67" s="129"/>
      <c r="G67" s="130">
        <v>5</v>
      </c>
      <c r="H67" s="225">
        <v>0</v>
      </c>
      <c r="I67" s="445"/>
      <c r="J67" s="225">
        <v>0</v>
      </c>
      <c r="K67" s="225">
        <v>5</v>
      </c>
      <c r="L67" s="123">
        <v>347.77</v>
      </c>
      <c r="M67" s="432">
        <v>1738.85</v>
      </c>
      <c r="N67" s="214">
        <v>0</v>
      </c>
      <c r="O67" s="258">
        <v>0</v>
      </c>
      <c r="P67" s="258">
        <v>1738.85</v>
      </c>
      <c r="Q67" s="225">
        <v>0</v>
      </c>
      <c r="R67" s="461">
        <v>0</v>
      </c>
      <c r="S67" s="225">
        <v>0</v>
      </c>
      <c r="T67" s="551">
        <v>1738.85</v>
      </c>
      <c r="U67" s="558">
        <v>0</v>
      </c>
      <c r="V67" s="556"/>
      <c r="W67" s="475">
        <v>0</v>
      </c>
      <c r="X67" s="476">
        <v>0</v>
      </c>
    </row>
    <row r="68" spans="1:24" x14ac:dyDescent="0.25">
      <c r="A68" s="232" t="s">
        <v>112</v>
      </c>
      <c r="B68" s="122" t="s">
        <v>113</v>
      </c>
      <c r="C68" s="225" t="s">
        <v>8</v>
      </c>
      <c r="D68" s="128">
        <v>5</v>
      </c>
      <c r="E68" s="214"/>
      <c r="F68" s="129"/>
      <c r="G68" s="130">
        <v>5</v>
      </c>
      <c r="H68" s="225">
        <v>0</v>
      </c>
      <c r="I68" s="445"/>
      <c r="J68" s="225">
        <v>0</v>
      </c>
      <c r="K68" s="225">
        <v>5</v>
      </c>
      <c r="L68" s="123">
        <v>49.11</v>
      </c>
      <c r="M68" s="432">
        <v>245.55</v>
      </c>
      <c r="N68" s="214">
        <v>0</v>
      </c>
      <c r="O68" s="258">
        <v>0</v>
      </c>
      <c r="P68" s="258">
        <v>245.55</v>
      </c>
      <c r="Q68" s="225">
        <v>0</v>
      </c>
      <c r="R68" s="461">
        <v>0</v>
      </c>
      <c r="S68" s="225">
        <v>0</v>
      </c>
      <c r="T68" s="551">
        <v>245.55</v>
      </c>
      <c r="U68" s="558">
        <v>0</v>
      </c>
      <c r="V68" s="556"/>
      <c r="W68" s="475">
        <v>0</v>
      </c>
      <c r="X68" s="476">
        <v>0</v>
      </c>
    </row>
    <row r="69" spans="1:24" ht="38.25" x14ac:dyDescent="0.25">
      <c r="A69" s="232" t="s">
        <v>114</v>
      </c>
      <c r="B69" s="122" t="s">
        <v>115</v>
      </c>
      <c r="C69" s="225" t="s">
        <v>8</v>
      </c>
      <c r="D69" s="128">
        <v>3</v>
      </c>
      <c r="E69" s="214"/>
      <c r="F69" s="129"/>
      <c r="G69" s="130">
        <v>3</v>
      </c>
      <c r="H69" s="225">
        <v>0</v>
      </c>
      <c r="I69" s="445"/>
      <c r="J69" s="225">
        <v>0</v>
      </c>
      <c r="K69" s="225">
        <v>3</v>
      </c>
      <c r="L69" s="123">
        <v>139.76</v>
      </c>
      <c r="M69" s="432">
        <v>419.28</v>
      </c>
      <c r="N69" s="214">
        <v>0</v>
      </c>
      <c r="O69" s="258">
        <v>0</v>
      </c>
      <c r="P69" s="258">
        <v>419.28</v>
      </c>
      <c r="Q69" s="225">
        <v>0</v>
      </c>
      <c r="R69" s="461">
        <v>0</v>
      </c>
      <c r="S69" s="225">
        <v>0</v>
      </c>
      <c r="T69" s="551">
        <v>419.28</v>
      </c>
      <c r="U69" s="558">
        <v>0</v>
      </c>
      <c r="V69" s="556"/>
      <c r="W69" s="475">
        <v>0</v>
      </c>
      <c r="X69" s="476">
        <v>0</v>
      </c>
    </row>
    <row r="70" spans="1:24" ht="25.5" x14ac:dyDescent="0.25">
      <c r="A70" s="232" t="s">
        <v>116</v>
      </c>
      <c r="B70" s="122" t="s">
        <v>117</v>
      </c>
      <c r="C70" s="225" t="s">
        <v>8</v>
      </c>
      <c r="D70" s="128">
        <v>1</v>
      </c>
      <c r="E70" s="214"/>
      <c r="F70" s="129"/>
      <c r="G70" s="130">
        <v>1</v>
      </c>
      <c r="H70" s="225">
        <v>0</v>
      </c>
      <c r="I70" s="445"/>
      <c r="J70" s="225">
        <v>0</v>
      </c>
      <c r="K70" s="225">
        <v>1</v>
      </c>
      <c r="L70" s="123">
        <v>87.41</v>
      </c>
      <c r="M70" s="432">
        <v>87.41</v>
      </c>
      <c r="N70" s="214">
        <v>0</v>
      </c>
      <c r="O70" s="258">
        <v>0</v>
      </c>
      <c r="P70" s="258">
        <v>87.41</v>
      </c>
      <c r="Q70" s="225">
        <v>0</v>
      </c>
      <c r="R70" s="461">
        <v>0</v>
      </c>
      <c r="S70" s="225">
        <v>0</v>
      </c>
      <c r="T70" s="551">
        <v>87.41</v>
      </c>
      <c r="U70" s="558">
        <v>0</v>
      </c>
      <c r="V70" s="556"/>
      <c r="W70" s="475">
        <v>0</v>
      </c>
      <c r="X70" s="476">
        <v>0</v>
      </c>
    </row>
    <row r="71" spans="1:24" ht="25.5" x14ac:dyDescent="0.25">
      <c r="A71" s="232" t="s">
        <v>118</v>
      </c>
      <c r="B71" s="122" t="s">
        <v>119</v>
      </c>
      <c r="C71" s="225" t="s">
        <v>8</v>
      </c>
      <c r="D71" s="128">
        <v>4</v>
      </c>
      <c r="E71" s="214"/>
      <c r="F71" s="129"/>
      <c r="G71" s="130">
        <v>4</v>
      </c>
      <c r="H71" s="225">
        <v>0</v>
      </c>
      <c r="I71" s="445"/>
      <c r="J71" s="225">
        <v>0</v>
      </c>
      <c r="K71" s="225">
        <v>4</v>
      </c>
      <c r="L71" s="123">
        <v>54.93</v>
      </c>
      <c r="M71" s="432">
        <v>219.72</v>
      </c>
      <c r="N71" s="214">
        <v>0</v>
      </c>
      <c r="O71" s="258">
        <v>0</v>
      </c>
      <c r="P71" s="258">
        <v>219.72</v>
      </c>
      <c r="Q71" s="225">
        <v>0</v>
      </c>
      <c r="R71" s="461">
        <v>0</v>
      </c>
      <c r="S71" s="225">
        <v>0</v>
      </c>
      <c r="T71" s="551">
        <v>219.72</v>
      </c>
      <c r="U71" s="558">
        <v>0</v>
      </c>
      <c r="V71" s="556"/>
      <c r="W71" s="475">
        <v>0</v>
      </c>
      <c r="X71" s="476">
        <v>0</v>
      </c>
    </row>
    <row r="72" spans="1:24" ht="25.5" x14ac:dyDescent="0.25">
      <c r="A72" s="232" t="s">
        <v>120</v>
      </c>
      <c r="B72" s="122" t="s">
        <v>121</v>
      </c>
      <c r="C72" s="225" t="s">
        <v>8</v>
      </c>
      <c r="D72" s="128">
        <v>1</v>
      </c>
      <c r="E72" s="214"/>
      <c r="F72" s="129"/>
      <c r="G72" s="130">
        <v>1</v>
      </c>
      <c r="H72" s="225">
        <v>0</v>
      </c>
      <c r="I72" s="445"/>
      <c r="J72" s="127">
        <v>0</v>
      </c>
      <c r="K72" s="225">
        <v>1</v>
      </c>
      <c r="L72" s="123">
        <v>210.25</v>
      </c>
      <c r="M72" s="432">
        <v>210.25</v>
      </c>
      <c r="N72" s="214">
        <v>0</v>
      </c>
      <c r="O72" s="258">
        <v>0</v>
      </c>
      <c r="P72" s="258">
        <v>210.25</v>
      </c>
      <c r="Q72" s="225">
        <v>0</v>
      </c>
      <c r="R72" s="461">
        <v>0</v>
      </c>
      <c r="S72" s="225">
        <v>0</v>
      </c>
      <c r="T72" s="551">
        <v>210.25</v>
      </c>
      <c r="U72" s="558">
        <v>0</v>
      </c>
      <c r="V72" s="556"/>
      <c r="W72" s="475">
        <v>0</v>
      </c>
      <c r="X72" s="476">
        <v>0</v>
      </c>
    </row>
    <row r="73" spans="1:24" x14ac:dyDescent="0.25">
      <c r="A73" s="232" t="s">
        <v>122</v>
      </c>
      <c r="B73" s="122" t="s">
        <v>123</v>
      </c>
      <c r="C73" s="225" t="s">
        <v>8</v>
      </c>
      <c r="D73" s="128">
        <v>1</v>
      </c>
      <c r="E73" s="214"/>
      <c r="F73" s="129"/>
      <c r="G73" s="130">
        <v>1</v>
      </c>
      <c r="H73" s="225">
        <v>0</v>
      </c>
      <c r="I73" s="445">
        <v>1</v>
      </c>
      <c r="J73" s="127">
        <v>1</v>
      </c>
      <c r="K73" s="225">
        <v>0</v>
      </c>
      <c r="L73" s="123">
        <v>39.270000000000003</v>
      </c>
      <c r="M73" s="123">
        <v>39.270000000000003</v>
      </c>
      <c r="N73" s="214">
        <v>0</v>
      </c>
      <c r="O73" s="258">
        <v>0</v>
      </c>
      <c r="P73" s="258">
        <v>39.270000000000003</v>
      </c>
      <c r="Q73" s="225">
        <v>0</v>
      </c>
      <c r="R73" s="461">
        <v>39.270000000000003</v>
      </c>
      <c r="S73" s="225">
        <v>39.270000000000003</v>
      </c>
      <c r="T73" s="551">
        <v>0</v>
      </c>
      <c r="U73" s="558">
        <v>1</v>
      </c>
      <c r="V73" s="556">
        <v>1</v>
      </c>
      <c r="W73" s="475">
        <v>39.270000000000003</v>
      </c>
      <c r="X73" s="476">
        <v>0</v>
      </c>
    </row>
    <row r="74" spans="1:24" ht="25.5" x14ac:dyDescent="0.25">
      <c r="A74" s="232" t="s">
        <v>124</v>
      </c>
      <c r="B74" s="122" t="s">
        <v>125</v>
      </c>
      <c r="C74" s="225" t="s">
        <v>8</v>
      </c>
      <c r="D74" s="128">
        <v>1</v>
      </c>
      <c r="E74" s="214"/>
      <c r="F74" s="129"/>
      <c r="G74" s="130">
        <v>1</v>
      </c>
      <c r="H74" s="225">
        <v>0</v>
      </c>
      <c r="I74" s="445"/>
      <c r="J74" s="127">
        <v>0</v>
      </c>
      <c r="K74" s="225">
        <v>1</v>
      </c>
      <c r="L74" s="123">
        <v>607.91</v>
      </c>
      <c r="M74" s="123">
        <v>607.91</v>
      </c>
      <c r="N74" s="214">
        <v>0</v>
      </c>
      <c r="O74" s="258">
        <v>0</v>
      </c>
      <c r="P74" s="258">
        <v>607.91</v>
      </c>
      <c r="Q74" s="225">
        <v>0</v>
      </c>
      <c r="R74" s="461">
        <v>0</v>
      </c>
      <c r="S74" s="225">
        <v>0</v>
      </c>
      <c r="T74" s="551">
        <v>607.91</v>
      </c>
      <c r="U74" s="558">
        <v>0</v>
      </c>
      <c r="V74" s="556"/>
      <c r="W74" s="475">
        <v>0</v>
      </c>
      <c r="X74" s="476">
        <v>0</v>
      </c>
    </row>
    <row r="75" spans="1:24" x14ac:dyDescent="0.25">
      <c r="A75" s="232" t="s">
        <v>126</v>
      </c>
      <c r="B75" s="122" t="s">
        <v>127</v>
      </c>
      <c r="C75" s="225" t="s">
        <v>8</v>
      </c>
      <c r="D75" s="128">
        <v>4</v>
      </c>
      <c r="E75" s="214"/>
      <c r="F75" s="129"/>
      <c r="G75" s="130">
        <v>4</v>
      </c>
      <c r="H75" s="225">
        <v>0</v>
      </c>
      <c r="I75" s="445"/>
      <c r="J75" s="127">
        <v>0</v>
      </c>
      <c r="K75" s="225">
        <v>4</v>
      </c>
      <c r="L75" s="123">
        <v>627.58000000000004</v>
      </c>
      <c r="M75" s="123">
        <v>2510.3200000000002</v>
      </c>
      <c r="N75" s="214">
        <v>0</v>
      </c>
      <c r="O75" s="258">
        <v>0</v>
      </c>
      <c r="P75" s="258">
        <v>2510.3200000000002</v>
      </c>
      <c r="Q75" s="225">
        <v>0</v>
      </c>
      <c r="R75" s="461">
        <v>0</v>
      </c>
      <c r="S75" s="225">
        <v>0</v>
      </c>
      <c r="T75" s="554">
        <v>2510.3200000000002</v>
      </c>
      <c r="U75" s="558">
        <v>0</v>
      </c>
      <c r="V75" s="556"/>
      <c r="W75" s="475">
        <v>0</v>
      </c>
      <c r="X75" s="476">
        <v>0</v>
      </c>
    </row>
    <row r="76" spans="1:24" x14ac:dyDescent="0.25">
      <c r="A76" s="232" t="s">
        <v>128</v>
      </c>
      <c r="B76" s="122" t="s">
        <v>129</v>
      </c>
      <c r="C76" s="225" t="s">
        <v>75</v>
      </c>
      <c r="D76" s="128">
        <v>9</v>
      </c>
      <c r="E76" s="214"/>
      <c r="F76" s="129"/>
      <c r="G76" s="130">
        <v>9</v>
      </c>
      <c r="H76" s="225">
        <v>0</v>
      </c>
      <c r="I76" s="445"/>
      <c r="J76" s="127">
        <v>0</v>
      </c>
      <c r="K76" s="225">
        <v>9</v>
      </c>
      <c r="L76" s="123">
        <v>6.98</v>
      </c>
      <c r="M76" s="123">
        <v>62.82</v>
      </c>
      <c r="N76" s="214">
        <v>0</v>
      </c>
      <c r="O76" s="258">
        <v>0</v>
      </c>
      <c r="P76" s="258">
        <v>62.82</v>
      </c>
      <c r="Q76" s="225">
        <v>0</v>
      </c>
      <c r="R76" s="461">
        <v>0</v>
      </c>
      <c r="S76" s="225">
        <v>0</v>
      </c>
      <c r="T76" s="551">
        <v>62.82</v>
      </c>
      <c r="U76" s="558">
        <v>0</v>
      </c>
      <c r="V76" s="556"/>
      <c r="W76" s="475">
        <v>0</v>
      </c>
      <c r="X76" s="476">
        <v>0</v>
      </c>
    </row>
    <row r="77" spans="1:24" x14ac:dyDescent="0.25">
      <c r="A77" s="232" t="s">
        <v>130</v>
      </c>
      <c r="B77" s="122" t="s">
        <v>131</v>
      </c>
      <c r="C77" s="225" t="s">
        <v>8</v>
      </c>
      <c r="D77" s="128">
        <v>8</v>
      </c>
      <c r="E77" s="214"/>
      <c r="F77" s="129"/>
      <c r="G77" s="130">
        <v>8</v>
      </c>
      <c r="H77" s="225">
        <v>0</v>
      </c>
      <c r="I77" s="445"/>
      <c r="J77" s="127">
        <v>0</v>
      </c>
      <c r="K77" s="225">
        <v>8</v>
      </c>
      <c r="L77" s="123">
        <v>6.96</v>
      </c>
      <c r="M77" s="123">
        <v>55.68</v>
      </c>
      <c r="N77" s="214">
        <v>0</v>
      </c>
      <c r="O77" s="258">
        <v>0</v>
      </c>
      <c r="P77" s="258">
        <v>55.68</v>
      </c>
      <c r="Q77" s="225">
        <v>0</v>
      </c>
      <c r="R77" s="461">
        <v>0</v>
      </c>
      <c r="S77" s="225">
        <v>0</v>
      </c>
      <c r="T77" s="551">
        <v>55.68</v>
      </c>
      <c r="U77" s="558">
        <v>0</v>
      </c>
      <c r="V77" s="556"/>
      <c r="W77" s="475">
        <v>0</v>
      </c>
      <c r="X77" s="476">
        <v>0</v>
      </c>
    </row>
    <row r="78" spans="1:24" x14ac:dyDescent="0.25">
      <c r="A78" s="232" t="s">
        <v>132</v>
      </c>
      <c r="B78" s="122" t="s">
        <v>133</v>
      </c>
      <c r="C78" s="225" t="s">
        <v>8</v>
      </c>
      <c r="D78" s="128">
        <v>2</v>
      </c>
      <c r="E78" s="214"/>
      <c r="F78" s="129"/>
      <c r="G78" s="130">
        <v>2</v>
      </c>
      <c r="H78" s="225">
        <v>0</v>
      </c>
      <c r="I78" s="445"/>
      <c r="J78" s="127">
        <v>0</v>
      </c>
      <c r="K78" s="225">
        <v>2</v>
      </c>
      <c r="L78" s="123">
        <v>333.38</v>
      </c>
      <c r="M78" s="123">
        <v>666.76</v>
      </c>
      <c r="N78" s="214">
        <v>0</v>
      </c>
      <c r="O78" s="258">
        <v>0</v>
      </c>
      <c r="P78" s="258">
        <v>666.76</v>
      </c>
      <c r="Q78" s="225">
        <v>0</v>
      </c>
      <c r="R78" s="461">
        <v>0</v>
      </c>
      <c r="S78" s="225">
        <v>0</v>
      </c>
      <c r="T78" s="551">
        <v>666.76</v>
      </c>
      <c r="U78" s="558">
        <v>0</v>
      </c>
      <c r="V78" s="556"/>
      <c r="W78" s="475">
        <v>0</v>
      </c>
      <c r="X78" s="476">
        <v>0</v>
      </c>
    </row>
    <row r="79" spans="1:24" ht="26.25" customHeight="1" x14ac:dyDescent="0.25">
      <c r="A79" s="232" t="s">
        <v>134</v>
      </c>
      <c r="B79" s="122" t="s">
        <v>135</v>
      </c>
      <c r="C79" s="225" t="s">
        <v>8</v>
      </c>
      <c r="D79" s="128">
        <v>1</v>
      </c>
      <c r="E79" s="214"/>
      <c r="F79" s="129"/>
      <c r="G79" s="130">
        <v>1</v>
      </c>
      <c r="H79" s="225">
        <v>0</v>
      </c>
      <c r="I79" s="445"/>
      <c r="J79" s="127">
        <v>0</v>
      </c>
      <c r="K79" s="225">
        <v>1</v>
      </c>
      <c r="L79" s="123">
        <v>166.99</v>
      </c>
      <c r="M79" s="123">
        <v>166.99</v>
      </c>
      <c r="N79" s="214">
        <v>0</v>
      </c>
      <c r="O79" s="258">
        <v>0</v>
      </c>
      <c r="P79" s="258">
        <v>166.99</v>
      </c>
      <c r="Q79" s="225">
        <v>0</v>
      </c>
      <c r="R79" s="461">
        <v>0</v>
      </c>
      <c r="S79" s="225">
        <v>0</v>
      </c>
      <c r="T79" s="551">
        <v>166.99</v>
      </c>
      <c r="U79" s="558">
        <v>0</v>
      </c>
      <c r="V79" s="556"/>
      <c r="W79" s="475">
        <v>0</v>
      </c>
      <c r="X79" s="476">
        <v>0</v>
      </c>
    </row>
    <row r="80" spans="1:24" x14ac:dyDescent="0.25">
      <c r="A80" s="232" t="s">
        <v>136</v>
      </c>
      <c r="B80" s="122" t="s">
        <v>137</v>
      </c>
      <c r="C80" s="225" t="s">
        <v>8</v>
      </c>
      <c r="D80" s="128">
        <v>3</v>
      </c>
      <c r="E80" s="214"/>
      <c r="F80" s="129"/>
      <c r="G80" s="130">
        <v>3</v>
      </c>
      <c r="H80" s="225">
        <v>0</v>
      </c>
      <c r="I80" s="445"/>
      <c r="J80" s="127">
        <v>0</v>
      </c>
      <c r="K80" s="225">
        <v>3</v>
      </c>
      <c r="L80" s="123">
        <v>58.02</v>
      </c>
      <c r="M80" s="432">
        <v>174.06</v>
      </c>
      <c r="N80" s="214">
        <v>0</v>
      </c>
      <c r="O80" s="258">
        <v>0</v>
      </c>
      <c r="P80" s="258">
        <v>174.06</v>
      </c>
      <c r="Q80" s="225">
        <v>0</v>
      </c>
      <c r="R80" s="461">
        <v>0</v>
      </c>
      <c r="S80" s="225">
        <v>0</v>
      </c>
      <c r="T80" s="551">
        <v>174.06</v>
      </c>
      <c r="U80" s="558">
        <v>0</v>
      </c>
      <c r="V80" s="556"/>
      <c r="W80" s="475">
        <v>0</v>
      </c>
      <c r="X80" s="476">
        <v>0</v>
      </c>
    </row>
    <row r="81" spans="1:24" x14ac:dyDescent="0.25">
      <c r="A81" s="232" t="s">
        <v>138</v>
      </c>
      <c r="B81" s="122" t="s">
        <v>139</v>
      </c>
      <c r="C81" s="225" t="s">
        <v>75</v>
      </c>
      <c r="D81" s="128">
        <v>30</v>
      </c>
      <c r="E81" s="214"/>
      <c r="F81" s="129"/>
      <c r="G81" s="130">
        <v>30</v>
      </c>
      <c r="H81" s="225">
        <v>0</v>
      </c>
      <c r="I81" s="445"/>
      <c r="J81" s="127">
        <v>0</v>
      </c>
      <c r="K81" s="225">
        <v>30</v>
      </c>
      <c r="L81" s="123">
        <v>18.54</v>
      </c>
      <c r="M81" s="432">
        <v>556.20000000000005</v>
      </c>
      <c r="N81" s="214">
        <v>0</v>
      </c>
      <c r="O81" s="258">
        <v>0</v>
      </c>
      <c r="P81" s="258">
        <v>556.20000000000005</v>
      </c>
      <c r="Q81" s="225">
        <v>0</v>
      </c>
      <c r="R81" s="461">
        <v>0</v>
      </c>
      <c r="S81" s="225">
        <v>0</v>
      </c>
      <c r="T81" s="551">
        <v>556.20000000000005</v>
      </c>
      <c r="U81" s="558">
        <v>0</v>
      </c>
      <c r="V81" s="556"/>
      <c r="W81" s="475">
        <v>0</v>
      </c>
      <c r="X81" s="476">
        <v>0</v>
      </c>
    </row>
    <row r="82" spans="1:24" x14ac:dyDescent="0.25">
      <c r="A82" s="232" t="s">
        <v>140</v>
      </c>
      <c r="B82" s="122" t="s">
        <v>141</v>
      </c>
      <c r="C82" s="225" t="s">
        <v>8</v>
      </c>
      <c r="D82" s="128">
        <v>10</v>
      </c>
      <c r="E82" s="214"/>
      <c r="F82" s="129"/>
      <c r="G82" s="130">
        <v>10</v>
      </c>
      <c r="H82" s="225">
        <v>0</v>
      </c>
      <c r="I82" s="445"/>
      <c r="J82" s="127">
        <v>0</v>
      </c>
      <c r="K82" s="225">
        <v>10</v>
      </c>
      <c r="L82" s="123">
        <v>4.0599999999999996</v>
      </c>
      <c r="M82" s="432">
        <v>40.6</v>
      </c>
      <c r="N82" s="214">
        <v>0</v>
      </c>
      <c r="O82" s="258">
        <v>0</v>
      </c>
      <c r="P82" s="258">
        <v>40.6</v>
      </c>
      <c r="Q82" s="225">
        <v>0</v>
      </c>
      <c r="R82" s="461">
        <v>0</v>
      </c>
      <c r="S82" s="225">
        <v>0</v>
      </c>
      <c r="T82" s="551">
        <v>40.6</v>
      </c>
      <c r="U82" s="558">
        <v>0</v>
      </c>
      <c r="V82" s="556"/>
      <c r="W82" s="475">
        <v>0</v>
      </c>
      <c r="X82" s="476">
        <v>0</v>
      </c>
    </row>
    <row r="83" spans="1:24" x14ac:dyDescent="0.25">
      <c r="A83" s="232" t="s">
        <v>142</v>
      </c>
      <c r="B83" s="122" t="s">
        <v>143</v>
      </c>
      <c r="C83" s="225" t="s">
        <v>8</v>
      </c>
      <c r="D83" s="128">
        <v>11</v>
      </c>
      <c r="E83" s="214"/>
      <c r="F83" s="129"/>
      <c r="G83" s="130">
        <v>11</v>
      </c>
      <c r="H83" s="225">
        <v>0</v>
      </c>
      <c r="I83" s="445"/>
      <c r="J83" s="127">
        <v>0</v>
      </c>
      <c r="K83" s="225">
        <v>11</v>
      </c>
      <c r="L83" s="123">
        <v>20.13</v>
      </c>
      <c r="M83" s="432">
        <v>221.43</v>
      </c>
      <c r="N83" s="214">
        <v>0</v>
      </c>
      <c r="O83" s="258">
        <v>0</v>
      </c>
      <c r="P83" s="258">
        <v>221.43</v>
      </c>
      <c r="Q83" s="225">
        <v>0</v>
      </c>
      <c r="R83" s="461">
        <v>0</v>
      </c>
      <c r="S83" s="225">
        <v>0</v>
      </c>
      <c r="T83" s="551">
        <v>221.43</v>
      </c>
      <c r="U83" s="558">
        <v>0</v>
      </c>
      <c r="V83" s="556"/>
      <c r="W83" s="475">
        <v>0</v>
      </c>
      <c r="X83" s="476">
        <v>0</v>
      </c>
    </row>
    <row r="84" spans="1:24" x14ac:dyDescent="0.25">
      <c r="A84" s="232" t="s">
        <v>144</v>
      </c>
      <c r="B84" s="122" t="s">
        <v>145</v>
      </c>
      <c r="C84" s="225" t="s">
        <v>8</v>
      </c>
      <c r="D84" s="128">
        <v>2</v>
      </c>
      <c r="E84" s="214"/>
      <c r="F84" s="129"/>
      <c r="G84" s="130">
        <v>2</v>
      </c>
      <c r="H84" s="225">
        <v>0</v>
      </c>
      <c r="I84" s="445"/>
      <c r="J84" s="127">
        <v>0</v>
      </c>
      <c r="K84" s="225">
        <v>2</v>
      </c>
      <c r="L84" s="123">
        <v>13.58</v>
      </c>
      <c r="M84" s="432">
        <v>27.16</v>
      </c>
      <c r="N84" s="214">
        <v>0</v>
      </c>
      <c r="O84" s="258">
        <v>0</v>
      </c>
      <c r="P84" s="258">
        <v>27.16</v>
      </c>
      <c r="Q84" s="225">
        <v>0</v>
      </c>
      <c r="R84" s="461">
        <v>0</v>
      </c>
      <c r="S84" s="225">
        <v>0</v>
      </c>
      <c r="T84" s="551">
        <v>27.16</v>
      </c>
      <c r="U84" s="558">
        <v>0</v>
      </c>
      <c r="V84" s="556"/>
      <c r="W84" s="475">
        <v>0</v>
      </c>
      <c r="X84" s="476">
        <v>0</v>
      </c>
    </row>
    <row r="85" spans="1:24" x14ac:dyDescent="0.25">
      <c r="A85" s="232" t="s">
        <v>146</v>
      </c>
      <c r="B85" s="122" t="s">
        <v>147</v>
      </c>
      <c r="C85" s="225" t="s">
        <v>8</v>
      </c>
      <c r="D85" s="128">
        <v>13</v>
      </c>
      <c r="E85" s="214"/>
      <c r="F85" s="129"/>
      <c r="G85" s="130">
        <v>13</v>
      </c>
      <c r="H85" s="225">
        <v>0</v>
      </c>
      <c r="I85" s="445"/>
      <c r="J85" s="127">
        <v>0</v>
      </c>
      <c r="K85" s="225">
        <v>13</v>
      </c>
      <c r="L85" s="123">
        <v>4.13</v>
      </c>
      <c r="M85" s="432">
        <v>53.69</v>
      </c>
      <c r="N85" s="214">
        <v>0</v>
      </c>
      <c r="O85" s="258">
        <v>0</v>
      </c>
      <c r="P85" s="258">
        <v>53.69</v>
      </c>
      <c r="Q85" s="225">
        <v>0</v>
      </c>
      <c r="R85" s="461">
        <v>0</v>
      </c>
      <c r="S85" s="225">
        <v>0</v>
      </c>
      <c r="T85" s="551">
        <v>53.69</v>
      </c>
      <c r="U85" s="558">
        <v>0</v>
      </c>
      <c r="V85" s="556"/>
      <c r="W85" s="475">
        <v>0</v>
      </c>
      <c r="X85" s="476">
        <v>0</v>
      </c>
    </row>
    <row r="86" spans="1:24" ht="25.5" x14ac:dyDescent="0.25">
      <c r="A86" s="232" t="s">
        <v>148</v>
      </c>
      <c r="B86" s="122" t="s">
        <v>149</v>
      </c>
      <c r="C86" s="225" t="s">
        <v>8</v>
      </c>
      <c r="D86" s="128">
        <v>1</v>
      </c>
      <c r="E86" s="214"/>
      <c r="F86" s="129"/>
      <c r="G86" s="130">
        <v>1</v>
      </c>
      <c r="H86" s="225">
        <v>0</v>
      </c>
      <c r="I86" s="445"/>
      <c r="J86" s="127">
        <v>0</v>
      </c>
      <c r="K86" s="225">
        <v>1</v>
      </c>
      <c r="L86" s="123">
        <v>2159.92</v>
      </c>
      <c r="M86" s="123">
        <v>2159.92</v>
      </c>
      <c r="N86" s="214">
        <v>0</v>
      </c>
      <c r="O86" s="258">
        <v>0</v>
      </c>
      <c r="P86" s="258">
        <v>2159.92</v>
      </c>
      <c r="Q86" s="225">
        <v>0</v>
      </c>
      <c r="R86" s="461">
        <v>0</v>
      </c>
      <c r="S86" s="225">
        <v>0</v>
      </c>
      <c r="T86" s="551">
        <v>2159.92</v>
      </c>
      <c r="U86" s="558">
        <v>0</v>
      </c>
      <c r="V86" s="556"/>
      <c r="W86" s="475">
        <v>0</v>
      </c>
      <c r="X86" s="476">
        <v>0</v>
      </c>
    </row>
    <row r="87" spans="1:24" ht="25.5" x14ac:dyDescent="0.25">
      <c r="A87" s="232" t="s">
        <v>150</v>
      </c>
      <c r="B87" s="122" t="s">
        <v>151</v>
      </c>
      <c r="C87" s="225" t="s">
        <v>8</v>
      </c>
      <c r="D87" s="128">
        <v>1</v>
      </c>
      <c r="E87" s="214"/>
      <c r="F87" s="129"/>
      <c r="G87" s="130">
        <v>1</v>
      </c>
      <c r="H87" s="225">
        <v>0</v>
      </c>
      <c r="I87" s="445"/>
      <c r="J87" s="225">
        <v>0</v>
      </c>
      <c r="K87" s="225">
        <v>1</v>
      </c>
      <c r="L87" s="123">
        <v>29.28</v>
      </c>
      <c r="M87" s="123">
        <v>29.28</v>
      </c>
      <c r="N87" s="214">
        <v>0</v>
      </c>
      <c r="O87" s="258">
        <v>0</v>
      </c>
      <c r="P87" s="258">
        <v>29.28</v>
      </c>
      <c r="Q87" s="225">
        <v>0</v>
      </c>
      <c r="R87" s="461">
        <v>0</v>
      </c>
      <c r="S87" s="225">
        <v>0</v>
      </c>
      <c r="T87" s="551">
        <v>29.28</v>
      </c>
      <c r="U87" s="558">
        <v>0</v>
      </c>
      <c r="V87" s="556"/>
      <c r="W87" s="475">
        <v>0</v>
      </c>
      <c r="X87" s="476">
        <v>0</v>
      </c>
    </row>
    <row r="88" spans="1:24" x14ac:dyDescent="0.25">
      <c r="A88" s="232" t="s">
        <v>152</v>
      </c>
      <c r="B88" s="122" t="s">
        <v>153</v>
      </c>
      <c r="C88" s="225" t="s">
        <v>8</v>
      </c>
      <c r="D88" s="128">
        <v>1</v>
      </c>
      <c r="E88" s="214"/>
      <c r="F88" s="129"/>
      <c r="G88" s="130">
        <v>1</v>
      </c>
      <c r="H88" s="225">
        <v>0</v>
      </c>
      <c r="I88" s="445"/>
      <c r="J88" s="225">
        <v>0</v>
      </c>
      <c r="K88" s="225">
        <v>1</v>
      </c>
      <c r="L88" s="123">
        <v>46.72</v>
      </c>
      <c r="M88" s="123">
        <v>46.72</v>
      </c>
      <c r="N88" s="214">
        <v>0</v>
      </c>
      <c r="O88" s="258">
        <v>0</v>
      </c>
      <c r="P88" s="258">
        <v>46.72</v>
      </c>
      <c r="Q88" s="225">
        <v>0</v>
      </c>
      <c r="R88" s="461">
        <v>0</v>
      </c>
      <c r="S88" s="225">
        <v>0</v>
      </c>
      <c r="T88" s="551">
        <v>46.72</v>
      </c>
      <c r="U88" s="558">
        <v>0</v>
      </c>
      <c r="V88" s="556"/>
      <c r="W88" s="475">
        <v>0</v>
      </c>
      <c r="X88" s="476">
        <v>0</v>
      </c>
    </row>
    <row r="89" spans="1:24" x14ac:dyDescent="0.25">
      <c r="A89" s="232" t="s">
        <v>154</v>
      </c>
      <c r="B89" s="122" t="s">
        <v>155</v>
      </c>
      <c r="C89" s="127" t="s">
        <v>8</v>
      </c>
      <c r="D89" s="128">
        <v>1</v>
      </c>
      <c r="E89" s="259"/>
      <c r="F89" s="129"/>
      <c r="G89" s="130">
        <v>1</v>
      </c>
      <c r="H89" s="225">
        <v>0</v>
      </c>
      <c r="I89" s="445"/>
      <c r="J89" s="225">
        <v>0</v>
      </c>
      <c r="K89" s="225">
        <v>1</v>
      </c>
      <c r="L89" s="123">
        <v>842.28</v>
      </c>
      <c r="M89" s="123">
        <v>842.28</v>
      </c>
      <c r="N89" s="259">
        <v>0</v>
      </c>
      <c r="O89" s="159">
        <v>0</v>
      </c>
      <c r="P89" s="159">
        <v>842.28</v>
      </c>
      <c r="Q89" s="225">
        <v>0</v>
      </c>
      <c r="R89" s="461">
        <v>0</v>
      </c>
      <c r="S89" s="225">
        <v>0</v>
      </c>
      <c r="T89" s="551">
        <v>842.28</v>
      </c>
      <c r="U89" s="558">
        <v>0</v>
      </c>
      <c r="V89" s="556"/>
      <c r="W89" s="475">
        <v>0</v>
      </c>
      <c r="X89" s="476">
        <v>0</v>
      </c>
    </row>
    <row r="90" spans="1:24" ht="25.5" x14ac:dyDescent="0.25">
      <c r="A90" s="232" t="s">
        <v>156</v>
      </c>
      <c r="B90" s="122" t="s">
        <v>157</v>
      </c>
      <c r="C90" s="225" t="s">
        <v>8</v>
      </c>
      <c r="D90" s="128">
        <v>4</v>
      </c>
      <c r="E90" s="214"/>
      <c r="F90" s="129"/>
      <c r="G90" s="130">
        <v>4</v>
      </c>
      <c r="H90" s="225">
        <v>0</v>
      </c>
      <c r="I90" s="445">
        <v>4</v>
      </c>
      <c r="J90" s="225">
        <v>4</v>
      </c>
      <c r="K90" s="225">
        <v>0</v>
      </c>
      <c r="L90" s="123">
        <v>171.29</v>
      </c>
      <c r="M90" s="123">
        <v>685.16</v>
      </c>
      <c r="N90" s="214">
        <v>0</v>
      </c>
      <c r="O90" s="258">
        <v>0</v>
      </c>
      <c r="P90" s="258">
        <v>685.16</v>
      </c>
      <c r="Q90" s="225">
        <v>0</v>
      </c>
      <c r="R90" s="461">
        <v>685.16</v>
      </c>
      <c r="S90" s="225">
        <v>685.16</v>
      </c>
      <c r="T90" s="551">
        <v>0</v>
      </c>
      <c r="U90" s="558">
        <v>1</v>
      </c>
      <c r="V90" s="556">
        <v>4</v>
      </c>
      <c r="W90" s="475">
        <v>685.16</v>
      </c>
      <c r="X90" s="476">
        <v>0</v>
      </c>
    </row>
    <row r="91" spans="1:24" x14ac:dyDescent="0.25">
      <c r="A91" s="232" t="s">
        <v>158</v>
      </c>
      <c r="B91" s="122" t="s">
        <v>159</v>
      </c>
      <c r="C91" s="225" t="s">
        <v>105</v>
      </c>
      <c r="D91" s="128">
        <v>60</v>
      </c>
      <c r="E91" s="214"/>
      <c r="F91" s="129"/>
      <c r="G91" s="130">
        <v>60</v>
      </c>
      <c r="H91" s="225">
        <v>0</v>
      </c>
      <c r="I91" s="445"/>
      <c r="J91" s="225">
        <v>0</v>
      </c>
      <c r="K91" s="225">
        <v>60</v>
      </c>
      <c r="L91" s="123">
        <v>6.03</v>
      </c>
      <c r="M91" s="123">
        <v>361.8</v>
      </c>
      <c r="N91" s="214">
        <v>0</v>
      </c>
      <c r="O91" s="258">
        <v>0</v>
      </c>
      <c r="P91" s="258">
        <v>361.8</v>
      </c>
      <c r="Q91" s="225">
        <v>0</v>
      </c>
      <c r="R91" s="461">
        <v>0</v>
      </c>
      <c r="S91" s="225">
        <v>0</v>
      </c>
      <c r="T91" s="551">
        <v>361.8</v>
      </c>
      <c r="U91" s="558">
        <v>0</v>
      </c>
      <c r="V91" s="556"/>
      <c r="W91" s="475">
        <v>0</v>
      </c>
      <c r="X91" s="476">
        <v>0</v>
      </c>
    </row>
    <row r="92" spans="1:24" x14ac:dyDescent="0.25">
      <c r="A92" s="232" t="s">
        <v>160</v>
      </c>
      <c r="B92" s="122" t="s">
        <v>161</v>
      </c>
      <c r="C92" s="225" t="s">
        <v>162</v>
      </c>
      <c r="D92" s="128">
        <v>4</v>
      </c>
      <c r="E92" s="214"/>
      <c r="F92" s="129"/>
      <c r="G92" s="130">
        <v>4</v>
      </c>
      <c r="H92" s="225">
        <v>0</v>
      </c>
      <c r="I92" s="445"/>
      <c r="J92" s="225">
        <v>0</v>
      </c>
      <c r="K92" s="225">
        <v>4</v>
      </c>
      <c r="L92" s="123">
        <v>1.45</v>
      </c>
      <c r="M92" s="123">
        <v>5.8</v>
      </c>
      <c r="N92" s="214">
        <v>0</v>
      </c>
      <c r="O92" s="258">
        <v>0</v>
      </c>
      <c r="P92" s="258">
        <v>5.8</v>
      </c>
      <c r="Q92" s="225">
        <v>0</v>
      </c>
      <c r="R92" s="461">
        <v>0</v>
      </c>
      <c r="S92" s="225">
        <v>0</v>
      </c>
      <c r="T92" s="551">
        <v>5.8</v>
      </c>
      <c r="U92" s="558">
        <v>0</v>
      </c>
      <c r="V92" s="556"/>
      <c r="W92" s="475">
        <v>0</v>
      </c>
      <c r="X92" s="476">
        <v>0</v>
      </c>
    </row>
    <row r="93" spans="1:24" x14ac:dyDescent="0.25">
      <c r="A93" s="421" t="s">
        <v>163</v>
      </c>
      <c r="B93" s="422" t="s">
        <v>164</v>
      </c>
      <c r="C93" s="423"/>
      <c r="D93" s="424"/>
      <c r="E93" s="425"/>
      <c r="F93" s="426"/>
      <c r="G93" s="427"/>
      <c r="H93" s="428"/>
      <c r="I93" s="444"/>
      <c r="J93" s="423"/>
      <c r="K93" s="423"/>
      <c r="L93" s="429"/>
      <c r="M93" s="430">
        <v>47933.210000000006</v>
      </c>
      <c r="N93" s="430">
        <v>0</v>
      </c>
      <c r="O93" s="430">
        <v>0</v>
      </c>
      <c r="P93" s="430">
        <v>47933.210000000006</v>
      </c>
      <c r="Q93" s="430">
        <v>29709.91</v>
      </c>
      <c r="R93" s="460">
        <v>14252.119999999999</v>
      </c>
      <c r="S93" s="430">
        <v>43962.03</v>
      </c>
      <c r="T93" s="550">
        <v>3971.18</v>
      </c>
      <c r="U93" s="563">
        <v>0.91715180351993941</v>
      </c>
      <c r="V93" s="556"/>
      <c r="W93" s="475">
        <v>1527.6</v>
      </c>
      <c r="X93" s="476">
        <v>12724.519999999999</v>
      </c>
    </row>
    <row r="94" spans="1:24" ht="25.5" x14ac:dyDescent="0.25">
      <c r="A94" s="232" t="s">
        <v>165</v>
      </c>
      <c r="B94" s="122" t="s">
        <v>166</v>
      </c>
      <c r="C94" s="127" t="s">
        <v>13</v>
      </c>
      <c r="D94" s="128">
        <v>370</v>
      </c>
      <c r="E94" s="259"/>
      <c r="F94" s="129"/>
      <c r="G94" s="130">
        <v>370</v>
      </c>
      <c r="H94" s="225">
        <v>270</v>
      </c>
      <c r="I94" s="445"/>
      <c r="J94" s="225">
        <v>270</v>
      </c>
      <c r="K94" s="127">
        <v>100</v>
      </c>
      <c r="L94" s="123">
        <v>27.05</v>
      </c>
      <c r="M94" s="123">
        <v>10008.5</v>
      </c>
      <c r="N94" s="259">
        <v>0</v>
      </c>
      <c r="O94" s="159">
        <v>0</v>
      </c>
      <c r="P94" s="159">
        <v>10008.5</v>
      </c>
      <c r="Q94" s="225">
        <v>7303.5</v>
      </c>
      <c r="R94" s="461">
        <v>0</v>
      </c>
      <c r="S94" s="225">
        <v>7303.5</v>
      </c>
      <c r="T94" s="551">
        <v>2705</v>
      </c>
      <c r="U94" s="558">
        <v>0.72972972972972971</v>
      </c>
      <c r="V94" s="556"/>
      <c r="W94" s="475">
        <v>0</v>
      </c>
      <c r="X94" s="476">
        <v>0</v>
      </c>
    </row>
    <row r="95" spans="1:24" ht="38.25" x14ac:dyDescent="0.25">
      <c r="A95" s="232" t="s">
        <v>167</v>
      </c>
      <c r="B95" s="122" t="s">
        <v>168</v>
      </c>
      <c r="C95" s="127" t="s">
        <v>75</v>
      </c>
      <c r="D95" s="128">
        <v>1.2</v>
      </c>
      <c r="E95" s="259"/>
      <c r="F95" s="129"/>
      <c r="G95" s="130">
        <v>1.2</v>
      </c>
      <c r="H95" s="225">
        <v>0</v>
      </c>
      <c r="I95" s="445"/>
      <c r="J95" s="127">
        <v>0</v>
      </c>
      <c r="K95" s="127">
        <v>1.2</v>
      </c>
      <c r="L95" s="123">
        <v>47.01</v>
      </c>
      <c r="M95" s="123">
        <v>56.41</v>
      </c>
      <c r="N95" s="259">
        <v>0</v>
      </c>
      <c r="O95" s="159">
        <v>0</v>
      </c>
      <c r="P95" s="159">
        <v>56.41</v>
      </c>
      <c r="Q95" s="225">
        <v>0</v>
      </c>
      <c r="R95" s="461">
        <v>0</v>
      </c>
      <c r="S95" s="225">
        <v>0</v>
      </c>
      <c r="T95" s="551">
        <v>56.41</v>
      </c>
      <c r="U95" s="558">
        <v>0</v>
      </c>
      <c r="V95" s="556"/>
      <c r="W95" s="475">
        <v>0</v>
      </c>
      <c r="X95" s="476">
        <v>0</v>
      </c>
    </row>
    <row r="96" spans="1:24" ht="25.5" x14ac:dyDescent="0.25">
      <c r="A96" s="232" t="s">
        <v>169</v>
      </c>
      <c r="B96" s="122" t="s">
        <v>170</v>
      </c>
      <c r="C96" s="127" t="s">
        <v>75</v>
      </c>
      <c r="D96" s="128">
        <v>300</v>
      </c>
      <c r="E96" s="259"/>
      <c r="F96" s="129"/>
      <c r="G96" s="130">
        <v>300</v>
      </c>
      <c r="H96" s="225">
        <v>100</v>
      </c>
      <c r="I96" s="445">
        <v>166.91</v>
      </c>
      <c r="J96" s="127">
        <v>266.90999999999997</v>
      </c>
      <c r="K96" s="127">
        <v>33.090000000000032</v>
      </c>
      <c r="L96" s="123">
        <v>36.56</v>
      </c>
      <c r="M96" s="123">
        <v>10968</v>
      </c>
      <c r="N96" s="259">
        <v>0</v>
      </c>
      <c r="O96" s="159">
        <v>0</v>
      </c>
      <c r="P96" s="159">
        <v>10968</v>
      </c>
      <c r="Q96" s="225">
        <v>3656</v>
      </c>
      <c r="R96" s="461">
        <v>6102.23</v>
      </c>
      <c r="S96" s="225">
        <v>9758.23</v>
      </c>
      <c r="T96" s="551">
        <v>1209.77</v>
      </c>
      <c r="U96" s="558">
        <v>0.88970003646973006</v>
      </c>
      <c r="V96" s="556">
        <v>15</v>
      </c>
      <c r="W96" s="475">
        <v>548.4</v>
      </c>
      <c r="X96" s="476">
        <v>5553.83</v>
      </c>
    </row>
    <row r="97" spans="1:25" x14ac:dyDescent="0.25">
      <c r="A97" s="232" t="s">
        <v>171</v>
      </c>
      <c r="B97" s="122" t="s">
        <v>172</v>
      </c>
      <c r="C97" s="127" t="s">
        <v>51</v>
      </c>
      <c r="D97" s="128">
        <v>18.5</v>
      </c>
      <c r="E97" s="259"/>
      <c r="F97" s="129"/>
      <c r="G97" s="130">
        <v>18.5</v>
      </c>
      <c r="H97" s="225">
        <v>18.5</v>
      </c>
      <c r="I97" s="445"/>
      <c r="J97" s="127">
        <v>18.5</v>
      </c>
      <c r="K97" s="127">
        <v>0</v>
      </c>
      <c r="L97" s="123">
        <v>148.47</v>
      </c>
      <c r="M97" s="123">
        <v>2746.7</v>
      </c>
      <c r="N97" s="259">
        <v>0</v>
      </c>
      <c r="O97" s="159">
        <v>0</v>
      </c>
      <c r="P97" s="159">
        <v>2746.7</v>
      </c>
      <c r="Q97" s="225">
        <v>2746.6950000000002</v>
      </c>
      <c r="R97" s="461">
        <v>0</v>
      </c>
      <c r="S97" s="225">
        <v>2746.7</v>
      </c>
      <c r="T97" s="551">
        <v>0</v>
      </c>
      <c r="U97" s="558">
        <v>1</v>
      </c>
      <c r="V97" s="556"/>
      <c r="W97" s="475">
        <v>0</v>
      </c>
      <c r="X97" s="476">
        <v>0</v>
      </c>
    </row>
    <row r="98" spans="1:25" x14ac:dyDescent="0.25">
      <c r="A98" s="232" t="s">
        <v>173</v>
      </c>
      <c r="B98" s="122" t="s">
        <v>174</v>
      </c>
      <c r="C98" s="127" t="s">
        <v>13</v>
      </c>
      <c r="D98" s="128">
        <v>370</v>
      </c>
      <c r="E98" s="259"/>
      <c r="F98" s="129"/>
      <c r="G98" s="130">
        <v>370</v>
      </c>
      <c r="H98" s="225">
        <v>132.75</v>
      </c>
      <c r="I98" s="445">
        <v>237.25</v>
      </c>
      <c r="J98" s="127">
        <v>370</v>
      </c>
      <c r="K98" s="127">
        <v>0</v>
      </c>
      <c r="L98" s="123">
        <v>6.46</v>
      </c>
      <c r="M98" s="123">
        <v>2390.1999999999998</v>
      </c>
      <c r="N98" s="259">
        <v>0</v>
      </c>
      <c r="O98" s="159">
        <v>0</v>
      </c>
      <c r="P98" s="159">
        <v>2390.1999999999998</v>
      </c>
      <c r="Q98" s="225">
        <v>857.56499999999994</v>
      </c>
      <c r="R98" s="461">
        <v>1532.64</v>
      </c>
      <c r="S98" s="225">
        <v>2390.1999999999998</v>
      </c>
      <c r="T98" s="551">
        <v>0</v>
      </c>
      <c r="U98" s="558">
        <v>1</v>
      </c>
      <c r="V98" s="556">
        <v>15</v>
      </c>
      <c r="W98" s="475">
        <v>96.9</v>
      </c>
      <c r="X98" s="476">
        <v>1435.74</v>
      </c>
    </row>
    <row r="99" spans="1:25" ht="25.5" x14ac:dyDescent="0.25">
      <c r="A99" s="232" t="s">
        <v>175</v>
      </c>
      <c r="B99" s="122" t="s">
        <v>176</v>
      </c>
      <c r="C99" s="127" t="s">
        <v>13</v>
      </c>
      <c r="D99" s="128">
        <v>370</v>
      </c>
      <c r="E99" s="259"/>
      <c r="F99" s="129"/>
      <c r="G99" s="130">
        <v>370</v>
      </c>
      <c r="H99" s="225">
        <v>257.5</v>
      </c>
      <c r="I99" s="445">
        <v>112.5</v>
      </c>
      <c r="J99" s="127">
        <v>370</v>
      </c>
      <c r="K99" s="127">
        <v>0</v>
      </c>
      <c r="L99" s="123">
        <v>3.6</v>
      </c>
      <c r="M99" s="123">
        <v>1332</v>
      </c>
      <c r="N99" s="259">
        <v>0</v>
      </c>
      <c r="O99" s="159">
        <v>0</v>
      </c>
      <c r="P99" s="159">
        <v>1332</v>
      </c>
      <c r="Q99" s="225">
        <v>927</v>
      </c>
      <c r="R99" s="461">
        <v>405</v>
      </c>
      <c r="S99" s="225">
        <v>1332</v>
      </c>
      <c r="T99" s="551">
        <v>0</v>
      </c>
      <c r="U99" s="558">
        <v>1</v>
      </c>
      <c r="V99" s="556">
        <v>15</v>
      </c>
      <c r="W99" s="475">
        <v>54</v>
      </c>
      <c r="X99" s="476">
        <v>351</v>
      </c>
    </row>
    <row r="100" spans="1:25" ht="25.5" x14ac:dyDescent="0.25">
      <c r="A100" s="232" t="s">
        <v>177</v>
      </c>
      <c r="B100" s="122" t="s">
        <v>178</v>
      </c>
      <c r="C100" s="127" t="s">
        <v>13</v>
      </c>
      <c r="D100" s="128">
        <v>370</v>
      </c>
      <c r="E100" s="259"/>
      <c r="F100" s="129"/>
      <c r="G100" s="130">
        <v>370</v>
      </c>
      <c r="H100" s="225">
        <v>257.5</v>
      </c>
      <c r="I100" s="445">
        <v>112.5</v>
      </c>
      <c r="J100" s="127">
        <v>370</v>
      </c>
      <c r="K100" s="127">
        <v>0</v>
      </c>
      <c r="L100" s="123">
        <v>55.22</v>
      </c>
      <c r="M100" s="123">
        <v>20431.400000000001</v>
      </c>
      <c r="N100" s="259">
        <v>0</v>
      </c>
      <c r="O100" s="159">
        <v>0</v>
      </c>
      <c r="P100" s="159">
        <v>20431.400000000001</v>
      </c>
      <c r="Q100" s="225">
        <v>14219.15</v>
      </c>
      <c r="R100" s="461">
        <v>6212.25</v>
      </c>
      <c r="S100" s="225">
        <v>20431.400000000001</v>
      </c>
      <c r="T100" s="551">
        <v>0</v>
      </c>
      <c r="U100" s="558">
        <v>1</v>
      </c>
      <c r="V100" s="556">
        <v>15</v>
      </c>
      <c r="W100" s="475">
        <v>828.3</v>
      </c>
      <c r="X100" s="476">
        <v>5383.95</v>
      </c>
      <c r="Y100" s="433"/>
    </row>
    <row r="101" spans="1:25" ht="45" hidden="1" x14ac:dyDescent="0.25">
      <c r="A101" s="232" t="s">
        <v>283</v>
      </c>
      <c r="B101" s="263" t="s">
        <v>236</v>
      </c>
      <c r="C101" s="127" t="s">
        <v>60</v>
      </c>
      <c r="D101" s="128"/>
      <c r="E101" s="259"/>
      <c r="F101" s="129"/>
      <c r="G101" s="130">
        <v>0</v>
      </c>
      <c r="H101" s="225">
        <v>0</v>
      </c>
      <c r="I101" s="445"/>
      <c r="J101" s="225">
        <v>0</v>
      </c>
      <c r="K101" s="225">
        <v>0</v>
      </c>
      <c r="L101" s="123">
        <v>75.277947120000007</v>
      </c>
      <c r="M101" s="123"/>
      <c r="N101" s="259">
        <v>0</v>
      </c>
      <c r="O101" s="159">
        <v>0</v>
      </c>
      <c r="P101" s="159">
        <v>0</v>
      </c>
      <c r="Q101" s="225">
        <v>0</v>
      </c>
      <c r="R101" s="461">
        <v>0</v>
      </c>
      <c r="S101" s="225">
        <v>0</v>
      </c>
      <c r="T101" s="551">
        <v>0</v>
      </c>
      <c r="U101" s="558" t="e">
        <v>#DIV/0!</v>
      </c>
      <c r="V101" s="556"/>
      <c r="W101" s="475">
        <v>0</v>
      </c>
      <c r="X101" s="476">
        <v>0</v>
      </c>
    </row>
    <row r="102" spans="1:25" ht="30" hidden="1" x14ac:dyDescent="0.25">
      <c r="A102" s="232" t="s">
        <v>284</v>
      </c>
      <c r="B102" s="263" t="s">
        <v>297</v>
      </c>
      <c r="C102" s="127" t="s">
        <v>222</v>
      </c>
      <c r="D102" s="128"/>
      <c r="E102" s="259"/>
      <c r="F102" s="129"/>
      <c r="G102" s="130">
        <v>0</v>
      </c>
      <c r="H102" s="225">
        <v>0</v>
      </c>
      <c r="I102" s="445"/>
      <c r="J102" s="225">
        <v>0</v>
      </c>
      <c r="K102" s="225">
        <v>0</v>
      </c>
      <c r="L102" s="123">
        <v>51.060195599999993</v>
      </c>
      <c r="M102" s="123"/>
      <c r="N102" s="259">
        <v>0</v>
      </c>
      <c r="O102" s="159">
        <v>0</v>
      </c>
      <c r="P102" s="159">
        <v>0</v>
      </c>
      <c r="Q102" s="225">
        <v>0</v>
      </c>
      <c r="R102" s="461">
        <v>0</v>
      </c>
      <c r="S102" s="225">
        <v>0</v>
      </c>
      <c r="T102" s="551">
        <v>0</v>
      </c>
      <c r="U102" s="558" t="e">
        <v>#DIV/0!</v>
      </c>
      <c r="V102" s="556"/>
      <c r="W102" s="475">
        <v>0</v>
      </c>
      <c r="X102" s="476">
        <v>0</v>
      </c>
    </row>
    <row r="103" spans="1:25" x14ac:dyDescent="0.25">
      <c r="A103" s="421" t="s">
        <v>179</v>
      </c>
      <c r="B103" s="422" t="s">
        <v>180</v>
      </c>
      <c r="C103" s="423"/>
      <c r="D103" s="424"/>
      <c r="E103" s="425"/>
      <c r="F103" s="426"/>
      <c r="G103" s="427"/>
      <c r="H103" s="428"/>
      <c r="I103" s="444"/>
      <c r="J103" s="423"/>
      <c r="K103" s="423"/>
      <c r="L103" s="429"/>
      <c r="M103" s="430">
        <v>6243.49</v>
      </c>
      <c r="N103" s="430">
        <v>1020.02</v>
      </c>
      <c r="O103" s="430">
        <v>0</v>
      </c>
      <c r="P103" s="430">
        <v>7263.51</v>
      </c>
      <c r="Q103" s="430">
        <v>6243.49</v>
      </c>
      <c r="R103" s="460">
        <v>0</v>
      </c>
      <c r="S103" s="430">
        <v>6243.49</v>
      </c>
      <c r="T103" s="550">
        <v>0</v>
      </c>
      <c r="U103" s="563">
        <v>1</v>
      </c>
      <c r="V103" s="556"/>
      <c r="W103" s="475">
        <v>0</v>
      </c>
      <c r="X103" s="476">
        <v>0</v>
      </c>
    </row>
    <row r="104" spans="1:25" ht="38.25" x14ac:dyDescent="0.25">
      <c r="A104" s="232" t="s">
        <v>181</v>
      </c>
      <c r="B104" s="122" t="s">
        <v>182</v>
      </c>
      <c r="C104" s="127" t="s">
        <v>13</v>
      </c>
      <c r="D104" s="128">
        <v>34</v>
      </c>
      <c r="E104" s="259">
        <v>29.151800000000001</v>
      </c>
      <c r="F104" s="129"/>
      <c r="G104" s="130">
        <v>63.151800000000001</v>
      </c>
      <c r="H104" s="225">
        <v>34</v>
      </c>
      <c r="I104" s="445"/>
      <c r="J104" s="225">
        <v>34</v>
      </c>
      <c r="K104" s="225">
        <v>0</v>
      </c>
      <c r="L104" s="123">
        <v>34.99</v>
      </c>
      <c r="M104" s="123">
        <v>1189.6600000000001</v>
      </c>
      <c r="N104" s="259">
        <v>1020.02</v>
      </c>
      <c r="O104" s="159">
        <v>0</v>
      </c>
      <c r="P104" s="159">
        <v>2209.6799999999998</v>
      </c>
      <c r="Q104" s="225">
        <v>1189.6600000000001</v>
      </c>
      <c r="R104" s="461">
        <v>0</v>
      </c>
      <c r="S104" s="225">
        <v>1189.6600000000001</v>
      </c>
      <c r="T104" s="551">
        <v>0</v>
      </c>
      <c r="U104" s="558">
        <v>1</v>
      </c>
      <c r="V104" s="556"/>
      <c r="W104" s="475">
        <v>0</v>
      </c>
      <c r="X104" s="476">
        <v>0</v>
      </c>
    </row>
    <row r="105" spans="1:25" ht="38.25" x14ac:dyDescent="0.25">
      <c r="A105" s="232" t="s">
        <v>183</v>
      </c>
      <c r="B105" s="122" t="s">
        <v>184</v>
      </c>
      <c r="C105" s="127" t="s">
        <v>13</v>
      </c>
      <c r="D105" s="128">
        <v>111</v>
      </c>
      <c r="E105" s="259"/>
      <c r="F105" s="129"/>
      <c r="G105" s="130">
        <v>111</v>
      </c>
      <c r="H105" s="225">
        <v>111</v>
      </c>
      <c r="I105" s="445"/>
      <c r="J105" s="225">
        <v>111</v>
      </c>
      <c r="K105" s="225">
        <v>0</v>
      </c>
      <c r="L105" s="123">
        <v>45.53</v>
      </c>
      <c r="M105" s="123">
        <v>5053.83</v>
      </c>
      <c r="N105" s="259">
        <v>0</v>
      </c>
      <c r="O105" s="159">
        <v>0</v>
      </c>
      <c r="P105" s="159">
        <v>5053.83</v>
      </c>
      <c r="Q105" s="225">
        <v>5053.83</v>
      </c>
      <c r="R105" s="461">
        <v>0</v>
      </c>
      <c r="S105" s="225">
        <v>5053.83</v>
      </c>
      <c r="T105" s="551">
        <v>0</v>
      </c>
      <c r="U105" s="558">
        <v>1</v>
      </c>
      <c r="V105" s="556"/>
      <c r="W105" s="475">
        <v>0</v>
      </c>
      <c r="X105" s="476">
        <v>0</v>
      </c>
    </row>
    <row r="106" spans="1:25" x14ac:dyDescent="0.25">
      <c r="A106" s="421" t="s">
        <v>185</v>
      </c>
      <c r="B106" s="422" t="s">
        <v>186</v>
      </c>
      <c r="C106" s="423"/>
      <c r="D106" s="424"/>
      <c r="E106" s="425"/>
      <c r="F106" s="426"/>
      <c r="G106" s="427"/>
      <c r="H106" s="428"/>
      <c r="I106" s="444"/>
      <c r="J106" s="423"/>
      <c r="K106" s="423"/>
      <c r="L106" s="429"/>
      <c r="M106" s="430">
        <v>33559.599999999999</v>
      </c>
      <c r="N106" s="430">
        <v>0</v>
      </c>
      <c r="O106" s="430">
        <v>0</v>
      </c>
      <c r="P106" s="430">
        <v>33559.599999999999</v>
      </c>
      <c r="Q106" s="430">
        <v>27559</v>
      </c>
      <c r="R106" s="460">
        <v>6000.6</v>
      </c>
      <c r="S106" s="430">
        <v>33559.599999999999</v>
      </c>
      <c r="T106" s="550">
        <v>0</v>
      </c>
      <c r="U106" s="563">
        <v>1</v>
      </c>
      <c r="V106" s="556"/>
      <c r="W106" s="475">
        <v>6000.6</v>
      </c>
      <c r="X106" s="476">
        <v>0</v>
      </c>
    </row>
    <row r="107" spans="1:25" x14ac:dyDescent="0.25">
      <c r="A107" s="232" t="s">
        <v>187</v>
      </c>
      <c r="B107" s="122" t="s">
        <v>188</v>
      </c>
      <c r="C107" s="225" t="s">
        <v>13</v>
      </c>
      <c r="D107" s="128">
        <v>35</v>
      </c>
      <c r="E107" s="214"/>
      <c r="F107" s="129"/>
      <c r="G107" s="130">
        <v>35</v>
      </c>
      <c r="H107" s="225">
        <v>35</v>
      </c>
      <c r="I107" s="445"/>
      <c r="J107" s="225">
        <v>35</v>
      </c>
      <c r="K107" s="225">
        <v>0</v>
      </c>
      <c r="L107" s="123">
        <v>787.4</v>
      </c>
      <c r="M107" s="311">
        <v>27559</v>
      </c>
      <c r="N107" s="214">
        <v>0</v>
      </c>
      <c r="O107" s="258">
        <v>0</v>
      </c>
      <c r="P107" s="258">
        <v>27559</v>
      </c>
      <c r="Q107" s="225">
        <v>27559</v>
      </c>
      <c r="R107" s="461">
        <v>0</v>
      </c>
      <c r="S107" s="225">
        <v>27559</v>
      </c>
      <c r="T107" s="551">
        <v>0</v>
      </c>
      <c r="U107" s="558">
        <v>1</v>
      </c>
      <c r="V107" s="556"/>
      <c r="W107" s="475">
        <v>0</v>
      </c>
      <c r="X107" s="476">
        <v>0</v>
      </c>
    </row>
    <row r="108" spans="1:25" x14ac:dyDescent="0.25">
      <c r="A108" s="232" t="s">
        <v>189</v>
      </c>
      <c r="B108" s="122" t="s">
        <v>299</v>
      </c>
      <c r="C108" s="225" t="s">
        <v>13</v>
      </c>
      <c r="D108" s="128">
        <v>10</v>
      </c>
      <c r="E108" s="214"/>
      <c r="F108" s="129"/>
      <c r="G108" s="130">
        <v>10</v>
      </c>
      <c r="H108" s="225">
        <v>0</v>
      </c>
      <c r="I108" s="445">
        <v>10</v>
      </c>
      <c r="J108" s="225">
        <v>10</v>
      </c>
      <c r="K108" s="225">
        <v>0</v>
      </c>
      <c r="L108" s="123">
        <v>600.05999999999995</v>
      </c>
      <c r="M108" s="123">
        <v>6000.6</v>
      </c>
      <c r="N108" s="214">
        <v>0</v>
      </c>
      <c r="O108" s="258">
        <v>0</v>
      </c>
      <c r="P108" s="258">
        <v>6000.6</v>
      </c>
      <c r="Q108" s="225">
        <v>0</v>
      </c>
      <c r="R108" s="461">
        <v>6000.6</v>
      </c>
      <c r="S108" s="225">
        <v>6000.6</v>
      </c>
      <c r="T108" s="551">
        <v>0</v>
      </c>
      <c r="U108" s="558">
        <v>1</v>
      </c>
      <c r="V108" s="556">
        <v>10</v>
      </c>
      <c r="W108" s="475">
        <v>6000.6</v>
      </c>
      <c r="X108" s="476">
        <v>0</v>
      </c>
    </row>
    <row r="109" spans="1:25" x14ac:dyDescent="0.25">
      <c r="A109" s="232"/>
      <c r="B109" s="122" t="s">
        <v>221</v>
      </c>
      <c r="C109" s="225"/>
      <c r="D109" s="128"/>
      <c r="E109" s="214"/>
      <c r="F109" s="129"/>
      <c r="G109" s="130">
        <v>0</v>
      </c>
      <c r="H109" s="225">
        <v>0</v>
      </c>
      <c r="I109" s="445"/>
      <c r="J109" s="225">
        <v>0</v>
      </c>
      <c r="K109" s="225"/>
      <c r="L109" s="123"/>
      <c r="M109" s="123"/>
      <c r="N109" s="214">
        <v>0</v>
      </c>
      <c r="O109" s="258">
        <v>0</v>
      </c>
      <c r="P109" s="258">
        <v>0</v>
      </c>
      <c r="Q109" s="225">
        <v>0</v>
      </c>
      <c r="R109" s="461">
        <v>0</v>
      </c>
      <c r="S109" s="225">
        <v>0</v>
      </c>
      <c r="T109" s="551">
        <v>0</v>
      </c>
      <c r="U109" s="558"/>
      <c r="V109" s="556"/>
      <c r="W109" s="475">
        <v>0</v>
      </c>
      <c r="X109" s="476">
        <v>0</v>
      </c>
    </row>
    <row r="110" spans="1:25" x14ac:dyDescent="0.25">
      <c r="A110" s="421" t="s">
        <v>190</v>
      </c>
      <c r="B110" s="422" t="s">
        <v>191</v>
      </c>
      <c r="C110" s="423"/>
      <c r="D110" s="424"/>
      <c r="E110" s="425"/>
      <c r="F110" s="426"/>
      <c r="G110" s="427"/>
      <c r="H110" s="428"/>
      <c r="I110" s="444"/>
      <c r="J110" s="423"/>
      <c r="K110" s="423"/>
      <c r="L110" s="429"/>
      <c r="M110" s="430">
        <v>2484.3999999999996</v>
      </c>
      <c r="N110" s="430">
        <v>0</v>
      </c>
      <c r="O110" s="430">
        <v>0</v>
      </c>
      <c r="P110" s="430">
        <v>2484.3999999999996</v>
      </c>
      <c r="Q110" s="430">
        <v>0</v>
      </c>
      <c r="R110" s="460">
        <v>2484.3999999999996</v>
      </c>
      <c r="S110" s="430">
        <v>2484.3999999999996</v>
      </c>
      <c r="T110" s="550">
        <v>0</v>
      </c>
      <c r="U110" s="563">
        <v>1</v>
      </c>
      <c r="V110" s="556"/>
      <c r="W110" s="475">
        <v>0</v>
      </c>
      <c r="X110" s="476">
        <v>2484.3999999999996</v>
      </c>
    </row>
    <row r="111" spans="1:25" ht="25.5" x14ac:dyDescent="0.25">
      <c r="A111" s="232" t="s">
        <v>192</v>
      </c>
      <c r="B111" s="122" t="s">
        <v>193</v>
      </c>
      <c r="C111" s="225" t="s">
        <v>8</v>
      </c>
      <c r="D111" s="128">
        <v>1</v>
      </c>
      <c r="E111" s="259"/>
      <c r="F111" s="129"/>
      <c r="G111" s="130">
        <v>1</v>
      </c>
      <c r="H111" s="225">
        <v>0</v>
      </c>
      <c r="I111" s="445">
        <v>1</v>
      </c>
      <c r="J111" s="225">
        <v>1</v>
      </c>
      <c r="K111" s="127">
        <v>0</v>
      </c>
      <c r="L111" s="123">
        <v>1613.35</v>
      </c>
      <c r="M111" s="123">
        <v>1613.35</v>
      </c>
      <c r="N111" s="214">
        <v>0</v>
      </c>
      <c r="O111" s="258">
        <v>0</v>
      </c>
      <c r="P111" s="258">
        <v>1613.35</v>
      </c>
      <c r="Q111" s="225">
        <v>0</v>
      </c>
      <c r="R111" s="461">
        <v>1613.35</v>
      </c>
      <c r="S111" s="225">
        <v>1613.35</v>
      </c>
      <c r="T111" s="551">
        <v>0</v>
      </c>
      <c r="U111" s="558">
        <v>1</v>
      </c>
      <c r="V111" s="556">
        <v>0</v>
      </c>
      <c r="W111" s="475">
        <v>0</v>
      </c>
      <c r="X111" s="476">
        <v>1613.35</v>
      </c>
    </row>
    <row r="112" spans="1:25" ht="25.5" x14ac:dyDescent="0.25">
      <c r="A112" s="232" t="s">
        <v>194</v>
      </c>
      <c r="B112" s="122" t="s">
        <v>195</v>
      </c>
      <c r="C112" s="225" t="s">
        <v>75</v>
      </c>
      <c r="D112" s="128">
        <v>5</v>
      </c>
      <c r="E112" s="259"/>
      <c r="F112" s="129"/>
      <c r="G112" s="130">
        <v>5</v>
      </c>
      <c r="H112" s="225">
        <v>0</v>
      </c>
      <c r="I112" s="445">
        <v>5</v>
      </c>
      <c r="J112" s="225">
        <v>5</v>
      </c>
      <c r="K112" s="127">
        <v>0</v>
      </c>
      <c r="L112" s="123">
        <v>174.21</v>
      </c>
      <c r="M112" s="123">
        <v>871.05</v>
      </c>
      <c r="N112" s="214">
        <v>0</v>
      </c>
      <c r="O112" s="258">
        <v>0</v>
      </c>
      <c r="P112" s="258">
        <v>871.05</v>
      </c>
      <c r="Q112" s="225">
        <v>0</v>
      </c>
      <c r="R112" s="461">
        <v>871.05</v>
      </c>
      <c r="S112" s="225">
        <v>871.05</v>
      </c>
      <c r="T112" s="551">
        <v>0</v>
      </c>
      <c r="U112" s="558">
        <v>1</v>
      </c>
      <c r="V112" s="556">
        <v>0</v>
      </c>
      <c r="W112" s="475">
        <v>0</v>
      </c>
      <c r="X112" s="476">
        <v>871.05</v>
      </c>
    </row>
    <row r="113" spans="1:24" x14ac:dyDescent="0.25">
      <c r="A113" s="421" t="s">
        <v>196</v>
      </c>
      <c r="B113" s="422" t="s">
        <v>291</v>
      </c>
      <c r="C113" s="423"/>
      <c r="D113" s="424"/>
      <c r="E113" s="425"/>
      <c r="F113" s="426"/>
      <c r="G113" s="427"/>
      <c r="H113" s="428"/>
      <c r="I113" s="444"/>
      <c r="J113" s="423"/>
      <c r="K113" s="423"/>
      <c r="L113" s="429"/>
      <c r="M113" s="430">
        <v>16552.77</v>
      </c>
      <c r="N113" s="430">
        <v>0</v>
      </c>
      <c r="O113" s="430">
        <v>0</v>
      </c>
      <c r="P113" s="430">
        <v>16552.77</v>
      </c>
      <c r="Q113" s="430">
        <v>16552.769199999999</v>
      </c>
      <c r="R113" s="460">
        <v>0</v>
      </c>
      <c r="S113" s="430">
        <v>16552.77</v>
      </c>
      <c r="T113" s="550">
        <v>0</v>
      </c>
      <c r="U113" s="563">
        <v>1</v>
      </c>
      <c r="V113" s="556"/>
      <c r="W113" s="475">
        <v>0</v>
      </c>
      <c r="X113" s="476">
        <v>0</v>
      </c>
    </row>
    <row r="114" spans="1:24" ht="25.5" x14ac:dyDescent="0.25">
      <c r="A114" s="232" t="s">
        <v>197</v>
      </c>
      <c r="B114" s="122" t="s">
        <v>198</v>
      </c>
      <c r="C114" s="225" t="s">
        <v>51</v>
      </c>
      <c r="D114" s="128">
        <v>15</v>
      </c>
      <c r="E114" s="214"/>
      <c r="F114" s="129"/>
      <c r="G114" s="130">
        <v>15</v>
      </c>
      <c r="H114" s="225">
        <v>15</v>
      </c>
      <c r="I114" s="445"/>
      <c r="J114" s="225">
        <v>15</v>
      </c>
      <c r="K114" s="127">
        <v>0</v>
      </c>
      <c r="L114" s="123">
        <v>14.69</v>
      </c>
      <c r="M114" s="123">
        <v>220.35</v>
      </c>
      <c r="N114" s="214">
        <v>0</v>
      </c>
      <c r="O114" s="258">
        <v>0</v>
      </c>
      <c r="P114" s="258">
        <v>220.35</v>
      </c>
      <c r="Q114" s="225">
        <v>220.35</v>
      </c>
      <c r="R114" s="461">
        <v>0</v>
      </c>
      <c r="S114" s="225">
        <v>220.35</v>
      </c>
      <c r="T114" s="551">
        <v>0</v>
      </c>
      <c r="U114" s="558">
        <v>1</v>
      </c>
      <c r="V114" s="556"/>
      <c r="W114" s="475">
        <v>0</v>
      </c>
      <c r="X114" s="476">
        <v>0</v>
      </c>
    </row>
    <row r="115" spans="1:24" x14ac:dyDescent="0.25">
      <c r="A115" s="232" t="s">
        <v>199</v>
      </c>
      <c r="B115" s="122" t="s">
        <v>200</v>
      </c>
      <c r="C115" s="225" t="s">
        <v>51</v>
      </c>
      <c r="D115" s="128">
        <v>19.68</v>
      </c>
      <c r="E115" s="214"/>
      <c r="F115" s="129"/>
      <c r="G115" s="130">
        <v>19.68</v>
      </c>
      <c r="H115" s="225">
        <v>19.68</v>
      </c>
      <c r="I115" s="445"/>
      <c r="J115" s="225">
        <v>19.68</v>
      </c>
      <c r="K115" s="127">
        <v>0</v>
      </c>
      <c r="L115" s="123">
        <v>472.41</v>
      </c>
      <c r="M115" s="123">
        <v>9297.0300000000007</v>
      </c>
      <c r="N115" s="214">
        <v>0</v>
      </c>
      <c r="O115" s="258">
        <v>0</v>
      </c>
      <c r="P115" s="258">
        <v>9297.0300000000007</v>
      </c>
      <c r="Q115" s="225">
        <v>9297.0288</v>
      </c>
      <c r="R115" s="461">
        <v>0</v>
      </c>
      <c r="S115" s="225">
        <v>9297.0300000000007</v>
      </c>
      <c r="T115" s="551">
        <v>0</v>
      </c>
      <c r="U115" s="558">
        <v>1</v>
      </c>
      <c r="V115" s="556"/>
      <c r="W115" s="475">
        <v>0</v>
      </c>
      <c r="X115" s="476">
        <v>0</v>
      </c>
    </row>
    <row r="116" spans="1:24" ht="25.5" x14ac:dyDescent="0.25">
      <c r="A116" s="232" t="s">
        <v>201</v>
      </c>
      <c r="B116" s="122" t="s">
        <v>202</v>
      </c>
      <c r="C116" s="225" t="s">
        <v>13</v>
      </c>
      <c r="D116" s="128">
        <v>64.23</v>
      </c>
      <c r="E116" s="214"/>
      <c r="F116" s="129"/>
      <c r="G116" s="130">
        <v>64.23</v>
      </c>
      <c r="H116" s="225">
        <v>64.23</v>
      </c>
      <c r="I116" s="445"/>
      <c r="J116" s="225">
        <v>64.23</v>
      </c>
      <c r="K116" s="127">
        <v>0</v>
      </c>
      <c r="L116" s="123">
        <v>86.1</v>
      </c>
      <c r="M116" s="123">
        <v>5530.2</v>
      </c>
      <c r="N116" s="214">
        <v>0</v>
      </c>
      <c r="O116" s="258">
        <v>0</v>
      </c>
      <c r="P116" s="258">
        <v>5530.2</v>
      </c>
      <c r="Q116" s="225">
        <v>5530.2030000000004</v>
      </c>
      <c r="R116" s="461">
        <v>0</v>
      </c>
      <c r="S116" s="225">
        <v>5530.2</v>
      </c>
      <c r="T116" s="551">
        <v>0</v>
      </c>
      <c r="U116" s="558">
        <v>1</v>
      </c>
      <c r="V116" s="556"/>
      <c r="W116" s="475">
        <v>0</v>
      </c>
      <c r="X116" s="476">
        <v>0</v>
      </c>
    </row>
    <row r="117" spans="1:24" x14ac:dyDescent="0.25">
      <c r="A117" s="232" t="s">
        <v>203</v>
      </c>
      <c r="B117" s="122" t="s">
        <v>204</v>
      </c>
      <c r="C117" s="225" t="s">
        <v>51</v>
      </c>
      <c r="D117" s="128">
        <v>4.0599999999999996</v>
      </c>
      <c r="E117" s="214"/>
      <c r="F117" s="129"/>
      <c r="G117" s="130">
        <v>4.0599999999999996</v>
      </c>
      <c r="H117" s="225">
        <v>4.0599999999999996</v>
      </c>
      <c r="I117" s="445"/>
      <c r="J117" s="225">
        <v>4.0599999999999996</v>
      </c>
      <c r="K117" s="127">
        <v>0</v>
      </c>
      <c r="L117" s="123">
        <v>177.79</v>
      </c>
      <c r="M117" s="123">
        <v>721.83</v>
      </c>
      <c r="N117" s="214">
        <v>0</v>
      </c>
      <c r="O117" s="258">
        <v>0</v>
      </c>
      <c r="P117" s="258">
        <v>721.83</v>
      </c>
      <c r="Q117" s="225">
        <v>721.8273999999999</v>
      </c>
      <c r="R117" s="461">
        <v>0</v>
      </c>
      <c r="S117" s="225">
        <v>721.83</v>
      </c>
      <c r="T117" s="551">
        <v>0</v>
      </c>
      <c r="U117" s="558">
        <v>1</v>
      </c>
      <c r="V117" s="556"/>
      <c r="W117" s="475">
        <v>0</v>
      </c>
      <c r="X117" s="476">
        <v>0</v>
      </c>
    </row>
    <row r="118" spans="1:24" ht="25.5" x14ac:dyDescent="0.25">
      <c r="A118" s="232" t="s">
        <v>205</v>
      </c>
      <c r="B118" s="122" t="s">
        <v>206</v>
      </c>
      <c r="C118" s="225" t="s">
        <v>75</v>
      </c>
      <c r="D118" s="128">
        <v>16</v>
      </c>
      <c r="E118" s="214"/>
      <c r="F118" s="129"/>
      <c r="G118" s="130">
        <v>16</v>
      </c>
      <c r="H118" s="225">
        <v>16</v>
      </c>
      <c r="I118" s="445"/>
      <c r="J118" s="225">
        <v>16</v>
      </c>
      <c r="K118" s="127">
        <v>0</v>
      </c>
      <c r="L118" s="123">
        <v>48.96</v>
      </c>
      <c r="M118" s="123">
        <v>783.36</v>
      </c>
      <c r="N118" s="214">
        <v>0</v>
      </c>
      <c r="O118" s="258">
        <v>0</v>
      </c>
      <c r="P118" s="258">
        <v>783.36</v>
      </c>
      <c r="Q118" s="225">
        <v>783.36</v>
      </c>
      <c r="R118" s="461">
        <v>0</v>
      </c>
      <c r="S118" s="225">
        <v>783.36</v>
      </c>
      <c r="T118" s="551">
        <v>0</v>
      </c>
      <c r="U118" s="558">
        <v>1</v>
      </c>
      <c r="V118" s="556"/>
      <c r="W118" s="475">
        <v>0</v>
      </c>
      <c r="X118" s="476">
        <v>0</v>
      </c>
    </row>
    <row r="119" spans="1:24" x14ac:dyDescent="0.25">
      <c r="A119" s="421" t="s">
        <v>207</v>
      </c>
      <c r="B119" s="422" t="s">
        <v>208</v>
      </c>
      <c r="C119" s="423"/>
      <c r="D119" s="424"/>
      <c r="E119" s="425"/>
      <c r="F119" s="426"/>
      <c r="G119" s="427"/>
      <c r="H119" s="428"/>
      <c r="I119" s="444"/>
      <c r="J119" s="423"/>
      <c r="K119" s="423"/>
      <c r="L119" s="429"/>
      <c r="M119" s="430">
        <v>23001.87</v>
      </c>
      <c r="N119" s="430">
        <v>0</v>
      </c>
      <c r="O119" s="430">
        <v>0</v>
      </c>
      <c r="P119" s="430">
        <v>23001.87</v>
      </c>
      <c r="Q119" s="430">
        <v>0</v>
      </c>
      <c r="R119" s="460">
        <v>23001.87</v>
      </c>
      <c r="S119" s="430">
        <v>23001.87</v>
      </c>
      <c r="T119" s="550">
        <v>0</v>
      </c>
      <c r="U119" s="563">
        <v>1</v>
      </c>
      <c r="V119" s="556"/>
      <c r="W119" s="475">
        <v>23001.87</v>
      </c>
      <c r="X119" s="476">
        <v>0</v>
      </c>
    </row>
    <row r="120" spans="1:24" x14ac:dyDescent="0.25">
      <c r="A120" s="232" t="s">
        <v>209</v>
      </c>
      <c r="B120" s="122" t="s">
        <v>210</v>
      </c>
      <c r="C120" s="127" t="s">
        <v>8</v>
      </c>
      <c r="D120" s="128">
        <v>86</v>
      </c>
      <c r="E120" s="259"/>
      <c r="F120" s="129"/>
      <c r="G120" s="130">
        <v>86</v>
      </c>
      <c r="H120" s="225">
        <v>0</v>
      </c>
      <c r="I120" s="445">
        <v>86</v>
      </c>
      <c r="J120" s="225">
        <v>86</v>
      </c>
      <c r="K120" s="225">
        <v>0</v>
      </c>
      <c r="L120" s="123">
        <v>213.25</v>
      </c>
      <c r="M120" s="123">
        <v>18339.5</v>
      </c>
      <c r="N120" s="259">
        <v>0</v>
      </c>
      <c r="O120" s="159">
        <v>0</v>
      </c>
      <c r="P120" s="159">
        <v>18339.5</v>
      </c>
      <c r="Q120" s="225">
        <v>0</v>
      </c>
      <c r="R120" s="461">
        <v>18339.5</v>
      </c>
      <c r="S120" s="225">
        <v>18339.5</v>
      </c>
      <c r="T120" s="551">
        <v>0</v>
      </c>
      <c r="U120" s="558">
        <v>1</v>
      </c>
      <c r="V120" s="556">
        <v>86</v>
      </c>
      <c r="W120" s="475">
        <v>18339.5</v>
      </c>
      <c r="X120" s="476">
        <v>0</v>
      </c>
    </row>
    <row r="121" spans="1:24" x14ac:dyDescent="0.25">
      <c r="A121" s="232" t="s">
        <v>211</v>
      </c>
      <c r="B121" s="122" t="s">
        <v>212</v>
      </c>
      <c r="C121" s="225" t="s">
        <v>13</v>
      </c>
      <c r="D121" s="128">
        <v>100</v>
      </c>
      <c r="E121" s="214"/>
      <c r="F121" s="129"/>
      <c r="G121" s="130">
        <v>100</v>
      </c>
      <c r="H121" s="225">
        <v>0</v>
      </c>
      <c r="I121" s="445">
        <v>100</v>
      </c>
      <c r="J121" s="225">
        <v>100</v>
      </c>
      <c r="K121" s="225">
        <v>0</v>
      </c>
      <c r="L121" s="123">
        <v>1.95</v>
      </c>
      <c r="M121" s="123">
        <v>195</v>
      </c>
      <c r="N121" s="214">
        <v>0</v>
      </c>
      <c r="O121" s="258">
        <v>0</v>
      </c>
      <c r="P121" s="258">
        <v>195</v>
      </c>
      <c r="Q121" s="225">
        <v>0</v>
      </c>
      <c r="R121" s="461">
        <v>195</v>
      </c>
      <c r="S121" s="225">
        <v>195</v>
      </c>
      <c r="T121" s="551">
        <v>0</v>
      </c>
      <c r="U121" s="558">
        <v>1</v>
      </c>
      <c r="V121" s="556">
        <v>100</v>
      </c>
      <c r="W121" s="475">
        <v>195</v>
      </c>
      <c r="X121" s="476">
        <v>0</v>
      </c>
    </row>
    <row r="122" spans="1:24" x14ac:dyDescent="0.25">
      <c r="A122" s="232" t="s">
        <v>213</v>
      </c>
      <c r="B122" s="122" t="s">
        <v>214</v>
      </c>
      <c r="C122" s="225" t="s">
        <v>8</v>
      </c>
      <c r="D122" s="128">
        <v>1</v>
      </c>
      <c r="E122" s="214"/>
      <c r="F122" s="129"/>
      <c r="G122" s="130">
        <v>1</v>
      </c>
      <c r="H122" s="225">
        <v>0</v>
      </c>
      <c r="I122" s="445">
        <v>1</v>
      </c>
      <c r="J122" s="225">
        <v>1</v>
      </c>
      <c r="K122" s="225">
        <v>0</v>
      </c>
      <c r="L122" s="123">
        <v>2116.21</v>
      </c>
      <c r="M122" s="123">
        <v>2116.21</v>
      </c>
      <c r="N122" s="214">
        <v>0</v>
      </c>
      <c r="O122" s="258">
        <v>0</v>
      </c>
      <c r="P122" s="258">
        <v>2116.21</v>
      </c>
      <c r="Q122" s="225">
        <v>0</v>
      </c>
      <c r="R122" s="461">
        <v>2116.21</v>
      </c>
      <c r="S122" s="225">
        <v>2116.21</v>
      </c>
      <c r="T122" s="551">
        <v>0</v>
      </c>
      <c r="U122" s="558">
        <v>1</v>
      </c>
      <c r="V122" s="556">
        <v>1</v>
      </c>
      <c r="W122" s="475">
        <v>2116.21</v>
      </c>
      <c r="X122" s="476">
        <v>0</v>
      </c>
    </row>
    <row r="123" spans="1:24" x14ac:dyDescent="0.25">
      <c r="A123" s="232" t="s">
        <v>215</v>
      </c>
      <c r="B123" s="122" t="s">
        <v>216</v>
      </c>
      <c r="C123" s="225" t="s">
        <v>8</v>
      </c>
      <c r="D123" s="128">
        <v>1</v>
      </c>
      <c r="E123" s="214"/>
      <c r="F123" s="129"/>
      <c r="G123" s="130">
        <v>1</v>
      </c>
      <c r="H123" s="225">
        <v>0</v>
      </c>
      <c r="I123" s="445">
        <v>1</v>
      </c>
      <c r="J123" s="225">
        <v>1</v>
      </c>
      <c r="K123" s="225">
        <v>0</v>
      </c>
      <c r="L123" s="123">
        <v>2351.16</v>
      </c>
      <c r="M123" s="123">
        <v>2351.16</v>
      </c>
      <c r="N123" s="214">
        <v>0</v>
      </c>
      <c r="O123" s="258">
        <v>0</v>
      </c>
      <c r="P123" s="258">
        <v>2351.16</v>
      </c>
      <c r="Q123" s="225">
        <v>0</v>
      </c>
      <c r="R123" s="461">
        <v>2351.16</v>
      </c>
      <c r="S123" s="225">
        <v>2351.16</v>
      </c>
      <c r="T123" s="551">
        <v>0</v>
      </c>
      <c r="U123" s="558">
        <v>1</v>
      </c>
      <c r="V123" s="556">
        <v>1</v>
      </c>
      <c r="W123" s="475">
        <v>2351.16</v>
      </c>
      <c r="X123" s="476">
        <v>0</v>
      </c>
    </row>
    <row r="124" spans="1:24" ht="13.5" thickBot="1" x14ac:dyDescent="0.3">
      <c r="A124" s="264"/>
      <c r="B124" s="265" t="s">
        <v>217</v>
      </c>
      <c r="C124" s="266"/>
      <c r="D124" s="267"/>
      <c r="E124" s="268"/>
      <c r="F124" s="269"/>
      <c r="G124" s="270"/>
      <c r="H124" s="271"/>
      <c r="I124" s="449"/>
      <c r="J124" s="266"/>
      <c r="K124" s="266"/>
      <c r="L124" s="272"/>
      <c r="M124" s="273">
        <v>224019.77999999997</v>
      </c>
      <c r="N124" s="273">
        <v>57599.679999999993</v>
      </c>
      <c r="O124" s="273">
        <v>0</v>
      </c>
      <c r="P124" s="273">
        <v>281619.44999999995</v>
      </c>
      <c r="Q124" s="273">
        <v>119148.9039</v>
      </c>
      <c r="R124" s="463">
        <v>84870.739999999991</v>
      </c>
      <c r="S124" s="273">
        <v>204019.6439</v>
      </c>
      <c r="T124" s="555">
        <v>20000.136099999974</v>
      </c>
      <c r="U124" s="565">
        <v>0.91072156172995089</v>
      </c>
      <c r="V124" s="557"/>
      <c r="W124" s="475">
        <v>62471.039999999994</v>
      </c>
      <c r="X124" s="476">
        <v>22399.699999999997</v>
      </c>
    </row>
    <row r="125" spans="1:24" s="280" customFormat="1" x14ac:dyDescent="0.25">
      <c r="A125" s="274"/>
      <c r="B125" s="434"/>
      <c r="C125" s="275" t="s">
        <v>337</v>
      </c>
      <c r="D125" s="276"/>
      <c r="E125" s="276"/>
      <c r="F125" s="276"/>
      <c r="G125" s="277"/>
      <c r="H125" s="278"/>
      <c r="I125" s="450"/>
      <c r="J125" s="277"/>
      <c r="K125" s="277"/>
      <c r="L125" s="277"/>
      <c r="M125" s="277"/>
      <c r="N125" s="276"/>
      <c r="O125" s="276"/>
      <c r="P125" s="276"/>
      <c r="Q125" s="435"/>
      <c r="R125" s="464" t="s">
        <v>338</v>
      </c>
      <c r="S125" s="276"/>
      <c r="T125" s="279"/>
      <c r="U125" s="566"/>
      <c r="X125" s="471"/>
    </row>
    <row r="126" spans="1:24" s="280" customFormat="1" x14ac:dyDescent="0.25">
      <c r="A126" s="281"/>
      <c r="B126" s="436"/>
      <c r="C126" s="282" t="s">
        <v>339</v>
      </c>
      <c r="D126" s="283"/>
      <c r="E126" s="283"/>
      <c r="F126" s="283"/>
      <c r="H126" s="284"/>
      <c r="I126" s="451"/>
      <c r="N126" s="283"/>
      <c r="O126" s="283"/>
      <c r="P126" s="283"/>
      <c r="Q126" s="437"/>
      <c r="R126" s="465" t="s">
        <v>340</v>
      </c>
      <c r="S126" s="283"/>
      <c r="T126" s="285"/>
      <c r="U126" s="566"/>
      <c r="X126" s="471"/>
    </row>
    <row r="127" spans="1:24" s="280" customFormat="1" x14ac:dyDescent="0.25">
      <c r="A127" s="281"/>
      <c r="B127" s="436" t="s">
        <v>341</v>
      </c>
      <c r="C127" s="282" t="s">
        <v>340</v>
      </c>
      <c r="D127" s="226"/>
      <c r="E127" s="226"/>
      <c r="F127" s="226"/>
      <c r="H127" s="284"/>
      <c r="I127" s="451"/>
      <c r="N127" s="226"/>
      <c r="O127" s="226"/>
      <c r="P127" s="283"/>
      <c r="Q127" s="438"/>
      <c r="R127" s="466"/>
      <c r="S127" s="284"/>
      <c r="T127" s="284"/>
      <c r="U127" s="567"/>
      <c r="X127" s="471"/>
    </row>
    <row r="128" spans="1:24" s="280" customFormat="1" x14ac:dyDescent="0.25">
      <c r="A128" s="281"/>
      <c r="B128" s="436"/>
      <c r="C128" s="281"/>
      <c r="H128" s="284"/>
      <c r="I128" s="451"/>
      <c r="N128" s="226"/>
      <c r="O128" s="226"/>
      <c r="P128" s="283"/>
      <c r="Q128" s="438"/>
      <c r="R128" s="466"/>
      <c r="S128" s="284"/>
      <c r="T128" s="284"/>
      <c r="U128" s="567"/>
      <c r="X128" s="471"/>
    </row>
    <row r="129" spans="1:24" s="280" customFormat="1" x14ac:dyDescent="0.25">
      <c r="A129" s="281"/>
      <c r="B129" s="280" t="s">
        <v>362</v>
      </c>
      <c r="C129" s="281"/>
      <c r="H129" s="284"/>
      <c r="I129" s="451"/>
      <c r="N129" s="226"/>
      <c r="O129" s="226"/>
      <c r="P129" s="283"/>
      <c r="Q129" s="438"/>
      <c r="R129" s="466"/>
      <c r="S129" s="284"/>
      <c r="T129" s="284"/>
      <c r="U129" s="567"/>
      <c r="X129" s="471"/>
    </row>
    <row r="130" spans="1:24" s="280" customFormat="1" ht="15" customHeight="1" x14ac:dyDescent="0.25">
      <c r="A130" s="477" t="s">
        <v>0</v>
      </c>
      <c r="B130" s="478"/>
      <c r="C130" s="281"/>
      <c r="H130" s="286"/>
      <c r="I130" s="452"/>
      <c r="N130" s="226"/>
      <c r="O130" s="226"/>
      <c r="P130" s="283"/>
      <c r="Q130" s="438"/>
      <c r="R130" s="467"/>
      <c r="S130" s="286"/>
      <c r="T130" s="286"/>
      <c r="U130" s="567"/>
      <c r="X130" s="471"/>
    </row>
    <row r="131" spans="1:24" s="280" customFormat="1" ht="15.75" customHeight="1" thickBot="1" x14ac:dyDescent="0.3">
      <c r="A131" s="479" t="s">
        <v>342</v>
      </c>
      <c r="B131" s="480"/>
      <c r="C131" s="287"/>
      <c r="D131" s="288"/>
      <c r="E131" s="288"/>
      <c r="F131" s="288"/>
      <c r="G131" s="288"/>
      <c r="H131" s="288"/>
      <c r="I131" s="453"/>
      <c r="J131" s="288"/>
      <c r="K131" s="288"/>
      <c r="L131" s="288"/>
      <c r="M131" s="288"/>
      <c r="N131" s="288"/>
      <c r="O131" s="288"/>
      <c r="P131" s="288"/>
      <c r="Q131" s="289"/>
      <c r="R131" s="468"/>
      <c r="S131" s="288"/>
      <c r="T131" s="288"/>
      <c r="U131" s="567"/>
      <c r="X131" s="471"/>
    </row>
    <row r="132" spans="1:24" s="280" customFormat="1" x14ac:dyDescent="0.25">
      <c r="D132" s="290"/>
      <c r="I132" s="454"/>
      <c r="R132" s="454"/>
      <c r="U132" s="567"/>
      <c r="X132" s="471"/>
    </row>
    <row r="133" spans="1:24" hidden="1" x14ac:dyDescent="0.25">
      <c r="D133" s="293"/>
      <c r="E133" s="294"/>
      <c r="F133" s="125"/>
      <c r="G133" s="295"/>
      <c r="M133" s="296"/>
    </row>
    <row r="134" spans="1:24" hidden="1" x14ac:dyDescent="0.25">
      <c r="D134" s="293"/>
      <c r="E134" s="294"/>
      <c r="F134" s="125"/>
      <c r="G134" s="295"/>
      <c r="M134" s="297">
        <v>224019.77999999997</v>
      </c>
      <c r="N134" s="294">
        <v>57599.679999999993</v>
      </c>
      <c r="O134" s="294">
        <v>0</v>
      </c>
      <c r="P134" s="294">
        <v>281619.44999999995</v>
      </c>
      <c r="Q134" s="307">
        <v>0</v>
      </c>
      <c r="R134" s="469">
        <v>32434.644899999999</v>
      </c>
      <c r="S134" s="307">
        <v>32434.644899999999</v>
      </c>
      <c r="T134" s="307">
        <v>191585.12589999998</v>
      </c>
    </row>
    <row r="135" spans="1:24" hidden="1" x14ac:dyDescent="0.25">
      <c r="D135" s="293"/>
      <c r="F135" s="293"/>
      <c r="G135" s="295"/>
      <c r="M135" s="297"/>
      <c r="O135" s="294"/>
      <c r="P135" s="294"/>
      <c r="Q135" s="307">
        <v>0.37885377800121045</v>
      </c>
      <c r="R135" s="469"/>
      <c r="S135" s="307"/>
      <c r="T135" s="307"/>
    </row>
    <row r="136" spans="1:24" hidden="1" x14ac:dyDescent="0.25">
      <c r="D136" s="293"/>
      <c r="F136" s="293"/>
      <c r="G136" s="295"/>
      <c r="M136" s="297"/>
      <c r="O136" s="294"/>
      <c r="P136" s="294"/>
      <c r="Q136" s="307"/>
      <c r="R136" s="469"/>
      <c r="S136" s="307"/>
      <c r="T136" s="307"/>
    </row>
    <row r="137" spans="1:24" hidden="1" x14ac:dyDescent="0.25">
      <c r="D137" s="293"/>
      <c r="F137" s="293"/>
      <c r="G137" s="295"/>
      <c r="M137" s="297">
        <v>224019.77999999997</v>
      </c>
      <c r="N137" s="294">
        <v>57599.679999999993</v>
      </c>
      <c r="O137" s="294">
        <v>0</v>
      </c>
      <c r="P137" s="294">
        <v>281619.44999999995</v>
      </c>
      <c r="Q137" s="307">
        <v>32434.644899999999</v>
      </c>
      <c r="R137" s="469">
        <v>16887.790300000001</v>
      </c>
      <c r="S137" s="307"/>
      <c r="T137" s="307"/>
    </row>
    <row r="138" spans="1:24" hidden="1" x14ac:dyDescent="0.25">
      <c r="D138" s="293"/>
      <c r="F138" s="293"/>
      <c r="G138" s="295"/>
    </row>
    <row r="139" spans="1:24" hidden="1" x14ac:dyDescent="0.25"/>
    <row r="140" spans="1:24" hidden="1" x14ac:dyDescent="0.25"/>
    <row r="141" spans="1:24" hidden="1" x14ac:dyDescent="0.25"/>
    <row r="142" spans="1:24" hidden="1" x14ac:dyDescent="0.25"/>
    <row r="143" spans="1:24" hidden="1" x14ac:dyDescent="0.25"/>
    <row r="144" spans="1:2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spans="13:20" hidden="1" x14ac:dyDescent="0.25"/>
    <row r="210" spans="13:20" hidden="1" x14ac:dyDescent="0.25"/>
    <row r="211" spans="13:20" hidden="1" x14ac:dyDescent="0.25"/>
    <row r="212" spans="13:20" hidden="1" x14ac:dyDescent="0.25"/>
    <row r="213" spans="13:20" hidden="1" x14ac:dyDescent="0.25"/>
    <row r="214" spans="13:20" hidden="1" x14ac:dyDescent="0.25">
      <c r="M214" s="212">
        <v>224019.77999999997</v>
      </c>
      <c r="N214" s="294">
        <v>57599.679999999993</v>
      </c>
      <c r="O214" s="212">
        <v>0</v>
      </c>
      <c r="P214" s="212">
        <v>281619.44999999995</v>
      </c>
      <c r="Q214" s="292">
        <v>49830.591999999997</v>
      </c>
      <c r="R214" s="455">
        <v>18992.976199999997</v>
      </c>
      <c r="S214" s="292">
        <v>68823.568200000009</v>
      </c>
      <c r="T214" s="292">
        <v>155196.20259999999</v>
      </c>
    </row>
    <row r="215" spans="13:20" hidden="1" x14ac:dyDescent="0.25">
      <c r="Q215" s="292" t="s">
        <v>393</v>
      </c>
      <c r="R215" s="455">
        <v>62471.039999999994</v>
      </c>
    </row>
    <row r="216" spans="13:20" ht="13.5" hidden="1" thickBot="1" x14ac:dyDescent="0.3">
      <c r="Q216" s="292" t="s">
        <v>392</v>
      </c>
      <c r="R216" s="463">
        <v>-22399.699999999997</v>
      </c>
    </row>
  </sheetData>
  <mergeCells count="13">
    <mergeCell ref="A130:B130"/>
    <mergeCell ref="A131:B131"/>
    <mergeCell ref="C1:L1"/>
    <mergeCell ref="A4:U4"/>
    <mergeCell ref="U5:U6"/>
    <mergeCell ref="A5:A6"/>
    <mergeCell ref="B5:B6"/>
    <mergeCell ref="C5:C6"/>
    <mergeCell ref="L5:L6"/>
    <mergeCell ref="D5:G6"/>
    <mergeCell ref="M5:P6"/>
    <mergeCell ref="H5:K5"/>
    <mergeCell ref="Q5:T5"/>
  </mergeCells>
  <printOptions horizontalCentered="1"/>
  <pageMargins left="0.11811023622047245" right="0.11811023622047245" top="7.874015748031496E-2" bottom="0.15748031496062992" header="0.31496062992125984" footer="0.31496062992125984"/>
  <pageSetup scale="60" orientation="landscape" horizont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7F689-3BE9-4EAF-9A58-214B448618EC}">
  <dimension ref="A4:J10"/>
  <sheetViews>
    <sheetView topLeftCell="B1" workbookViewId="0">
      <selection activeCell="F12" sqref="F12"/>
    </sheetView>
  </sheetViews>
  <sheetFormatPr defaultRowHeight="15" x14ac:dyDescent="0.25"/>
  <cols>
    <col min="2" max="2" width="48.28515625" bestFit="1" customWidth="1"/>
    <col min="3" max="3" width="6" bestFit="1" customWidth="1"/>
    <col min="4" max="4" width="5.28515625" bestFit="1" customWidth="1"/>
    <col min="5" max="5" width="6.85546875" bestFit="1" customWidth="1"/>
    <col min="6" max="6" width="8.140625" bestFit="1" customWidth="1"/>
    <col min="7" max="7" width="7.5703125" bestFit="1" customWidth="1"/>
    <col min="8" max="8" width="6.85546875" bestFit="1" customWidth="1"/>
    <col min="9" max="9" width="7.42578125" bestFit="1" customWidth="1"/>
    <col min="10" max="10" width="10.42578125" bestFit="1" customWidth="1"/>
  </cols>
  <sheetData>
    <row r="4" spans="1:10" x14ac:dyDescent="0.25">
      <c r="B4" s="393"/>
      <c r="C4" s="390" t="s">
        <v>75</v>
      </c>
      <c r="D4" s="391">
        <v>25.8</v>
      </c>
      <c r="E4" s="392">
        <v>53.5</v>
      </c>
      <c r="F4" s="392">
        <v>1380.3</v>
      </c>
      <c r="G4" s="393"/>
      <c r="H4" s="393"/>
      <c r="I4" s="393"/>
    </row>
    <row r="5" spans="1:10" s="125" customFormat="1" ht="28.5" customHeight="1" x14ac:dyDescent="0.25">
      <c r="A5" s="232" t="s">
        <v>78</v>
      </c>
      <c r="B5" s="382" t="s">
        <v>79</v>
      </c>
      <c r="C5" s="383" t="s">
        <v>382</v>
      </c>
      <c r="D5" s="383" t="s">
        <v>383</v>
      </c>
      <c r="E5" s="383" t="s">
        <v>384</v>
      </c>
      <c r="F5" s="383" t="s">
        <v>368</v>
      </c>
      <c r="G5" s="383" t="s">
        <v>385</v>
      </c>
      <c r="H5" s="383" t="s">
        <v>386</v>
      </c>
      <c r="I5" s="383" t="s">
        <v>387</v>
      </c>
      <c r="J5" s="383" t="s">
        <v>388</v>
      </c>
    </row>
    <row r="6" spans="1:10" s="125" customFormat="1" ht="12.75" x14ac:dyDescent="0.25">
      <c r="A6" s="232"/>
      <c r="B6" s="384" t="s">
        <v>380</v>
      </c>
      <c r="C6" s="385">
        <v>25.8</v>
      </c>
      <c r="D6" s="385">
        <v>0.2</v>
      </c>
      <c r="E6" s="385">
        <v>0.3</v>
      </c>
      <c r="F6" s="385">
        <f>+E6*D6*C6</f>
        <v>1.548</v>
      </c>
      <c r="G6" s="385">
        <v>600</v>
      </c>
      <c r="H6" s="385">
        <f>+G6*F6</f>
        <v>928.80000000000007</v>
      </c>
      <c r="I6" s="387"/>
      <c r="J6" s="387"/>
    </row>
    <row r="7" spans="1:10" s="125" customFormat="1" ht="13.5" customHeight="1" x14ac:dyDescent="0.25">
      <c r="A7" s="232"/>
      <c r="B7" s="398" t="s">
        <v>381</v>
      </c>
      <c r="C7" s="385"/>
      <c r="D7" s="385"/>
      <c r="E7" s="385"/>
      <c r="F7" s="385"/>
      <c r="G7" s="385"/>
      <c r="H7" s="387"/>
      <c r="I7" s="400">
        <v>2.1800000000000002</v>
      </c>
      <c r="J7" s="399">
        <f>+I7*H6</f>
        <v>2024.7840000000003</v>
      </c>
    </row>
    <row r="8" spans="1:10" s="125" customFormat="1" ht="38.25" customHeight="1" x14ac:dyDescent="0.25">
      <c r="A8" s="232" t="s">
        <v>80</v>
      </c>
      <c r="B8" s="394" t="s">
        <v>81</v>
      </c>
      <c r="C8" s="395" t="s">
        <v>13</v>
      </c>
      <c r="D8" s="396">
        <v>8</v>
      </c>
      <c r="E8" s="397">
        <v>133.53</v>
      </c>
      <c r="F8" s="397">
        <v>1068.24</v>
      </c>
      <c r="G8" s="389"/>
    </row>
    <row r="9" spans="1:10" s="125" customFormat="1" ht="12.75" x14ac:dyDescent="0.25">
      <c r="A9" s="232"/>
      <c r="B9" s="384" t="s">
        <v>380</v>
      </c>
      <c r="C9" s="385"/>
      <c r="D9" s="386"/>
      <c r="E9" s="388"/>
      <c r="F9" s="388"/>
      <c r="G9" s="389"/>
    </row>
    <row r="10" spans="1:10" s="125" customFormat="1" ht="12.75" x14ac:dyDescent="0.25">
      <c r="A10" s="232"/>
      <c r="B10" s="384"/>
      <c r="C10" s="385"/>
      <c r="D10" s="386"/>
      <c r="E10" s="388"/>
      <c r="F10" s="388"/>
      <c r="G10" s="389"/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E0AE5-92DA-4A35-94DA-9C0F880E2BD7}">
  <dimension ref="A1:T267"/>
  <sheetViews>
    <sheetView showGridLines="0" topLeftCell="A22" workbookViewId="0">
      <selection activeCell="G8" sqref="G8"/>
    </sheetView>
  </sheetViews>
  <sheetFormatPr defaultColWidth="8.85546875" defaultRowHeight="15" x14ac:dyDescent="0.25"/>
  <cols>
    <col min="1" max="1" width="12.85546875" style="291" customWidth="1"/>
    <col min="2" max="2" width="62.7109375" style="239" customWidth="1"/>
    <col min="3" max="3" width="6.7109375" style="292" customWidth="1"/>
    <col min="4" max="4" width="7.7109375" style="296" bestFit="1" customWidth="1"/>
    <col min="5" max="5" width="11.85546875" style="331" customWidth="1"/>
    <col min="6" max="6" width="9" style="331" bestFit="1" customWidth="1"/>
    <col min="7" max="7" width="11" style="331" customWidth="1"/>
    <col min="8" max="8" width="9" style="331" bestFit="1" customWidth="1"/>
    <col min="9" max="9" width="10.7109375" style="331" customWidth="1"/>
    <col min="10" max="10" width="10.42578125" style="331" customWidth="1"/>
    <col min="11" max="11" width="11.85546875" style="304" customWidth="1"/>
    <col min="12" max="16384" width="8.85546875" style="304"/>
  </cols>
  <sheetData>
    <row r="1" spans="1:10" x14ac:dyDescent="0.25">
      <c r="A1" s="234" t="s">
        <v>343</v>
      </c>
      <c r="B1" s="312"/>
      <c r="C1" s="313" t="s">
        <v>352</v>
      </c>
      <c r="D1" s="314"/>
      <c r="E1" s="314"/>
      <c r="F1" s="314"/>
      <c r="G1" s="314"/>
      <c r="H1" s="315"/>
      <c r="I1" s="316"/>
      <c r="J1" s="302"/>
    </row>
    <row r="2" spans="1:10" x14ac:dyDescent="0.25">
      <c r="A2" s="238" t="s">
        <v>1</v>
      </c>
      <c r="B2" s="317"/>
      <c r="C2" s="318" t="s">
        <v>361</v>
      </c>
      <c r="D2" s="221"/>
      <c r="E2" s="319"/>
      <c r="F2" s="319"/>
      <c r="G2" s="319"/>
      <c r="H2" s="320"/>
      <c r="I2" s="304"/>
      <c r="J2" s="321"/>
    </row>
    <row r="3" spans="1:10" ht="15.75" thickBot="1" x14ac:dyDescent="0.3">
      <c r="A3" s="243" t="s">
        <v>2</v>
      </c>
      <c r="B3" s="322"/>
      <c r="C3" s="323" t="str">
        <f>+MED_05!C3</f>
        <v>Período: 01/12/2023 a 31/01/2024</v>
      </c>
      <c r="D3" s="223"/>
      <c r="E3" s="324"/>
      <c r="F3" s="324"/>
      <c r="G3" s="324"/>
      <c r="H3" s="325"/>
      <c r="I3" s="326"/>
      <c r="J3" s="327"/>
    </row>
    <row r="4" spans="1:10" ht="15" customHeight="1" thickBot="1" x14ac:dyDescent="0.35">
      <c r="A4" s="512" t="s">
        <v>353</v>
      </c>
      <c r="B4" s="513"/>
      <c r="C4" s="513"/>
      <c r="D4" s="513"/>
      <c r="E4" s="513"/>
      <c r="F4" s="513"/>
      <c r="G4" s="513"/>
      <c r="H4" s="513"/>
      <c r="I4" s="513"/>
      <c r="J4" s="513"/>
    </row>
    <row r="5" spans="1:10" x14ac:dyDescent="0.25">
      <c r="A5" s="309" t="s">
        <v>243</v>
      </c>
      <c r="B5" s="310" t="s">
        <v>244</v>
      </c>
      <c r="C5" s="328" t="s">
        <v>245</v>
      </c>
      <c r="D5" s="329"/>
      <c r="E5" s="330"/>
      <c r="F5" s="330"/>
      <c r="G5" s="330"/>
      <c r="H5" s="330"/>
      <c r="I5" s="330"/>
      <c r="J5" s="330"/>
    </row>
    <row r="6" spans="1:10" x14ac:dyDescent="0.25">
      <c r="A6" s="250">
        <v>1</v>
      </c>
      <c r="B6" s="250" t="s">
        <v>3</v>
      </c>
      <c r="C6" s="251"/>
      <c r="E6" s="296"/>
      <c r="F6" s="296"/>
      <c r="G6" s="296"/>
      <c r="H6" s="296"/>
      <c r="I6" s="296"/>
      <c r="J6" s="296"/>
    </row>
    <row r="7" spans="1:10" x14ac:dyDescent="0.25">
      <c r="A7" s="254" t="s">
        <v>4</v>
      </c>
      <c r="B7" s="254" t="s">
        <v>5</v>
      </c>
      <c r="C7" s="225"/>
      <c r="E7" s="296"/>
      <c r="F7" s="296"/>
      <c r="G7" s="296"/>
      <c r="H7" s="296"/>
      <c r="I7" s="296"/>
      <c r="J7" s="296"/>
    </row>
    <row r="8" spans="1:10" x14ac:dyDescent="0.25">
      <c r="A8" s="122" t="s">
        <v>6</v>
      </c>
      <c r="B8" s="122" t="s">
        <v>7</v>
      </c>
      <c r="C8" s="225" t="s">
        <v>8</v>
      </c>
      <c r="D8" s="514" t="s">
        <v>363</v>
      </c>
      <c r="E8" s="515"/>
      <c r="F8" s="516"/>
      <c r="J8" s="304"/>
    </row>
    <row r="9" spans="1:10" hidden="1" x14ac:dyDescent="0.25">
      <c r="A9" s="254" t="s">
        <v>9</v>
      </c>
      <c r="B9" s="254" t="s">
        <v>10</v>
      </c>
      <c r="C9" s="225"/>
      <c r="D9" s="353"/>
      <c r="J9" s="304"/>
    </row>
    <row r="10" spans="1:10" hidden="1" x14ac:dyDescent="0.25">
      <c r="A10" s="122" t="s">
        <v>11</v>
      </c>
      <c r="B10" s="122" t="s">
        <v>12</v>
      </c>
      <c r="C10" s="225" t="s">
        <v>13</v>
      </c>
      <c r="D10" s="332" t="s">
        <v>344</v>
      </c>
      <c r="J10" s="304"/>
    </row>
    <row r="11" spans="1:10" ht="25.5" hidden="1" x14ac:dyDescent="0.25">
      <c r="A11" s="122" t="s">
        <v>14</v>
      </c>
      <c r="B11" s="122" t="s">
        <v>15</v>
      </c>
      <c r="C11" s="225" t="s">
        <v>16</v>
      </c>
      <c r="D11" s="332">
        <v>1</v>
      </c>
      <c r="J11" s="304"/>
    </row>
    <row r="12" spans="1:10" ht="25.5" hidden="1" x14ac:dyDescent="0.25">
      <c r="A12" s="122" t="s">
        <v>17</v>
      </c>
      <c r="B12" s="122" t="s">
        <v>18</v>
      </c>
      <c r="C12" s="225" t="s">
        <v>16</v>
      </c>
      <c r="D12" s="332">
        <v>1</v>
      </c>
      <c r="J12" s="304"/>
    </row>
    <row r="13" spans="1:10" hidden="1" x14ac:dyDescent="0.25">
      <c r="A13" s="122" t="s">
        <v>19</v>
      </c>
      <c r="B13" s="122" t="s">
        <v>20</v>
      </c>
      <c r="C13" s="225" t="s">
        <v>16</v>
      </c>
      <c r="D13" s="332">
        <v>1</v>
      </c>
      <c r="J13" s="304"/>
    </row>
    <row r="14" spans="1:10" ht="38.25" hidden="1" x14ac:dyDescent="0.25">
      <c r="A14" s="122" t="s">
        <v>21</v>
      </c>
      <c r="B14" s="122" t="s">
        <v>22</v>
      </c>
      <c r="C14" s="225" t="s">
        <v>23</v>
      </c>
      <c r="D14" s="332"/>
      <c r="J14" s="304"/>
    </row>
    <row r="15" spans="1:10" ht="25.5" hidden="1" x14ac:dyDescent="0.25">
      <c r="A15" s="122" t="s">
        <v>24</v>
      </c>
      <c r="B15" s="122" t="s">
        <v>25</v>
      </c>
      <c r="C15" s="225" t="s">
        <v>8</v>
      </c>
      <c r="D15" s="332"/>
      <c r="J15" s="304"/>
    </row>
    <row r="16" spans="1:10" ht="38.25" hidden="1" x14ac:dyDescent="0.25">
      <c r="A16" s="122" t="s">
        <v>26</v>
      </c>
      <c r="B16" s="122" t="s">
        <v>27</v>
      </c>
      <c r="C16" s="225" t="s">
        <v>8</v>
      </c>
      <c r="D16" s="332"/>
      <c r="J16" s="304"/>
    </row>
    <row r="17" spans="1:11" hidden="1" x14ac:dyDescent="0.25">
      <c r="A17" s="254" t="s">
        <v>28</v>
      </c>
      <c r="B17" s="254" t="s">
        <v>29</v>
      </c>
      <c r="C17" s="225"/>
      <c r="D17" s="332"/>
      <c r="J17" s="304"/>
    </row>
    <row r="18" spans="1:11" hidden="1" x14ac:dyDescent="0.25">
      <c r="A18" s="122" t="s">
        <v>30</v>
      </c>
      <c r="B18" s="122" t="s">
        <v>31</v>
      </c>
      <c r="C18" s="225" t="s">
        <v>32</v>
      </c>
      <c r="D18" s="333" t="s">
        <v>345</v>
      </c>
      <c r="J18" s="304"/>
    </row>
    <row r="19" spans="1:11" x14ac:dyDescent="0.25">
      <c r="A19" s="122"/>
      <c r="B19" s="122"/>
      <c r="C19" s="225"/>
      <c r="D19" s="517" t="s">
        <v>364</v>
      </c>
      <c r="E19" s="517"/>
      <c r="F19" s="517"/>
      <c r="J19" s="304"/>
    </row>
    <row r="20" spans="1:11" x14ac:dyDescent="0.25">
      <c r="A20" s="254" t="s">
        <v>33</v>
      </c>
      <c r="B20" s="254" t="s">
        <v>34</v>
      </c>
      <c r="C20" s="225"/>
      <c r="E20" s="296"/>
      <c r="F20" s="296"/>
      <c r="G20" s="296"/>
      <c r="H20" s="296"/>
      <c r="I20" s="296"/>
      <c r="J20" s="296"/>
      <c r="K20" s="298"/>
    </row>
    <row r="21" spans="1:11" x14ac:dyDescent="0.25">
      <c r="A21" s="253" t="s">
        <v>40</v>
      </c>
      <c r="B21" s="254" t="s">
        <v>41</v>
      </c>
      <c r="C21" s="225"/>
      <c r="E21" s="296"/>
      <c r="F21" s="296"/>
      <c r="G21" s="296"/>
      <c r="H21" s="296"/>
      <c r="I21" s="296"/>
      <c r="J21" s="296"/>
      <c r="K21" s="298"/>
    </row>
    <row r="22" spans="1:11" ht="25.5" x14ac:dyDescent="0.25">
      <c r="A22" s="232" t="s">
        <v>42</v>
      </c>
      <c r="B22" s="122" t="s">
        <v>38</v>
      </c>
      <c r="C22" s="127" t="s">
        <v>39</v>
      </c>
      <c r="D22" s="331"/>
    </row>
    <row r="23" spans="1:11" s="21" customFormat="1" x14ac:dyDescent="0.25">
      <c r="A23" s="9"/>
      <c r="B23" s="334"/>
      <c r="C23" s="335" t="s">
        <v>254</v>
      </c>
      <c r="D23" s="43" t="s">
        <v>265</v>
      </c>
      <c r="E23" s="43" t="s">
        <v>276</v>
      </c>
      <c r="F23" s="43" t="s">
        <v>280</v>
      </c>
      <c r="G23" s="89" t="s">
        <v>270</v>
      </c>
      <c r="H23" s="89" t="s">
        <v>271</v>
      </c>
      <c r="I23" s="510" t="s">
        <v>272</v>
      </c>
      <c r="J23" s="511"/>
    </row>
    <row r="24" spans="1:11" s="21" customFormat="1" x14ac:dyDescent="0.25">
      <c r="A24" s="68" t="s">
        <v>274</v>
      </c>
      <c r="B24" s="105"/>
      <c r="C24" s="105">
        <v>1.9153260000000001</v>
      </c>
      <c r="D24" s="40">
        <v>1.3</v>
      </c>
      <c r="E24" s="63">
        <v>0.3</v>
      </c>
      <c r="F24" s="63">
        <v>0.6</v>
      </c>
      <c r="G24" s="90">
        <v>1.5</v>
      </c>
      <c r="H24" s="90">
        <v>54</v>
      </c>
      <c r="I24" s="91">
        <f>+G24*E24*H24*C24*D24*F24</f>
        <v>36.303089004</v>
      </c>
      <c r="J24" s="99" t="s">
        <v>39</v>
      </c>
    </row>
    <row r="25" spans="1:11" s="21" customFormat="1" x14ac:dyDescent="0.25">
      <c r="A25" s="68" t="s">
        <v>273</v>
      </c>
      <c r="B25" s="105"/>
      <c r="C25" s="105">
        <v>3.7546470000000003</v>
      </c>
      <c r="D25" s="40">
        <v>1.3</v>
      </c>
      <c r="E25" s="63">
        <v>0.3</v>
      </c>
      <c r="F25" s="63">
        <v>0.6</v>
      </c>
      <c r="G25" s="90">
        <v>1.5</v>
      </c>
      <c r="H25" s="90">
        <v>54</v>
      </c>
      <c r="I25" s="91">
        <f t="shared" ref="I25:I31" si="0">+G25*E25*H25*C25*D25*F25</f>
        <v>71.165579237999992</v>
      </c>
      <c r="J25" s="99" t="s">
        <v>39</v>
      </c>
    </row>
    <row r="26" spans="1:11" s="21" customFormat="1" x14ac:dyDescent="0.25">
      <c r="A26" s="68" t="s">
        <v>275</v>
      </c>
      <c r="B26" s="105"/>
      <c r="C26" s="105">
        <v>1.9659960000000001</v>
      </c>
      <c r="D26" s="40">
        <v>1.3</v>
      </c>
      <c r="E26" s="63">
        <v>0.3</v>
      </c>
      <c r="F26" s="63">
        <v>0.6</v>
      </c>
      <c r="G26" s="90">
        <v>1.5</v>
      </c>
      <c r="H26" s="90">
        <v>54</v>
      </c>
      <c r="I26" s="91">
        <f t="shared" si="0"/>
        <v>37.263488183999996</v>
      </c>
      <c r="J26" s="99" t="s">
        <v>39</v>
      </c>
    </row>
    <row r="27" spans="1:11" s="21" customFormat="1" x14ac:dyDescent="0.25">
      <c r="A27" s="68" t="s">
        <v>277</v>
      </c>
      <c r="B27" s="105"/>
      <c r="C27" s="105">
        <v>6.7948470000000007</v>
      </c>
      <c r="D27" s="40">
        <v>1.3</v>
      </c>
      <c r="E27" s="63">
        <v>0.3</v>
      </c>
      <c r="F27" s="63">
        <v>0.6</v>
      </c>
      <c r="G27" s="90">
        <v>1.5</v>
      </c>
      <c r="H27" s="90">
        <v>54</v>
      </c>
      <c r="I27" s="91">
        <f t="shared" si="0"/>
        <v>128.78953003799998</v>
      </c>
      <c r="J27" s="99" t="s">
        <v>39</v>
      </c>
    </row>
    <row r="28" spans="1:11" s="21" customFormat="1" x14ac:dyDescent="0.25">
      <c r="A28" s="68" t="s">
        <v>274</v>
      </c>
      <c r="B28" s="105"/>
      <c r="C28" s="105">
        <v>1.9153260000000001</v>
      </c>
      <c r="D28" s="40">
        <f>+(1.3+0.5)/2</f>
        <v>0.9</v>
      </c>
      <c r="E28" s="63">
        <v>1.1499999999999999</v>
      </c>
      <c r="F28" s="63">
        <v>0.6</v>
      </c>
      <c r="G28" s="90">
        <v>1.5</v>
      </c>
      <c r="H28" s="90">
        <v>54</v>
      </c>
      <c r="I28" s="91">
        <f t="shared" si="0"/>
        <v>96.342813125999996</v>
      </c>
      <c r="J28" s="99" t="s">
        <v>39</v>
      </c>
    </row>
    <row r="29" spans="1:11" s="21" customFormat="1" x14ac:dyDescent="0.25">
      <c r="A29" s="68" t="s">
        <v>273</v>
      </c>
      <c r="B29" s="105"/>
      <c r="C29" s="105">
        <v>3.7546470000000003</v>
      </c>
      <c r="D29" s="40">
        <f>+(1.3+0.5)/2</f>
        <v>0.9</v>
      </c>
      <c r="E29" s="63">
        <v>1.1499999999999999</v>
      </c>
      <c r="F29" s="63">
        <v>0.6</v>
      </c>
      <c r="G29" s="90">
        <v>1.5</v>
      </c>
      <c r="H29" s="90">
        <v>54</v>
      </c>
      <c r="I29" s="91">
        <f t="shared" si="0"/>
        <v>188.86249874699996</v>
      </c>
      <c r="J29" s="99" t="s">
        <v>39</v>
      </c>
    </row>
    <row r="30" spans="1:11" s="21" customFormat="1" x14ac:dyDescent="0.25">
      <c r="A30" s="68" t="s">
        <v>275</v>
      </c>
      <c r="B30" s="105"/>
      <c r="C30" s="105">
        <v>1.9659960000000001</v>
      </c>
      <c r="D30" s="40">
        <f>+(1.3+0.5)/2</f>
        <v>0.9</v>
      </c>
      <c r="E30" s="63">
        <v>1.1499999999999999</v>
      </c>
      <c r="F30" s="63">
        <v>0.6</v>
      </c>
      <c r="G30" s="90">
        <v>1.5</v>
      </c>
      <c r="H30" s="90">
        <v>54</v>
      </c>
      <c r="I30" s="91">
        <f t="shared" si="0"/>
        <v>98.891564795999997</v>
      </c>
      <c r="J30" s="99" t="s">
        <v>39</v>
      </c>
    </row>
    <row r="31" spans="1:11" s="21" customFormat="1" x14ac:dyDescent="0.25">
      <c r="A31" s="68" t="s">
        <v>277</v>
      </c>
      <c r="B31" s="105"/>
      <c r="C31" s="105">
        <v>6.7948470000000007</v>
      </c>
      <c r="D31" s="40">
        <f>+(1.3+0.5)/2</f>
        <v>0.9</v>
      </c>
      <c r="E31" s="63">
        <v>1.1499999999999999</v>
      </c>
      <c r="F31" s="63">
        <v>0.6</v>
      </c>
      <c r="G31" s="90">
        <v>1.5</v>
      </c>
      <c r="H31" s="90">
        <v>54</v>
      </c>
      <c r="I31" s="91">
        <f t="shared" si="0"/>
        <v>341.78759894699999</v>
      </c>
      <c r="J31" s="99" t="s">
        <v>39</v>
      </c>
    </row>
    <row r="32" spans="1:11" s="21" customFormat="1" x14ac:dyDescent="0.25">
      <c r="A32" s="9"/>
      <c r="B32" s="43" t="s">
        <v>254</v>
      </c>
      <c r="C32" s="89" t="s">
        <v>255</v>
      </c>
      <c r="D32" s="89" t="s">
        <v>258</v>
      </c>
      <c r="E32" s="92" t="s">
        <v>256</v>
      </c>
      <c r="F32" s="43" t="s">
        <v>280</v>
      </c>
      <c r="G32" s="89" t="s">
        <v>270</v>
      </c>
      <c r="H32" s="89" t="s">
        <v>271</v>
      </c>
      <c r="I32" s="510" t="s">
        <v>272</v>
      </c>
      <c r="J32" s="511"/>
    </row>
    <row r="33" spans="1:14" s="21" customFormat="1" ht="25.5" x14ac:dyDescent="0.25">
      <c r="A33" s="68" t="s">
        <v>365</v>
      </c>
      <c r="B33" s="63">
        <f>4.2+4.2</f>
        <v>8.4</v>
      </c>
      <c r="C33" s="90">
        <f>(2.04+1.43)/2</f>
        <v>1.7349999999999999</v>
      </c>
      <c r="D33" s="90">
        <v>2</v>
      </c>
      <c r="E33" s="90">
        <f t="shared" ref="E33:E40" si="1">+C33*B33*D33</f>
        <v>29.148</v>
      </c>
      <c r="F33" s="90">
        <v>5.0000000000000001E-3</v>
      </c>
      <c r="G33" s="90">
        <v>1.5</v>
      </c>
      <c r="H33" s="90">
        <v>54</v>
      </c>
      <c r="I33" s="91">
        <f>+E33*F33*G33*H33</f>
        <v>11.804940000000002</v>
      </c>
      <c r="J33" s="134" t="s">
        <v>39</v>
      </c>
    </row>
    <row r="34" spans="1:14" s="21" customFormat="1" ht="25.5" x14ac:dyDescent="0.25">
      <c r="A34" s="68" t="s">
        <v>366</v>
      </c>
      <c r="B34" s="63">
        <v>6.7</v>
      </c>
      <c r="C34" s="90">
        <f>+(2.1+0.87)/2</f>
        <v>1.4850000000000001</v>
      </c>
      <c r="D34" s="90">
        <v>2</v>
      </c>
      <c r="E34" s="90">
        <f t="shared" si="1"/>
        <v>19.899000000000001</v>
      </c>
      <c r="F34" s="90">
        <v>5.0000000000000001E-3</v>
      </c>
      <c r="G34" s="90">
        <v>1.5</v>
      </c>
      <c r="H34" s="90">
        <v>54</v>
      </c>
      <c r="I34" s="91">
        <f t="shared" ref="I34:I40" si="2">+E34*F34*G34*H34</f>
        <v>8.0590949999999992</v>
      </c>
      <c r="J34" s="134" t="s">
        <v>39</v>
      </c>
    </row>
    <row r="35" spans="1:14" s="21" customFormat="1" ht="25.5" x14ac:dyDescent="0.25">
      <c r="A35" s="68" t="s">
        <v>366</v>
      </c>
      <c r="B35" s="63">
        <v>5.44</v>
      </c>
      <c r="C35" s="90">
        <v>0.74</v>
      </c>
      <c r="D35" s="90">
        <v>2</v>
      </c>
      <c r="E35" s="90">
        <f t="shared" si="1"/>
        <v>8.0511999999999997</v>
      </c>
      <c r="F35" s="90">
        <v>5.0000000000000001E-3</v>
      </c>
      <c r="G35" s="90">
        <v>1.5</v>
      </c>
      <c r="H35" s="90">
        <v>54</v>
      </c>
      <c r="I35" s="91">
        <f t="shared" si="2"/>
        <v>3.2607360000000001</v>
      </c>
      <c r="J35" s="134" t="s">
        <v>39</v>
      </c>
    </row>
    <row r="36" spans="1:14" s="21" customFormat="1" ht="25.5" x14ac:dyDescent="0.25">
      <c r="A36" s="68" t="s">
        <v>366</v>
      </c>
      <c r="B36" s="63">
        <v>3.22</v>
      </c>
      <c r="C36" s="90">
        <v>0.94</v>
      </c>
      <c r="D36" s="90">
        <v>2</v>
      </c>
      <c r="E36" s="90">
        <f t="shared" si="1"/>
        <v>6.0536000000000003</v>
      </c>
      <c r="F36" s="90">
        <v>5.0000000000000001E-3</v>
      </c>
      <c r="G36" s="90">
        <v>1.5</v>
      </c>
      <c r="H36" s="90">
        <v>54</v>
      </c>
      <c r="I36" s="91">
        <f t="shared" si="2"/>
        <v>2.4517080000000004</v>
      </c>
      <c r="J36" s="134" t="s">
        <v>39</v>
      </c>
    </row>
    <row r="37" spans="1:14" s="21" customFormat="1" ht="25.5" x14ac:dyDescent="0.25">
      <c r="A37" s="68" t="s">
        <v>365</v>
      </c>
      <c r="B37" s="63">
        <f>4.2+4.2</f>
        <v>8.4</v>
      </c>
      <c r="C37" s="90">
        <f>(2.04+1.43)/2</f>
        <v>1.7349999999999999</v>
      </c>
      <c r="D37" s="90">
        <v>2</v>
      </c>
      <c r="E37" s="90">
        <f t="shared" si="1"/>
        <v>29.148</v>
      </c>
      <c r="F37" s="90">
        <v>2.5000000000000001E-2</v>
      </c>
      <c r="G37" s="90">
        <v>1.5</v>
      </c>
      <c r="H37" s="90">
        <v>54</v>
      </c>
      <c r="I37" s="91">
        <f t="shared" si="2"/>
        <v>59.024700000000003</v>
      </c>
      <c r="J37" s="134" t="s">
        <v>39</v>
      </c>
    </row>
    <row r="38" spans="1:14" s="21" customFormat="1" ht="25.5" x14ac:dyDescent="0.25">
      <c r="A38" s="68" t="s">
        <v>366</v>
      </c>
      <c r="B38" s="63">
        <v>6.7</v>
      </c>
      <c r="C38" s="90">
        <f>+(2.1+0.87)/2</f>
        <v>1.4850000000000001</v>
      </c>
      <c r="D38" s="90">
        <v>2</v>
      </c>
      <c r="E38" s="90">
        <f t="shared" si="1"/>
        <v>19.899000000000001</v>
      </c>
      <c r="F38" s="90">
        <v>2.5000000000000001E-2</v>
      </c>
      <c r="G38" s="90">
        <v>1.5</v>
      </c>
      <c r="H38" s="90">
        <v>54</v>
      </c>
      <c r="I38" s="91">
        <f t="shared" si="2"/>
        <v>40.295475000000003</v>
      </c>
      <c r="J38" s="134" t="s">
        <v>39</v>
      </c>
    </row>
    <row r="39" spans="1:14" s="21" customFormat="1" ht="25.5" x14ac:dyDescent="0.25">
      <c r="A39" s="68" t="s">
        <v>366</v>
      </c>
      <c r="B39" s="63">
        <v>5.44</v>
      </c>
      <c r="C39" s="90">
        <v>0.74</v>
      </c>
      <c r="D39" s="90">
        <v>2</v>
      </c>
      <c r="E39" s="90">
        <f t="shared" si="1"/>
        <v>8.0511999999999997</v>
      </c>
      <c r="F39" s="90">
        <v>2.5000000000000001E-2</v>
      </c>
      <c r="G39" s="90">
        <v>1.5</v>
      </c>
      <c r="H39" s="90">
        <v>54</v>
      </c>
      <c r="I39" s="91">
        <f t="shared" si="2"/>
        <v>16.30368</v>
      </c>
      <c r="J39" s="134" t="s">
        <v>39</v>
      </c>
    </row>
    <row r="40" spans="1:14" s="21" customFormat="1" ht="25.5" x14ac:dyDescent="0.25">
      <c r="A40" s="68" t="s">
        <v>366</v>
      </c>
      <c r="B40" s="63">
        <v>3.22</v>
      </c>
      <c r="C40" s="90">
        <v>0.94</v>
      </c>
      <c r="D40" s="90">
        <v>2</v>
      </c>
      <c r="E40" s="90">
        <f t="shared" si="1"/>
        <v>6.0536000000000003</v>
      </c>
      <c r="F40" s="90">
        <v>2.5000000000000001E-2</v>
      </c>
      <c r="G40" s="90">
        <v>1.5</v>
      </c>
      <c r="H40" s="90">
        <v>54</v>
      </c>
      <c r="I40" s="91">
        <f t="shared" si="2"/>
        <v>12.258540000000002</v>
      </c>
      <c r="J40" s="134" t="s">
        <v>39</v>
      </c>
    </row>
    <row r="41" spans="1:14" s="21" customFormat="1" x14ac:dyDescent="0.25">
      <c r="A41" s="70"/>
      <c r="B41" s="336"/>
      <c r="C41" s="336"/>
      <c r="D41" s="72"/>
      <c r="E41" s="73"/>
      <c r="F41" s="73"/>
      <c r="G41" s="337"/>
      <c r="H41" s="94" t="s">
        <v>260</v>
      </c>
      <c r="I41" s="92">
        <f>+SUM(I24:I31)+SUM(I33:I40)</f>
        <v>1152.86503608</v>
      </c>
      <c r="J41" s="100" t="s">
        <v>39</v>
      </c>
    </row>
    <row r="42" spans="1:14" s="21" customFormat="1" x14ac:dyDescent="0.25">
      <c r="A42" s="74"/>
      <c r="B42" s="338"/>
      <c r="C42" s="338"/>
      <c r="D42" s="76"/>
      <c r="E42" s="77"/>
      <c r="F42" s="77"/>
      <c r="G42" s="339"/>
      <c r="H42" s="340"/>
      <c r="I42" s="341"/>
      <c r="J42" s="341"/>
    </row>
    <row r="43" spans="1:14" x14ac:dyDescent="0.25">
      <c r="A43" s="254" t="s">
        <v>40</v>
      </c>
      <c r="B43" s="254" t="s">
        <v>41</v>
      </c>
      <c r="C43" s="225"/>
      <c r="D43" s="331"/>
      <c r="M43" s="342"/>
      <c r="N43" s="342"/>
    </row>
    <row r="44" spans="1:14" ht="25.5" x14ac:dyDescent="0.25">
      <c r="A44" s="122" t="s">
        <v>42</v>
      </c>
      <c r="B44" s="122" t="s">
        <v>38</v>
      </c>
      <c r="C44" s="335" t="s">
        <v>254</v>
      </c>
      <c r="D44" s="43" t="s">
        <v>265</v>
      </c>
      <c r="E44" s="43" t="s">
        <v>276</v>
      </c>
      <c r="F44" s="43" t="s">
        <v>280</v>
      </c>
      <c r="G44" s="89" t="s">
        <v>270</v>
      </c>
      <c r="H44" s="89" t="s">
        <v>271</v>
      </c>
      <c r="I44" s="510" t="s">
        <v>272</v>
      </c>
      <c r="J44" s="511"/>
      <c r="L44" s="342"/>
      <c r="M44" s="342"/>
    </row>
    <row r="45" spans="1:14" s="21" customFormat="1" x14ac:dyDescent="0.25">
      <c r="A45" s="68" t="s">
        <v>274</v>
      </c>
      <c r="B45" s="105"/>
      <c r="C45" s="105">
        <v>1.9153260000000001</v>
      </c>
      <c r="D45" s="40">
        <v>1.3</v>
      </c>
      <c r="E45" s="63">
        <v>0.3</v>
      </c>
      <c r="F45" s="63">
        <v>0.71</v>
      </c>
      <c r="G45" s="90">
        <v>1.5</v>
      </c>
      <c r="H45" s="90">
        <v>54</v>
      </c>
      <c r="I45" s="91">
        <f>+G45*E45*H45*C45*D45*F45</f>
        <v>42.958655321399995</v>
      </c>
      <c r="J45" s="99" t="s">
        <v>39</v>
      </c>
    </row>
    <row r="46" spans="1:14" s="21" customFormat="1" x14ac:dyDescent="0.25">
      <c r="A46" s="68" t="s">
        <v>273</v>
      </c>
      <c r="B46" s="105"/>
      <c r="C46" s="105">
        <v>3.7546470000000003</v>
      </c>
      <c r="D46" s="40">
        <v>1.3</v>
      </c>
      <c r="E46" s="63">
        <v>0.3</v>
      </c>
      <c r="F46" s="63">
        <v>0.71</v>
      </c>
      <c r="G46" s="90">
        <v>1.5</v>
      </c>
      <c r="H46" s="90">
        <v>54</v>
      </c>
      <c r="I46" s="91">
        <f t="shared" ref="I46:I52" si="3">+G46*E46*H46*C46*D46*F46</f>
        <v>84.212602098299996</v>
      </c>
      <c r="J46" s="99" t="s">
        <v>39</v>
      </c>
    </row>
    <row r="47" spans="1:14" s="21" customFormat="1" x14ac:dyDescent="0.25">
      <c r="A47" s="68" t="s">
        <v>275</v>
      </c>
      <c r="B47" s="105"/>
      <c r="C47" s="105">
        <v>1.9659960000000001</v>
      </c>
      <c r="D47" s="40">
        <v>1.3</v>
      </c>
      <c r="E47" s="63">
        <v>0.3</v>
      </c>
      <c r="F47" s="63">
        <v>0.71</v>
      </c>
      <c r="G47" s="90">
        <v>1.5</v>
      </c>
      <c r="H47" s="90">
        <v>54</v>
      </c>
      <c r="I47" s="91">
        <f t="shared" si="3"/>
        <v>44.095127684399991</v>
      </c>
      <c r="J47" s="99" t="s">
        <v>39</v>
      </c>
    </row>
    <row r="48" spans="1:14" s="21" customFormat="1" x14ac:dyDescent="0.25">
      <c r="A48" s="68" t="s">
        <v>277</v>
      </c>
      <c r="B48" s="105"/>
      <c r="C48" s="105">
        <v>6.7948470000000007</v>
      </c>
      <c r="D48" s="40">
        <v>1.3</v>
      </c>
      <c r="E48" s="63">
        <v>0.3</v>
      </c>
      <c r="F48" s="63">
        <v>0.71</v>
      </c>
      <c r="G48" s="90">
        <v>1.5</v>
      </c>
      <c r="H48" s="90">
        <v>54</v>
      </c>
      <c r="I48" s="91">
        <f t="shared" si="3"/>
        <v>152.40094387829998</v>
      </c>
      <c r="J48" s="99" t="s">
        <v>39</v>
      </c>
    </row>
    <row r="49" spans="1:14" s="21" customFormat="1" x14ac:dyDescent="0.25">
      <c r="A49" s="68" t="s">
        <v>274</v>
      </c>
      <c r="B49" s="105"/>
      <c r="C49" s="105">
        <v>1.9153260000000001</v>
      </c>
      <c r="D49" s="40">
        <f>+(1.3+0.5)/2</f>
        <v>0.9</v>
      </c>
      <c r="E49" s="63">
        <v>1.1499999999999999</v>
      </c>
      <c r="F49" s="63">
        <v>0.71</v>
      </c>
      <c r="G49" s="90">
        <v>1.5</v>
      </c>
      <c r="H49" s="90">
        <v>54</v>
      </c>
      <c r="I49" s="91">
        <f t="shared" si="3"/>
        <v>114.0056621991</v>
      </c>
      <c r="J49" s="99" t="s">
        <v>39</v>
      </c>
    </row>
    <row r="50" spans="1:14" s="21" customFormat="1" x14ac:dyDescent="0.25">
      <c r="A50" s="68" t="s">
        <v>273</v>
      </c>
      <c r="B50" s="105"/>
      <c r="C50" s="105">
        <v>3.7546470000000003</v>
      </c>
      <c r="D50" s="40">
        <f>+(1.3+0.5)/2</f>
        <v>0.9</v>
      </c>
      <c r="E50" s="63">
        <v>1.1499999999999999</v>
      </c>
      <c r="F50" s="63">
        <v>0.71</v>
      </c>
      <c r="G50" s="90">
        <v>1.5</v>
      </c>
      <c r="H50" s="90">
        <v>54</v>
      </c>
      <c r="I50" s="91">
        <f t="shared" si="3"/>
        <v>223.48729018394997</v>
      </c>
      <c r="J50" s="99" t="s">
        <v>39</v>
      </c>
    </row>
    <row r="51" spans="1:14" s="21" customFormat="1" x14ac:dyDescent="0.25">
      <c r="A51" s="68" t="s">
        <v>275</v>
      </c>
      <c r="B51" s="105"/>
      <c r="C51" s="105">
        <v>1.9659960000000001</v>
      </c>
      <c r="D51" s="40">
        <f>+(1.3+0.5)/2</f>
        <v>0.9</v>
      </c>
      <c r="E51" s="63">
        <v>1.1499999999999999</v>
      </c>
      <c r="F51" s="63">
        <v>0.71</v>
      </c>
      <c r="G51" s="90">
        <v>1.5</v>
      </c>
      <c r="H51" s="90">
        <v>54</v>
      </c>
      <c r="I51" s="91">
        <f t="shared" si="3"/>
        <v>117.02168500859999</v>
      </c>
      <c r="J51" s="99" t="s">
        <v>39</v>
      </c>
    </row>
    <row r="52" spans="1:14" s="21" customFormat="1" x14ac:dyDescent="0.25">
      <c r="A52" s="68" t="s">
        <v>277</v>
      </c>
      <c r="B52" s="105"/>
      <c r="C52" s="105">
        <v>6.7948470000000007</v>
      </c>
      <c r="D52" s="40">
        <f>+(1.3+0.5)/2</f>
        <v>0.9</v>
      </c>
      <c r="E52" s="63">
        <v>1.1499999999999999</v>
      </c>
      <c r="F52" s="63">
        <v>0.71</v>
      </c>
      <c r="G52" s="90">
        <v>1.5</v>
      </c>
      <c r="H52" s="90">
        <v>54</v>
      </c>
      <c r="I52" s="91">
        <f t="shared" si="3"/>
        <v>404.44865875394999</v>
      </c>
      <c r="J52" s="99" t="s">
        <v>39</v>
      </c>
    </row>
    <row r="53" spans="1:14" s="21" customFormat="1" x14ac:dyDescent="0.25">
      <c r="A53" s="70"/>
      <c r="B53" s="71"/>
      <c r="C53" s="72"/>
      <c r="D53" s="73"/>
      <c r="E53" s="72"/>
      <c r="F53" s="73"/>
      <c r="G53" s="73"/>
      <c r="H53" s="94" t="s">
        <v>260</v>
      </c>
      <c r="I53" s="92">
        <f>+SUM(I45:I52)</f>
        <v>1182.6306251279998</v>
      </c>
      <c r="J53" s="100" t="s">
        <v>39</v>
      </c>
    </row>
    <row r="54" spans="1:14" x14ac:dyDescent="0.25">
      <c r="A54" s="254">
        <v>2</v>
      </c>
      <c r="B54" s="254" t="s">
        <v>43</v>
      </c>
      <c r="C54" s="331"/>
      <c r="D54" s="331"/>
      <c r="G54" s="343"/>
      <c r="H54" s="343"/>
      <c r="I54" s="343"/>
      <c r="J54" s="343"/>
      <c r="K54" s="342"/>
      <c r="L54" s="342"/>
      <c r="M54" s="342"/>
      <c r="N54" s="342"/>
    </row>
    <row r="55" spans="1:14" x14ac:dyDescent="0.25">
      <c r="A55" s="254" t="s">
        <v>44</v>
      </c>
      <c r="B55" s="254" t="s">
        <v>10</v>
      </c>
      <c r="C55" s="331"/>
      <c r="D55" s="331"/>
      <c r="G55" s="343"/>
      <c r="H55" s="343"/>
      <c r="I55" s="343"/>
      <c r="J55" s="343"/>
      <c r="K55" s="342"/>
      <c r="L55" s="342"/>
      <c r="M55" s="342"/>
      <c r="N55" s="342"/>
    </row>
    <row r="56" spans="1:14" ht="25.5" hidden="1" x14ac:dyDescent="0.25">
      <c r="A56" s="122" t="s">
        <v>45</v>
      </c>
      <c r="B56" s="122" t="s">
        <v>46</v>
      </c>
      <c r="C56" s="225" t="s">
        <v>13</v>
      </c>
      <c r="D56" s="331"/>
      <c r="E56" s="344" t="s">
        <v>347</v>
      </c>
      <c r="F56" s="345"/>
      <c r="G56" s="345"/>
      <c r="H56" s="345"/>
      <c r="I56" s="345"/>
      <c r="J56" s="345"/>
      <c r="K56" s="346"/>
      <c r="L56" s="342"/>
      <c r="M56" s="342"/>
      <c r="N56" s="342"/>
    </row>
    <row r="57" spans="1:14" x14ac:dyDescent="0.25">
      <c r="A57" s="122" t="s">
        <v>47</v>
      </c>
      <c r="B57" s="122" t="s">
        <v>48</v>
      </c>
      <c r="C57" s="225" t="s">
        <v>13</v>
      </c>
      <c r="D57" s="335" t="s">
        <v>254</v>
      </c>
      <c r="E57" s="43" t="s">
        <v>265</v>
      </c>
      <c r="F57" s="43" t="s">
        <v>276</v>
      </c>
      <c r="G57" s="43" t="s">
        <v>256</v>
      </c>
      <c r="H57" s="343"/>
      <c r="I57" s="343"/>
      <c r="J57" s="343"/>
      <c r="K57" s="342"/>
      <c r="L57" s="342"/>
      <c r="M57" s="342"/>
      <c r="N57" s="342"/>
    </row>
    <row r="58" spans="1:14" ht="25.5" hidden="1" x14ac:dyDescent="0.25">
      <c r="A58" s="122"/>
      <c r="B58" s="9"/>
      <c r="C58" s="334" t="s">
        <v>367</v>
      </c>
      <c r="D58" s="347">
        <v>0.7</v>
      </c>
      <c r="E58" s="59">
        <v>1.2</v>
      </c>
      <c r="F58" s="59">
        <v>3</v>
      </c>
      <c r="G58" s="63">
        <f>+(D58+D58+E58+E58)*F58</f>
        <v>11.399999999999999</v>
      </c>
      <c r="H58" s="343"/>
      <c r="I58" s="343"/>
      <c r="J58" s="343"/>
      <c r="K58" s="342"/>
      <c r="L58" s="342"/>
      <c r="M58" s="342"/>
      <c r="N58" s="342"/>
    </row>
    <row r="59" spans="1:14" ht="25.5" hidden="1" x14ac:dyDescent="0.25">
      <c r="A59" s="122"/>
      <c r="B59" s="9"/>
      <c r="C59" s="334" t="s">
        <v>367</v>
      </c>
      <c r="D59" s="347">
        <v>0.7</v>
      </c>
      <c r="E59" s="59">
        <v>1.2</v>
      </c>
      <c r="F59" s="59">
        <v>3</v>
      </c>
      <c r="G59" s="63">
        <f>+(D59+D59+E59+E59)*F59</f>
        <v>11.399999999999999</v>
      </c>
      <c r="H59" s="343"/>
      <c r="I59" s="343"/>
      <c r="J59" s="343"/>
      <c r="K59" s="342"/>
      <c r="L59" s="342"/>
      <c r="M59" s="342"/>
      <c r="N59" s="342"/>
    </row>
    <row r="60" spans="1:14" x14ac:dyDescent="0.25">
      <c r="A60" s="122"/>
      <c r="B60" s="9"/>
      <c r="C60" s="331"/>
      <c r="D60" s="105">
        <v>0.5</v>
      </c>
      <c r="E60" s="40">
        <v>1</v>
      </c>
      <c r="F60" s="63">
        <v>6.45</v>
      </c>
      <c r="G60" s="63">
        <f>+(D60+D60+E60+E60)*F60</f>
        <v>19.350000000000001</v>
      </c>
      <c r="H60" s="343"/>
      <c r="I60" s="343"/>
      <c r="J60" s="343"/>
      <c r="K60" s="342"/>
      <c r="L60" s="342"/>
      <c r="M60" s="342"/>
      <c r="N60" s="342"/>
    </row>
    <row r="61" spans="1:14" x14ac:dyDescent="0.25">
      <c r="A61" s="122"/>
      <c r="B61" s="68"/>
      <c r="C61" s="105"/>
      <c r="D61" s="105">
        <v>0.5</v>
      </c>
      <c r="E61" s="40">
        <v>1</v>
      </c>
      <c r="F61" s="63">
        <v>6.45</v>
      </c>
      <c r="G61" s="63">
        <f>+(D61+D61+E61+E61)*F61</f>
        <v>19.350000000000001</v>
      </c>
      <c r="H61" s="343"/>
      <c r="I61" s="343"/>
      <c r="J61" s="343"/>
      <c r="K61" s="342"/>
      <c r="L61" s="342"/>
      <c r="M61" s="342"/>
      <c r="N61" s="342"/>
    </row>
    <row r="62" spans="1:14" x14ac:dyDescent="0.25">
      <c r="A62" s="122"/>
      <c r="B62" s="68"/>
      <c r="C62" s="105"/>
      <c r="D62" s="105"/>
      <c r="E62" s="40"/>
      <c r="F62" s="94" t="s">
        <v>260</v>
      </c>
      <c r="G62" s="92">
        <f>+SUM(G60:G61)</f>
        <v>38.700000000000003</v>
      </c>
      <c r="H62" s="343"/>
      <c r="I62" s="343"/>
      <c r="J62" s="343"/>
      <c r="K62" s="342"/>
      <c r="L62" s="342"/>
      <c r="M62" s="342"/>
      <c r="N62" s="342"/>
    </row>
    <row r="63" spans="1:14" x14ac:dyDescent="0.25">
      <c r="A63" s="122" t="s">
        <v>49</v>
      </c>
      <c r="B63" s="122" t="s">
        <v>50</v>
      </c>
      <c r="C63" s="225" t="s">
        <v>51</v>
      </c>
      <c r="D63" s="335" t="s">
        <v>254</v>
      </c>
      <c r="E63" s="43" t="s">
        <v>265</v>
      </c>
      <c r="F63" s="43" t="s">
        <v>276</v>
      </c>
      <c r="G63" s="43" t="s">
        <v>368</v>
      </c>
      <c r="M63" s="342"/>
      <c r="N63" s="342"/>
    </row>
    <row r="64" spans="1:14" x14ac:dyDescent="0.25">
      <c r="A64" s="122"/>
      <c r="B64" s="122"/>
      <c r="C64" s="225"/>
      <c r="D64" s="347">
        <v>180</v>
      </c>
      <c r="E64" s="59">
        <v>1.5</v>
      </c>
      <c r="F64" s="59">
        <v>0.11</v>
      </c>
      <c r="G64" s="63">
        <f>+D64*E64*F64</f>
        <v>29.7</v>
      </c>
      <c r="M64" s="342"/>
      <c r="N64" s="342"/>
    </row>
    <row r="65" spans="1:14" x14ac:dyDescent="0.25">
      <c r="A65" s="122"/>
      <c r="B65" s="122"/>
      <c r="C65" s="225"/>
      <c r="D65" s="105"/>
      <c r="E65" s="40"/>
      <c r="F65" s="94" t="s">
        <v>260</v>
      </c>
      <c r="G65" s="92">
        <f>+G64</f>
        <v>29.7</v>
      </c>
      <c r="M65" s="342"/>
      <c r="N65" s="342"/>
    </row>
    <row r="66" spans="1:14" x14ac:dyDescent="0.25">
      <c r="A66" s="122"/>
      <c r="B66" s="122"/>
      <c r="C66" s="225"/>
      <c r="D66" s="331"/>
      <c r="M66" s="342"/>
      <c r="N66" s="342"/>
    </row>
    <row r="67" spans="1:14" ht="25.5" x14ac:dyDescent="0.25">
      <c r="A67" s="122" t="s">
        <v>52</v>
      </c>
      <c r="B67" s="122" t="s">
        <v>53</v>
      </c>
      <c r="C67" s="225" t="s">
        <v>39</v>
      </c>
      <c r="D67" s="335" t="s">
        <v>368</v>
      </c>
      <c r="E67" s="89" t="s">
        <v>270</v>
      </c>
      <c r="F67" s="89" t="s">
        <v>271</v>
      </c>
      <c r="G67" s="510" t="s">
        <v>272</v>
      </c>
      <c r="H67" s="511"/>
      <c r="I67" s="343"/>
      <c r="J67" s="348"/>
      <c r="K67" s="342"/>
    </row>
    <row r="68" spans="1:14" x14ac:dyDescent="0.25">
      <c r="A68" s="122"/>
      <c r="B68" s="122"/>
      <c r="C68" s="225"/>
      <c r="D68" s="105">
        <f>+G65</f>
        <v>29.7</v>
      </c>
      <c r="E68" s="90">
        <v>1.5</v>
      </c>
      <c r="F68" s="90">
        <v>15.6</v>
      </c>
      <c r="G68" s="91">
        <f>+D68*E68*F68</f>
        <v>694.9799999999999</v>
      </c>
      <c r="H68" s="99" t="s">
        <v>39</v>
      </c>
      <c r="I68" s="343"/>
      <c r="J68" s="349"/>
      <c r="K68" s="342"/>
    </row>
    <row r="69" spans="1:14" x14ac:dyDescent="0.25">
      <c r="A69" s="254" t="s">
        <v>54</v>
      </c>
      <c r="B69" s="254" t="s">
        <v>55</v>
      </c>
      <c r="C69" s="225"/>
      <c r="D69" s="331"/>
      <c r="E69" s="333"/>
      <c r="F69" s="343"/>
      <c r="G69" s="343"/>
      <c r="H69" s="343"/>
      <c r="I69" s="343"/>
      <c r="J69" s="348"/>
      <c r="K69" s="342"/>
      <c r="L69" s="342"/>
      <c r="M69" s="342"/>
      <c r="N69" s="342"/>
    </row>
    <row r="70" spans="1:14" ht="38.25" x14ac:dyDescent="0.25">
      <c r="A70" s="122" t="s">
        <v>56</v>
      </c>
      <c r="B70" s="122" t="s">
        <v>57</v>
      </c>
      <c r="C70" s="225" t="s">
        <v>13</v>
      </c>
      <c r="D70" s="43" t="s">
        <v>254</v>
      </c>
      <c r="E70" s="89" t="s">
        <v>255</v>
      </c>
      <c r="F70" s="89" t="s">
        <v>258</v>
      </c>
      <c r="G70" s="518" t="s">
        <v>256</v>
      </c>
      <c r="H70" s="518"/>
      <c r="I70" s="44"/>
      <c r="J70" s="343"/>
      <c r="K70" s="342"/>
      <c r="L70" s="342"/>
      <c r="M70" s="342"/>
      <c r="N70" s="342"/>
    </row>
    <row r="71" spans="1:14" s="21" customFormat="1" x14ac:dyDescent="0.25">
      <c r="A71" s="9"/>
      <c r="B71" s="68" t="s">
        <v>259</v>
      </c>
      <c r="C71" s="40"/>
      <c r="D71" s="185">
        <v>6.7</v>
      </c>
      <c r="E71" s="186">
        <f>+(2.1+0.87)/2</f>
        <v>1.4850000000000001</v>
      </c>
      <c r="F71" s="186">
        <v>2</v>
      </c>
      <c r="G71" s="187">
        <f>+E71*D71*F71</f>
        <v>19.899000000000001</v>
      </c>
      <c r="H71" s="134" t="s">
        <v>60</v>
      </c>
      <c r="I71" s="44"/>
      <c r="J71" s="44"/>
    </row>
    <row r="72" spans="1:14" s="21" customFormat="1" x14ac:dyDescent="0.25">
      <c r="A72" s="9"/>
      <c r="B72" s="68" t="s">
        <v>259</v>
      </c>
      <c r="C72" s="40"/>
      <c r="D72" s="185">
        <v>5.44</v>
      </c>
      <c r="E72" s="186">
        <v>0.74</v>
      </c>
      <c r="F72" s="186">
        <v>2</v>
      </c>
      <c r="G72" s="187">
        <f>+E72*D72*F72</f>
        <v>8.0511999999999997</v>
      </c>
      <c r="H72" s="134" t="s">
        <v>60</v>
      </c>
      <c r="I72" s="44"/>
      <c r="J72" s="44"/>
    </row>
    <row r="73" spans="1:14" s="21" customFormat="1" x14ac:dyDescent="0.25">
      <c r="A73" s="9"/>
      <c r="B73" s="68" t="s">
        <v>259</v>
      </c>
      <c r="C73" s="40"/>
      <c r="D73" s="185">
        <v>3.22</v>
      </c>
      <c r="E73" s="186">
        <v>0.94</v>
      </c>
      <c r="F73" s="186">
        <v>2</v>
      </c>
      <c r="G73" s="187">
        <f>+E73*D73*F73</f>
        <v>6.0536000000000003</v>
      </c>
      <c r="H73" s="134" t="s">
        <v>60</v>
      </c>
      <c r="I73" s="44"/>
      <c r="J73" s="44"/>
    </row>
    <row r="74" spans="1:14" s="21" customFormat="1" x14ac:dyDescent="0.25">
      <c r="A74" s="9"/>
      <c r="B74" s="68" t="s">
        <v>257</v>
      </c>
      <c r="C74" s="40"/>
      <c r="D74" s="63">
        <f>4.2+4.2</f>
        <v>8.4</v>
      </c>
      <c r="E74" s="90">
        <f>(2.04+1.43)/2</f>
        <v>1.7349999999999999</v>
      </c>
      <c r="F74" s="90">
        <v>2</v>
      </c>
      <c r="G74" s="91">
        <f>+E74*D74*F74</f>
        <v>29.148</v>
      </c>
      <c r="H74" s="99" t="s">
        <v>60</v>
      </c>
      <c r="I74" s="44"/>
      <c r="J74" s="44"/>
    </row>
    <row r="75" spans="1:14" s="21" customFormat="1" x14ac:dyDescent="0.25">
      <c r="A75" s="70"/>
      <c r="B75" s="71"/>
      <c r="C75" s="72"/>
      <c r="D75" s="73"/>
      <c r="E75" s="93"/>
      <c r="F75" s="94" t="s">
        <v>260</v>
      </c>
      <c r="G75" s="92">
        <f>+SUM(G71:G74)</f>
        <v>63.151800000000009</v>
      </c>
      <c r="H75" s="100" t="s">
        <v>60</v>
      </c>
      <c r="I75" s="44"/>
      <c r="J75" s="44"/>
    </row>
    <row r="76" spans="1:14" s="21" customFormat="1" x14ac:dyDescent="0.25">
      <c r="A76" s="70"/>
      <c r="B76" s="71"/>
      <c r="C76" s="188"/>
      <c r="D76" s="189"/>
      <c r="E76" s="350"/>
      <c r="F76" s="351"/>
      <c r="G76" s="350"/>
      <c r="H76" s="350"/>
      <c r="I76" s="341"/>
      <c r="J76" s="341"/>
    </row>
    <row r="77" spans="1:14" ht="19.5" customHeight="1" x14ac:dyDescent="0.25">
      <c r="A77" s="122" t="s">
        <v>58</v>
      </c>
      <c r="B77" s="122" t="s">
        <v>59</v>
      </c>
      <c r="C77" s="127" t="s">
        <v>60</v>
      </c>
      <c r="D77" s="43" t="s">
        <v>254</v>
      </c>
      <c r="E77" s="89" t="s">
        <v>255</v>
      </c>
      <c r="F77" s="89" t="s">
        <v>258</v>
      </c>
      <c r="G77" s="518" t="s">
        <v>256</v>
      </c>
      <c r="H77" s="518"/>
      <c r="I77" s="343"/>
      <c r="J77" s="343"/>
      <c r="K77" s="342"/>
      <c r="L77" s="342"/>
      <c r="M77" s="342"/>
      <c r="N77" s="342"/>
    </row>
    <row r="78" spans="1:14" x14ac:dyDescent="0.25">
      <c r="A78" s="122"/>
      <c r="B78" s="68" t="s">
        <v>259</v>
      </c>
      <c r="C78" s="40"/>
      <c r="D78" s="185">
        <v>6.7</v>
      </c>
      <c r="E78" s="186">
        <f>+(2.1+0.87)/2</f>
        <v>1.4850000000000001</v>
      </c>
      <c r="F78" s="186">
        <v>2</v>
      </c>
      <c r="G78" s="187">
        <f>+E78*D78*F78</f>
        <v>19.899000000000001</v>
      </c>
      <c r="H78" s="134" t="s">
        <v>60</v>
      </c>
      <c r="I78" s="343"/>
      <c r="J78" s="343"/>
      <c r="K78" s="342"/>
      <c r="L78" s="342"/>
      <c r="M78" s="342"/>
      <c r="N78" s="342"/>
    </row>
    <row r="79" spans="1:14" x14ac:dyDescent="0.25">
      <c r="A79" s="122"/>
      <c r="B79" s="68" t="s">
        <v>259</v>
      </c>
      <c r="C79" s="40"/>
      <c r="D79" s="185">
        <v>5.44</v>
      </c>
      <c r="E79" s="186">
        <v>0.74</v>
      </c>
      <c r="F79" s="186">
        <v>2</v>
      </c>
      <c r="G79" s="187">
        <f>+E79*D79*F79</f>
        <v>8.0511999999999997</v>
      </c>
      <c r="H79" s="134" t="s">
        <v>60</v>
      </c>
      <c r="I79" s="343"/>
      <c r="J79" s="343"/>
      <c r="K79" s="342"/>
      <c r="L79" s="342"/>
      <c r="M79" s="342"/>
      <c r="N79" s="342"/>
    </row>
    <row r="80" spans="1:14" x14ac:dyDescent="0.25">
      <c r="A80" s="122"/>
      <c r="B80" s="68" t="s">
        <v>259</v>
      </c>
      <c r="C80" s="40"/>
      <c r="D80" s="185">
        <v>3.22</v>
      </c>
      <c r="E80" s="186">
        <v>0.94</v>
      </c>
      <c r="F80" s="186">
        <v>2</v>
      </c>
      <c r="G80" s="187">
        <f>+E80*D80*F80</f>
        <v>6.0536000000000003</v>
      </c>
      <c r="H80" s="134" t="s">
        <v>60</v>
      </c>
      <c r="I80" s="343"/>
      <c r="J80" s="343"/>
      <c r="K80" s="342"/>
      <c r="L80" s="342"/>
      <c r="M80" s="342"/>
      <c r="N80" s="342"/>
    </row>
    <row r="81" spans="1:14" x14ac:dyDescent="0.25">
      <c r="A81" s="70"/>
      <c r="B81" s="71"/>
      <c r="C81" s="72"/>
      <c r="D81" s="73"/>
      <c r="E81" s="93"/>
      <c r="F81" s="94" t="s">
        <v>260</v>
      </c>
      <c r="G81" s="92">
        <f>+SUM(G77:G80)</f>
        <v>34.003800000000005</v>
      </c>
      <c r="H81" s="100" t="s">
        <v>60</v>
      </c>
      <c r="I81" s="343"/>
      <c r="J81" s="343"/>
      <c r="K81" s="342"/>
      <c r="L81" s="342"/>
      <c r="M81" s="342"/>
      <c r="N81" s="342"/>
    </row>
    <row r="82" spans="1:14" ht="25.5" x14ac:dyDescent="0.25">
      <c r="A82" s="122" t="s">
        <v>61</v>
      </c>
      <c r="B82" s="122" t="s">
        <v>62</v>
      </c>
      <c r="C82" s="127" t="s">
        <v>13</v>
      </c>
      <c r="D82" s="43" t="s">
        <v>256</v>
      </c>
      <c r="E82" s="333"/>
      <c r="F82" s="343"/>
      <c r="G82" s="343"/>
      <c r="H82" s="343"/>
      <c r="I82" s="343"/>
      <c r="J82" s="343"/>
      <c r="K82" s="342"/>
      <c r="L82" s="342"/>
      <c r="M82" s="342"/>
      <c r="N82" s="342"/>
    </row>
    <row r="83" spans="1:14" x14ac:dyDescent="0.25">
      <c r="A83" s="122"/>
      <c r="B83" s="122" t="s">
        <v>369</v>
      </c>
      <c r="C83" s="127"/>
      <c r="D83" s="185">
        <v>7.1</v>
      </c>
      <c r="E83" s="352"/>
      <c r="F83" s="343"/>
      <c r="G83" s="343"/>
      <c r="H83" s="343"/>
      <c r="I83" s="343"/>
      <c r="J83" s="343"/>
      <c r="K83" s="342"/>
      <c r="L83" s="342"/>
      <c r="M83" s="342"/>
      <c r="N83" s="342"/>
    </row>
    <row r="84" spans="1:14" x14ac:dyDescent="0.25">
      <c r="A84" s="122"/>
      <c r="B84" s="122"/>
      <c r="C84" s="94" t="s">
        <v>260</v>
      </c>
      <c r="D84" s="92">
        <f>+D83</f>
        <v>7.1</v>
      </c>
      <c r="E84" s="353" t="s">
        <v>60</v>
      </c>
      <c r="F84" s="343"/>
      <c r="G84" s="343"/>
      <c r="H84" s="343"/>
      <c r="I84" s="343"/>
      <c r="J84" s="343"/>
      <c r="K84" s="342"/>
      <c r="L84" s="342"/>
      <c r="M84" s="342"/>
      <c r="N84" s="342"/>
    </row>
    <row r="85" spans="1:14" ht="25.5" x14ac:dyDescent="0.25">
      <c r="A85" s="122" t="s">
        <v>63</v>
      </c>
      <c r="B85" s="122" t="s">
        <v>64</v>
      </c>
      <c r="C85" s="225" t="s">
        <v>13</v>
      </c>
      <c r="D85" s="43" t="s">
        <v>254</v>
      </c>
      <c r="E85" s="89" t="s">
        <v>255</v>
      </c>
      <c r="F85" s="89" t="s">
        <v>258</v>
      </c>
      <c r="G85" s="518" t="s">
        <v>256</v>
      </c>
      <c r="H85" s="518"/>
      <c r="I85" s="343"/>
      <c r="J85" s="343"/>
      <c r="K85" s="342"/>
      <c r="L85" s="342"/>
      <c r="M85" s="342"/>
      <c r="N85" s="342"/>
    </row>
    <row r="86" spans="1:14" s="21" customFormat="1" x14ac:dyDescent="0.25">
      <c r="A86" s="9"/>
      <c r="B86" s="68" t="s">
        <v>259</v>
      </c>
      <c r="C86" s="40"/>
      <c r="D86" s="185">
        <v>6.7</v>
      </c>
      <c r="E86" s="186">
        <f>+(2.1+0.87)/2</f>
        <v>1.4850000000000001</v>
      </c>
      <c r="F86" s="186">
        <v>2</v>
      </c>
      <c r="G86" s="187">
        <f>+E86*D86*F86</f>
        <v>19.899000000000001</v>
      </c>
      <c r="H86" s="134" t="s">
        <v>60</v>
      </c>
      <c r="I86" s="44"/>
      <c r="J86" s="44"/>
    </row>
    <row r="87" spans="1:14" s="21" customFormat="1" x14ac:dyDescent="0.25">
      <c r="A87" s="9"/>
      <c r="B87" s="68" t="s">
        <v>259</v>
      </c>
      <c r="C87" s="40"/>
      <c r="D87" s="185">
        <v>5.44</v>
      </c>
      <c r="E87" s="186">
        <v>0.74</v>
      </c>
      <c r="F87" s="186">
        <v>2</v>
      </c>
      <c r="G87" s="187">
        <f>+E87*D87*F87</f>
        <v>8.0511999999999997</v>
      </c>
      <c r="H87" s="134" t="s">
        <v>60</v>
      </c>
      <c r="I87" s="44"/>
      <c r="J87" s="44"/>
    </row>
    <row r="88" spans="1:14" s="21" customFormat="1" x14ac:dyDescent="0.25">
      <c r="A88" s="9"/>
      <c r="B88" s="68" t="s">
        <v>259</v>
      </c>
      <c r="C88" s="40"/>
      <c r="D88" s="185">
        <v>3.22</v>
      </c>
      <c r="E88" s="186">
        <v>0.94</v>
      </c>
      <c r="F88" s="186">
        <v>2</v>
      </c>
      <c r="G88" s="187">
        <f>+E88*D88*F88</f>
        <v>6.0536000000000003</v>
      </c>
      <c r="H88" s="134" t="s">
        <v>60</v>
      </c>
      <c r="I88" s="44"/>
      <c r="J88" s="44"/>
    </row>
    <row r="89" spans="1:14" s="21" customFormat="1" x14ac:dyDescent="0.25">
      <c r="A89" s="9"/>
      <c r="B89" s="68" t="s">
        <v>257</v>
      </c>
      <c r="C89" s="40"/>
      <c r="D89" s="63">
        <f>4.2+4.2</f>
        <v>8.4</v>
      </c>
      <c r="E89" s="90">
        <f>(2.04+1.43)/2</f>
        <v>1.7349999999999999</v>
      </c>
      <c r="F89" s="90">
        <v>2</v>
      </c>
      <c r="G89" s="91">
        <f>+E89*D89*F89</f>
        <v>29.148</v>
      </c>
      <c r="H89" s="99" t="s">
        <v>60</v>
      </c>
      <c r="I89" s="44"/>
      <c r="J89" s="44"/>
    </row>
    <row r="90" spans="1:14" s="21" customFormat="1" x14ac:dyDescent="0.25">
      <c r="A90" s="70"/>
      <c r="B90" s="68" t="s">
        <v>370</v>
      </c>
      <c r="C90" s="40"/>
      <c r="D90" s="63">
        <v>1</v>
      </c>
      <c r="E90" s="90">
        <v>3.15</v>
      </c>
      <c r="F90" s="90">
        <v>-1</v>
      </c>
      <c r="G90" s="91">
        <f>+E90*D90*F90</f>
        <v>-3.15</v>
      </c>
      <c r="H90" s="99" t="s">
        <v>60</v>
      </c>
      <c r="I90" s="44"/>
      <c r="J90" s="44"/>
    </row>
    <row r="91" spans="1:14" s="21" customFormat="1" x14ac:dyDescent="0.25">
      <c r="A91" s="70"/>
      <c r="B91" s="71"/>
      <c r="C91" s="72"/>
      <c r="D91" s="73"/>
      <c r="E91" s="93"/>
      <c r="F91" s="94" t="s">
        <v>260</v>
      </c>
      <c r="G91" s="92">
        <f>+SUM(G86:G90)</f>
        <v>60.00180000000001</v>
      </c>
      <c r="H91" s="100" t="s">
        <v>60</v>
      </c>
      <c r="I91" s="44"/>
      <c r="J91" s="44"/>
    </row>
    <row r="92" spans="1:14" s="198" customFormat="1" x14ac:dyDescent="0.25">
      <c r="A92" s="34" t="s">
        <v>237</v>
      </c>
      <c r="B92" s="101" t="s">
        <v>239</v>
      </c>
      <c r="C92" s="354"/>
      <c r="D92" s="355"/>
      <c r="E92" s="356"/>
      <c r="F92" s="357"/>
      <c r="G92" s="200"/>
      <c r="H92" s="200"/>
      <c r="I92" s="200"/>
      <c r="J92" s="200"/>
    </row>
    <row r="93" spans="1:14" s="21" customFormat="1" x14ac:dyDescent="0.25">
      <c r="A93" s="122"/>
      <c r="B93" s="137" t="s">
        <v>268</v>
      </c>
      <c r="C93" s="138"/>
      <c r="D93" s="123">
        <v>8</v>
      </c>
      <c r="E93" s="135" t="s">
        <v>32</v>
      </c>
      <c r="F93" s="136"/>
      <c r="G93" s="136"/>
      <c r="H93" s="136"/>
      <c r="I93" s="136"/>
      <c r="J93" s="44"/>
    </row>
    <row r="94" spans="1:14" s="21" customFormat="1" x14ac:dyDescent="0.25">
      <c r="A94" s="122"/>
      <c r="B94" s="137" t="s">
        <v>269</v>
      </c>
      <c r="C94" s="138"/>
      <c r="D94" s="123">
        <v>24</v>
      </c>
      <c r="E94" s="135" t="s">
        <v>32</v>
      </c>
      <c r="F94" s="136"/>
      <c r="G94" s="136"/>
      <c r="H94" s="136"/>
      <c r="I94" s="136"/>
      <c r="J94" s="44"/>
    </row>
    <row r="95" spans="1:14" s="21" customFormat="1" x14ac:dyDescent="0.25">
      <c r="A95" s="122"/>
      <c r="B95" s="124"/>
      <c r="C95" s="94" t="s">
        <v>260</v>
      </c>
      <c r="D95" s="92">
        <f>+SUM(D93:D94)</f>
        <v>32</v>
      </c>
      <c r="E95" s="135" t="s">
        <v>32</v>
      </c>
      <c r="F95" s="136"/>
      <c r="G95" s="136"/>
      <c r="H95" s="136"/>
      <c r="I95" s="136"/>
      <c r="J95" s="44"/>
    </row>
    <row r="96" spans="1:14" s="198" customFormat="1" x14ac:dyDescent="0.25">
      <c r="A96" s="34" t="s">
        <v>267</v>
      </c>
      <c r="B96" s="101" t="s">
        <v>241</v>
      </c>
      <c r="C96" s="354"/>
      <c r="D96" s="355"/>
      <c r="E96" s="356"/>
      <c r="F96" s="136"/>
      <c r="G96" s="200"/>
      <c r="H96" s="200"/>
      <c r="I96" s="200"/>
      <c r="J96" s="200"/>
    </row>
    <row r="97" spans="1:18" s="21" customFormat="1" x14ac:dyDescent="0.25">
      <c r="A97" s="122"/>
      <c r="B97" s="137" t="s">
        <v>268</v>
      </c>
      <c r="C97" s="138"/>
      <c r="D97" s="123">
        <v>8</v>
      </c>
      <c r="E97" s="138" t="s">
        <v>32</v>
      </c>
      <c r="F97" s="136"/>
      <c r="G97" s="136"/>
      <c r="H97" s="136"/>
      <c r="I97" s="136"/>
      <c r="J97" s="44"/>
      <c r="R97" s="88"/>
    </row>
    <row r="98" spans="1:18" s="21" customFormat="1" x14ac:dyDescent="0.25">
      <c r="A98" s="122"/>
      <c r="B98" s="193" t="s">
        <v>269</v>
      </c>
      <c r="C98" s="194"/>
      <c r="D98" s="195">
        <v>24</v>
      </c>
      <c r="E98" s="194" t="s">
        <v>32</v>
      </c>
      <c r="F98" s="136"/>
      <c r="G98" s="136"/>
      <c r="H98" s="136"/>
      <c r="I98" s="136"/>
      <c r="J98" s="44"/>
    </row>
    <row r="99" spans="1:18" s="21" customFormat="1" x14ac:dyDescent="0.25">
      <c r="A99" s="122"/>
      <c r="B99" s="193"/>
      <c r="C99" s="94" t="s">
        <v>260</v>
      </c>
      <c r="D99" s="92">
        <f>+SUM(D97:D98)</f>
        <v>32</v>
      </c>
      <c r="E99" s="135" t="s">
        <v>32</v>
      </c>
      <c r="F99" s="136"/>
      <c r="G99" s="136"/>
      <c r="H99" s="136"/>
      <c r="I99" s="136"/>
      <c r="J99" s="44"/>
    </row>
    <row r="100" spans="1:18" s="37" customFormat="1" x14ac:dyDescent="0.25">
      <c r="A100" s="34" t="s">
        <v>303</v>
      </c>
      <c r="B100" s="101" t="s">
        <v>315</v>
      </c>
      <c r="C100" s="196"/>
      <c r="D100" s="358"/>
      <c r="E100" s="358"/>
      <c r="F100" s="358"/>
      <c r="G100" s="358"/>
      <c r="H100" s="359"/>
      <c r="I100" s="151"/>
      <c r="J100" s="151"/>
    </row>
    <row r="101" spans="1:18" s="21" customFormat="1" x14ac:dyDescent="0.25">
      <c r="A101" s="9"/>
      <c r="B101" s="9"/>
      <c r="C101" s="40"/>
      <c r="D101" s="43" t="s">
        <v>254</v>
      </c>
      <c r="E101" s="89" t="s">
        <v>255</v>
      </c>
      <c r="F101" s="89" t="s">
        <v>258</v>
      </c>
      <c r="G101" s="510" t="s">
        <v>256</v>
      </c>
      <c r="H101" s="511"/>
      <c r="I101" s="44"/>
      <c r="J101" s="44"/>
    </row>
    <row r="102" spans="1:18" s="21" customFormat="1" x14ac:dyDescent="0.25">
      <c r="A102" s="9"/>
      <c r="B102" s="68" t="s">
        <v>259</v>
      </c>
      <c r="C102" s="59"/>
      <c r="D102" s="185">
        <v>6.7</v>
      </c>
      <c r="E102" s="186">
        <f>+(2.1+0.87)/2</f>
        <v>1.4850000000000001</v>
      </c>
      <c r="F102" s="186">
        <v>1</v>
      </c>
      <c r="G102" s="187">
        <f>+E102*D102*F102</f>
        <v>9.9495000000000005</v>
      </c>
      <c r="H102" s="134" t="s">
        <v>60</v>
      </c>
      <c r="I102" s="44"/>
      <c r="J102" s="44"/>
    </row>
    <row r="103" spans="1:18" s="21" customFormat="1" x14ac:dyDescent="0.25">
      <c r="A103" s="9"/>
      <c r="B103" s="68" t="s">
        <v>259</v>
      </c>
      <c r="C103" s="59"/>
      <c r="D103" s="185">
        <v>5.44</v>
      </c>
      <c r="E103" s="186">
        <v>0.74</v>
      </c>
      <c r="F103" s="186">
        <v>1</v>
      </c>
      <c r="G103" s="187">
        <f>+E103*D103*F103</f>
        <v>4.0255999999999998</v>
      </c>
      <c r="H103" s="134" t="s">
        <v>60</v>
      </c>
      <c r="I103" s="44"/>
      <c r="J103" s="44"/>
    </row>
    <row r="104" spans="1:18" s="21" customFormat="1" x14ac:dyDescent="0.25">
      <c r="A104" s="9"/>
      <c r="B104" s="68" t="s">
        <v>259</v>
      </c>
      <c r="C104" s="59"/>
      <c r="D104" s="185">
        <v>3.22</v>
      </c>
      <c r="E104" s="186">
        <v>0.94</v>
      </c>
      <c r="F104" s="186">
        <v>1</v>
      </c>
      <c r="G104" s="187">
        <f>+E104*D104*F104</f>
        <v>3.0268000000000002</v>
      </c>
      <c r="H104" s="134" t="s">
        <v>60</v>
      </c>
      <c r="I104" s="44"/>
      <c r="J104" s="44"/>
    </row>
    <row r="105" spans="1:18" s="21" customFormat="1" x14ac:dyDescent="0.25">
      <c r="A105" s="70"/>
      <c r="B105" s="71"/>
      <c r="C105" s="188"/>
      <c r="D105" s="189"/>
      <c r="E105" s="190" t="s">
        <v>317</v>
      </c>
      <c r="F105" s="186"/>
      <c r="G105" s="187" cm="1">
        <f t="array" ref="G105">+SUM((G102:G104)/(1.2*1.2))</f>
        <v>11.806875000000002</v>
      </c>
      <c r="H105" s="134" t="s">
        <v>287</v>
      </c>
      <c r="I105" s="44"/>
      <c r="J105" s="44"/>
    </row>
    <row r="106" spans="1:18" s="21" customFormat="1" x14ac:dyDescent="0.25">
      <c r="A106" s="70"/>
      <c r="B106" s="71"/>
      <c r="C106" s="72"/>
      <c r="D106" s="73"/>
      <c r="E106" s="93"/>
      <c r="F106" s="94" t="s">
        <v>260</v>
      </c>
      <c r="G106" s="92">
        <v>12</v>
      </c>
      <c r="H106" s="100" t="s">
        <v>287</v>
      </c>
      <c r="I106" s="44"/>
      <c r="J106" s="44"/>
    </row>
    <row r="107" spans="1:18" s="21" customFormat="1" x14ac:dyDescent="0.25">
      <c r="A107" s="70"/>
      <c r="B107" s="71"/>
      <c r="C107" s="188"/>
      <c r="D107" s="189"/>
      <c r="E107" s="350"/>
      <c r="F107" s="351"/>
      <c r="G107" s="350"/>
      <c r="H107" s="350"/>
      <c r="I107" s="341"/>
      <c r="J107" s="341"/>
    </row>
    <row r="108" spans="1:18" s="21" customFormat="1" x14ac:dyDescent="0.25">
      <c r="A108" s="74"/>
      <c r="B108" s="75"/>
      <c r="C108" s="360"/>
      <c r="D108" s="361"/>
      <c r="E108" s="341"/>
      <c r="F108" s="340"/>
      <c r="G108" s="341"/>
      <c r="H108" s="341"/>
      <c r="I108" s="341"/>
      <c r="J108" s="341"/>
    </row>
    <row r="109" spans="1:18" s="21" customFormat="1" x14ac:dyDescent="0.25">
      <c r="A109" s="74"/>
      <c r="B109" s="75"/>
      <c r="C109" s="360"/>
      <c r="D109" s="361"/>
      <c r="E109" s="341"/>
      <c r="F109" s="340"/>
      <c r="G109" s="341"/>
      <c r="H109" s="341"/>
      <c r="I109" s="341"/>
      <c r="J109" s="341"/>
    </row>
    <row r="110" spans="1:18" s="37" customFormat="1" x14ac:dyDescent="0.25">
      <c r="A110" s="34" t="s">
        <v>316</v>
      </c>
      <c r="B110" s="101" t="s">
        <v>313</v>
      </c>
      <c r="C110" s="196"/>
      <c r="D110" s="358"/>
      <c r="E110" s="358"/>
      <c r="F110" s="358"/>
      <c r="G110" s="358"/>
      <c r="H110" s="359"/>
      <c r="I110" s="151"/>
      <c r="J110" s="151"/>
    </row>
    <row r="111" spans="1:18" s="21" customFormat="1" x14ac:dyDescent="0.25">
      <c r="A111" s="9"/>
      <c r="B111" s="9"/>
      <c r="C111" s="40"/>
      <c r="D111" s="43" t="s">
        <v>254</v>
      </c>
      <c r="E111" s="89" t="s">
        <v>255</v>
      </c>
      <c r="F111" s="89" t="s">
        <v>258</v>
      </c>
      <c r="G111" s="510" t="s">
        <v>256</v>
      </c>
      <c r="H111" s="511"/>
      <c r="I111" s="44"/>
      <c r="J111" s="44"/>
    </row>
    <row r="112" spans="1:18" s="21" customFormat="1" x14ac:dyDescent="0.25">
      <c r="A112" s="9"/>
      <c r="B112" s="68" t="s">
        <v>257</v>
      </c>
      <c r="C112" s="59"/>
      <c r="D112" s="185">
        <f>4.2+4.2</f>
        <v>8.4</v>
      </c>
      <c r="E112" s="186">
        <f>(2.04+1.43)/2</f>
        <v>1.7349999999999999</v>
      </c>
      <c r="F112" s="186">
        <v>1</v>
      </c>
      <c r="G112" s="187">
        <f>+E112*D112*F112</f>
        <v>14.574</v>
      </c>
      <c r="H112" s="134" t="s">
        <v>60</v>
      </c>
      <c r="I112" s="44"/>
      <c r="J112" s="44"/>
    </row>
    <row r="113" spans="1:14" s="21" customFormat="1" x14ac:dyDescent="0.25">
      <c r="A113" s="9"/>
      <c r="B113" s="68" t="s">
        <v>259</v>
      </c>
      <c r="C113" s="59"/>
      <c r="D113" s="185">
        <v>6.7</v>
      </c>
      <c r="E113" s="186">
        <f>+(2.1+0.87)/2</f>
        <v>1.4850000000000001</v>
      </c>
      <c r="F113" s="186">
        <v>1</v>
      </c>
      <c r="G113" s="187">
        <f>+E113*D113*F113</f>
        <v>9.9495000000000005</v>
      </c>
      <c r="H113" s="134" t="s">
        <v>60</v>
      </c>
      <c r="I113" s="44"/>
      <c r="J113" s="44"/>
    </row>
    <row r="114" spans="1:14" s="21" customFormat="1" x14ac:dyDescent="0.25">
      <c r="A114" s="9"/>
      <c r="B114" s="68" t="s">
        <v>259</v>
      </c>
      <c r="C114" s="59"/>
      <c r="D114" s="185">
        <v>5.44</v>
      </c>
      <c r="E114" s="186">
        <v>0.74</v>
      </c>
      <c r="F114" s="186">
        <v>1</v>
      </c>
      <c r="G114" s="187">
        <f>+E114*D114*F114</f>
        <v>4.0255999999999998</v>
      </c>
      <c r="H114" s="134" t="s">
        <v>60</v>
      </c>
      <c r="I114" s="44"/>
      <c r="J114" s="44"/>
    </row>
    <row r="115" spans="1:14" s="21" customFormat="1" x14ac:dyDescent="0.25">
      <c r="A115" s="9"/>
      <c r="B115" s="68" t="s">
        <v>259</v>
      </c>
      <c r="C115" s="59"/>
      <c r="D115" s="185">
        <v>3.22</v>
      </c>
      <c r="E115" s="186">
        <v>0.94</v>
      </c>
      <c r="F115" s="186">
        <v>1</v>
      </c>
      <c r="G115" s="187">
        <f>+E115*D115*F115</f>
        <v>3.0268000000000002</v>
      </c>
      <c r="H115" s="134" t="s">
        <v>60</v>
      </c>
      <c r="I115" s="44"/>
      <c r="J115" s="44"/>
    </row>
    <row r="116" spans="1:14" s="21" customFormat="1" ht="14.25" customHeight="1" x14ac:dyDescent="0.25">
      <c r="A116" s="70"/>
      <c r="B116" s="71"/>
      <c r="C116" s="72"/>
      <c r="D116" s="73"/>
      <c r="E116" s="93"/>
      <c r="F116" s="94" t="s">
        <v>260</v>
      </c>
      <c r="G116" s="92">
        <f>SUM(G112:G115)</f>
        <v>31.575900000000001</v>
      </c>
      <c r="H116" s="100" t="s">
        <v>60</v>
      </c>
      <c r="I116" s="44"/>
      <c r="J116" s="44"/>
    </row>
    <row r="117" spans="1:14" hidden="1" x14ac:dyDescent="0.25">
      <c r="A117" s="254" t="s">
        <v>65</v>
      </c>
      <c r="B117" s="254" t="s">
        <v>66</v>
      </c>
      <c r="C117" s="225"/>
      <c r="D117" s="331"/>
      <c r="E117" s="332"/>
      <c r="F117" s="343"/>
      <c r="G117" s="343"/>
      <c r="H117" s="343"/>
      <c r="I117" s="343"/>
      <c r="J117" s="343"/>
      <c r="K117" s="342"/>
      <c r="L117" s="342"/>
      <c r="M117" s="342"/>
      <c r="N117" s="342"/>
    </row>
    <row r="118" spans="1:14" ht="25.5" hidden="1" x14ac:dyDescent="0.25">
      <c r="A118" s="122" t="s">
        <v>67</v>
      </c>
      <c r="B118" s="122" t="s">
        <v>68</v>
      </c>
      <c r="C118" s="225" t="s">
        <v>13</v>
      </c>
      <c r="D118" s="331"/>
      <c r="E118" s="332">
        <v>12.5</v>
      </c>
      <c r="F118" s="343"/>
      <c r="G118" s="343"/>
      <c r="H118" s="343"/>
      <c r="I118" s="343"/>
      <c r="J118" s="343"/>
      <c r="K118" s="342"/>
      <c r="L118" s="342"/>
      <c r="M118" s="342"/>
      <c r="N118" s="342"/>
    </row>
    <row r="119" spans="1:14" hidden="1" x14ac:dyDescent="0.25">
      <c r="A119" s="254" t="s">
        <v>69</v>
      </c>
      <c r="B119" s="254" t="s">
        <v>70</v>
      </c>
      <c r="C119" s="225"/>
      <c r="D119" s="331"/>
      <c r="E119" s="332"/>
      <c r="F119" s="343"/>
      <c r="G119" s="343"/>
      <c r="H119" s="343"/>
      <c r="I119" s="343"/>
      <c r="J119" s="343"/>
      <c r="K119" s="342"/>
      <c r="L119" s="342"/>
      <c r="M119" s="342"/>
      <c r="N119" s="342"/>
    </row>
    <row r="120" spans="1:14" hidden="1" x14ac:dyDescent="0.25">
      <c r="A120" s="122" t="s">
        <v>71</v>
      </c>
      <c r="B120" s="122" t="s">
        <v>72</v>
      </c>
      <c r="C120" s="225" t="s">
        <v>13</v>
      </c>
      <c r="D120" s="331"/>
      <c r="E120" s="332">
        <v>8</v>
      </c>
      <c r="F120" s="343"/>
      <c r="G120" s="343"/>
      <c r="H120" s="343"/>
      <c r="I120" s="343"/>
      <c r="J120" s="343"/>
      <c r="K120" s="342"/>
      <c r="L120" s="342"/>
      <c r="M120" s="342"/>
      <c r="N120" s="342"/>
    </row>
    <row r="121" spans="1:14" hidden="1" x14ac:dyDescent="0.25">
      <c r="A121" s="122" t="s">
        <v>73</v>
      </c>
      <c r="B121" s="122" t="s">
        <v>74</v>
      </c>
      <c r="C121" s="225" t="s">
        <v>75</v>
      </c>
      <c r="D121" s="331"/>
      <c r="E121" s="332">
        <v>8.6</v>
      </c>
      <c r="F121" s="343"/>
      <c r="G121" s="343"/>
      <c r="H121" s="343"/>
      <c r="I121" s="343"/>
      <c r="J121" s="343"/>
      <c r="K121" s="342"/>
      <c r="L121" s="342"/>
      <c r="M121" s="342"/>
      <c r="N121" s="342"/>
    </row>
    <row r="122" spans="1:14" hidden="1" x14ac:dyDescent="0.25">
      <c r="A122" s="122" t="s">
        <v>76</v>
      </c>
      <c r="B122" s="122" t="s">
        <v>77</v>
      </c>
      <c r="C122" s="225" t="s">
        <v>75</v>
      </c>
      <c r="D122" s="331"/>
      <c r="E122" s="332">
        <v>10</v>
      </c>
      <c r="F122" s="343"/>
      <c r="G122" s="343"/>
      <c r="H122" s="343"/>
      <c r="I122" s="343"/>
      <c r="J122" s="343"/>
      <c r="K122" s="342"/>
      <c r="L122" s="342"/>
      <c r="M122" s="342"/>
      <c r="N122" s="342"/>
    </row>
    <row r="123" spans="1:14" ht="25.5" hidden="1" x14ac:dyDescent="0.25">
      <c r="A123" s="122" t="s">
        <v>78</v>
      </c>
      <c r="B123" s="122" t="s">
        <v>79</v>
      </c>
      <c r="C123" s="225" t="s">
        <v>75</v>
      </c>
      <c r="D123" s="331"/>
      <c r="E123" s="332">
        <v>25.8</v>
      </c>
      <c r="F123" s="343"/>
      <c r="G123" s="343"/>
      <c r="H123" s="343"/>
      <c r="I123" s="343"/>
      <c r="J123" s="343"/>
      <c r="K123" s="342"/>
      <c r="L123" s="342"/>
      <c r="M123" s="342"/>
      <c r="N123" s="342"/>
    </row>
    <row r="124" spans="1:14" ht="25.5" hidden="1" x14ac:dyDescent="0.25">
      <c r="A124" s="122" t="s">
        <v>80</v>
      </c>
      <c r="B124" s="122" t="s">
        <v>81</v>
      </c>
      <c r="C124" s="225" t="s">
        <v>13</v>
      </c>
      <c r="D124" s="331"/>
      <c r="E124" s="332">
        <v>8</v>
      </c>
      <c r="F124" s="343"/>
      <c r="G124" s="343"/>
      <c r="H124" s="343"/>
      <c r="I124" s="343"/>
      <c r="J124" s="343"/>
      <c r="K124" s="342"/>
      <c r="L124" s="342"/>
      <c r="M124" s="342"/>
      <c r="N124" s="342"/>
    </row>
    <row r="125" spans="1:14" x14ac:dyDescent="0.25">
      <c r="A125" s="254" t="s">
        <v>82</v>
      </c>
      <c r="B125" s="254" t="s">
        <v>83</v>
      </c>
      <c r="C125" s="336"/>
      <c r="D125" s="72"/>
      <c r="E125" s="73"/>
      <c r="F125" s="343"/>
      <c r="G125" s="343"/>
      <c r="H125" s="343"/>
      <c r="I125" s="343"/>
      <c r="J125" s="343"/>
      <c r="K125" s="342"/>
      <c r="L125" s="342"/>
      <c r="M125" s="342"/>
      <c r="N125" s="342"/>
    </row>
    <row r="126" spans="1:14" x14ac:dyDescent="0.25">
      <c r="A126" s="122" t="s">
        <v>84</v>
      </c>
      <c r="B126" s="122" t="s">
        <v>85</v>
      </c>
      <c r="C126" s="331"/>
      <c r="D126" s="524" t="s">
        <v>371</v>
      </c>
      <c r="E126" s="525"/>
      <c r="F126" s="343"/>
      <c r="G126" s="343"/>
      <c r="H126" s="343"/>
      <c r="I126" s="343"/>
      <c r="J126" s="343"/>
      <c r="K126" s="342"/>
      <c r="L126" s="342"/>
      <c r="M126" s="342"/>
      <c r="N126" s="342"/>
    </row>
    <row r="127" spans="1:14" x14ac:dyDescent="0.25">
      <c r="A127" s="122"/>
      <c r="B127" s="122"/>
      <c r="C127" s="331"/>
      <c r="D127" s="332">
        <v>2</v>
      </c>
      <c r="E127" s="127" t="s">
        <v>16</v>
      </c>
      <c r="F127" s="343"/>
      <c r="G127" s="343"/>
      <c r="H127" s="343"/>
      <c r="I127" s="343"/>
      <c r="J127" s="343"/>
      <c r="K127" s="342"/>
      <c r="L127" s="342"/>
      <c r="M127" s="342"/>
      <c r="N127" s="342"/>
    </row>
    <row r="128" spans="1:14" x14ac:dyDescent="0.25">
      <c r="A128" s="122"/>
      <c r="B128" s="122"/>
      <c r="C128" s="94" t="s">
        <v>260</v>
      </c>
      <c r="D128" s="92">
        <f>SUM(D124:D127)</f>
        <v>2</v>
      </c>
      <c r="E128" s="100" t="s">
        <v>372</v>
      </c>
      <c r="F128" s="343"/>
      <c r="G128" s="343"/>
      <c r="H128" s="343"/>
      <c r="I128" s="343"/>
      <c r="J128" s="343"/>
      <c r="K128" s="342"/>
      <c r="L128" s="342"/>
      <c r="M128" s="342"/>
      <c r="N128" s="342"/>
    </row>
    <row r="129" spans="1:14" ht="25.5" hidden="1" x14ac:dyDescent="0.25">
      <c r="A129" s="122" t="s">
        <v>86</v>
      </c>
      <c r="B129" s="122" t="s">
        <v>87</v>
      </c>
      <c r="C129" s="225" t="s">
        <v>75</v>
      </c>
      <c r="D129" s="331"/>
      <c r="E129" s="332"/>
      <c r="F129" s="343"/>
      <c r="G129" s="343"/>
      <c r="H129" s="343"/>
      <c r="I129" s="343"/>
      <c r="J129" s="343"/>
      <c r="K129" s="342"/>
      <c r="L129" s="342"/>
      <c r="M129" s="342"/>
      <c r="N129" s="342"/>
    </row>
    <row r="130" spans="1:14" ht="25.5" x14ac:dyDescent="0.25">
      <c r="A130" s="122" t="s">
        <v>88</v>
      </c>
      <c r="B130" s="122" t="s">
        <v>324</v>
      </c>
      <c r="C130" s="225" t="s">
        <v>13</v>
      </c>
      <c r="D130" s="43" t="s">
        <v>254</v>
      </c>
      <c r="E130" s="89" t="s">
        <v>255</v>
      </c>
      <c r="F130" s="89" t="s">
        <v>258</v>
      </c>
      <c r="G130" s="510" t="s">
        <v>256</v>
      </c>
      <c r="H130" s="511"/>
      <c r="I130" s="343"/>
      <c r="J130" s="343"/>
      <c r="K130" s="342"/>
      <c r="L130" s="342"/>
      <c r="M130" s="342"/>
      <c r="N130" s="342"/>
    </row>
    <row r="131" spans="1:14" x14ac:dyDescent="0.25">
      <c r="A131" s="122"/>
      <c r="B131" s="68" t="s">
        <v>257</v>
      </c>
      <c r="C131" s="59"/>
      <c r="D131" s="185">
        <f>4.2+4.2</f>
        <v>8.4</v>
      </c>
      <c r="E131" s="186">
        <f>(2.04+1.43)/2</f>
        <v>1.7349999999999999</v>
      </c>
      <c r="F131" s="186">
        <v>1</v>
      </c>
      <c r="G131" s="187">
        <f>+E131*D131*F131</f>
        <v>14.574</v>
      </c>
      <c r="H131" s="134" t="s">
        <v>60</v>
      </c>
      <c r="I131" s="343"/>
      <c r="J131" s="343"/>
      <c r="K131" s="342"/>
      <c r="L131" s="342"/>
      <c r="M131" s="342"/>
      <c r="N131" s="342"/>
    </row>
    <row r="132" spans="1:14" x14ac:dyDescent="0.25">
      <c r="A132" s="122"/>
      <c r="B132" s="68" t="s">
        <v>259</v>
      </c>
      <c r="C132" s="59"/>
      <c r="D132" s="185">
        <v>6.7</v>
      </c>
      <c r="E132" s="186">
        <f>+(2.1+0.87)/2</f>
        <v>1.4850000000000001</v>
      </c>
      <c r="F132" s="186">
        <v>1</v>
      </c>
      <c r="G132" s="187">
        <f>+E132*D132*F132</f>
        <v>9.9495000000000005</v>
      </c>
      <c r="H132" s="134" t="s">
        <v>60</v>
      </c>
      <c r="I132" s="343"/>
      <c r="J132" s="343"/>
      <c r="K132" s="342"/>
      <c r="L132" s="342"/>
      <c r="M132" s="342"/>
      <c r="N132" s="342"/>
    </row>
    <row r="133" spans="1:14" x14ac:dyDescent="0.25">
      <c r="A133" s="122"/>
      <c r="B133" s="68" t="s">
        <v>259</v>
      </c>
      <c r="C133" s="59"/>
      <c r="D133" s="185">
        <v>5.44</v>
      </c>
      <c r="E133" s="186">
        <v>0.74</v>
      </c>
      <c r="F133" s="186">
        <v>1</v>
      </c>
      <c r="G133" s="187">
        <f>+E133*D133*F133</f>
        <v>4.0255999999999998</v>
      </c>
      <c r="H133" s="134" t="s">
        <v>60</v>
      </c>
      <c r="I133" s="343"/>
      <c r="J133" s="343"/>
      <c r="K133" s="342"/>
      <c r="L133" s="342"/>
      <c r="M133" s="342"/>
      <c r="N133" s="342"/>
    </row>
    <row r="134" spans="1:14" x14ac:dyDescent="0.25">
      <c r="A134" s="122"/>
      <c r="B134" s="68" t="s">
        <v>259</v>
      </c>
      <c r="C134" s="59"/>
      <c r="D134" s="185">
        <v>3.22</v>
      </c>
      <c r="E134" s="186">
        <v>0.94</v>
      </c>
      <c r="F134" s="186">
        <v>1</v>
      </c>
      <c r="G134" s="187">
        <f>+E134*D134*F134</f>
        <v>3.0268000000000002</v>
      </c>
      <c r="H134" s="134" t="s">
        <v>60</v>
      </c>
      <c r="I134" s="343"/>
      <c r="J134" s="343"/>
      <c r="K134" s="342"/>
      <c r="L134" s="342"/>
      <c r="M134" s="342"/>
      <c r="N134" s="342"/>
    </row>
    <row r="135" spans="1:14" x14ac:dyDescent="0.25">
      <c r="A135" s="122"/>
      <c r="B135" s="71" t="s">
        <v>370</v>
      </c>
      <c r="C135" s="188"/>
      <c r="D135" s="189"/>
      <c r="E135" s="190"/>
      <c r="F135" s="186"/>
      <c r="G135" s="187">
        <v>-1.58</v>
      </c>
      <c r="H135" s="134" t="s">
        <v>60</v>
      </c>
      <c r="I135" s="343"/>
      <c r="J135" s="343"/>
      <c r="K135" s="342"/>
      <c r="L135" s="342"/>
      <c r="M135" s="342"/>
      <c r="N135" s="342"/>
    </row>
    <row r="136" spans="1:14" x14ac:dyDescent="0.25">
      <c r="A136" s="122"/>
      <c r="B136" s="71"/>
      <c r="C136" s="72"/>
      <c r="D136" s="73"/>
      <c r="E136" s="93"/>
      <c r="F136" s="94" t="s">
        <v>260</v>
      </c>
      <c r="G136" s="92">
        <f>SUM(G131:G135)</f>
        <v>29.995899999999999</v>
      </c>
      <c r="H136" s="100" t="s">
        <v>60</v>
      </c>
      <c r="I136" s="343"/>
      <c r="J136" s="343"/>
      <c r="K136" s="342"/>
      <c r="L136" s="342"/>
      <c r="M136" s="342"/>
      <c r="N136" s="342"/>
    </row>
    <row r="137" spans="1:14" ht="25.5" x14ac:dyDescent="0.25">
      <c r="A137" s="122" t="s">
        <v>89</v>
      </c>
      <c r="B137" s="122" t="s">
        <v>90</v>
      </c>
      <c r="C137" s="225" t="s">
        <v>13</v>
      </c>
      <c r="D137" s="43" t="s">
        <v>254</v>
      </c>
      <c r="E137" s="89" t="s">
        <v>255</v>
      </c>
      <c r="F137" s="89" t="s">
        <v>258</v>
      </c>
      <c r="G137" s="510" t="s">
        <v>256</v>
      </c>
      <c r="H137" s="511"/>
      <c r="I137" s="343"/>
      <c r="J137" s="343"/>
      <c r="K137" s="342"/>
      <c r="L137" s="342"/>
      <c r="M137" s="342"/>
      <c r="N137" s="342"/>
    </row>
    <row r="138" spans="1:14" x14ac:dyDescent="0.25">
      <c r="A138" s="122"/>
      <c r="B138" s="68" t="s">
        <v>257</v>
      </c>
      <c r="C138" s="59"/>
      <c r="D138" s="185">
        <f>4.2+4.2</f>
        <v>8.4</v>
      </c>
      <c r="E138" s="186">
        <f>(2.04+1.43)/2</f>
        <v>1.7349999999999999</v>
      </c>
      <c r="F138" s="186">
        <v>1</v>
      </c>
      <c r="G138" s="187">
        <f>+E138*D138*F138</f>
        <v>14.574</v>
      </c>
      <c r="H138" s="134" t="s">
        <v>60</v>
      </c>
      <c r="I138" s="343"/>
      <c r="J138" s="343"/>
      <c r="K138" s="342"/>
      <c r="L138" s="342"/>
      <c r="M138" s="342"/>
      <c r="N138" s="342"/>
    </row>
    <row r="139" spans="1:14" x14ac:dyDescent="0.25">
      <c r="A139" s="122"/>
      <c r="B139" s="122"/>
      <c r="C139" s="225"/>
      <c r="D139" s="185">
        <v>1</v>
      </c>
      <c r="E139" s="186">
        <v>1.25</v>
      </c>
      <c r="F139" s="186">
        <v>1</v>
      </c>
      <c r="G139" s="187">
        <f>+E139*D139*F139</f>
        <v>1.25</v>
      </c>
      <c r="H139" s="134" t="s">
        <v>60</v>
      </c>
      <c r="I139" s="343"/>
      <c r="J139" s="343"/>
      <c r="K139" s="342"/>
      <c r="L139" s="342"/>
      <c r="M139" s="342"/>
      <c r="N139" s="342"/>
    </row>
    <row r="140" spans="1:14" x14ac:dyDescent="0.25">
      <c r="A140" s="122"/>
      <c r="B140" s="122"/>
      <c r="C140" s="225"/>
      <c r="D140" s="331"/>
      <c r="E140" s="332"/>
      <c r="F140" s="94" t="s">
        <v>260</v>
      </c>
      <c r="G140" s="92">
        <f>SUM(G138:G139)</f>
        <v>15.824</v>
      </c>
      <c r="H140" s="100" t="s">
        <v>60</v>
      </c>
      <c r="I140" s="343"/>
      <c r="J140" s="343"/>
      <c r="K140" s="342"/>
      <c r="L140" s="342"/>
      <c r="M140" s="342"/>
      <c r="N140" s="342"/>
    </row>
    <row r="141" spans="1:14" ht="25.5" x14ac:dyDescent="0.25">
      <c r="A141" s="122" t="s">
        <v>91</v>
      </c>
      <c r="B141" s="122" t="s">
        <v>92</v>
      </c>
      <c r="C141" s="225" t="s">
        <v>13</v>
      </c>
      <c r="D141" s="43" t="s">
        <v>254</v>
      </c>
      <c r="E141" s="89" t="s">
        <v>255</v>
      </c>
      <c r="F141" s="89" t="s">
        <v>258</v>
      </c>
      <c r="G141" s="510" t="s">
        <v>256</v>
      </c>
      <c r="H141" s="511"/>
      <c r="I141" s="343"/>
      <c r="J141" s="343"/>
      <c r="K141" s="342"/>
      <c r="L141" s="342"/>
      <c r="M141" s="342"/>
      <c r="N141" s="342"/>
    </row>
    <row r="142" spans="1:14" x14ac:dyDescent="0.25">
      <c r="A142" s="122"/>
      <c r="B142" s="68" t="s">
        <v>257</v>
      </c>
      <c r="C142" s="59"/>
      <c r="D142" s="185">
        <f>4.2+4.2</f>
        <v>8.4</v>
      </c>
      <c r="E142" s="186">
        <f>(2.04+1.43)/2</f>
        <v>1.7349999999999999</v>
      </c>
      <c r="F142" s="186">
        <v>1</v>
      </c>
      <c r="G142" s="187">
        <f>+E142*D142*F142</f>
        <v>14.574</v>
      </c>
      <c r="H142" s="134" t="s">
        <v>60</v>
      </c>
      <c r="I142" s="343"/>
      <c r="J142" s="343"/>
      <c r="K142" s="342"/>
      <c r="L142" s="342"/>
      <c r="M142" s="342"/>
      <c r="N142" s="342"/>
    </row>
    <row r="143" spans="1:14" x14ac:dyDescent="0.25">
      <c r="A143" s="122"/>
      <c r="B143" s="68" t="s">
        <v>259</v>
      </c>
      <c r="C143" s="59"/>
      <c r="D143" s="185">
        <v>6.7</v>
      </c>
      <c r="E143" s="186">
        <f>+(2.1+0.87)/2</f>
        <v>1.4850000000000001</v>
      </c>
      <c r="F143" s="186">
        <v>1</v>
      </c>
      <c r="G143" s="187">
        <f>+E143*D143*F143</f>
        <v>9.9495000000000005</v>
      </c>
      <c r="H143" s="134" t="s">
        <v>60</v>
      </c>
      <c r="I143" s="343"/>
      <c r="J143" s="343"/>
      <c r="K143" s="342"/>
      <c r="L143" s="342"/>
      <c r="M143" s="342"/>
      <c r="N143" s="342"/>
    </row>
    <row r="144" spans="1:14" x14ac:dyDescent="0.25">
      <c r="A144" s="122"/>
      <c r="B144" s="68" t="s">
        <v>259</v>
      </c>
      <c r="C144" s="59"/>
      <c r="D144" s="185">
        <v>5.44</v>
      </c>
      <c r="E144" s="186">
        <v>0.74</v>
      </c>
      <c r="F144" s="186">
        <v>1</v>
      </c>
      <c r="G144" s="187">
        <f>+E144*D144*F144</f>
        <v>4.0255999999999998</v>
      </c>
      <c r="H144" s="134" t="s">
        <v>60</v>
      </c>
      <c r="I144" s="343"/>
      <c r="J144" s="343"/>
      <c r="K144" s="342"/>
      <c r="L144" s="342"/>
      <c r="M144" s="342"/>
      <c r="N144" s="342"/>
    </row>
    <row r="145" spans="1:14" x14ac:dyDescent="0.25">
      <c r="A145" s="122"/>
      <c r="B145" s="68" t="s">
        <v>259</v>
      </c>
      <c r="C145" s="59"/>
      <c r="D145" s="185">
        <v>3.22</v>
      </c>
      <c r="E145" s="186">
        <v>0.94</v>
      </c>
      <c r="F145" s="186">
        <v>1</v>
      </c>
      <c r="G145" s="187">
        <f>+E145*D145*F145</f>
        <v>3.0268000000000002</v>
      </c>
      <c r="H145" s="134" t="s">
        <v>60</v>
      </c>
      <c r="I145" s="343"/>
      <c r="J145" s="343"/>
      <c r="K145" s="342"/>
      <c r="L145" s="342"/>
      <c r="M145" s="342"/>
      <c r="N145" s="342"/>
    </row>
    <row r="146" spans="1:14" x14ac:dyDescent="0.25">
      <c r="A146" s="122"/>
      <c r="B146" s="71" t="s">
        <v>370</v>
      </c>
      <c r="C146" s="188"/>
      <c r="D146" s="189"/>
      <c r="E146" s="190"/>
      <c r="F146" s="186"/>
      <c r="G146" s="187">
        <v>-1.58</v>
      </c>
      <c r="H146" s="134" t="s">
        <v>60</v>
      </c>
      <c r="I146" s="343"/>
      <c r="J146" s="343"/>
      <c r="K146" s="342"/>
      <c r="L146" s="342"/>
      <c r="M146" s="342"/>
      <c r="N146" s="342"/>
    </row>
    <row r="147" spans="1:14" x14ac:dyDescent="0.25">
      <c r="A147" s="122"/>
      <c r="B147" s="362"/>
      <c r="C147" s="168"/>
      <c r="D147" s="169"/>
      <c r="E147" s="99"/>
      <c r="F147" s="94" t="s">
        <v>260</v>
      </c>
      <c r="G147" s="92">
        <f>SUM(G142:G146)</f>
        <v>29.995899999999999</v>
      </c>
      <c r="H147" s="100" t="s">
        <v>60</v>
      </c>
      <c r="I147" s="343"/>
      <c r="J147" s="343"/>
      <c r="K147" s="342"/>
      <c r="L147" s="342"/>
      <c r="M147" s="342"/>
      <c r="N147" s="342"/>
    </row>
    <row r="148" spans="1:14" x14ac:dyDescent="0.25">
      <c r="A148" s="363"/>
      <c r="B148" s="75"/>
      <c r="C148" s="360"/>
      <c r="D148" s="361"/>
      <c r="E148" s="341"/>
      <c r="F148" s="340"/>
      <c r="G148" s="341"/>
      <c r="H148" s="341"/>
      <c r="I148" s="364"/>
      <c r="J148" s="364"/>
      <c r="K148" s="342"/>
      <c r="L148" s="342"/>
      <c r="M148" s="342"/>
      <c r="N148" s="342"/>
    </row>
    <row r="149" spans="1:14" x14ac:dyDescent="0.25">
      <c r="A149" s="365"/>
      <c r="B149" s="75"/>
      <c r="C149" s="360"/>
      <c r="D149" s="361"/>
      <c r="E149" s="341"/>
      <c r="F149" s="340"/>
      <c r="G149" s="341"/>
      <c r="H149" s="341"/>
      <c r="I149" s="364"/>
      <c r="J149" s="364"/>
      <c r="K149" s="342"/>
      <c r="L149" s="342"/>
      <c r="M149" s="342"/>
      <c r="N149" s="342"/>
    </row>
    <row r="150" spans="1:14" x14ac:dyDescent="0.25">
      <c r="A150" s="366"/>
      <c r="B150" s="75"/>
      <c r="C150" s="360"/>
      <c r="D150" s="361"/>
      <c r="E150" s="341"/>
      <c r="F150" s="367"/>
      <c r="G150" s="368"/>
      <c r="H150" s="368"/>
      <c r="I150" s="364"/>
      <c r="J150" s="364"/>
      <c r="K150" s="342"/>
      <c r="L150" s="342"/>
      <c r="M150" s="342"/>
      <c r="N150" s="342"/>
    </row>
    <row r="151" spans="1:14" ht="25.5" x14ac:dyDescent="0.25">
      <c r="A151" s="122" t="s">
        <v>93</v>
      </c>
      <c r="B151" s="122" t="s">
        <v>94</v>
      </c>
      <c r="C151" s="225" t="s">
        <v>13</v>
      </c>
      <c r="D151" s="146" t="s">
        <v>254</v>
      </c>
      <c r="E151" s="147" t="s">
        <v>265</v>
      </c>
      <c r="F151" s="147" t="s">
        <v>258</v>
      </c>
      <c r="G151" s="522" t="s">
        <v>256</v>
      </c>
      <c r="H151" s="523"/>
      <c r="I151" s="343"/>
      <c r="J151" s="343"/>
      <c r="K151" s="342"/>
      <c r="L151" s="342"/>
      <c r="M151" s="342"/>
      <c r="N151" s="342"/>
    </row>
    <row r="152" spans="1:14" s="21" customFormat="1" x14ac:dyDescent="0.25">
      <c r="A152" s="9"/>
      <c r="B152" s="68" t="s">
        <v>263</v>
      </c>
      <c r="C152" s="40"/>
      <c r="D152" s="63">
        <f>+(1.47+1.47+0.5+0.5)</f>
        <v>3.94</v>
      </c>
      <c r="E152" s="90">
        <v>0.5</v>
      </c>
      <c r="F152" s="90">
        <v>2</v>
      </c>
      <c r="G152" s="91">
        <f>+E152*D152*F152</f>
        <v>3.94</v>
      </c>
      <c r="H152" s="99" t="s">
        <v>60</v>
      </c>
      <c r="I152" s="44"/>
      <c r="J152" s="44"/>
    </row>
    <row r="153" spans="1:14" s="21" customFormat="1" x14ac:dyDescent="0.25">
      <c r="A153" s="9"/>
      <c r="B153" s="68" t="s">
        <v>264</v>
      </c>
      <c r="C153" s="40"/>
      <c r="D153" s="63">
        <v>1.06</v>
      </c>
      <c r="E153" s="90">
        <v>0.5</v>
      </c>
      <c r="F153" s="90">
        <v>2</v>
      </c>
      <c r="G153" s="91">
        <f>+E153*D153*F153</f>
        <v>1.06</v>
      </c>
      <c r="H153" s="99" t="s">
        <v>60</v>
      </c>
      <c r="I153" s="44"/>
      <c r="J153" s="44"/>
    </row>
    <row r="154" spans="1:14" s="21" customFormat="1" x14ac:dyDescent="0.25">
      <c r="A154" s="70"/>
      <c r="B154" s="71"/>
      <c r="C154" s="72"/>
      <c r="D154" s="73"/>
      <c r="E154" s="93"/>
      <c r="F154" s="94" t="s">
        <v>260</v>
      </c>
      <c r="G154" s="92">
        <f>+SUM(G152:G153)</f>
        <v>5</v>
      </c>
      <c r="H154" s="100" t="s">
        <v>60</v>
      </c>
      <c r="I154" s="44"/>
      <c r="J154" s="44"/>
    </row>
    <row r="155" spans="1:14" ht="25.5" x14ac:dyDescent="0.25">
      <c r="A155" s="122" t="s">
        <v>95</v>
      </c>
      <c r="B155" s="122" t="s">
        <v>96</v>
      </c>
      <c r="C155" s="225" t="s">
        <v>13</v>
      </c>
      <c r="D155" s="146" t="s">
        <v>254</v>
      </c>
      <c r="E155" s="147" t="s">
        <v>255</v>
      </c>
      <c r="F155" s="147" t="s">
        <v>258</v>
      </c>
      <c r="G155" s="522" t="s">
        <v>256</v>
      </c>
      <c r="H155" s="523"/>
      <c r="I155" s="343"/>
      <c r="J155" s="343"/>
      <c r="K155" s="342"/>
      <c r="L155" s="342"/>
      <c r="M155" s="342"/>
      <c r="N155" s="342"/>
    </row>
    <row r="156" spans="1:14" s="21" customFormat="1" x14ac:dyDescent="0.25">
      <c r="A156" s="9"/>
      <c r="B156" s="68" t="s">
        <v>266</v>
      </c>
      <c r="C156" s="40"/>
      <c r="D156" s="63">
        <v>1.2</v>
      </c>
      <c r="E156" s="90">
        <v>6.61</v>
      </c>
      <c r="F156" s="90">
        <v>4</v>
      </c>
      <c r="G156" s="91">
        <f>+E156*D156*F156</f>
        <v>31.728000000000002</v>
      </c>
      <c r="H156" s="99" t="s">
        <v>60</v>
      </c>
      <c r="I156" s="44"/>
      <c r="J156" s="44"/>
    </row>
    <row r="157" spans="1:14" s="21" customFormat="1" x14ac:dyDescent="0.25">
      <c r="A157" s="9"/>
      <c r="B157" s="68" t="s">
        <v>266</v>
      </c>
      <c r="C157" s="40"/>
      <c r="D157" s="63">
        <v>0.7</v>
      </c>
      <c r="E157" s="90">
        <v>6.61</v>
      </c>
      <c r="F157" s="90">
        <v>4</v>
      </c>
      <c r="G157" s="91">
        <f>+E157*D157*F157</f>
        <v>18.507999999999999</v>
      </c>
      <c r="H157" s="99" t="s">
        <v>60</v>
      </c>
      <c r="I157" s="44"/>
      <c r="J157" s="44"/>
    </row>
    <row r="158" spans="1:14" s="21" customFormat="1" x14ac:dyDescent="0.25">
      <c r="A158" s="9"/>
      <c r="B158" s="68" t="s">
        <v>263</v>
      </c>
      <c r="C158" s="40"/>
      <c r="D158" s="63">
        <f>+(1.47+1.47+0.5+0.5)</f>
        <v>3.94</v>
      </c>
      <c r="E158" s="90">
        <v>0.5</v>
      </c>
      <c r="F158" s="90">
        <v>2</v>
      </c>
      <c r="G158" s="91">
        <f>+E158*D158*F158</f>
        <v>3.94</v>
      </c>
      <c r="H158" s="99" t="s">
        <v>60</v>
      </c>
      <c r="I158" s="44"/>
      <c r="J158" s="44"/>
    </row>
    <row r="159" spans="1:14" s="21" customFormat="1" x14ac:dyDescent="0.25">
      <c r="A159" s="9"/>
      <c r="B159" s="68" t="s">
        <v>264</v>
      </c>
      <c r="C159" s="40"/>
      <c r="D159" s="63">
        <f>+(1.25+1.25+0.5+0.5)</f>
        <v>3.5</v>
      </c>
      <c r="E159" s="90">
        <v>0.5</v>
      </c>
      <c r="F159" s="90">
        <v>2</v>
      </c>
      <c r="G159" s="91">
        <f>+E159*D159*F159</f>
        <v>3.5</v>
      </c>
      <c r="H159" s="99" t="s">
        <v>60</v>
      </c>
      <c r="I159" s="44"/>
      <c r="J159" s="44"/>
    </row>
    <row r="160" spans="1:14" s="21" customFormat="1" x14ac:dyDescent="0.25">
      <c r="A160" s="9"/>
      <c r="B160" s="68"/>
      <c r="C160" s="40"/>
      <c r="D160" s="77"/>
      <c r="E160" s="90"/>
      <c r="F160" s="94" t="s">
        <v>260</v>
      </c>
      <c r="G160" s="92">
        <f>+SUM(G156:G159)</f>
        <v>57.676000000000002</v>
      </c>
      <c r="H160" s="100" t="s">
        <v>60</v>
      </c>
      <c r="I160" s="44"/>
      <c r="J160" s="44"/>
    </row>
    <row r="161" spans="1:14" ht="38.25" hidden="1" x14ac:dyDescent="0.25">
      <c r="A161" s="122" t="s">
        <v>97</v>
      </c>
      <c r="B161" s="122" t="s">
        <v>98</v>
      </c>
      <c r="C161" s="225" t="s">
        <v>60</v>
      </c>
      <c r="D161" s="331"/>
      <c r="E161" s="332">
        <v>80</v>
      </c>
      <c r="F161" s="343"/>
      <c r="G161" s="343"/>
      <c r="H161" s="343"/>
      <c r="I161" s="343"/>
      <c r="J161" s="343"/>
      <c r="K161" s="342"/>
      <c r="L161" s="342"/>
      <c r="M161" s="342"/>
      <c r="N161" s="342"/>
    </row>
    <row r="162" spans="1:14" ht="38.25" hidden="1" x14ac:dyDescent="0.25">
      <c r="A162" s="122" t="s">
        <v>99</v>
      </c>
      <c r="B162" s="122" t="s">
        <v>100</v>
      </c>
      <c r="C162" s="225" t="s">
        <v>13</v>
      </c>
      <c r="D162" s="331"/>
      <c r="E162" s="332">
        <v>8.65</v>
      </c>
      <c r="F162" s="343"/>
      <c r="G162" s="343"/>
      <c r="H162" s="343"/>
      <c r="I162" s="343"/>
      <c r="J162" s="343"/>
      <c r="K162" s="342"/>
      <c r="L162" s="342"/>
      <c r="M162" s="342"/>
      <c r="N162" s="342"/>
    </row>
    <row r="163" spans="1:14" s="37" customFormat="1" ht="12.75" x14ac:dyDescent="0.25">
      <c r="A163" s="34" t="s">
        <v>300</v>
      </c>
      <c r="B163" s="34" t="s">
        <v>301</v>
      </c>
      <c r="C163" s="86" t="s">
        <v>16</v>
      </c>
      <c r="D163" s="151"/>
      <c r="E163" s="151"/>
      <c r="F163" s="151"/>
      <c r="G163" s="151"/>
      <c r="H163" s="151"/>
      <c r="I163" s="151"/>
      <c r="J163" s="151"/>
    </row>
    <row r="164" spans="1:14" s="21" customFormat="1" ht="25.5" x14ac:dyDescent="0.25">
      <c r="A164" s="9"/>
      <c r="B164" s="9"/>
      <c r="C164" s="40"/>
      <c r="D164" s="90"/>
      <c r="E164" s="369" t="s">
        <v>373</v>
      </c>
      <c r="F164" s="89" t="s">
        <v>258</v>
      </c>
      <c r="G164" s="44"/>
      <c r="H164" s="44"/>
      <c r="I164" s="44"/>
      <c r="J164" s="44"/>
    </row>
    <row r="165" spans="1:14" s="21" customFormat="1" x14ac:dyDescent="0.25">
      <c r="A165" s="9"/>
      <c r="C165" s="40"/>
      <c r="D165" s="370"/>
      <c r="E165" s="63">
        <v>1</v>
      </c>
      <c r="F165" s="90" t="s">
        <v>374</v>
      </c>
      <c r="G165" s="44"/>
      <c r="H165" s="44"/>
      <c r="I165" s="44"/>
      <c r="J165" s="44"/>
    </row>
    <row r="166" spans="1:14" s="21" customFormat="1" ht="15.75" thickBot="1" x14ac:dyDescent="0.3">
      <c r="A166" s="70"/>
      <c r="B166" s="71"/>
      <c r="C166" s="76"/>
      <c r="D166" s="94" t="s">
        <v>260</v>
      </c>
      <c r="E166" s="371">
        <v>1</v>
      </c>
      <c r="F166" s="372" t="s">
        <v>16</v>
      </c>
      <c r="G166" s="44"/>
      <c r="H166" s="44"/>
      <c r="I166" s="44"/>
      <c r="J166" s="44"/>
    </row>
    <row r="167" spans="1:14" ht="15.75" thickBot="1" x14ac:dyDescent="0.3">
      <c r="A167" s="122" t="s">
        <v>304</v>
      </c>
      <c r="B167" s="122" t="s">
        <v>31</v>
      </c>
      <c r="C167" s="127" t="s">
        <v>32</v>
      </c>
      <c r="D167" s="331"/>
      <c r="E167" s="519" t="s">
        <v>375</v>
      </c>
      <c r="F167" s="520"/>
      <c r="G167" s="343"/>
      <c r="H167" s="343"/>
      <c r="I167" s="343"/>
      <c r="J167" s="343"/>
      <c r="K167" s="342"/>
      <c r="L167" s="342"/>
      <c r="M167" s="342"/>
      <c r="N167" s="342"/>
    </row>
    <row r="168" spans="1:14" x14ac:dyDescent="0.25">
      <c r="A168" s="122"/>
      <c r="B168" s="122" t="s">
        <v>376</v>
      </c>
      <c r="C168" s="127"/>
      <c r="D168" s="331"/>
      <c r="E168" s="66">
        <v>8</v>
      </c>
      <c r="F168" s="373" t="s">
        <v>32</v>
      </c>
      <c r="G168" s="343"/>
      <c r="H168" s="343"/>
      <c r="I168" s="343"/>
      <c r="J168" s="343"/>
      <c r="K168" s="342"/>
      <c r="L168" s="342"/>
      <c r="M168" s="342"/>
      <c r="N168" s="342"/>
    </row>
    <row r="169" spans="1:14" x14ac:dyDescent="0.25">
      <c r="A169" s="122"/>
      <c r="B169" s="122"/>
      <c r="C169" s="374"/>
      <c r="D169" s="143" t="s">
        <v>260</v>
      </c>
      <c r="E169" s="371">
        <v>8</v>
      </c>
      <c r="F169" s="372" t="s">
        <v>32</v>
      </c>
      <c r="G169" s="343"/>
      <c r="H169" s="343"/>
      <c r="I169" s="343"/>
      <c r="J169" s="343"/>
      <c r="K169" s="342"/>
      <c r="L169" s="342"/>
      <c r="M169" s="342"/>
      <c r="N169" s="342"/>
    </row>
    <row r="170" spans="1:14" ht="25.5" x14ac:dyDescent="0.25">
      <c r="A170" s="122" t="s">
        <v>305</v>
      </c>
      <c r="B170" s="122" t="s">
        <v>308</v>
      </c>
      <c r="C170" s="375" t="s">
        <v>282</v>
      </c>
      <c r="D170" s="376" t="s">
        <v>265</v>
      </c>
      <c r="E170" s="376" t="s">
        <v>377</v>
      </c>
      <c r="F170" s="521" t="s">
        <v>378</v>
      </c>
      <c r="G170" s="521"/>
      <c r="H170" s="343"/>
      <c r="I170" s="343"/>
      <c r="J170" s="343"/>
      <c r="K170" s="342"/>
      <c r="L170" s="342"/>
      <c r="M170" s="342"/>
      <c r="N170" s="342"/>
    </row>
    <row r="171" spans="1:14" x14ac:dyDescent="0.25">
      <c r="A171" s="122"/>
      <c r="B171" s="68" t="s">
        <v>379</v>
      </c>
      <c r="C171" s="377">
        <v>15.1</v>
      </c>
      <c r="D171" s="186">
        <v>2.1</v>
      </c>
      <c r="E171" s="186">
        <v>7</v>
      </c>
      <c r="F171" s="187">
        <f>+C171*D171*E171</f>
        <v>221.97</v>
      </c>
      <c r="G171" s="134" t="s">
        <v>222</v>
      </c>
      <c r="J171" s="343"/>
      <c r="K171" s="342"/>
      <c r="L171" s="342"/>
      <c r="M171" s="342"/>
      <c r="N171" s="342"/>
    </row>
    <row r="172" spans="1:14" hidden="1" x14ac:dyDescent="0.25">
      <c r="A172" s="122" t="s">
        <v>322</v>
      </c>
      <c r="B172" s="124" t="s">
        <v>319</v>
      </c>
      <c r="C172" s="127" t="s">
        <v>60</v>
      </c>
      <c r="D172" s="331"/>
      <c r="E172" s="332"/>
      <c r="F172" s="343"/>
      <c r="G172" s="343"/>
      <c r="H172" s="343"/>
      <c r="I172" s="343"/>
      <c r="J172" s="343"/>
      <c r="K172" s="342"/>
      <c r="L172" s="342"/>
      <c r="M172" s="342"/>
      <c r="N172" s="342"/>
    </row>
    <row r="173" spans="1:14" hidden="1" x14ac:dyDescent="0.25">
      <c r="A173" s="122" t="s">
        <v>323</v>
      </c>
      <c r="B173" s="124" t="s">
        <v>321</v>
      </c>
      <c r="C173" s="127" t="s">
        <v>60</v>
      </c>
      <c r="D173" s="331"/>
      <c r="E173" s="332"/>
      <c r="F173" s="343"/>
      <c r="G173" s="343"/>
      <c r="H173" s="343"/>
      <c r="I173" s="343"/>
      <c r="J173" s="343"/>
      <c r="K173" s="342"/>
      <c r="L173" s="342"/>
      <c r="M173" s="342"/>
      <c r="N173" s="342"/>
    </row>
    <row r="174" spans="1:14" hidden="1" x14ac:dyDescent="0.25">
      <c r="A174" s="254" t="s">
        <v>101</v>
      </c>
      <c r="B174" s="254" t="s">
        <v>102</v>
      </c>
      <c r="C174" s="225"/>
      <c r="D174" s="331"/>
      <c r="E174" s="332"/>
      <c r="F174" s="343"/>
      <c r="G174" s="343"/>
      <c r="H174" s="343"/>
      <c r="I174" s="343"/>
      <c r="J174" s="343"/>
      <c r="K174" s="342"/>
      <c r="L174" s="342"/>
      <c r="M174" s="342"/>
      <c r="N174" s="342"/>
    </row>
    <row r="175" spans="1:14" hidden="1" x14ac:dyDescent="0.25">
      <c r="A175" s="122" t="s">
        <v>103</v>
      </c>
      <c r="B175" s="122" t="s">
        <v>104</v>
      </c>
      <c r="C175" s="225" t="s">
        <v>105</v>
      </c>
      <c r="D175" s="331"/>
      <c r="E175" s="332">
        <v>35</v>
      </c>
      <c r="F175" s="343"/>
      <c r="G175" s="343"/>
      <c r="H175" s="343"/>
      <c r="I175" s="343"/>
      <c r="J175" s="343"/>
      <c r="K175" s="342"/>
      <c r="L175" s="342"/>
      <c r="M175" s="342"/>
      <c r="N175" s="342"/>
    </row>
    <row r="176" spans="1:14" hidden="1" x14ac:dyDescent="0.25">
      <c r="A176" s="122" t="s">
        <v>106</v>
      </c>
      <c r="B176" s="122" t="s">
        <v>107</v>
      </c>
      <c r="C176" s="225" t="s">
        <v>75</v>
      </c>
      <c r="D176" s="331"/>
      <c r="E176" s="332">
        <v>600</v>
      </c>
      <c r="F176" s="343"/>
      <c r="G176" s="343"/>
      <c r="H176" s="343"/>
      <c r="I176" s="343"/>
      <c r="J176" s="343"/>
      <c r="K176" s="342"/>
      <c r="L176" s="342"/>
      <c r="M176" s="342"/>
      <c r="N176" s="342"/>
    </row>
    <row r="177" spans="1:14" ht="25.5" hidden="1" x14ac:dyDescent="0.25">
      <c r="A177" s="122" t="s">
        <v>108</v>
      </c>
      <c r="B177" s="122" t="s">
        <v>109</v>
      </c>
      <c r="C177" s="225" t="s">
        <v>75</v>
      </c>
      <c r="D177" s="331"/>
      <c r="E177" s="332">
        <v>120</v>
      </c>
      <c r="F177" s="343"/>
      <c r="G177" s="343"/>
      <c r="H177" s="343"/>
      <c r="I177" s="343"/>
      <c r="J177" s="343"/>
      <c r="K177" s="342"/>
      <c r="L177" s="342"/>
      <c r="M177" s="342"/>
      <c r="N177" s="342"/>
    </row>
    <row r="178" spans="1:14" ht="25.5" hidden="1" x14ac:dyDescent="0.25">
      <c r="A178" s="122" t="s">
        <v>110</v>
      </c>
      <c r="B178" s="122" t="s">
        <v>111</v>
      </c>
      <c r="C178" s="225" t="s">
        <v>8</v>
      </c>
      <c r="D178" s="331"/>
      <c r="E178" s="332">
        <v>5</v>
      </c>
      <c r="F178" s="343"/>
      <c r="G178" s="343"/>
      <c r="H178" s="343"/>
      <c r="I178" s="343"/>
      <c r="J178" s="343"/>
      <c r="K178" s="342"/>
      <c r="L178" s="342"/>
      <c r="M178" s="342"/>
      <c r="N178" s="342"/>
    </row>
    <row r="179" spans="1:14" hidden="1" x14ac:dyDescent="0.25">
      <c r="A179" s="122" t="s">
        <v>112</v>
      </c>
      <c r="B179" s="122" t="s">
        <v>113</v>
      </c>
      <c r="C179" s="225" t="s">
        <v>8</v>
      </c>
      <c r="D179" s="331"/>
      <c r="E179" s="332">
        <v>5</v>
      </c>
      <c r="F179" s="343"/>
      <c r="G179" s="343"/>
      <c r="H179" s="343"/>
      <c r="I179" s="343"/>
      <c r="J179" s="343"/>
      <c r="K179" s="342"/>
      <c r="L179" s="342"/>
      <c r="M179" s="342"/>
      <c r="N179" s="342"/>
    </row>
    <row r="180" spans="1:14" ht="38.25" hidden="1" x14ac:dyDescent="0.25">
      <c r="A180" s="122" t="s">
        <v>114</v>
      </c>
      <c r="B180" s="122" t="s">
        <v>115</v>
      </c>
      <c r="C180" s="225" t="s">
        <v>8</v>
      </c>
      <c r="D180" s="331"/>
      <c r="E180" s="332">
        <v>3</v>
      </c>
      <c r="F180" s="343"/>
      <c r="G180" s="343"/>
      <c r="H180" s="343"/>
      <c r="I180" s="343"/>
      <c r="J180" s="343"/>
      <c r="K180" s="342"/>
      <c r="L180" s="342"/>
      <c r="M180" s="342"/>
      <c r="N180" s="342"/>
    </row>
    <row r="181" spans="1:14" ht="25.5" hidden="1" x14ac:dyDescent="0.25">
      <c r="A181" s="122" t="s">
        <v>116</v>
      </c>
      <c r="B181" s="122" t="s">
        <v>117</v>
      </c>
      <c r="C181" s="225" t="s">
        <v>8</v>
      </c>
      <c r="D181" s="331"/>
      <c r="E181" s="332">
        <v>1</v>
      </c>
      <c r="F181" s="343"/>
      <c r="G181" s="343"/>
      <c r="H181" s="343"/>
      <c r="I181" s="343"/>
      <c r="J181" s="343"/>
      <c r="K181" s="342"/>
      <c r="L181" s="342"/>
      <c r="M181" s="342"/>
      <c r="N181" s="342"/>
    </row>
    <row r="182" spans="1:14" ht="25.5" hidden="1" x14ac:dyDescent="0.25">
      <c r="A182" s="122" t="s">
        <v>118</v>
      </c>
      <c r="B182" s="122" t="s">
        <v>119</v>
      </c>
      <c r="C182" s="225" t="s">
        <v>8</v>
      </c>
      <c r="D182" s="331"/>
      <c r="E182" s="332">
        <v>4</v>
      </c>
      <c r="F182" s="343"/>
      <c r="G182" s="343"/>
      <c r="H182" s="343"/>
      <c r="I182" s="343"/>
      <c r="J182" s="343"/>
      <c r="K182" s="342"/>
      <c r="L182" s="342"/>
      <c r="M182" s="342"/>
      <c r="N182" s="342"/>
    </row>
    <row r="183" spans="1:14" ht="25.5" hidden="1" x14ac:dyDescent="0.25">
      <c r="A183" s="122" t="s">
        <v>120</v>
      </c>
      <c r="B183" s="122" t="s">
        <v>121</v>
      </c>
      <c r="C183" s="225" t="s">
        <v>8</v>
      </c>
      <c r="D183" s="331"/>
      <c r="E183" s="332">
        <v>1</v>
      </c>
      <c r="F183" s="343"/>
      <c r="G183" s="343"/>
      <c r="H183" s="343"/>
      <c r="I183" s="343"/>
      <c r="J183" s="343"/>
      <c r="K183" s="342"/>
      <c r="L183" s="342"/>
      <c r="M183" s="342"/>
      <c r="N183" s="342"/>
    </row>
    <row r="184" spans="1:14" hidden="1" x14ac:dyDescent="0.25">
      <c r="A184" s="122" t="s">
        <v>122</v>
      </c>
      <c r="B184" s="122" t="s">
        <v>123</v>
      </c>
      <c r="C184" s="225" t="s">
        <v>8</v>
      </c>
      <c r="D184" s="331"/>
      <c r="E184" s="332">
        <v>1</v>
      </c>
      <c r="F184" s="343"/>
      <c r="G184" s="343"/>
      <c r="H184" s="343"/>
      <c r="I184" s="343"/>
      <c r="J184" s="343"/>
      <c r="K184" s="342"/>
      <c r="L184" s="342"/>
      <c r="M184" s="342"/>
      <c r="N184" s="342"/>
    </row>
    <row r="185" spans="1:14" ht="25.5" hidden="1" x14ac:dyDescent="0.25">
      <c r="A185" s="122" t="s">
        <v>124</v>
      </c>
      <c r="B185" s="122" t="s">
        <v>125</v>
      </c>
      <c r="C185" s="225" t="s">
        <v>8</v>
      </c>
      <c r="D185" s="331"/>
      <c r="E185" s="332">
        <v>1</v>
      </c>
      <c r="F185" s="343"/>
      <c r="G185" s="343"/>
      <c r="H185" s="343"/>
      <c r="I185" s="343"/>
      <c r="J185" s="343"/>
      <c r="K185" s="342"/>
      <c r="L185" s="342"/>
      <c r="M185" s="342"/>
      <c r="N185" s="342"/>
    </row>
    <row r="186" spans="1:14" hidden="1" x14ac:dyDescent="0.25">
      <c r="A186" s="122" t="s">
        <v>126</v>
      </c>
      <c r="B186" s="122" t="s">
        <v>127</v>
      </c>
      <c r="C186" s="225" t="s">
        <v>8</v>
      </c>
      <c r="D186" s="331"/>
      <c r="E186" s="332">
        <v>4</v>
      </c>
      <c r="F186" s="343"/>
      <c r="G186" s="343"/>
      <c r="H186" s="343"/>
      <c r="I186" s="343"/>
      <c r="J186" s="343"/>
      <c r="K186" s="342"/>
      <c r="L186" s="342"/>
      <c r="M186" s="342"/>
      <c r="N186" s="342"/>
    </row>
    <row r="187" spans="1:14" hidden="1" x14ac:dyDescent="0.25">
      <c r="A187" s="122" t="s">
        <v>128</v>
      </c>
      <c r="B187" s="122" t="s">
        <v>129</v>
      </c>
      <c r="C187" s="225" t="s">
        <v>75</v>
      </c>
      <c r="D187" s="331"/>
      <c r="E187" s="332">
        <v>9</v>
      </c>
      <c r="F187" s="343"/>
      <c r="G187" s="343"/>
      <c r="H187" s="343"/>
      <c r="I187" s="343"/>
      <c r="J187" s="343"/>
      <c r="K187" s="342"/>
      <c r="L187" s="342"/>
      <c r="M187" s="342"/>
      <c r="N187" s="342"/>
    </row>
    <row r="188" spans="1:14" hidden="1" x14ac:dyDescent="0.25">
      <c r="A188" s="122" t="s">
        <v>130</v>
      </c>
      <c r="B188" s="122" t="s">
        <v>131</v>
      </c>
      <c r="C188" s="225" t="s">
        <v>8</v>
      </c>
      <c r="D188" s="331"/>
      <c r="E188" s="332">
        <v>8</v>
      </c>
      <c r="F188" s="343"/>
      <c r="G188" s="343"/>
      <c r="H188" s="343"/>
      <c r="I188" s="343"/>
      <c r="J188" s="343"/>
      <c r="K188" s="342"/>
      <c r="L188" s="342"/>
      <c r="M188" s="342"/>
      <c r="N188" s="342"/>
    </row>
    <row r="189" spans="1:14" hidden="1" x14ac:dyDescent="0.25">
      <c r="A189" s="122" t="s">
        <v>132</v>
      </c>
      <c r="B189" s="122" t="s">
        <v>133</v>
      </c>
      <c r="C189" s="225" t="s">
        <v>8</v>
      </c>
      <c r="D189" s="331"/>
      <c r="E189" s="332">
        <v>2</v>
      </c>
      <c r="F189" s="343"/>
      <c r="G189" s="343"/>
      <c r="H189" s="343"/>
      <c r="I189" s="343"/>
      <c r="J189" s="343"/>
      <c r="K189" s="342"/>
      <c r="L189" s="342"/>
      <c r="M189" s="342"/>
      <c r="N189" s="342"/>
    </row>
    <row r="190" spans="1:14" hidden="1" x14ac:dyDescent="0.25">
      <c r="A190" s="122" t="s">
        <v>134</v>
      </c>
      <c r="B190" s="122" t="s">
        <v>135</v>
      </c>
      <c r="C190" s="225" t="s">
        <v>8</v>
      </c>
      <c r="D190" s="331"/>
      <c r="E190" s="332">
        <v>1</v>
      </c>
      <c r="F190" s="343"/>
      <c r="G190" s="343"/>
      <c r="H190" s="343"/>
      <c r="I190" s="343"/>
      <c r="J190" s="343"/>
      <c r="K190" s="342"/>
      <c r="L190" s="342"/>
      <c r="M190" s="342"/>
      <c r="N190" s="342"/>
    </row>
    <row r="191" spans="1:14" hidden="1" x14ac:dyDescent="0.25">
      <c r="A191" s="122" t="s">
        <v>136</v>
      </c>
      <c r="B191" s="122" t="s">
        <v>137</v>
      </c>
      <c r="C191" s="225" t="s">
        <v>8</v>
      </c>
      <c r="D191" s="331"/>
      <c r="E191" s="332">
        <v>3</v>
      </c>
      <c r="F191" s="343"/>
      <c r="G191" s="343"/>
      <c r="H191" s="343"/>
      <c r="I191" s="343"/>
      <c r="J191" s="343"/>
      <c r="K191" s="342"/>
      <c r="L191" s="342"/>
      <c r="M191" s="342"/>
      <c r="N191" s="342"/>
    </row>
    <row r="192" spans="1:14" hidden="1" x14ac:dyDescent="0.25">
      <c r="A192" s="122" t="s">
        <v>138</v>
      </c>
      <c r="B192" s="122" t="s">
        <v>139</v>
      </c>
      <c r="C192" s="225" t="s">
        <v>75</v>
      </c>
      <c r="D192" s="331"/>
      <c r="E192" s="332">
        <v>30</v>
      </c>
      <c r="F192" s="343"/>
      <c r="G192" s="343"/>
      <c r="H192" s="343"/>
      <c r="I192" s="343"/>
      <c r="J192" s="343"/>
      <c r="K192" s="342"/>
      <c r="L192" s="342"/>
      <c r="M192" s="342"/>
      <c r="N192" s="342"/>
    </row>
    <row r="193" spans="1:14" hidden="1" x14ac:dyDescent="0.25">
      <c r="A193" s="122" t="s">
        <v>140</v>
      </c>
      <c r="B193" s="122" t="s">
        <v>141</v>
      </c>
      <c r="C193" s="225" t="s">
        <v>8</v>
      </c>
      <c r="D193" s="331"/>
      <c r="E193" s="332">
        <v>10</v>
      </c>
      <c r="F193" s="343"/>
      <c r="G193" s="343"/>
      <c r="H193" s="343"/>
      <c r="I193" s="343"/>
      <c r="J193" s="343"/>
      <c r="K193" s="342"/>
      <c r="L193" s="342"/>
      <c r="M193" s="342"/>
      <c r="N193" s="342"/>
    </row>
    <row r="194" spans="1:14" hidden="1" x14ac:dyDescent="0.25">
      <c r="A194" s="122" t="s">
        <v>142</v>
      </c>
      <c r="B194" s="122" t="s">
        <v>143</v>
      </c>
      <c r="C194" s="225" t="s">
        <v>8</v>
      </c>
      <c r="D194" s="331"/>
      <c r="E194" s="332">
        <v>11</v>
      </c>
      <c r="F194" s="343"/>
      <c r="G194" s="343"/>
      <c r="H194" s="343"/>
      <c r="I194" s="343"/>
      <c r="J194" s="343"/>
      <c r="K194" s="342"/>
      <c r="L194" s="342"/>
      <c r="M194" s="342"/>
      <c r="N194" s="342"/>
    </row>
    <row r="195" spans="1:14" hidden="1" x14ac:dyDescent="0.25">
      <c r="A195" s="122" t="s">
        <v>144</v>
      </c>
      <c r="B195" s="122" t="s">
        <v>145</v>
      </c>
      <c r="C195" s="225" t="s">
        <v>8</v>
      </c>
      <c r="D195" s="331"/>
      <c r="E195" s="332">
        <v>2</v>
      </c>
      <c r="F195" s="343"/>
      <c r="G195" s="343"/>
      <c r="H195" s="343"/>
      <c r="I195" s="343"/>
      <c r="J195" s="343"/>
      <c r="K195" s="342"/>
      <c r="L195" s="342"/>
      <c r="M195" s="342"/>
      <c r="N195" s="342"/>
    </row>
    <row r="196" spans="1:14" hidden="1" x14ac:dyDescent="0.25">
      <c r="A196" s="122" t="s">
        <v>146</v>
      </c>
      <c r="B196" s="122" t="s">
        <v>147</v>
      </c>
      <c r="C196" s="225" t="s">
        <v>8</v>
      </c>
      <c r="D196" s="331"/>
      <c r="E196" s="332">
        <v>13</v>
      </c>
      <c r="F196" s="343"/>
      <c r="G196" s="343"/>
      <c r="H196" s="343"/>
      <c r="I196" s="343"/>
      <c r="J196" s="343"/>
      <c r="K196" s="342"/>
      <c r="L196" s="342"/>
      <c r="M196" s="342"/>
      <c r="N196" s="342"/>
    </row>
    <row r="197" spans="1:14" ht="25.5" hidden="1" x14ac:dyDescent="0.25">
      <c r="A197" s="122" t="s">
        <v>148</v>
      </c>
      <c r="B197" s="122" t="s">
        <v>149</v>
      </c>
      <c r="C197" s="225" t="s">
        <v>8</v>
      </c>
      <c r="D197" s="331"/>
      <c r="E197" s="332">
        <v>1</v>
      </c>
      <c r="F197" s="343"/>
      <c r="G197" s="343"/>
      <c r="H197" s="343"/>
      <c r="I197" s="343"/>
      <c r="J197" s="343"/>
      <c r="K197" s="342"/>
      <c r="L197" s="342"/>
      <c r="M197" s="342"/>
      <c r="N197" s="342"/>
    </row>
    <row r="198" spans="1:14" ht="25.5" hidden="1" x14ac:dyDescent="0.25">
      <c r="A198" s="122" t="s">
        <v>150</v>
      </c>
      <c r="B198" s="122" t="s">
        <v>151</v>
      </c>
      <c r="C198" s="225" t="s">
        <v>8</v>
      </c>
      <c r="D198" s="331"/>
      <c r="E198" s="332">
        <v>1</v>
      </c>
      <c r="F198" s="343"/>
      <c r="G198" s="343"/>
      <c r="H198" s="343"/>
      <c r="I198" s="343"/>
      <c r="J198" s="343"/>
      <c r="K198" s="342"/>
      <c r="L198" s="342"/>
      <c r="M198" s="342"/>
      <c r="N198" s="342"/>
    </row>
    <row r="199" spans="1:14" hidden="1" x14ac:dyDescent="0.25">
      <c r="A199" s="122" t="s">
        <v>152</v>
      </c>
      <c r="B199" s="122" t="s">
        <v>153</v>
      </c>
      <c r="C199" s="225" t="s">
        <v>8</v>
      </c>
      <c r="D199" s="331"/>
      <c r="E199" s="332">
        <v>1</v>
      </c>
      <c r="F199" s="343"/>
      <c r="G199" s="343"/>
      <c r="H199" s="343"/>
      <c r="I199" s="343"/>
      <c r="J199" s="343"/>
      <c r="K199" s="342"/>
      <c r="L199" s="342"/>
      <c r="M199" s="342"/>
      <c r="N199" s="342"/>
    </row>
    <row r="200" spans="1:14" hidden="1" x14ac:dyDescent="0.25">
      <c r="A200" s="122" t="s">
        <v>154</v>
      </c>
      <c r="B200" s="122" t="s">
        <v>155</v>
      </c>
      <c r="C200" s="127" t="s">
        <v>8</v>
      </c>
      <c r="D200" s="331"/>
      <c r="E200" s="332">
        <v>1</v>
      </c>
      <c r="F200" s="343"/>
      <c r="G200" s="343"/>
      <c r="H200" s="343"/>
      <c r="I200" s="343"/>
      <c r="J200" s="343"/>
      <c r="K200" s="342"/>
      <c r="L200" s="342"/>
      <c r="M200" s="342"/>
      <c r="N200" s="342"/>
    </row>
    <row r="201" spans="1:14" ht="25.5" hidden="1" x14ac:dyDescent="0.25">
      <c r="A201" s="122" t="s">
        <v>156</v>
      </c>
      <c r="B201" s="122" t="s">
        <v>157</v>
      </c>
      <c r="C201" s="225" t="s">
        <v>8</v>
      </c>
      <c r="D201" s="331"/>
      <c r="E201" s="332">
        <v>4</v>
      </c>
      <c r="F201" s="343"/>
      <c r="G201" s="343"/>
      <c r="H201" s="343"/>
      <c r="I201" s="343"/>
      <c r="J201" s="343"/>
      <c r="K201" s="342"/>
      <c r="L201" s="342"/>
      <c r="M201" s="342"/>
      <c r="N201" s="342"/>
    </row>
    <row r="202" spans="1:14" hidden="1" x14ac:dyDescent="0.25">
      <c r="A202" s="122" t="s">
        <v>158</v>
      </c>
      <c r="B202" s="122" t="s">
        <v>159</v>
      </c>
      <c r="C202" s="225" t="s">
        <v>105</v>
      </c>
      <c r="D202" s="331"/>
      <c r="E202" s="332">
        <v>60</v>
      </c>
      <c r="F202" s="343"/>
      <c r="G202" s="343"/>
      <c r="H202" s="343"/>
      <c r="I202" s="343"/>
      <c r="J202" s="343"/>
      <c r="K202" s="342"/>
      <c r="L202" s="342"/>
      <c r="M202" s="342"/>
      <c r="N202" s="342"/>
    </row>
    <row r="203" spans="1:14" ht="15.6" hidden="1" customHeight="1" x14ac:dyDescent="0.25">
      <c r="A203" s="122" t="s">
        <v>160</v>
      </c>
      <c r="B203" s="122" t="s">
        <v>161</v>
      </c>
      <c r="C203" s="225" t="s">
        <v>162</v>
      </c>
      <c r="D203" s="331"/>
      <c r="E203" s="333">
        <v>4</v>
      </c>
      <c r="F203" s="343"/>
      <c r="G203" s="343"/>
      <c r="H203" s="343"/>
      <c r="I203" s="343"/>
      <c r="J203" s="343"/>
      <c r="K203" s="342"/>
      <c r="L203" s="342"/>
      <c r="M203" s="342"/>
      <c r="N203" s="342"/>
    </row>
    <row r="204" spans="1:14" ht="15.6" customHeight="1" x14ac:dyDescent="0.25">
      <c r="A204" s="122"/>
      <c r="B204" s="122"/>
      <c r="C204" s="225"/>
      <c r="E204" s="94" t="s">
        <v>260</v>
      </c>
      <c r="F204" s="378">
        <f>+F171/2</f>
        <v>110.985</v>
      </c>
      <c r="G204" s="100" t="s">
        <v>222</v>
      </c>
      <c r="H204" s="343"/>
      <c r="I204" s="343"/>
      <c r="J204" s="343"/>
      <c r="K204" s="342"/>
      <c r="L204" s="342"/>
      <c r="M204" s="342"/>
      <c r="N204" s="342"/>
    </row>
    <row r="205" spans="1:14" x14ac:dyDescent="0.25">
      <c r="A205" s="254" t="s">
        <v>163</v>
      </c>
      <c r="B205" s="254" t="s">
        <v>164</v>
      </c>
      <c r="C205" s="225"/>
      <c r="H205" s="343"/>
      <c r="I205" s="343"/>
      <c r="J205" s="343"/>
      <c r="K205" s="342"/>
      <c r="L205" s="342"/>
      <c r="M205" s="342"/>
      <c r="N205" s="342"/>
    </row>
    <row r="206" spans="1:14" hidden="1" x14ac:dyDescent="0.25">
      <c r="A206" s="122" t="s">
        <v>165</v>
      </c>
      <c r="B206" s="122" t="s">
        <v>166</v>
      </c>
      <c r="C206" s="127" t="s">
        <v>13</v>
      </c>
      <c r="H206" s="343"/>
      <c r="I206" s="343"/>
      <c r="J206" s="343"/>
      <c r="K206" s="342"/>
      <c r="L206" s="342"/>
      <c r="M206" s="342"/>
      <c r="N206" s="342"/>
    </row>
    <row r="207" spans="1:14" hidden="1" x14ac:dyDescent="0.25">
      <c r="A207" s="122"/>
      <c r="B207" s="122"/>
      <c r="C207" s="127"/>
      <c r="H207" s="343"/>
      <c r="I207" s="343"/>
      <c r="J207" s="343"/>
      <c r="K207" s="342"/>
      <c r="L207" s="342"/>
      <c r="M207" s="342"/>
      <c r="N207" s="342"/>
    </row>
    <row r="208" spans="1:14" ht="38.25" hidden="1" x14ac:dyDescent="0.25">
      <c r="A208" s="122" t="s">
        <v>167</v>
      </c>
      <c r="B208" s="122" t="s">
        <v>168</v>
      </c>
      <c r="C208" s="127" t="s">
        <v>75</v>
      </c>
      <c r="H208" s="343"/>
      <c r="I208" s="343"/>
      <c r="J208" s="343"/>
      <c r="K208" s="342"/>
      <c r="L208" s="342"/>
      <c r="M208" s="342"/>
      <c r="N208" s="342"/>
    </row>
    <row r="209" spans="1:14" hidden="1" x14ac:dyDescent="0.25">
      <c r="A209" s="122"/>
      <c r="B209" s="122"/>
      <c r="C209" s="127"/>
      <c r="H209" s="343"/>
      <c r="I209" s="343"/>
      <c r="J209" s="343"/>
      <c r="K209" s="342"/>
      <c r="L209" s="342"/>
      <c r="M209" s="342"/>
      <c r="N209" s="342"/>
    </row>
    <row r="210" spans="1:14" hidden="1" x14ac:dyDescent="0.25">
      <c r="A210" s="122"/>
      <c r="B210" s="122"/>
      <c r="C210" s="127"/>
      <c r="H210" s="343"/>
      <c r="I210" s="343"/>
      <c r="J210" s="343"/>
      <c r="K210" s="342"/>
      <c r="L210" s="342"/>
      <c r="M210" s="342"/>
      <c r="N210" s="342"/>
    </row>
    <row r="211" spans="1:14" hidden="1" x14ac:dyDescent="0.25">
      <c r="A211" s="122"/>
      <c r="B211" s="122"/>
      <c r="C211" s="127"/>
      <c r="H211" s="343"/>
      <c r="I211" s="343"/>
      <c r="J211" s="343"/>
      <c r="K211" s="342"/>
      <c r="L211" s="342"/>
      <c r="M211" s="342"/>
      <c r="N211" s="342"/>
    </row>
    <row r="212" spans="1:14" ht="25.5" hidden="1" x14ac:dyDescent="0.25">
      <c r="A212" s="122" t="s">
        <v>169</v>
      </c>
      <c r="B212" s="122" t="s">
        <v>170</v>
      </c>
      <c r="C212" s="127" t="s">
        <v>75</v>
      </c>
      <c r="H212" s="343"/>
      <c r="I212" s="343"/>
      <c r="J212" s="343"/>
      <c r="K212" s="342"/>
      <c r="L212" s="342"/>
      <c r="M212" s="342"/>
      <c r="N212" s="342"/>
    </row>
    <row r="213" spans="1:14" hidden="1" x14ac:dyDescent="0.25">
      <c r="A213" s="122"/>
      <c r="B213" s="122"/>
      <c r="C213" s="127"/>
      <c r="H213" s="343"/>
      <c r="I213" s="343"/>
      <c r="J213" s="343"/>
      <c r="K213" s="342"/>
      <c r="L213" s="342"/>
      <c r="M213" s="342"/>
      <c r="N213" s="342"/>
    </row>
    <row r="214" spans="1:14" hidden="1" x14ac:dyDescent="0.25">
      <c r="A214" s="122"/>
      <c r="B214" s="122"/>
      <c r="C214" s="127"/>
      <c r="H214" s="343"/>
      <c r="I214" s="343"/>
      <c r="J214" s="343"/>
      <c r="K214" s="342"/>
      <c r="L214" s="342"/>
      <c r="M214" s="342"/>
      <c r="N214" s="342"/>
    </row>
    <row r="215" spans="1:14" hidden="1" x14ac:dyDescent="0.25">
      <c r="A215" s="122"/>
      <c r="B215" s="122"/>
      <c r="C215" s="127"/>
      <c r="H215" s="343"/>
      <c r="I215" s="343"/>
      <c r="J215" s="343"/>
      <c r="K215" s="342"/>
      <c r="L215" s="342"/>
      <c r="M215" s="342"/>
      <c r="N215" s="342"/>
    </row>
    <row r="216" spans="1:14" hidden="1" x14ac:dyDescent="0.25">
      <c r="A216" s="122" t="s">
        <v>171</v>
      </c>
      <c r="B216" s="122" t="s">
        <v>172</v>
      </c>
      <c r="C216" s="127" t="s">
        <v>51</v>
      </c>
      <c r="H216" s="343"/>
      <c r="I216" s="343"/>
      <c r="J216" s="343"/>
      <c r="K216" s="342"/>
      <c r="L216" s="342"/>
      <c r="M216" s="342"/>
      <c r="N216" s="342"/>
    </row>
    <row r="217" spans="1:14" hidden="1" x14ac:dyDescent="0.25">
      <c r="A217" s="122"/>
      <c r="B217" s="122"/>
      <c r="C217" s="127"/>
      <c r="H217" s="343"/>
      <c r="I217" s="343"/>
      <c r="J217" s="343"/>
      <c r="K217" s="342"/>
      <c r="L217" s="342"/>
      <c r="M217" s="342"/>
      <c r="N217" s="342"/>
    </row>
    <row r="218" spans="1:14" hidden="1" x14ac:dyDescent="0.25">
      <c r="A218" s="122"/>
      <c r="B218" s="122"/>
      <c r="C218" s="127"/>
      <c r="H218" s="343"/>
      <c r="I218" s="343"/>
      <c r="J218" s="343"/>
      <c r="K218" s="342"/>
      <c r="L218" s="342"/>
      <c r="M218" s="342"/>
      <c r="N218" s="342"/>
    </row>
    <row r="219" spans="1:14" hidden="1" x14ac:dyDescent="0.25">
      <c r="A219" s="122"/>
      <c r="B219" s="122"/>
      <c r="C219" s="127"/>
      <c r="H219" s="343"/>
      <c r="I219" s="343"/>
      <c r="J219" s="343"/>
      <c r="K219" s="342"/>
      <c r="L219" s="342"/>
      <c r="M219" s="342"/>
      <c r="N219" s="342"/>
    </row>
    <row r="220" spans="1:14" hidden="1" x14ac:dyDescent="0.25">
      <c r="A220" s="122" t="s">
        <v>173</v>
      </c>
      <c r="B220" s="122" t="s">
        <v>174</v>
      </c>
      <c r="C220" s="127" t="s">
        <v>13</v>
      </c>
      <c r="H220" s="343"/>
      <c r="I220" s="343"/>
      <c r="J220" s="343"/>
      <c r="K220" s="342"/>
      <c r="L220" s="342"/>
      <c r="M220" s="342"/>
      <c r="N220" s="342"/>
    </row>
    <row r="221" spans="1:14" hidden="1" x14ac:dyDescent="0.25">
      <c r="A221" s="122"/>
      <c r="B221" s="122"/>
      <c r="C221" s="127"/>
      <c r="H221" s="343"/>
      <c r="I221" s="343"/>
      <c r="J221" s="343"/>
      <c r="K221" s="342"/>
      <c r="L221" s="342"/>
      <c r="M221" s="342"/>
      <c r="N221" s="342"/>
    </row>
    <row r="222" spans="1:14" hidden="1" x14ac:dyDescent="0.25">
      <c r="A222" s="122"/>
      <c r="B222" s="122"/>
      <c r="C222" s="127"/>
      <c r="H222" s="343"/>
      <c r="I222" s="343"/>
      <c r="J222" s="343"/>
      <c r="K222" s="342"/>
      <c r="L222" s="342"/>
      <c r="M222" s="342"/>
      <c r="N222" s="342"/>
    </row>
    <row r="223" spans="1:14" hidden="1" x14ac:dyDescent="0.25">
      <c r="A223" s="122"/>
      <c r="B223" s="122"/>
      <c r="C223" s="127"/>
      <c r="H223" s="343"/>
      <c r="I223" s="343"/>
      <c r="J223" s="343"/>
      <c r="K223" s="342"/>
      <c r="L223" s="342"/>
      <c r="M223" s="342"/>
      <c r="N223" s="342"/>
    </row>
    <row r="224" spans="1:14" ht="25.5" x14ac:dyDescent="0.25">
      <c r="A224" s="122" t="s">
        <v>175</v>
      </c>
      <c r="B224" s="122" t="s">
        <v>176</v>
      </c>
      <c r="C224" s="127" t="s">
        <v>13</v>
      </c>
      <c r="D224" s="146" t="s">
        <v>254</v>
      </c>
      <c r="E224" s="147" t="s">
        <v>255</v>
      </c>
      <c r="F224" s="147" t="s">
        <v>258</v>
      </c>
      <c r="G224" s="522" t="s">
        <v>256</v>
      </c>
      <c r="H224" s="523"/>
      <c r="I224" s="343"/>
      <c r="J224" s="343"/>
      <c r="K224" s="342"/>
      <c r="L224" s="342"/>
      <c r="M224" s="342"/>
      <c r="N224" s="342"/>
    </row>
    <row r="225" spans="1:14" x14ac:dyDescent="0.25">
      <c r="A225" s="122"/>
      <c r="B225" s="122"/>
      <c r="C225" s="127"/>
      <c r="D225" s="63">
        <v>10</v>
      </c>
      <c r="E225" s="90">
        <v>1.5</v>
      </c>
      <c r="F225" s="90">
        <v>1</v>
      </c>
      <c r="G225" s="91">
        <f>+E225*D225*F225</f>
        <v>15</v>
      </c>
      <c r="H225" s="99" t="s">
        <v>60</v>
      </c>
      <c r="I225" s="343"/>
      <c r="J225" s="343"/>
      <c r="K225" s="342"/>
      <c r="L225" s="342"/>
      <c r="M225" s="342"/>
      <c r="N225" s="342"/>
    </row>
    <row r="226" spans="1:14" x14ac:dyDescent="0.25">
      <c r="A226" s="122"/>
      <c r="B226" s="122"/>
      <c r="C226" s="127"/>
      <c r="D226" s="94" t="s">
        <v>260</v>
      </c>
      <c r="E226" s="64"/>
      <c r="F226" s="379"/>
      <c r="G226" s="92">
        <f>+G225</f>
        <v>15</v>
      </c>
      <c r="H226" s="100" t="s">
        <v>60</v>
      </c>
      <c r="I226" s="343"/>
      <c r="J226" s="343"/>
      <c r="K226" s="342"/>
      <c r="L226" s="342"/>
      <c r="M226" s="342"/>
      <c r="N226" s="342"/>
    </row>
    <row r="227" spans="1:14" ht="25.5" x14ac:dyDescent="0.25">
      <c r="A227" s="122" t="s">
        <v>177</v>
      </c>
      <c r="B227" s="122" t="s">
        <v>178</v>
      </c>
      <c r="C227" s="127" t="s">
        <v>13</v>
      </c>
      <c r="D227" s="146" t="s">
        <v>254</v>
      </c>
      <c r="E227" s="147" t="s">
        <v>255</v>
      </c>
      <c r="F227" s="147" t="s">
        <v>258</v>
      </c>
      <c r="G227" s="522" t="s">
        <v>256</v>
      </c>
      <c r="H227" s="523"/>
      <c r="I227" s="343"/>
      <c r="J227" s="343"/>
      <c r="K227" s="342"/>
      <c r="L227" s="342"/>
      <c r="M227" s="342"/>
      <c r="N227" s="342"/>
    </row>
    <row r="228" spans="1:14" x14ac:dyDescent="0.25">
      <c r="A228" s="122"/>
      <c r="B228" s="122"/>
      <c r="C228" s="127"/>
      <c r="D228" s="63">
        <v>10</v>
      </c>
      <c r="E228" s="90">
        <v>1.5</v>
      </c>
      <c r="F228" s="90">
        <v>1</v>
      </c>
      <c r="G228" s="91">
        <f>+E228*D228*F228</f>
        <v>15</v>
      </c>
      <c r="H228" s="99" t="s">
        <v>60</v>
      </c>
      <c r="I228" s="343"/>
      <c r="J228" s="343"/>
      <c r="K228" s="342"/>
      <c r="L228" s="342"/>
      <c r="M228" s="342"/>
      <c r="N228" s="342"/>
    </row>
    <row r="229" spans="1:14" x14ac:dyDescent="0.25">
      <c r="A229" s="122"/>
      <c r="B229" s="122"/>
      <c r="C229" s="127"/>
      <c r="D229" s="94" t="s">
        <v>260</v>
      </c>
      <c r="E229" s="64"/>
      <c r="F229" s="379"/>
      <c r="G229" s="378">
        <f>+G228</f>
        <v>15</v>
      </c>
      <c r="H229" s="100" t="s">
        <v>222</v>
      </c>
      <c r="I229" s="343"/>
      <c r="J229" s="343"/>
      <c r="K229" s="342"/>
      <c r="L229" s="342"/>
      <c r="M229" s="342"/>
      <c r="N229" s="342"/>
    </row>
    <row r="230" spans="1:14" ht="45" hidden="1" x14ac:dyDescent="0.25">
      <c r="A230" s="122" t="s">
        <v>283</v>
      </c>
      <c r="B230" s="263" t="s">
        <v>236</v>
      </c>
      <c r="C230" s="127" t="s">
        <v>60</v>
      </c>
      <c r="D230" s="331"/>
      <c r="E230" s="332"/>
      <c r="F230" s="343"/>
      <c r="G230" s="343"/>
      <c r="H230" s="343"/>
      <c r="I230" s="343"/>
      <c r="J230" s="343"/>
      <c r="K230" s="342"/>
      <c r="L230" s="342"/>
      <c r="M230" s="342"/>
      <c r="N230" s="342"/>
    </row>
    <row r="231" spans="1:14" ht="30" hidden="1" x14ac:dyDescent="0.25">
      <c r="A231" s="122" t="s">
        <v>284</v>
      </c>
      <c r="B231" s="263" t="s">
        <v>297</v>
      </c>
      <c r="C231" s="127" t="s">
        <v>222</v>
      </c>
      <c r="D231" s="331"/>
      <c r="E231" s="332"/>
      <c r="F231" s="343"/>
      <c r="G231" s="343"/>
      <c r="H231" s="343"/>
      <c r="I231" s="343"/>
      <c r="J231" s="343"/>
      <c r="K231" s="342"/>
      <c r="L231" s="342"/>
      <c r="M231" s="342"/>
      <c r="N231" s="342"/>
    </row>
    <row r="232" spans="1:14" hidden="1" x14ac:dyDescent="0.25">
      <c r="A232" s="254" t="s">
        <v>179</v>
      </c>
      <c r="B232" s="254" t="s">
        <v>180</v>
      </c>
      <c r="C232" s="127"/>
      <c r="D232" s="331"/>
      <c r="E232" s="332"/>
      <c r="F232" s="343"/>
      <c r="G232" s="343"/>
      <c r="H232" s="343"/>
      <c r="I232" s="343"/>
      <c r="J232" s="343"/>
      <c r="K232" s="342"/>
      <c r="L232" s="342"/>
      <c r="M232" s="342"/>
      <c r="N232" s="342"/>
    </row>
    <row r="233" spans="1:14" ht="38.25" hidden="1" x14ac:dyDescent="0.25">
      <c r="A233" s="122" t="s">
        <v>181</v>
      </c>
      <c r="B233" s="122" t="s">
        <v>182</v>
      </c>
      <c r="C233" s="127" t="s">
        <v>13</v>
      </c>
      <c r="D233" s="331"/>
      <c r="E233" s="332">
        <v>34</v>
      </c>
      <c r="F233" s="343"/>
      <c r="G233" s="343"/>
      <c r="H233" s="343"/>
      <c r="I233" s="343"/>
      <c r="J233" s="343"/>
      <c r="K233" s="342"/>
      <c r="L233" s="342"/>
      <c r="M233" s="342"/>
      <c r="N233" s="342"/>
    </row>
    <row r="234" spans="1:14" ht="38.25" hidden="1" x14ac:dyDescent="0.25">
      <c r="A234" s="122" t="s">
        <v>183</v>
      </c>
      <c r="B234" s="122" t="s">
        <v>184</v>
      </c>
      <c r="C234" s="127" t="s">
        <v>13</v>
      </c>
      <c r="D234" s="331"/>
      <c r="E234" s="332">
        <v>111</v>
      </c>
      <c r="F234" s="343"/>
      <c r="G234" s="343"/>
      <c r="H234" s="343"/>
      <c r="I234" s="343"/>
      <c r="J234" s="343"/>
      <c r="K234" s="342"/>
      <c r="L234" s="342"/>
      <c r="M234" s="342"/>
      <c r="N234" s="342"/>
    </row>
    <row r="235" spans="1:14" hidden="1" x14ac:dyDescent="0.25">
      <c r="A235" s="254" t="s">
        <v>185</v>
      </c>
      <c r="B235" s="254" t="s">
        <v>186</v>
      </c>
      <c r="C235" s="225"/>
      <c r="D235" s="331"/>
      <c r="E235" s="332"/>
      <c r="F235" s="343"/>
      <c r="G235" s="343"/>
      <c r="H235" s="343"/>
      <c r="I235" s="343"/>
      <c r="J235" s="343"/>
      <c r="K235" s="342"/>
      <c r="L235" s="342"/>
      <c r="M235" s="342"/>
      <c r="N235" s="342"/>
    </row>
    <row r="236" spans="1:14" hidden="1" x14ac:dyDescent="0.25">
      <c r="A236" s="122" t="s">
        <v>187</v>
      </c>
      <c r="B236" s="122" t="s">
        <v>188</v>
      </c>
      <c r="C236" s="225" t="s">
        <v>13</v>
      </c>
      <c r="D236" s="331"/>
      <c r="E236" s="332">
        <v>35</v>
      </c>
      <c r="F236" s="343"/>
      <c r="G236" s="343"/>
      <c r="H236" s="343"/>
      <c r="I236" s="343"/>
      <c r="J236" s="343"/>
      <c r="K236" s="342"/>
      <c r="L236" s="342"/>
      <c r="M236" s="342"/>
      <c r="N236" s="342"/>
    </row>
    <row r="237" spans="1:14" hidden="1" x14ac:dyDescent="0.25">
      <c r="A237" s="122" t="s">
        <v>189</v>
      </c>
      <c r="B237" s="122" t="s">
        <v>299</v>
      </c>
      <c r="C237" s="225" t="s">
        <v>13</v>
      </c>
      <c r="D237" s="331"/>
      <c r="E237" s="332">
        <v>10</v>
      </c>
      <c r="F237" s="343"/>
      <c r="G237" s="343"/>
      <c r="H237" s="343"/>
      <c r="I237" s="343"/>
      <c r="J237" s="343"/>
      <c r="K237" s="342"/>
      <c r="L237" s="342"/>
      <c r="M237" s="342"/>
      <c r="N237" s="342"/>
    </row>
    <row r="238" spans="1:14" hidden="1" x14ac:dyDescent="0.25">
      <c r="A238" s="122"/>
      <c r="B238" s="122" t="s">
        <v>221</v>
      </c>
      <c r="C238" s="225"/>
      <c r="D238" s="331"/>
      <c r="E238" s="332"/>
      <c r="F238" s="343"/>
      <c r="G238" s="343"/>
      <c r="H238" s="343"/>
      <c r="I238" s="343"/>
      <c r="J238" s="343"/>
      <c r="K238" s="342"/>
      <c r="L238" s="342"/>
      <c r="M238" s="342"/>
      <c r="N238" s="342"/>
    </row>
    <row r="239" spans="1:14" hidden="1" x14ac:dyDescent="0.25">
      <c r="A239" s="254" t="s">
        <v>190</v>
      </c>
      <c r="B239" s="254" t="s">
        <v>191</v>
      </c>
      <c r="C239" s="225"/>
      <c r="D239" s="331"/>
      <c r="E239" s="332"/>
      <c r="F239" s="343"/>
      <c r="G239" s="343"/>
      <c r="H239" s="343"/>
      <c r="I239" s="343"/>
      <c r="J239" s="343"/>
      <c r="K239" s="342"/>
      <c r="L239" s="342"/>
      <c r="M239" s="342"/>
      <c r="N239" s="342"/>
    </row>
    <row r="240" spans="1:14" ht="25.5" hidden="1" x14ac:dyDescent="0.25">
      <c r="A240" s="122" t="s">
        <v>192</v>
      </c>
      <c r="B240" s="122" t="s">
        <v>193</v>
      </c>
      <c r="C240" s="225" t="s">
        <v>8</v>
      </c>
      <c r="D240" s="331"/>
      <c r="E240" s="332">
        <v>1</v>
      </c>
      <c r="F240" s="343"/>
      <c r="G240" s="343"/>
      <c r="H240" s="343"/>
      <c r="I240" s="343"/>
      <c r="J240" s="343"/>
      <c r="K240" s="342"/>
      <c r="L240" s="342"/>
      <c r="M240" s="342"/>
      <c r="N240" s="342"/>
    </row>
    <row r="241" spans="1:14" ht="25.5" hidden="1" x14ac:dyDescent="0.25">
      <c r="A241" s="122" t="s">
        <v>194</v>
      </c>
      <c r="B241" s="122" t="s">
        <v>195</v>
      </c>
      <c r="C241" s="225" t="s">
        <v>75</v>
      </c>
      <c r="D241" s="331"/>
      <c r="E241" s="332">
        <v>5</v>
      </c>
      <c r="F241" s="343"/>
      <c r="G241" s="343"/>
      <c r="H241" s="343"/>
      <c r="I241" s="343"/>
      <c r="J241" s="343"/>
      <c r="K241" s="342"/>
      <c r="L241" s="342"/>
      <c r="M241" s="342"/>
      <c r="N241" s="342"/>
    </row>
    <row r="242" spans="1:14" hidden="1" x14ac:dyDescent="0.25">
      <c r="A242" s="254" t="s">
        <v>196</v>
      </c>
      <c r="B242" s="254" t="s">
        <v>291</v>
      </c>
      <c r="C242" s="225"/>
      <c r="D242" s="331"/>
      <c r="E242" s="332"/>
      <c r="F242" s="343"/>
      <c r="G242" s="343"/>
      <c r="H242" s="343"/>
      <c r="I242" s="343"/>
      <c r="J242" s="343"/>
      <c r="K242" s="342"/>
      <c r="L242" s="342"/>
      <c r="M242" s="342"/>
      <c r="N242" s="342"/>
    </row>
    <row r="243" spans="1:14" ht="25.5" hidden="1" x14ac:dyDescent="0.25">
      <c r="A243" s="122" t="s">
        <v>197</v>
      </c>
      <c r="B243" s="122" t="s">
        <v>198</v>
      </c>
      <c r="C243" s="225" t="s">
        <v>51</v>
      </c>
      <c r="D243" s="331"/>
      <c r="E243" s="332" t="s">
        <v>357</v>
      </c>
      <c r="F243" s="343">
        <f>1.7+2+3+6</f>
        <v>12.7</v>
      </c>
      <c r="G243" s="343">
        <v>1.3</v>
      </c>
      <c r="H243" s="343">
        <v>0.91</v>
      </c>
      <c r="I243" s="343">
        <f>+F243*G243*H243</f>
        <v>15.024099999999999</v>
      </c>
      <c r="J243" s="343"/>
      <c r="K243" s="342"/>
      <c r="L243" s="342"/>
      <c r="M243" s="342"/>
      <c r="N243" s="342"/>
    </row>
    <row r="244" spans="1:14" hidden="1" x14ac:dyDescent="0.25">
      <c r="A244" s="122" t="s">
        <v>199</v>
      </c>
      <c r="B244" s="122" t="s">
        <v>200</v>
      </c>
      <c r="C244" s="225" t="s">
        <v>51</v>
      </c>
      <c r="D244" s="331"/>
      <c r="E244" s="332" t="s">
        <v>358</v>
      </c>
      <c r="F244" s="343">
        <v>13.6</v>
      </c>
      <c r="G244" s="343">
        <v>0.3</v>
      </c>
      <c r="H244" s="343">
        <v>1.3</v>
      </c>
      <c r="I244" s="345">
        <f>+F244*G244*H244</f>
        <v>5.3040000000000003</v>
      </c>
      <c r="J244" s="343">
        <v>13.6</v>
      </c>
      <c r="K244" s="342">
        <f>+(0.5+1.3)/2</f>
        <v>0.9</v>
      </c>
      <c r="L244" s="342">
        <v>1.17</v>
      </c>
      <c r="M244" s="346">
        <f>+J244*K244*L244</f>
        <v>14.3208</v>
      </c>
      <c r="N244" s="380">
        <f>+M244+I244</f>
        <v>19.6248</v>
      </c>
    </row>
    <row r="245" spans="1:14" hidden="1" x14ac:dyDescent="0.25">
      <c r="A245" s="122" t="s">
        <v>201</v>
      </c>
      <c r="B245" s="122" t="s">
        <v>202</v>
      </c>
      <c r="C245" s="225" t="s">
        <v>13</v>
      </c>
      <c r="D245" s="331"/>
      <c r="E245" s="332" t="s">
        <v>360</v>
      </c>
      <c r="F245" s="343">
        <f>+(((13.6+12.7)*1.45))</f>
        <v>38.134999999999998</v>
      </c>
      <c r="G245" s="343"/>
      <c r="H245" s="343"/>
      <c r="I245" s="343">
        <f>+F245*G245*H245</f>
        <v>0</v>
      </c>
      <c r="J245" s="343"/>
      <c r="K245" s="342"/>
      <c r="L245" s="342"/>
      <c r="M245" s="342"/>
      <c r="N245" s="342"/>
    </row>
    <row r="246" spans="1:14" hidden="1" x14ac:dyDescent="0.25">
      <c r="A246" s="122" t="s">
        <v>203</v>
      </c>
      <c r="B246" s="122" t="s">
        <v>204</v>
      </c>
      <c r="C246" s="225" t="s">
        <v>51</v>
      </c>
      <c r="D246" s="331"/>
      <c r="E246" s="332" t="s">
        <v>359</v>
      </c>
      <c r="F246" s="343">
        <f>12.7+13.6</f>
        <v>26.299999999999997</v>
      </c>
      <c r="G246" s="343">
        <v>1.1499999999999999</v>
      </c>
      <c r="H246" s="343">
        <v>0.13500000000000001</v>
      </c>
      <c r="I246" s="343">
        <f>+F246*G246*H246</f>
        <v>4.0830749999999991</v>
      </c>
      <c r="J246" s="343"/>
      <c r="K246" s="342"/>
      <c r="L246" s="342"/>
      <c r="M246" s="342"/>
      <c r="N246" s="342"/>
    </row>
    <row r="247" spans="1:14" ht="25.5" hidden="1" x14ac:dyDescent="0.25">
      <c r="A247" s="122" t="s">
        <v>205</v>
      </c>
      <c r="B247" s="122" t="s">
        <v>206</v>
      </c>
      <c r="C247" s="225" t="s">
        <v>75</v>
      </c>
      <c r="D247" s="331"/>
      <c r="E247" s="332">
        <v>16</v>
      </c>
      <c r="F247" s="343"/>
      <c r="G247" s="343"/>
      <c r="H247" s="343"/>
      <c r="I247" s="343"/>
      <c r="J247" s="343"/>
      <c r="K247" s="342"/>
      <c r="L247" s="342"/>
      <c r="M247" s="342"/>
      <c r="N247" s="342"/>
    </row>
    <row r="248" spans="1:14" hidden="1" x14ac:dyDescent="0.25">
      <c r="A248" s="254" t="s">
        <v>207</v>
      </c>
      <c r="B248" s="254" t="s">
        <v>208</v>
      </c>
      <c r="C248" s="225"/>
      <c r="D248" s="331"/>
      <c r="E248" s="332"/>
      <c r="F248" s="343"/>
      <c r="G248" s="343"/>
      <c r="H248" s="343"/>
      <c r="I248" s="343"/>
      <c r="J248" s="343"/>
      <c r="K248" s="342"/>
      <c r="L248" s="342"/>
      <c r="M248" s="342"/>
      <c r="N248" s="342"/>
    </row>
    <row r="249" spans="1:14" hidden="1" x14ac:dyDescent="0.25">
      <c r="A249" s="122" t="s">
        <v>209</v>
      </c>
      <c r="B249" s="122" t="s">
        <v>210</v>
      </c>
      <c r="C249" s="127" t="s">
        <v>8</v>
      </c>
      <c r="D249" s="331"/>
      <c r="E249" s="332">
        <v>86</v>
      </c>
      <c r="F249" s="343"/>
      <c r="G249" s="343"/>
      <c r="H249" s="343"/>
      <c r="I249" s="343"/>
      <c r="J249" s="343"/>
      <c r="K249" s="342"/>
      <c r="L249" s="342"/>
      <c r="M249" s="342"/>
      <c r="N249" s="342"/>
    </row>
    <row r="250" spans="1:14" hidden="1" x14ac:dyDescent="0.25">
      <c r="A250" s="122" t="s">
        <v>211</v>
      </c>
      <c r="B250" s="122" t="s">
        <v>212</v>
      </c>
      <c r="C250" s="225" t="s">
        <v>13</v>
      </c>
      <c r="D250" s="331"/>
      <c r="E250" s="332">
        <v>100</v>
      </c>
      <c r="F250" s="343"/>
      <c r="G250" s="343"/>
      <c r="H250" s="343"/>
      <c r="I250" s="343"/>
      <c r="J250" s="343"/>
      <c r="K250" s="342"/>
      <c r="L250" s="342"/>
      <c r="M250" s="342"/>
      <c r="N250" s="342"/>
    </row>
    <row r="251" spans="1:14" hidden="1" x14ac:dyDescent="0.25">
      <c r="A251" s="122" t="s">
        <v>213</v>
      </c>
      <c r="B251" s="122" t="s">
        <v>214</v>
      </c>
      <c r="C251" s="225" t="s">
        <v>8</v>
      </c>
      <c r="D251" s="331"/>
      <c r="E251" s="332">
        <v>1</v>
      </c>
      <c r="F251" s="343"/>
      <c r="G251" s="343"/>
      <c r="H251" s="343"/>
      <c r="I251" s="343"/>
      <c r="J251" s="343"/>
      <c r="K251" s="342"/>
      <c r="L251" s="342"/>
      <c r="M251" s="342"/>
      <c r="N251" s="342"/>
    </row>
    <row r="252" spans="1:14" hidden="1" x14ac:dyDescent="0.25">
      <c r="A252" s="122" t="s">
        <v>215</v>
      </c>
      <c r="B252" s="122" t="s">
        <v>216</v>
      </c>
      <c r="C252" s="225" t="s">
        <v>8</v>
      </c>
      <c r="D252" s="331"/>
      <c r="E252" s="332">
        <v>1</v>
      </c>
      <c r="F252" s="343"/>
      <c r="G252" s="343"/>
      <c r="H252" s="343"/>
      <c r="I252" s="343"/>
      <c r="J252" s="343"/>
      <c r="K252" s="342"/>
      <c r="L252" s="342"/>
      <c r="M252" s="342"/>
      <c r="N252" s="342"/>
    </row>
    <row r="253" spans="1:14" hidden="1" x14ac:dyDescent="0.25">
      <c r="A253" s="306"/>
      <c r="B253" s="254" t="s">
        <v>217</v>
      </c>
      <c r="C253" s="225"/>
      <c r="D253" s="331"/>
      <c r="E253" s="332"/>
      <c r="F253" s="343"/>
      <c r="G253" s="343"/>
      <c r="H253" s="343"/>
      <c r="I253" s="343"/>
      <c r="J253" s="343"/>
      <c r="K253" s="342"/>
      <c r="L253" s="342"/>
      <c r="M253" s="342"/>
      <c r="N253" s="342"/>
    </row>
    <row r="254" spans="1:14" x14ac:dyDescent="0.25">
      <c r="E254" s="381"/>
      <c r="F254" s="381"/>
      <c r="G254" s="381"/>
      <c r="H254" s="381"/>
      <c r="I254" s="381"/>
      <c r="J254" s="381"/>
    </row>
    <row r="255" spans="1:14" x14ac:dyDescent="0.25">
      <c r="E255" s="381"/>
      <c r="F255" s="381"/>
      <c r="G255" s="381"/>
      <c r="H255" s="381"/>
      <c r="I255" s="381"/>
      <c r="J255" s="381"/>
    </row>
    <row r="256" spans="1:14" x14ac:dyDescent="0.25">
      <c r="E256" s="381"/>
      <c r="F256" s="381"/>
      <c r="G256" s="381"/>
      <c r="H256" s="381"/>
      <c r="I256" s="381"/>
      <c r="J256" s="381"/>
    </row>
    <row r="264" spans="13:20" x14ac:dyDescent="0.25">
      <c r="M264" s="308"/>
      <c r="N264" s="308"/>
      <c r="O264" s="308"/>
      <c r="P264" s="308"/>
      <c r="Q264" s="308"/>
      <c r="R264" s="308"/>
      <c r="S264" s="308"/>
      <c r="T264" s="308"/>
    </row>
    <row r="265" spans="13:20" x14ac:dyDescent="0.25">
      <c r="M265" s="308"/>
      <c r="N265" s="308"/>
      <c r="O265" s="308"/>
      <c r="P265" s="308"/>
      <c r="Q265" s="308"/>
      <c r="R265" s="308"/>
      <c r="S265" s="308"/>
      <c r="T265" s="308"/>
    </row>
    <row r="266" spans="13:20" x14ac:dyDescent="0.25">
      <c r="M266" s="308"/>
      <c r="N266" s="308"/>
      <c r="O266" s="308"/>
      <c r="P266" s="308"/>
      <c r="Q266" s="308"/>
      <c r="R266" s="308"/>
      <c r="S266" s="308"/>
      <c r="T266" s="308"/>
    </row>
    <row r="267" spans="13:20" x14ac:dyDescent="0.25">
      <c r="M267" s="308"/>
      <c r="N267" s="308"/>
      <c r="O267" s="308"/>
      <c r="P267" s="308"/>
      <c r="Q267" s="308"/>
      <c r="R267" s="308"/>
      <c r="S267" s="308"/>
      <c r="T267" s="308"/>
    </row>
  </sheetData>
  <mergeCells count="22">
    <mergeCell ref="E167:F167"/>
    <mergeCell ref="F170:G170"/>
    <mergeCell ref="G224:H224"/>
    <mergeCell ref="G227:H227"/>
    <mergeCell ref="D126:E126"/>
    <mergeCell ref="G130:H130"/>
    <mergeCell ref="G137:H137"/>
    <mergeCell ref="G141:H141"/>
    <mergeCell ref="G151:H151"/>
    <mergeCell ref="G155:H155"/>
    <mergeCell ref="G111:H111"/>
    <mergeCell ref="A4:J4"/>
    <mergeCell ref="D8:F8"/>
    <mergeCell ref="D19:F19"/>
    <mergeCell ref="I23:J23"/>
    <mergeCell ref="I32:J32"/>
    <mergeCell ref="I44:J44"/>
    <mergeCell ref="G67:H67"/>
    <mergeCell ref="G70:H70"/>
    <mergeCell ref="G77:H77"/>
    <mergeCell ref="G85:H85"/>
    <mergeCell ref="G101:H101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FA56C-B606-4211-A8DD-2FF4718B682C}">
  <sheetPr>
    <pageSetUpPr fitToPage="1"/>
  </sheetPr>
  <dimension ref="A1:T137"/>
  <sheetViews>
    <sheetView showGridLines="0" workbookViewId="0">
      <selection activeCell="H7" sqref="H7:H124"/>
    </sheetView>
  </sheetViews>
  <sheetFormatPr defaultColWidth="8.85546875" defaultRowHeight="15" x14ac:dyDescent="0.25"/>
  <cols>
    <col min="1" max="1" width="12.85546875" style="291" customWidth="1"/>
    <col min="2" max="2" width="62.7109375" style="239" customWidth="1"/>
    <col min="3" max="3" width="6.7109375" style="292" customWidth="1"/>
    <col min="4" max="4" width="38.28515625" style="298" customWidth="1"/>
    <col min="5" max="16384" width="8.85546875" style="304"/>
  </cols>
  <sheetData>
    <row r="1" spans="1:13" x14ac:dyDescent="0.25">
      <c r="A1" s="234" t="s">
        <v>343</v>
      </c>
      <c r="B1" s="235"/>
      <c r="C1" s="301"/>
      <c r="D1" s="302"/>
      <c r="E1" s="303"/>
      <c r="M1" s="304" t="s">
        <v>352</v>
      </c>
    </row>
    <row r="2" spans="1:13" x14ac:dyDescent="0.25">
      <c r="A2" s="238" t="s">
        <v>1</v>
      </c>
      <c r="C2" s="215" t="s">
        <v>354</v>
      </c>
      <c r="D2" s="229"/>
      <c r="E2" s="303"/>
    </row>
    <row r="3" spans="1:13" ht="15.75" thickBot="1" x14ac:dyDescent="0.3">
      <c r="A3" s="243" t="s">
        <v>2</v>
      </c>
      <c r="B3" s="244"/>
      <c r="C3" s="216" t="s">
        <v>355</v>
      </c>
      <c r="D3" s="230"/>
      <c r="E3" s="303"/>
      <c r="M3" s="304" t="s">
        <v>356</v>
      </c>
    </row>
    <row r="4" spans="1:13" ht="15" customHeight="1" thickBot="1" x14ac:dyDescent="0.3">
      <c r="A4" s="526" t="s">
        <v>353</v>
      </c>
      <c r="B4" s="526"/>
      <c r="C4" s="526"/>
      <c r="D4" s="526"/>
    </row>
    <row r="5" spans="1:13" x14ac:dyDescent="0.25">
      <c r="A5" s="228" t="s">
        <v>243</v>
      </c>
      <c r="B5" s="213" t="s">
        <v>244</v>
      </c>
      <c r="C5" s="231" t="s">
        <v>245</v>
      </c>
      <c r="D5" s="305"/>
    </row>
    <row r="6" spans="1:13" x14ac:dyDescent="0.25">
      <c r="A6" s="250">
        <v>1</v>
      </c>
      <c r="B6" s="250" t="s">
        <v>3</v>
      </c>
      <c r="C6" s="251"/>
      <c r="D6" s="252"/>
    </row>
    <row r="7" spans="1:13" x14ac:dyDescent="0.25">
      <c r="A7" s="254" t="s">
        <v>4</v>
      </c>
      <c r="B7" s="254" t="s">
        <v>5</v>
      </c>
      <c r="C7" s="225"/>
      <c r="D7" s="128"/>
    </row>
    <row r="8" spans="1:13" x14ac:dyDescent="0.25">
      <c r="A8" s="122" t="s">
        <v>6</v>
      </c>
      <c r="B8" s="122" t="s">
        <v>7</v>
      </c>
      <c r="C8" s="225" t="s">
        <v>8</v>
      </c>
      <c r="D8" s="128">
        <v>0.14000000000000001</v>
      </c>
    </row>
    <row r="9" spans="1:13" x14ac:dyDescent="0.25">
      <c r="A9" s="254" t="s">
        <v>9</v>
      </c>
      <c r="B9" s="254" t="s">
        <v>10</v>
      </c>
      <c r="C9" s="225"/>
      <c r="D9" s="128"/>
    </row>
    <row r="10" spans="1:13" x14ac:dyDescent="0.25">
      <c r="A10" s="122" t="s">
        <v>11</v>
      </c>
      <c r="B10" s="122" t="s">
        <v>12</v>
      </c>
      <c r="C10" s="225" t="s">
        <v>13</v>
      </c>
      <c r="D10" s="128" t="s">
        <v>344</v>
      </c>
    </row>
    <row r="11" spans="1:13" ht="25.5" x14ac:dyDescent="0.25">
      <c r="A11" s="122" t="s">
        <v>14</v>
      </c>
      <c r="B11" s="122" t="s">
        <v>15</v>
      </c>
      <c r="C11" s="225" t="s">
        <v>16</v>
      </c>
      <c r="D11" s="128">
        <v>1</v>
      </c>
    </row>
    <row r="12" spans="1:13" ht="25.5" x14ac:dyDescent="0.25">
      <c r="A12" s="122" t="s">
        <v>17</v>
      </c>
      <c r="B12" s="122" t="s">
        <v>18</v>
      </c>
      <c r="C12" s="225" t="s">
        <v>16</v>
      </c>
      <c r="D12" s="128">
        <v>1</v>
      </c>
    </row>
    <row r="13" spans="1:13" x14ac:dyDescent="0.25">
      <c r="A13" s="122" t="s">
        <v>19</v>
      </c>
      <c r="B13" s="122" t="s">
        <v>20</v>
      </c>
      <c r="C13" s="225" t="s">
        <v>16</v>
      </c>
      <c r="D13" s="128">
        <v>1</v>
      </c>
    </row>
    <row r="14" spans="1:13" ht="38.25" hidden="1" x14ac:dyDescent="0.25">
      <c r="A14" s="122" t="s">
        <v>21</v>
      </c>
      <c r="B14" s="122" t="s">
        <v>22</v>
      </c>
      <c r="C14" s="225" t="s">
        <v>23</v>
      </c>
      <c r="D14" s="128"/>
    </row>
    <row r="15" spans="1:13" ht="25.5" hidden="1" x14ac:dyDescent="0.25">
      <c r="A15" s="122" t="s">
        <v>24</v>
      </c>
      <c r="B15" s="122" t="s">
        <v>25</v>
      </c>
      <c r="C15" s="225" t="s">
        <v>8</v>
      </c>
      <c r="D15" s="128"/>
    </row>
    <row r="16" spans="1:13" ht="38.25" hidden="1" x14ac:dyDescent="0.25">
      <c r="A16" s="122" t="s">
        <v>26</v>
      </c>
      <c r="B16" s="122" t="s">
        <v>27</v>
      </c>
      <c r="C16" s="225" t="s">
        <v>8</v>
      </c>
      <c r="D16" s="128"/>
    </row>
    <row r="17" spans="1:4" x14ac:dyDescent="0.25">
      <c r="A17" s="254" t="s">
        <v>28</v>
      </c>
      <c r="B17" s="254" t="s">
        <v>29</v>
      </c>
      <c r="C17" s="225"/>
      <c r="D17" s="128"/>
    </row>
    <row r="18" spans="1:4" x14ac:dyDescent="0.25">
      <c r="A18" s="122" t="s">
        <v>30</v>
      </c>
      <c r="B18" s="122" t="s">
        <v>31</v>
      </c>
      <c r="C18" s="225" t="s">
        <v>32</v>
      </c>
      <c r="D18" s="128" t="s">
        <v>345</v>
      </c>
    </row>
    <row r="19" spans="1:4" x14ac:dyDescent="0.25">
      <c r="A19" s="254" t="s">
        <v>33</v>
      </c>
      <c r="B19" s="254" t="s">
        <v>34</v>
      </c>
      <c r="C19" s="225"/>
      <c r="D19" s="128"/>
    </row>
    <row r="20" spans="1:4" x14ac:dyDescent="0.25">
      <c r="A20" s="254" t="s">
        <v>35</v>
      </c>
      <c r="B20" s="254" t="s">
        <v>36</v>
      </c>
      <c r="C20" s="225"/>
      <c r="D20" s="128"/>
    </row>
    <row r="21" spans="1:4" ht="25.5" x14ac:dyDescent="0.25">
      <c r="A21" s="122" t="s">
        <v>37</v>
      </c>
      <c r="B21" s="122" t="s">
        <v>38</v>
      </c>
      <c r="C21" s="127" t="s">
        <v>39</v>
      </c>
      <c r="D21" s="128" t="s">
        <v>346</v>
      </c>
    </row>
    <row r="22" spans="1:4" hidden="1" x14ac:dyDescent="0.25">
      <c r="A22" s="254" t="s">
        <v>40</v>
      </c>
      <c r="B22" s="254" t="s">
        <v>41</v>
      </c>
      <c r="C22" s="225"/>
      <c r="D22" s="128"/>
    </row>
    <row r="23" spans="1:4" ht="25.5" hidden="1" x14ac:dyDescent="0.25">
      <c r="A23" s="122" t="s">
        <v>42</v>
      </c>
      <c r="B23" s="122" t="s">
        <v>38</v>
      </c>
      <c r="C23" s="127" t="s">
        <v>39</v>
      </c>
      <c r="D23" s="128"/>
    </row>
    <row r="24" spans="1:4" x14ac:dyDescent="0.25">
      <c r="A24" s="254">
        <v>2</v>
      </c>
      <c r="B24" s="254" t="s">
        <v>43</v>
      </c>
      <c r="C24" s="225"/>
      <c r="D24" s="128"/>
    </row>
    <row r="25" spans="1:4" x14ac:dyDescent="0.25">
      <c r="A25" s="254" t="s">
        <v>44</v>
      </c>
      <c r="B25" s="254" t="s">
        <v>10</v>
      </c>
      <c r="C25" s="225"/>
      <c r="D25" s="128"/>
    </row>
    <row r="26" spans="1:4" ht="25.5" x14ac:dyDescent="0.25">
      <c r="A26" s="122" t="s">
        <v>45</v>
      </c>
      <c r="B26" s="122" t="s">
        <v>46</v>
      </c>
      <c r="C26" s="225" t="s">
        <v>13</v>
      </c>
      <c r="D26" s="128" t="s">
        <v>347</v>
      </c>
    </row>
    <row r="27" spans="1:4" x14ac:dyDescent="0.25">
      <c r="A27" s="122" t="s">
        <v>47</v>
      </c>
      <c r="B27" s="122" t="s">
        <v>48</v>
      </c>
      <c r="C27" s="225" t="s">
        <v>13</v>
      </c>
      <c r="D27" s="128" t="s">
        <v>348</v>
      </c>
    </row>
    <row r="28" spans="1:4" hidden="1" x14ac:dyDescent="0.25">
      <c r="A28" s="122" t="s">
        <v>49</v>
      </c>
      <c r="B28" s="122" t="s">
        <v>50</v>
      </c>
      <c r="C28" s="225" t="s">
        <v>51</v>
      </c>
      <c r="D28" s="128"/>
    </row>
    <row r="29" spans="1:4" ht="25.5" hidden="1" x14ac:dyDescent="0.25">
      <c r="A29" s="122" t="s">
        <v>52</v>
      </c>
      <c r="B29" s="122" t="s">
        <v>53</v>
      </c>
      <c r="C29" s="225" t="s">
        <v>39</v>
      </c>
      <c r="D29" s="128"/>
    </row>
    <row r="30" spans="1:4" hidden="1" x14ac:dyDescent="0.25">
      <c r="A30" s="254" t="s">
        <v>54</v>
      </c>
      <c r="B30" s="254" t="s">
        <v>55</v>
      </c>
      <c r="C30" s="225"/>
      <c r="D30" s="128"/>
    </row>
    <row r="31" spans="1:4" ht="38.25" hidden="1" x14ac:dyDescent="0.25">
      <c r="A31" s="122" t="s">
        <v>56</v>
      </c>
      <c r="B31" s="122" t="s">
        <v>57</v>
      </c>
      <c r="C31" s="225" t="s">
        <v>13</v>
      </c>
      <c r="D31" s="128">
        <v>34</v>
      </c>
    </row>
    <row r="32" spans="1:4" ht="25.5" hidden="1" x14ac:dyDescent="0.25">
      <c r="A32" s="122" t="s">
        <v>58</v>
      </c>
      <c r="B32" s="122" t="s">
        <v>59</v>
      </c>
      <c r="C32" s="127" t="s">
        <v>60</v>
      </c>
      <c r="D32" s="128">
        <v>34</v>
      </c>
    </row>
    <row r="33" spans="1:4" ht="25.5" hidden="1" x14ac:dyDescent="0.25">
      <c r="A33" s="122" t="s">
        <v>61</v>
      </c>
      <c r="B33" s="122" t="s">
        <v>62</v>
      </c>
      <c r="C33" s="127" t="s">
        <v>13</v>
      </c>
      <c r="D33" s="128">
        <v>7.1</v>
      </c>
    </row>
    <row r="34" spans="1:4" ht="25.5" hidden="1" x14ac:dyDescent="0.25">
      <c r="A34" s="122" t="s">
        <v>63</v>
      </c>
      <c r="B34" s="122" t="s">
        <v>64</v>
      </c>
      <c r="C34" s="225" t="s">
        <v>13</v>
      </c>
      <c r="D34" s="128">
        <v>60</v>
      </c>
    </row>
    <row r="35" spans="1:4" hidden="1" x14ac:dyDescent="0.25">
      <c r="A35" s="122" t="s">
        <v>237</v>
      </c>
      <c r="B35" s="260" t="s">
        <v>239</v>
      </c>
      <c r="C35" s="261" t="s">
        <v>32</v>
      </c>
      <c r="D35" s="129"/>
    </row>
    <row r="36" spans="1:4" hidden="1" x14ac:dyDescent="0.25">
      <c r="A36" s="122" t="s">
        <v>267</v>
      </c>
      <c r="B36" s="260" t="s">
        <v>241</v>
      </c>
      <c r="C36" s="261" t="s">
        <v>32</v>
      </c>
      <c r="D36" s="129"/>
    </row>
    <row r="37" spans="1:4" ht="30" hidden="1" x14ac:dyDescent="0.25">
      <c r="A37" s="122" t="s">
        <v>303</v>
      </c>
      <c r="B37" s="124" t="s">
        <v>315</v>
      </c>
      <c r="C37" s="261" t="s">
        <v>287</v>
      </c>
      <c r="D37" s="129"/>
    </row>
    <row r="38" spans="1:4" hidden="1" x14ac:dyDescent="0.25">
      <c r="A38" s="122" t="s">
        <v>316</v>
      </c>
      <c r="B38" s="124" t="s">
        <v>313</v>
      </c>
      <c r="C38" s="261" t="s">
        <v>60</v>
      </c>
      <c r="D38" s="129"/>
    </row>
    <row r="39" spans="1:4" hidden="1" x14ac:dyDescent="0.25">
      <c r="A39" s="254" t="s">
        <v>65</v>
      </c>
      <c r="B39" s="254" t="s">
        <v>66</v>
      </c>
      <c r="C39" s="225"/>
      <c r="D39" s="128"/>
    </row>
    <row r="40" spans="1:4" ht="25.5" hidden="1" x14ac:dyDescent="0.25">
      <c r="A40" s="122" t="s">
        <v>67</v>
      </c>
      <c r="B40" s="122" t="s">
        <v>68</v>
      </c>
      <c r="C40" s="225" t="s">
        <v>13</v>
      </c>
      <c r="D40" s="128">
        <v>12.5</v>
      </c>
    </row>
    <row r="41" spans="1:4" hidden="1" x14ac:dyDescent="0.25">
      <c r="A41" s="254" t="s">
        <v>69</v>
      </c>
      <c r="B41" s="254" t="s">
        <v>70</v>
      </c>
      <c r="C41" s="225"/>
      <c r="D41" s="128"/>
    </row>
    <row r="42" spans="1:4" hidden="1" x14ac:dyDescent="0.25">
      <c r="A42" s="122" t="s">
        <v>71</v>
      </c>
      <c r="B42" s="122" t="s">
        <v>72</v>
      </c>
      <c r="C42" s="225" t="s">
        <v>13</v>
      </c>
      <c r="D42" s="128">
        <v>8</v>
      </c>
    </row>
    <row r="43" spans="1:4" hidden="1" x14ac:dyDescent="0.25">
      <c r="A43" s="122" t="s">
        <v>73</v>
      </c>
      <c r="B43" s="122" t="s">
        <v>74</v>
      </c>
      <c r="C43" s="225" t="s">
        <v>75</v>
      </c>
      <c r="D43" s="128">
        <v>8.6</v>
      </c>
    </row>
    <row r="44" spans="1:4" hidden="1" x14ac:dyDescent="0.25">
      <c r="A44" s="122" t="s">
        <v>76</v>
      </c>
      <c r="B44" s="122" t="s">
        <v>77</v>
      </c>
      <c r="C44" s="225" t="s">
        <v>75</v>
      </c>
      <c r="D44" s="128">
        <v>10</v>
      </c>
    </row>
    <row r="45" spans="1:4" ht="25.5" hidden="1" x14ac:dyDescent="0.25">
      <c r="A45" s="122" t="s">
        <v>78</v>
      </c>
      <c r="B45" s="122" t="s">
        <v>79</v>
      </c>
      <c r="C45" s="225" t="s">
        <v>75</v>
      </c>
      <c r="D45" s="128">
        <v>25.8</v>
      </c>
    </row>
    <row r="46" spans="1:4" ht="25.5" hidden="1" x14ac:dyDescent="0.25">
      <c r="A46" s="122" t="s">
        <v>80</v>
      </c>
      <c r="B46" s="122" t="s">
        <v>81</v>
      </c>
      <c r="C46" s="225" t="s">
        <v>13</v>
      </c>
      <c r="D46" s="128">
        <v>8</v>
      </c>
    </row>
    <row r="47" spans="1:4" hidden="1" x14ac:dyDescent="0.25">
      <c r="A47" s="254" t="s">
        <v>82</v>
      </c>
      <c r="B47" s="254" t="s">
        <v>83</v>
      </c>
      <c r="C47" s="225"/>
      <c r="D47" s="128"/>
    </row>
    <row r="48" spans="1:4" hidden="1" x14ac:dyDescent="0.25">
      <c r="A48" s="122" t="s">
        <v>84</v>
      </c>
      <c r="B48" s="122" t="s">
        <v>85</v>
      </c>
      <c r="C48" s="127" t="s">
        <v>16</v>
      </c>
      <c r="D48" s="128">
        <v>2</v>
      </c>
    </row>
    <row r="49" spans="1:4" ht="25.5" hidden="1" x14ac:dyDescent="0.25">
      <c r="A49" s="122" t="s">
        <v>86</v>
      </c>
      <c r="B49" s="122" t="s">
        <v>87</v>
      </c>
      <c r="C49" s="225" t="s">
        <v>75</v>
      </c>
      <c r="D49" s="128">
        <v>20</v>
      </c>
    </row>
    <row r="50" spans="1:4" ht="25.5" hidden="1" x14ac:dyDescent="0.25">
      <c r="A50" s="122" t="s">
        <v>88</v>
      </c>
      <c r="B50" s="122" t="s">
        <v>324</v>
      </c>
      <c r="C50" s="225" t="s">
        <v>13</v>
      </c>
      <c r="D50" s="128">
        <v>30</v>
      </c>
    </row>
    <row r="51" spans="1:4" ht="25.5" hidden="1" x14ac:dyDescent="0.25">
      <c r="A51" s="122" t="s">
        <v>89</v>
      </c>
      <c r="B51" s="122" t="s">
        <v>90</v>
      </c>
      <c r="C51" s="225" t="s">
        <v>13</v>
      </c>
      <c r="D51" s="128">
        <v>15.82</v>
      </c>
    </row>
    <row r="52" spans="1:4" ht="25.5" hidden="1" x14ac:dyDescent="0.25">
      <c r="A52" s="122" t="s">
        <v>91</v>
      </c>
      <c r="B52" s="122" t="s">
        <v>92</v>
      </c>
      <c r="C52" s="225" t="s">
        <v>13</v>
      </c>
      <c r="D52" s="128">
        <v>30</v>
      </c>
    </row>
    <row r="53" spans="1:4" ht="25.5" hidden="1" x14ac:dyDescent="0.25">
      <c r="A53" s="122" t="s">
        <v>93</v>
      </c>
      <c r="B53" s="122" t="s">
        <v>94</v>
      </c>
      <c r="C53" s="225" t="s">
        <v>13</v>
      </c>
      <c r="D53" s="128">
        <v>5</v>
      </c>
    </row>
    <row r="54" spans="1:4" ht="25.5" hidden="1" x14ac:dyDescent="0.25">
      <c r="A54" s="122" t="s">
        <v>95</v>
      </c>
      <c r="B54" s="122" t="s">
        <v>96</v>
      </c>
      <c r="C54" s="225" t="s">
        <v>13</v>
      </c>
      <c r="D54" s="128">
        <v>60</v>
      </c>
    </row>
    <row r="55" spans="1:4" ht="38.25" hidden="1" x14ac:dyDescent="0.25">
      <c r="A55" s="122" t="s">
        <v>97</v>
      </c>
      <c r="B55" s="122" t="s">
        <v>98</v>
      </c>
      <c r="C55" s="225" t="s">
        <v>60</v>
      </c>
      <c r="D55" s="128">
        <v>80</v>
      </c>
    </row>
    <row r="56" spans="1:4" ht="38.25" hidden="1" x14ac:dyDescent="0.25">
      <c r="A56" s="122" t="s">
        <v>99</v>
      </c>
      <c r="B56" s="122" t="s">
        <v>100</v>
      </c>
      <c r="C56" s="225" t="s">
        <v>13</v>
      </c>
      <c r="D56" s="128">
        <v>8.65</v>
      </c>
    </row>
    <row r="57" spans="1:4" hidden="1" x14ac:dyDescent="0.25">
      <c r="A57" s="122" t="s">
        <v>300</v>
      </c>
      <c r="B57" s="122" t="s">
        <v>301</v>
      </c>
      <c r="C57" s="127" t="s">
        <v>16</v>
      </c>
      <c r="D57" s="128"/>
    </row>
    <row r="58" spans="1:4" hidden="1" x14ac:dyDescent="0.25">
      <c r="A58" s="122" t="s">
        <v>304</v>
      </c>
      <c r="B58" s="122" t="s">
        <v>31</v>
      </c>
      <c r="C58" s="127" t="s">
        <v>32</v>
      </c>
      <c r="D58" s="128"/>
    </row>
    <row r="59" spans="1:4" ht="25.5" hidden="1" x14ac:dyDescent="0.25">
      <c r="A59" s="122" t="s">
        <v>305</v>
      </c>
      <c r="B59" s="122" t="s">
        <v>308</v>
      </c>
      <c r="C59" s="127" t="s">
        <v>222</v>
      </c>
      <c r="D59" s="128"/>
    </row>
    <row r="60" spans="1:4" hidden="1" x14ac:dyDescent="0.25">
      <c r="A60" s="122" t="s">
        <v>322</v>
      </c>
      <c r="B60" s="124" t="s">
        <v>319</v>
      </c>
      <c r="C60" s="127" t="s">
        <v>60</v>
      </c>
      <c r="D60" s="128"/>
    </row>
    <row r="61" spans="1:4" hidden="1" x14ac:dyDescent="0.25">
      <c r="A61" s="122" t="s">
        <v>323</v>
      </c>
      <c r="B61" s="124" t="s">
        <v>321</v>
      </c>
      <c r="C61" s="127" t="s">
        <v>60</v>
      </c>
      <c r="D61" s="128"/>
    </row>
    <row r="62" spans="1:4" hidden="1" x14ac:dyDescent="0.25">
      <c r="A62" s="254" t="s">
        <v>101</v>
      </c>
      <c r="B62" s="254" t="s">
        <v>102</v>
      </c>
      <c r="C62" s="225"/>
      <c r="D62" s="128"/>
    </row>
    <row r="63" spans="1:4" hidden="1" x14ac:dyDescent="0.25">
      <c r="A63" s="122" t="s">
        <v>103</v>
      </c>
      <c r="B63" s="122" t="s">
        <v>104</v>
      </c>
      <c r="C63" s="225" t="s">
        <v>105</v>
      </c>
      <c r="D63" s="128">
        <v>35</v>
      </c>
    </row>
    <row r="64" spans="1:4" hidden="1" x14ac:dyDescent="0.25">
      <c r="A64" s="122" t="s">
        <v>106</v>
      </c>
      <c r="B64" s="122" t="s">
        <v>107</v>
      </c>
      <c r="C64" s="225" t="s">
        <v>75</v>
      </c>
      <c r="D64" s="128">
        <v>600</v>
      </c>
    </row>
    <row r="65" spans="1:4" ht="25.5" hidden="1" x14ac:dyDescent="0.25">
      <c r="A65" s="122" t="s">
        <v>108</v>
      </c>
      <c r="B65" s="122" t="s">
        <v>109</v>
      </c>
      <c r="C65" s="225" t="s">
        <v>75</v>
      </c>
      <c r="D65" s="128">
        <v>120</v>
      </c>
    </row>
    <row r="66" spans="1:4" ht="25.5" hidden="1" x14ac:dyDescent="0.25">
      <c r="A66" s="122" t="s">
        <v>110</v>
      </c>
      <c r="B66" s="122" t="s">
        <v>111</v>
      </c>
      <c r="C66" s="225" t="s">
        <v>8</v>
      </c>
      <c r="D66" s="128">
        <v>5</v>
      </c>
    </row>
    <row r="67" spans="1:4" hidden="1" x14ac:dyDescent="0.25">
      <c r="A67" s="122" t="s">
        <v>112</v>
      </c>
      <c r="B67" s="122" t="s">
        <v>113</v>
      </c>
      <c r="C67" s="225" t="s">
        <v>8</v>
      </c>
      <c r="D67" s="128">
        <v>5</v>
      </c>
    </row>
    <row r="68" spans="1:4" ht="38.25" hidden="1" x14ac:dyDescent="0.25">
      <c r="A68" s="122" t="s">
        <v>114</v>
      </c>
      <c r="B68" s="122" t="s">
        <v>115</v>
      </c>
      <c r="C68" s="225" t="s">
        <v>8</v>
      </c>
      <c r="D68" s="128">
        <v>3</v>
      </c>
    </row>
    <row r="69" spans="1:4" ht="25.5" hidden="1" x14ac:dyDescent="0.25">
      <c r="A69" s="122" t="s">
        <v>116</v>
      </c>
      <c r="B69" s="122" t="s">
        <v>117</v>
      </c>
      <c r="C69" s="225" t="s">
        <v>8</v>
      </c>
      <c r="D69" s="128">
        <v>1</v>
      </c>
    </row>
    <row r="70" spans="1:4" ht="25.5" hidden="1" x14ac:dyDescent="0.25">
      <c r="A70" s="122" t="s">
        <v>118</v>
      </c>
      <c r="B70" s="122" t="s">
        <v>119</v>
      </c>
      <c r="C70" s="225" t="s">
        <v>8</v>
      </c>
      <c r="D70" s="128">
        <v>4</v>
      </c>
    </row>
    <row r="71" spans="1:4" ht="25.5" hidden="1" x14ac:dyDescent="0.25">
      <c r="A71" s="122" t="s">
        <v>120</v>
      </c>
      <c r="B71" s="122" t="s">
        <v>121</v>
      </c>
      <c r="C71" s="225" t="s">
        <v>8</v>
      </c>
      <c r="D71" s="128">
        <v>1</v>
      </c>
    </row>
    <row r="72" spans="1:4" hidden="1" x14ac:dyDescent="0.25">
      <c r="A72" s="122" t="s">
        <v>122</v>
      </c>
      <c r="B72" s="122" t="s">
        <v>123</v>
      </c>
      <c r="C72" s="225" t="s">
        <v>8</v>
      </c>
      <c r="D72" s="128">
        <v>1</v>
      </c>
    </row>
    <row r="73" spans="1:4" ht="25.5" hidden="1" x14ac:dyDescent="0.25">
      <c r="A73" s="122" t="s">
        <v>124</v>
      </c>
      <c r="B73" s="122" t="s">
        <v>125</v>
      </c>
      <c r="C73" s="225" t="s">
        <v>8</v>
      </c>
      <c r="D73" s="128">
        <v>1</v>
      </c>
    </row>
    <row r="74" spans="1:4" hidden="1" x14ac:dyDescent="0.25">
      <c r="A74" s="122" t="s">
        <v>126</v>
      </c>
      <c r="B74" s="122" t="s">
        <v>127</v>
      </c>
      <c r="C74" s="225" t="s">
        <v>8</v>
      </c>
      <c r="D74" s="128">
        <v>4</v>
      </c>
    </row>
    <row r="75" spans="1:4" hidden="1" x14ac:dyDescent="0.25">
      <c r="A75" s="122" t="s">
        <v>128</v>
      </c>
      <c r="B75" s="122" t="s">
        <v>129</v>
      </c>
      <c r="C75" s="225" t="s">
        <v>75</v>
      </c>
      <c r="D75" s="128">
        <v>9</v>
      </c>
    </row>
    <row r="76" spans="1:4" hidden="1" x14ac:dyDescent="0.25">
      <c r="A76" s="122" t="s">
        <v>130</v>
      </c>
      <c r="B76" s="122" t="s">
        <v>131</v>
      </c>
      <c r="C76" s="225" t="s">
        <v>8</v>
      </c>
      <c r="D76" s="128">
        <v>8</v>
      </c>
    </row>
    <row r="77" spans="1:4" hidden="1" x14ac:dyDescent="0.25">
      <c r="A77" s="122" t="s">
        <v>132</v>
      </c>
      <c r="B77" s="122" t="s">
        <v>133</v>
      </c>
      <c r="C77" s="225" t="s">
        <v>8</v>
      </c>
      <c r="D77" s="128">
        <v>2</v>
      </c>
    </row>
    <row r="78" spans="1:4" hidden="1" x14ac:dyDescent="0.25">
      <c r="A78" s="122" t="s">
        <v>134</v>
      </c>
      <c r="B78" s="122" t="s">
        <v>135</v>
      </c>
      <c r="C78" s="225" t="s">
        <v>8</v>
      </c>
      <c r="D78" s="128">
        <v>1</v>
      </c>
    </row>
    <row r="79" spans="1:4" hidden="1" x14ac:dyDescent="0.25">
      <c r="A79" s="122" t="s">
        <v>136</v>
      </c>
      <c r="B79" s="122" t="s">
        <v>137</v>
      </c>
      <c r="C79" s="225" t="s">
        <v>8</v>
      </c>
      <c r="D79" s="128">
        <v>3</v>
      </c>
    </row>
    <row r="80" spans="1:4" hidden="1" x14ac:dyDescent="0.25">
      <c r="A80" s="122" t="s">
        <v>138</v>
      </c>
      <c r="B80" s="122" t="s">
        <v>139</v>
      </c>
      <c r="C80" s="225" t="s">
        <v>75</v>
      </c>
      <c r="D80" s="128">
        <v>30</v>
      </c>
    </row>
    <row r="81" spans="1:4" hidden="1" x14ac:dyDescent="0.25">
      <c r="A81" s="122" t="s">
        <v>140</v>
      </c>
      <c r="B81" s="122" t="s">
        <v>141</v>
      </c>
      <c r="C81" s="225" t="s">
        <v>8</v>
      </c>
      <c r="D81" s="128">
        <v>10</v>
      </c>
    </row>
    <row r="82" spans="1:4" hidden="1" x14ac:dyDescent="0.25">
      <c r="A82" s="122" t="s">
        <v>142</v>
      </c>
      <c r="B82" s="122" t="s">
        <v>143</v>
      </c>
      <c r="C82" s="225" t="s">
        <v>8</v>
      </c>
      <c r="D82" s="128">
        <v>11</v>
      </c>
    </row>
    <row r="83" spans="1:4" hidden="1" x14ac:dyDescent="0.25">
      <c r="A83" s="122" t="s">
        <v>144</v>
      </c>
      <c r="B83" s="122" t="s">
        <v>145</v>
      </c>
      <c r="C83" s="225" t="s">
        <v>8</v>
      </c>
      <c r="D83" s="128">
        <v>2</v>
      </c>
    </row>
    <row r="84" spans="1:4" hidden="1" x14ac:dyDescent="0.25">
      <c r="A84" s="122" t="s">
        <v>146</v>
      </c>
      <c r="B84" s="122" t="s">
        <v>147</v>
      </c>
      <c r="C84" s="225" t="s">
        <v>8</v>
      </c>
      <c r="D84" s="128">
        <v>13</v>
      </c>
    </row>
    <row r="85" spans="1:4" ht="25.5" hidden="1" x14ac:dyDescent="0.25">
      <c r="A85" s="122" t="s">
        <v>148</v>
      </c>
      <c r="B85" s="122" t="s">
        <v>149</v>
      </c>
      <c r="C85" s="225" t="s">
        <v>8</v>
      </c>
      <c r="D85" s="128">
        <v>1</v>
      </c>
    </row>
    <row r="86" spans="1:4" ht="25.5" hidden="1" x14ac:dyDescent="0.25">
      <c r="A86" s="122" t="s">
        <v>150</v>
      </c>
      <c r="B86" s="122" t="s">
        <v>151</v>
      </c>
      <c r="C86" s="225" t="s">
        <v>8</v>
      </c>
      <c r="D86" s="128">
        <v>1</v>
      </c>
    </row>
    <row r="87" spans="1:4" hidden="1" x14ac:dyDescent="0.25">
      <c r="A87" s="122" t="s">
        <v>152</v>
      </c>
      <c r="B87" s="122" t="s">
        <v>153</v>
      </c>
      <c r="C87" s="225" t="s">
        <v>8</v>
      </c>
      <c r="D87" s="128">
        <v>1</v>
      </c>
    </row>
    <row r="88" spans="1:4" hidden="1" x14ac:dyDescent="0.25">
      <c r="A88" s="122" t="s">
        <v>154</v>
      </c>
      <c r="B88" s="122" t="s">
        <v>155</v>
      </c>
      <c r="C88" s="127" t="s">
        <v>8</v>
      </c>
      <c r="D88" s="128">
        <v>1</v>
      </c>
    </row>
    <row r="89" spans="1:4" ht="25.5" hidden="1" x14ac:dyDescent="0.25">
      <c r="A89" s="122" t="s">
        <v>156</v>
      </c>
      <c r="B89" s="122" t="s">
        <v>157</v>
      </c>
      <c r="C89" s="225" t="s">
        <v>8</v>
      </c>
      <c r="D89" s="128">
        <v>4</v>
      </c>
    </row>
    <row r="90" spans="1:4" hidden="1" x14ac:dyDescent="0.25">
      <c r="A90" s="122" t="s">
        <v>158</v>
      </c>
      <c r="B90" s="122" t="s">
        <v>159</v>
      </c>
      <c r="C90" s="225" t="s">
        <v>105</v>
      </c>
      <c r="D90" s="128">
        <v>60</v>
      </c>
    </row>
    <row r="91" spans="1:4" ht="15.6" hidden="1" customHeight="1" x14ac:dyDescent="0.25">
      <c r="A91" s="122" t="s">
        <v>160</v>
      </c>
      <c r="B91" s="122" t="s">
        <v>161</v>
      </c>
      <c r="C91" s="225" t="s">
        <v>162</v>
      </c>
      <c r="D91" s="128">
        <v>4</v>
      </c>
    </row>
    <row r="92" spans="1:4" x14ac:dyDescent="0.25">
      <c r="A92" s="254" t="s">
        <v>163</v>
      </c>
      <c r="B92" s="254" t="s">
        <v>164</v>
      </c>
      <c r="C92" s="225"/>
      <c r="D92" s="128"/>
    </row>
    <row r="93" spans="1:4" x14ac:dyDescent="0.25">
      <c r="A93" s="122" t="s">
        <v>165</v>
      </c>
      <c r="B93" s="122" t="s">
        <v>166</v>
      </c>
      <c r="C93" s="127" t="s">
        <v>13</v>
      </c>
      <c r="D93" s="128" t="s">
        <v>347</v>
      </c>
    </row>
    <row r="94" spans="1:4" ht="38.25" hidden="1" x14ac:dyDescent="0.25">
      <c r="A94" s="122" t="s">
        <v>167</v>
      </c>
      <c r="B94" s="122" t="s">
        <v>168</v>
      </c>
      <c r="C94" s="127" t="s">
        <v>75</v>
      </c>
      <c r="D94" s="128"/>
    </row>
    <row r="95" spans="1:4" ht="25.5" x14ac:dyDescent="0.25">
      <c r="A95" s="122" t="s">
        <v>169</v>
      </c>
      <c r="B95" s="122" t="s">
        <v>170</v>
      </c>
      <c r="C95" s="127" t="s">
        <v>75</v>
      </c>
      <c r="D95" s="128">
        <v>100</v>
      </c>
    </row>
    <row r="96" spans="1:4" x14ac:dyDescent="0.25">
      <c r="A96" s="122" t="s">
        <v>171</v>
      </c>
      <c r="B96" s="122" t="s">
        <v>172</v>
      </c>
      <c r="C96" s="127" t="s">
        <v>51</v>
      </c>
      <c r="D96" s="128" t="s">
        <v>349</v>
      </c>
    </row>
    <row r="97" spans="1:4" x14ac:dyDescent="0.25">
      <c r="A97" s="122" t="s">
        <v>173</v>
      </c>
      <c r="B97" s="122" t="s">
        <v>174</v>
      </c>
      <c r="C97" s="127" t="s">
        <v>13</v>
      </c>
      <c r="D97" s="128" t="s">
        <v>351</v>
      </c>
    </row>
    <row r="98" spans="1:4" ht="25.5" x14ac:dyDescent="0.25">
      <c r="A98" s="122" t="s">
        <v>175</v>
      </c>
      <c r="B98" s="122" t="s">
        <v>176</v>
      </c>
      <c r="C98" s="127" t="s">
        <v>13</v>
      </c>
      <c r="D98" s="128" t="s">
        <v>350</v>
      </c>
    </row>
    <row r="99" spans="1:4" ht="25.5" x14ac:dyDescent="0.25">
      <c r="A99" s="122" t="s">
        <v>177</v>
      </c>
      <c r="B99" s="122" t="s">
        <v>178</v>
      </c>
      <c r="C99" s="127" t="s">
        <v>13</v>
      </c>
      <c r="D99" s="128" t="s">
        <v>350</v>
      </c>
    </row>
    <row r="100" spans="1:4" ht="45" hidden="1" x14ac:dyDescent="0.25">
      <c r="A100" s="122" t="s">
        <v>283</v>
      </c>
      <c r="B100" s="263" t="s">
        <v>236</v>
      </c>
      <c r="C100" s="127" t="s">
        <v>60</v>
      </c>
      <c r="D100" s="128"/>
    </row>
    <row r="101" spans="1:4" ht="30" hidden="1" x14ac:dyDescent="0.25">
      <c r="A101" s="122" t="s">
        <v>284</v>
      </c>
      <c r="B101" s="263" t="s">
        <v>297</v>
      </c>
      <c r="C101" s="127" t="s">
        <v>222</v>
      </c>
      <c r="D101" s="128"/>
    </row>
    <row r="102" spans="1:4" hidden="1" x14ac:dyDescent="0.25">
      <c r="A102" s="254" t="s">
        <v>179</v>
      </c>
      <c r="B102" s="254" t="s">
        <v>180</v>
      </c>
      <c r="C102" s="127"/>
      <c r="D102" s="128"/>
    </row>
    <row r="103" spans="1:4" ht="38.25" hidden="1" x14ac:dyDescent="0.25">
      <c r="A103" s="122" t="s">
        <v>181</v>
      </c>
      <c r="B103" s="122" t="s">
        <v>182</v>
      </c>
      <c r="C103" s="127" t="s">
        <v>13</v>
      </c>
      <c r="D103" s="128">
        <v>34</v>
      </c>
    </row>
    <row r="104" spans="1:4" ht="38.25" hidden="1" x14ac:dyDescent="0.25">
      <c r="A104" s="122" t="s">
        <v>183</v>
      </c>
      <c r="B104" s="122" t="s">
        <v>184</v>
      </c>
      <c r="C104" s="127" t="s">
        <v>13</v>
      </c>
      <c r="D104" s="128">
        <v>111</v>
      </c>
    </row>
    <row r="105" spans="1:4" hidden="1" x14ac:dyDescent="0.25">
      <c r="A105" s="254" t="s">
        <v>185</v>
      </c>
      <c r="B105" s="254" t="s">
        <v>186</v>
      </c>
      <c r="C105" s="225"/>
      <c r="D105" s="128"/>
    </row>
    <row r="106" spans="1:4" hidden="1" x14ac:dyDescent="0.25">
      <c r="A106" s="122" t="s">
        <v>187</v>
      </c>
      <c r="B106" s="122" t="s">
        <v>188</v>
      </c>
      <c r="C106" s="225" t="s">
        <v>13</v>
      </c>
      <c r="D106" s="128">
        <v>35</v>
      </c>
    </row>
    <row r="107" spans="1:4" hidden="1" x14ac:dyDescent="0.25">
      <c r="A107" s="122" t="s">
        <v>189</v>
      </c>
      <c r="B107" s="122" t="s">
        <v>299</v>
      </c>
      <c r="C107" s="225" t="s">
        <v>13</v>
      </c>
      <c r="D107" s="128">
        <v>10</v>
      </c>
    </row>
    <row r="108" spans="1:4" hidden="1" x14ac:dyDescent="0.25">
      <c r="A108" s="122"/>
      <c r="B108" s="122" t="s">
        <v>221</v>
      </c>
      <c r="C108" s="225"/>
      <c r="D108" s="128"/>
    </row>
    <row r="109" spans="1:4" hidden="1" x14ac:dyDescent="0.25">
      <c r="A109" s="254" t="s">
        <v>190</v>
      </c>
      <c r="B109" s="254" t="s">
        <v>191</v>
      </c>
      <c r="C109" s="225"/>
      <c r="D109" s="128"/>
    </row>
    <row r="110" spans="1:4" ht="25.5" hidden="1" x14ac:dyDescent="0.25">
      <c r="A110" s="122" t="s">
        <v>192</v>
      </c>
      <c r="B110" s="122" t="s">
        <v>193</v>
      </c>
      <c r="C110" s="225" t="s">
        <v>8</v>
      </c>
      <c r="D110" s="128">
        <v>1</v>
      </c>
    </row>
    <row r="111" spans="1:4" ht="25.5" hidden="1" x14ac:dyDescent="0.25">
      <c r="A111" s="122" t="s">
        <v>194</v>
      </c>
      <c r="B111" s="122" t="s">
        <v>195</v>
      </c>
      <c r="C111" s="225" t="s">
        <v>75</v>
      </c>
      <c r="D111" s="128">
        <v>5</v>
      </c>
    </row>
    <row r="112" spans="1:4" hidden="1" x14ac:dyDescent="0.25">
      <c r="A112" s="254" t="s">
        <v>196</v>
      </c>
      <c r="B112" s="254" t="s">
        <v>291</v>
      </c>
      <c r="C112" s="225"/>
      <c r="D112" s="128"/>
    </row>
    <row r="113" spans="1:4" ht="25.5" hidden="1" x14ac:dyDescent="0.25">
      <c r="A113" s="122" t="s">
        <v>197</v>
      </c>
      <c r="B113" s="122" t="s">
        <v>198</v>
      </c>
      <c r="C113" s="225" t="s">
        <v>51</v>
      </c>
      <c r="D113" s="128">
        <v>15</v>
      </c>
    </row>
    <row r="114" spans="1:4" hidden="1" x14ac:dyDescent="0.25">
      <c r="A114" s="122" t="s">
        <v>199</v>
      </c>
      <c r="B114" s="122" t="s">
        <v>200</v>
      </c>
      <c r="C114" s="225" t="s">
        <v>51</v>
      </c>
      <c r="D114" s="128">
        <v>19.68</v>
      </c>
    </row>
    <row r="115" spans="1:4" hidden="1" x14ac:dyDescent="0.25">
      <c r="A115" s="122" t="s">
        <v>201</v>
      </c>
      <c r="B115" s="122" t="s">
        <v>200</v>
      </c>
      <c r="C115" s="225" t="s">
        <v>13</v>
      </c>
      <c r="D115" s="128">
        <v>64.23</v>
      </c>
    </row>
    <row r="116" spans="1:4" hidden="1" x14ac:dyDescent="0.25">
      <c r="A116" s="122" t="s">
        <v>203</v>
      </c>
      <c r="B116" s="122" t="s">
        <v>202</v>
      </c>
      <c r="C116" s="225" t="s">
        <v>51</v>
      </c>
      <c r="D116" s="128">
        <v>4.0599999999999996</v>
      </c>
    </row>
    <row r="117" spans="1:4" ht="25.5" hidden="1" x14ac:dyDescent="0.25">
      <c r="A117" s="122" t="s">
        <v>205</v>
      </c>
      <c r="B117" s="122" t="s">
        <v>206</v>
      </c>
      <c r="C117" s="225" t="s">
        <v>75</v>
      </c>
      <c r="D117" s="128">
        <v>16</v>
      </c>
    </row>
    <row r="118" spans="1:4" hidden="1" x14ac:dyDescent="0.25">
      <c r="A118" s="254" t="s">
        <v>207</v>
      </c>
      <c r="B118" s="254" t="s">
        <v>208</v>
      </c>
      <c r="C118" s="225"/>
      <c r="D118" s="128"/>
    </row>
    <row r="119" spans="1:4" hidden="1" x14ac:dyDescent="0.25">
      <c r="A119" s="122" t="s">
        <v>209</v>
      </c>
      <c r="B119" s="122" t="s">
        <v>210</v>
      </c>
      <c r="C119" s="127" t="s">
        <v>8</v>
      </c>
      <c r="D119" s="128">
        <v>86</v>
      </c>
    </row>
    <row r="120" spans="1:4" hidden="1" x14ac:dyDescent="0.25">
      <c r="A120" s="122" t="s">
        <v>211</v>
      </c>
      <c r="B120" s="122" t="s">
        <v>212</v>
      </c>
      <c r="C120" s="225" t="s">
        <v>13</v>
      </c>
      <c r="D120" s="128">
        <v>100</v>
      </c>
    </row>
    <row r="121" spans="1:4" hidden="1" x14ac:dyDescent="0.25">
      <c r="A121" s="122" t="s">
        <v>213</v>
      </c>
      <c r="B121" s="122" t="s">
        <v>214</v>
      </c>
      <c r="C121" s="225" t="s">
        <v>8</v>
      </c>
      <c r="D121" s="128">
        <v>1</v>
      </c>
    </row>
    <row r="122" spans="1:4" hidden="1" x14ac:dyDescent="0.25">
      <c r="A122" s="122" t="s">
        <v>215</v>
      </c>
      <c r="B122" s="122" t="s">
        <v>216</v>
      </c>
      <c r="C122" s="225" t="s">
        <v>8</v>
      </c>
      <c r="D122" s="128">
        <v>1</v>
      </c>
    </row>
    <row r="123" spans="1:4" hidden="1" x14ac:dyDescent="0.25">
      <c r="A123" s="306"/>
      <c r="B123" s="254" t="s">
        <v>217</v>
      </c>
      <c r="C123" s="225"/>
      <c r="D123" s="128"/>
    </row>
    <row r="124" spans="1:4" x14ac:dyDescent="0.25">
      <c r="D124" s="293"/>
    </row>
    <row r="125" spans="1:4" x14ac:dyDescent="0.25">
      <c r="D125" s="293"/>
    </row>
    <row r="126" spans="1:4" x14ac:dyDescent="0.25">
      <c r="D126" s="293"/>
    </row>
    <row r="127" spans="1:4" x14ac:dyDescent="0.25">
      <c r="D127" s="293"/>
    </row>
    <row r="128" spans="1:4" x14ac:dyDescent="0.25">
      <c r="D128" s="293"/>
    </row>
    <row r="129" spans="4:20" x14ac:dyDescent="0.25">
      <c r="D129" s="293"/>
    </row>
    <row r="130" spans="4:20" x14ac:dyDescent="0.25">
      <c r="D130" s="293"/>
    </row>
    <row r="131" spans="4:20" x14ac:dyDescent="0.25">
      <c r="D131" s="293"/>
    </row>
    <row r="132" spans="4:20" x14ac:dyDescent="0.25">
      <c r="D132" s="293"/>
    </row>
    <row r="133" spans="4:20" x14ac:dyDescent="0.25">
      <c r="D133" s="293"/>
    </row>
    <row r="134" spans="4:20" x14ac:dyDescent="0.25">
      <c r="D134" s="293"/>
      <c r="M134" s="308"/>
      <c r="N134" s="308"/>
      <c r="O134" s="308"/>
      <c r="P134" s="308"/>
      <c r="Q134" s="308"/>
      <c r="R134" s="308"/>
      <c r="S134" s="308"/>
      <c r="T134" s="308"/>
    </row>
    <row r="135" spans="4:20" x14ac:dyDescent="0.25">
      <c r="D135" s="293"/>
      <c r="M135" s="308"/>
      <c r="N135" s="308"/>
      <c r="O135" s="308"/>
      <c r="P135" s="308"/>
      <c r="Q135" s="308"/>
      <c r="R135" s="308"/>
      <c r="S135" s="308"/>
      <c r="T135" s="308"/>
    </row>
    <row r="136" spans="4:20" x14ac:dyDescent="0.25">
      <c r="D136" s="293"/>
      <c r="M136" s="308"/>
      <c r="N136" s="308"/>
      <c r="O136" s="308"/>
      <c r="P136" s="308"/>
      <c r="Q136" s="308"/>
      <c r="R136" s="308"/>
      <c r="S136" s="308"/>
      <c r="T136" s="308"/>
    </row>
    <row r="137" spans="4:20" x14ac:dyDescent="0.25">
      <c r="D137" s="293"/>
      <c r="M137" s="308"/>
      <c r="N137" s="308"/>
      <c r="O137" s="308"/>
      <c r="P137" s="308"/>
      <c r="Q137" s="308"/>
      <c r="R137" s="308"/>
      <c r="S137" s="308"/>
      <c r="T137" s="308"/>
    </row>
  </sheetData>
  <mergeCells count="1">
    <mergeCell ref="A4:D4"/>
  </mergeCells>
  <printOptions horizontalCentered="1"/>
  <pageMargins left="0.11811023622047245" right="0.11811023622047245" top="0.19685039370078741" bottom="0.19685039370078741" header="0.31496062992125984" footer="0.31496062992125984"/>
  <pageSetup paperSize="9" scale="84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B22A3-E37E-4B7F-BB6E-8F9F5F0AA72D}">
  <dimension ref="A1:BH135"/>
  <sheetViews>
    <sheetView topLeftCell="A31" workbookViewId="0">
      <selection activeCell="D32" sqref="D32"/>
    </sheetView>
  </sheetViews>
  <sheetFormatPr defaultColWidth="9.140625" defaultRowHeight="12.75" x14ac:dyDescent="0.25"/>
  <cols>
    <col min="1" max="1" width="18.7109375" style="6" customWidth="1"/>
    <col min="2" max="2" width="60.7109375" style="2" customWidth="1"/>
    <col min="3" max="3" width="6.7109375" style="39" customWidth="1"/>
    <col min="4" max="4" width="10.7109375" style="3" customWidth="1"/>
    <col min="5" max="5" width="11.28515625" style="170" bestFit="1" customWidth="1"/>
    <col min="6" max="6" width="11.7109375" style="82" bestFit="1" customWidth="1"/>
    <col min="7" max="7" width="9.140625" style="48" bestFit="1"/>
    <col min="8" max="8" width="15.7109375" style="4" bestFit="1" customWidth="1"/>
    <col min="9" max="9" width="10.140625" style="5" bestFit="1" customWidth="1"/>
    <col min="10" max="10" width="13.28515625" style="175" bestFit="1" customWidth="1"/>
    <col min="11" max="11" width="11.7109375" style="151" customWidth="1"/>
    <col min="12" max="12" width="13.28515625" style="18" bestFit="1" customWidth="1"/>
    <col min="13" max="16384" width="9.140625" style="5"/>
  </cols>
  <sheetData>
    <row r="1" spans="1:12" x14ac:dyDescent="0.25">
      <c r="A1" s="1" t="s">
        <v>0</v>
      </c>
    </row>
    <row r="2" spans="1:12" x14ac:dyDescent="0.25">
      <c r="A2" s="6" t="s">
        <v>1</v>
      </c>
    </row>
    <row r="3" spans="1:12" x14ac:dyDescent="0.25">
      <c r="A3" s="6" t="s">
        <v>2</v>
      </c>
    </row>
    <row r="4" spans="1:12" s="21" customFormat="1" ht="15.75" thickBot="1" x14ac:dyDescent="0.3">
      <c r="A4" s="527" t="s">
        <v>242</v>
      </c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8"/>
    </row>
    <row r="5" spans="1:12" s="21" customFormat="1" ht="15" x14ac:dyDescent="0.25">
      <c r="A5" s="529" t="s">
        <v>243</v>
      </c>
      <c r="B5" s="531" t="s">
        <v>244</v>
      </c>
      <c r="C5" s="533" t="s">
        <v>245</v>
      </c>
      <c r="D5" s="535" t="s">
        <v>246</v>
      </c>
      <c r="E5" s="536"/>
      <c r="F5" s="536"/>
      <c r="G5" s="537"/>
      <c r="H5" s="538" t="s">
        <v>247</v>
      </c>
      <c r="I5" s="540" t="s">
        <v>248</v>
      </c>
      <c r="J5" s="541"/>
      <c r="K5" s="541"/>
      <c r="L5" s="542"/>
    </row>
    <row r="6" spans="1:12" s="21" customFormat="1" ht="40.5" customHeight="1" x14ac:dyDescent="0.25">
      <c r="A6" s="530"/>
      <c r="B6" s="532"/>
      <c r="C6" s="534"/>
      <c r="D6" s="45" t="s">
        <v>249</v>
      </c>
      <c r="E6" s="46" t="s">
        <v>250</v>
      </c>
      <c r="F6" s="47" t="s">
        <v>251</v>
      </c>
      <c r="G6" s="45" t="s">
        <v>252</v>
      </c>
      <c r="H6" s="539"/>
      <c r="I6" s="49" t="s">
        <v>253</v>
      </c>
      <c r="J6" s="58" t="s">
        <v>250</v>
      </c>
      <c r="K6" s="54" t="s">
        <v>251</v>
      </c>
      <c r="L6" s="55" t="s">
        <v>252</v>
      </c>
    </row>
    <row r="7" spans="1:12" x14ac:dyDescent="0.25">
      <c r="A7" s="7">
        <v>1</v>
      </c>
      <c r="B7" s="7" t="s">
        <v>3</v>
      </c>
      <c r="C7" s="40"/>
      <c r="D7" s="8"/>
      <c r="E7" s="171"/>
      <c r="F7" s="36"/>
      <c r="G7" s="50"/>
      <c r="H7" s="8"/>
      <c r="I7" s="84">
        <f>+I8+I10+I18+I20</f>
        <v>29173.180000000004</v>
      </c>
      <c r="J7" s="172">
        <f>+J8+J10+J18+J20</f>
        <v>1720.4099999999999</v>
      </c>
      <c r="K7" s="152">
        <f>+K8+K10+K18+K20</f>
        <v>0</v>
      </c>
      <c r="L7" s="152">
        <f>+L8+L10+L18+L20</f>
        <v>30893.58</v>
      </c>
    </row>
    <row r="8" spans="1:12" x14ac:dyDescent="0.25">
      <c r="A8" s="7" t="s">
        <v>4</v>
      </c>
      <c r="B8" s="7" t="s">
        <v>5</v>
      </c>
      <c r="C8" s="40"/>
      <c r="D8" s="8"/>
      <c r="E8" s="171"/>
      <c r="F8" s="36"/>
      <c r="G8" s="50"/>
      <c r="H8" s="8"/>
      <c r="I8" s="84">
        <f>+I9</f>
        <v>6351.96</v>
      </c>
      <c r="J8" s="172">
        <f>+J9</f>
        <v>0</v>
      </c>
      <c r="K8" s="152">
        <f>+K9</f>
        <v>0</v>
      </c>
      <c r="L8" s="152">
        <f>+L9</f>
        <v>6351.96</v>
      </c>
    </row>
    <row r="9" spans="1:12" x14ac:dyDescent="0.25">
      <c r="A9" s="9" t="s">
        <v>6</v>
      </c>
      <c r="B9" s="9" t="s">
        <v>7</v>
      </c>
      <c r="C9" s="40" t="s">
        <v>8</v>
      </c>
      <c r="D9" s="8">
        <v>1</v>
      </c>
      <c r="E9" s="171"/>
      <c r="F9" s="36"/>
      <c r="G9" s="51">
        <f>+D9+E9-F9</f>
        <v>1</v>
      </c>
      <c r="H9" s="8">
        <v>6351.96</v>
      </c>
      <c r="I9" s="8">
        <v>6351.96</v>
      </c>
      <c r="J9" s="171">
        <f>ROUND(E9*$H9,2)</f>
        <v>0</v>
      </c>
      <c r="K9" s="153">
        <f>ROUND(F9*$H9,2)</f>
        <v>0</v>
      </c>
      <c r="L9" s="57">
        <f>ROUND(G9*$H9,2)</f>
        <v>6351.96</v>
      </c>
    </row>
    <row r="10" spans="1:12" x14ac:dyDescent="0.25">
      <c r="A10" s="7" t="s">
        <v>9</v>
      </c>
      <c r="B10" s="7" t="s">
        <v>10</v>
      </c>
      <c r="C10" s="40"/>
      <c r="D10" s="8"/>
      <c r="E10" s="171"/>
      <c r="F10" s="36"/>
      <c r="G10" s="50"/>
      <c r="H10" s="8"/>
      <c r="I10" s="84">
        <f>+SUM(I11:I17)</f>
        <v>21118.850000000002</v>
      </c>
      <c r="J10" s="172">
        <f>+SUM(J11:J17)</f>
        <v>0</v>
      </c>
      <c r="K10" s="152">
        <f>+SUM(K11:K17)</f>
        <v>0</v>
      </c>
      <c r="L10" s="152">
        <f>+SUM(L11:L17)</f>
        <v>21118.850000000002</v>
      </c>
    </row>
    <row r="11" spans="1:12" x14ac:dyDescent="0.25">
      <c r="A11" s="9" t="s">
        <v>11</v>
      </c>
      <c r="B11" s="9" t="s">
        <v>12</v>
      </c>
      <c r="C11" s="40" t="s">
        <v>13</v>
      </c>
      <c r="D11" s="8">
        <v>12</v>
      </c>
      <c r="E11" s="171"/>
      <c r="F11" s="36"/>
      <c r="G11" s="51">
        <f t="shared" ref="G11:G17" si="0">+D11+E11-F11</f>
        <v>12</v>
      </c>
      <c r="H11" s="8">
        <v>417.69</v>
      </c>
      <c r="I11" s="8">
        <v>5012.28</v>
      </c>
      <c r="J11" s="171">
        <f t="shared" ref="J11:L74" si="1">ROUND(E11*$H11,2)</f>
        <v>0</v>
      </c>
      <c r="K11" s="153">
        <f t="shared" si="1"/>
        <v>0</v>
      </c>
      <c r="L11" s="57">
        <f t="shared" si="1"/>
        <v>5012.28</v>
      </c>
    </row>
    <row r="12" spans="1:12" ht="25.5" x14ac:dyDescent="0.25">
      <c r="A12" s="9" t="s">
        <v>14</v>
      </c>
      <c r="B12" s="9" t="s">
        <v>15</v>
      </c>
      <c r="C12" s="40" t="s">
        <v>16</v>
      </c>
      <c r="D12" s="8">
        <v>3</v>
      </c>
      <c r="E12" s="171"/>
      <c r="F12" s="36"/>
      <c r="G12" s="51">
        <f t="shared" si="0"/>
        <v>3</v>
      </c>
      <c r="H12" s="8">
        <v>1660.76</v>
      </c>
      <c r="I12" s="8">
        <v>4982.28</v>
      </c>
      <c r="J12" s="171">
        <f t="shared" si="1"/>
        <v>0</v>
      </c>
      <c r="K12" s="153">
        <f t="shared" si="1"/>
        <v>0</v>
      </c>
      <c r="L12" s="57">
        <f t="shared" si="1"/>
        <v>4982.28</v>
      </c>
    </row>
    <row r="13" spans="1:12" ht="25.5" x14ac:dyDescent="0.25">
      <c r="A13" s="9" t="s">
        <v>17</v>
      </c>
      <c r="B13" s="9" t="s">
        <v>18</v>
      </c>
      <c r="C13" s="40" t="s">
        <v>16</v>
      </c>
      <c r="D13" s="8">
        <v>3</v>
      </c>
      <c r="E13" s="171"/>
      <c r="F13" s="36"/>
      <c r="G13" s="51">
        <f t="shared" si="0"/>
        <v>3</v>
      </c>
      <c r="H13" s="8">
        <v>1277.51</v>
      </c>
      <c r="I13" s="8">
        <v>3832.53</v>
      </c>
      <c r="J13" s="171">
        <f t="shared" si="1"/>
        <v>0</v>
      </c>
      <c r="K13" s="153">
        <f t="shared" si="1"/>
        <v>0</v>
      </c>
      <c r="L13" s="57">
        <f t="shared" si="1"/>
        <v>3832.53</v>
      </c>
    </row>
    <row r="14" spans="1:12" ht="25.5" x14ac:dyDescent="0.25">
      <c r="A14" s="9" t="s">
        <v>19</v>
      </c>
      <c r="B14" s="9" t="s">
        <v>20</v>
      </c>
      <c r="C14" s="40" t="s">
        <v>16</v>
      </c>
      <c r="D14" s="8">
        <v>3</v>
      </c>
      <c r="E14" s="171"/>
      <c r="F14" s="36"/>
      <c r="G14" s="51">
        <f t="shared" si="0"/>
        <v>3</v>
      </c>
      <c r="H14" s="8">
        <v>1132.68</v>
      </c>
      <c r="I14" s="8">
        <v>3398.04</v>
      </c>
      <c r="J14" s="171">
        <f t="shared" si="1"/>
        <v>0</v>
      </c>
      <c r="K14" s="153">
        <f t="shared" si="1"/>
        <v>0</v>
      </c>
      <c r="L14" s="57">
        <f t="shared" si="1"/>
        <v>3398.04</v>
      </c>
    </row>
    <row r="15" spans="1:12" ht="38.25" x14ac:dyDescent="0.25">
      <c r="A15" s="9" t="s">
        <v>21</v>
      </c>
      <c r="B15" s="9" t="s">
        <v>22</v>
      </c>
      <c r="C15" s="40" t="s">
        <v>23</v>
      </c>
      <c r="D15" s="8">
        <v>1</v>
      </c>
      <c r="E15" s="171"/>
      <c r="F15" s="36"/>
      <c r="G15" s="51">
        <f t="shared" si="0"/>
        <v>1</v>
      </c>
      <c r="H15" s="8">
        <v>674.06</v>
      </c>
      <c r="I15" s="8">
        <v>674.06</v>
      </c>
      <c r="J15" s="171">
        <f t="shared" si="1"/>
        <v>0</v>
      </c>
      <c r="K15" s="153">
        <f t="shared" si="1"/>
        <v>0</v>
      </c>
      <c r="L15" s="57">
        <f t="shared" si="1"/>
        <v>674.06</v>
      </c>
    </row>
    <row r="16" spans="1:12" ht="25.5" x14ac:dyDescent="0.25">
      <c r="A16" s="9" t="s">
        <v>24</v>
      </c>
      <c r="B16" s="9" t="s">
        <v>25</v>
      </c>
      <c r="C16" s="40" t="s">
        <v>8</v>
      </c>
      <c r="D16" s="8">
        <v>1</v>
      </c>
      <c r="E16" s="171"/>
      <c r="F16" s="36"/>
      <c r="G16" s="51">
        <f t="shared" si="0"/>
        <v>1</v>
      </c>
      <c r="H16" s="8">
        <v>1934.96</v>
      </c>
      <c r="I16" s="8">
        <v>1934.96</v>
      </c>
      <c r="J16" s="171">
        <f t="shared" si="1"/>
        <v>0</v>
      </c>
      <c r="K16" s="153">
        <f t="shared" si="1"/>
        <v>0</v>
      </c>
      <c r="L16" s="57">
        <f t="shared" si="1"/>
        <v>1934.96</v>
      </c>
    </row>
    <row r="17" spans="1:12" ht="38.25" x14ac:dyDescent="0.25">
      <c r="A17" s="9" t="s">
        <v>26</v>
      </c>
      <c r="B17" s="9" t="s">
        <v>27</v>
      </c>
      <c r="C17" s="40" t="s">
        <v>8</v>
      </c>
      <c r="D17" s="8">
        <v>2</v>
      </c>
      <c r="E17" s="171"/>
      <c r="F17" s="36"/>
      <c r="G17" s="51">
        <f t="shared" si="0"/>
        <v>2</v>
      </c>
      <c r="H17" s="8">
        <v>642.35</v>
      </c>
      <c r="I17" s="8">
        <v>1284.7</v>
      </c>
      <c r="J17" s="171">
        <f t="shared" si="1"/>
        <v>0</v>
      </c>
      <c r="K17" s="153">
        <f t="shared" si="1"/>
        <v>0</v>
      </c>
      <c r="L17" s="57">
        <f t="shared" si="1"/>
        <v>1284.7</v>
      </c>
    </row>
    <row r="18" spans="1:12" x14ac:dyDescent="0.25">
      <c r="A18" s="7" t="s">
        <v>28</v>
      </c>
      <c r="B18" s="7" t="s">
        <v>29</v>
      </c>
      <c r="C18" s="40"/>
      <c r="D18" s="8"/>
      <c r="E18" s="171"/>
      <c r="F18" s="36"/>
      <c r="G18" s="50"/>
      <c r="H18" s="8"/>
      <c r="I18" s="84">
        <f>+I19</f>
        <v>1671.15</v>
      </c>
      <c r="J18" s="172">
        <f>+J19</f>
        <v>0</v>
      </c>
      <c r="K18" s="152">
        <f>+K19</f>
        <v>0</v>
      </c>
      <c r="L18" s="152">
        <f>+L19</f>
        <v>1671.15</v>
      </c>
    </row>
    <row r="19" spans="1:12" x14ac:dyDescent="0.25">
      <c r="A19" s="9" t="s">
        <v>30</v>
      </c>
      <c r="B19" s="9" t="s">
        <v>31</v>
      </c>
      <c r="C19" s="40" t="s">
        <v>32</v>
      </c>
      <c r="D19" s="8">
        <v>15</v>
      </c>
      <c r="E19" s="171"/>
      <c r="F19" s="36"/>
      <c r="G19" s="51">
        <f>+D19+E19-F19</f>
        <v>15</v>
      </c>
      <c r="H19" s="8">
        <v>111.41</v>
      </c>
      <c r="I19" s="8">
        <v>1671.15</v>
      </c>
      <c r="J19" s="171">
        <f t="shared" si="1"/>
        <v>0</v>
      </c>
      <c r="K19" s="153">
        <f t="shared" si="1"/>
        <v>0</v>
      </c>
      <c r="L19" s="57">
        <f t="shared" si="1"/>
        <v>1671.15</v>
      </c>
    </row>
    <row r="20" spans="1:12" x14ac:dyDescent="0.25">
      <c r="A20" s="7" t="s">
        <v>33</v>
      </c>
      <c r="B20" s="7" t="s">
        <v>34</v>
      </c>
      <c r="C20" s="40"/>
      <c r="D20" s="8"/>
      <c r="E20" s="171"/>
      <c r="F20" s="36"/>
      <c r="G20" s="50"/>
      <c r="H20" s="8"/>
      <c r="I20" s="84">
        <f>+I21+I23</f>
        <v>31.22</v>
      </c>
      <c r="J20" s="172">
        <f>+J21+J23</f>
        <v>1720.4099999999999</v>
      </c>
      <c r="K20" s="152">
        <f>+K21+K23</f>
        <v>0</v>
      </c>
      <c r="L20" s="152">
        <f>+L21+L23</f>
        <v>1751.62</v>
      </c>
    </row>
    <row r="21" spans="1:12" x14ac:dyDescent="0.25">
      <c r="A21" s="7" t="s">
        <v>35</v>
      </c>
      <c r="B21" s="7" t="s">
        <v>36</v>
      </c>
      <c r="C21" s="40"/>
      <c r="D21" s="8"/>
      <c r="E21" s="171"/>
      <c r="F21" s="36"/>
      <c r="G21" s="50"/>
      <c r="H21" s="8"/>
      <c r="I21" s="84">
        <f>+I22</f>
        <v>15.61</v>
      </c>
      <c r="J21" s="172">
        <f>+J22</f>
        <v>849.04</v>
      </c>
      <c r="K21" s="152">
        <f>+K22</f>
        <v>0</v>
      </c>
      <c r="L21" s="152">
        <f>+L22</f>
        <v>864.65</v>
      </c>
    </row>
    <row r="22" spans="1:12" ht="25.5" x14ac:dyDescent="0.25">
      <c r="A22" s="19" t="s">
        <v>37</v>
      </c>
      <c r="B22" s="19" t="s">
        <v>38</v>
      </c>
      <c r="C22" s="41" t="s">
        <v>39</v>
      </c>
      <c r="D22" s="20">
        <v>20.81</v>
      </c>
      <c r="E22" s="171">
        <f>+MEM_ADT_01!K30</f>
        <v>1132.05503608</v>
      </c>
      <c r="F22" s="36"/>
      <c r="G22" s="51">
        <f>+D22+E22-F22</f>
        <v>1152.86503608</v>
      </c>
      <c r="H22" s="20">
        <v>0.75</v>
      </c>
      <c r="I22" s="8">
        <v>15.61</v>
      </c>
      <c r="J22" s="171">
        <f t="shared" si="1"/>
        <v>849.04</v>
      </c>
      <c r="K22" s="153">
        <f t="shared" si="1"/>
        <v>0</v>
      </c>
      <c r="L22" s="57">
        <f t="shared" si="1"/>
        <v>864.65</v>
      </c>
    </row>
    <row r="23" spans="1:12" x14ac:dyDescent="0.25">
      <c r="A23" s="7" t="s">
        <v>40</v>
      </c>
      <c r="B23" s="7" t="s">
        <v>41</v>
      </c>
      <c r="C23" s="40"/>
      <c r="D23" s="8"/>
      <c r="E23" s="171"/>
      <c r="F23" s="36"/>
      <c r="G23" s="50"/>
      <c r="H23" s="8"/>
      <c r="I23" s="84">
        <f>+I24</f>
        <v>15.61</v>
      </c>
      <c r="J23" s="172">
        <f>+J24</f>
        <v>871.37</v>
      </c>
      <c r="K23" s="152">
        <f>+K24</f>
        <v>0</v>
      </c>
      <c r="L23" s="152">
        <f>+L24</f>
        <v>886.97</v>
      </c>
    </row>
    <row r="24" spans="1:12" ht="25.5" x14ac:dyDescent="0.25">
      <c r="A24" s="19" t="s">
        <v>42</v>
      </c>
      <c r="B24" s="19" t="s">
        <v>38</v>
      </c>
      <c r="C24" s="41" t="s">
        <v>39</v>
      </c>
      <c r="D24" s="20">
        <v>20.81</v>
      </c>
      <c r="E24" s="171">
        <f>+MEM_ADT_01!J44</f>
        <v>1161.8206251279998</v>
      </c>
      <c r="F24" s="36"/>
      <c r="G24" s="51">
        <f>+D24+E24-F24</f>
        <v>1182.6306251279998</v>
      </c>
      <c r="H24" s="20">
        <v>0.75</v>
      </c>
      <c r="I24" s="8">
        <v>15.61</v>
      </c>
      <c r="J24" s="171">
        <f t="shared" si="1"/>
        <v>871.37</v>
      </c>
      <c r="K24" s="153">
        <f t="shared" si="1"/>
        <v>0</v>
      </c>
      <c r="L24" s="57">
        <f t="shared" si="1"/>
        <v>886.97</v>
      </c>
    </row>
    <row r="25" spans="1:12" x14ac:dyDescent="0.25">
      <c r="A25" s="7">
        <v>2</v>
      </c>
      <c r="B25" s="7" t="s">
        <v>43</v>
      </c>
      <c r="C25" s="40"/>
      <c r="D25" s="8"/>
      <c r="E25" s="171"/>
      <c r="F25" s="36"/>
      <c r="G25" s="50"/>
      <c r="H25" s="8"/>
      <c r="I25" s="84">
        <f>+I26+I31+I39+I41+I47+I60+I90+I100+I103+I107+I110+I116</f>
        <v>194846.59999999998</v>
      </c>
      <c r="J25" s="172">
        <f>+J26+J31+J39+J41+J47+J60+J90+J100+J103+J107+J110+J116</f>
        <v>51926.74</v>
      </c>
      <c r="K25" s="152">
        <f>+K26+K31+K39+K41+K47+K60+K90+K100+K103+K107+K110+K116</f>
        <v>0</v>
      </c>
      <c r="L25" s="152">
        <f>+L26+L31+L39+L41+L47+L60+L90+L100+L103+L107+L110+L116</f>
        <v>246773.33999999997</v>
      </c>
    </row>
    <row r="26" spans="1:12" x14ac:dyDescent="0.25">
      <c r="A26" s="7" t="s">
        <v>44</v>
      </c>
      <c r="B26" s="7" t="s">
        <v>10</v>
      </c>
      <c r="C26" s="40"/>
      <c r="D26" s="8"/>
      <c r="E26" s="171"/>
      <c r="F26" s="36"/>
      <c r="G26" s="50"/>
      <c r="H26" s="8"/>
      <c r="I26" s="84">
        <f>+SUM(I27:I30)</f>
        <v>5878.84</v>
      </c>
      <c r="J26" s="172">
        <f>+SUM(J27:J30)</f>
        <v>0</v>
      </c>
      <c r="K26" s="152">
        <f>+SUM(K27:K30)</f>
        <v>0</v>
      </c>
      <c r="L26" s="152">
        <f>+SUM(L27:L30)</f>
        <v>5878.84</v>
      </c>
    </row>
    <row r="27" spans="1:12" ht="25.5" x14ac:dyDescent="0.25">
      <c r="A27" s="9" t="s">
        <v>45</v>
      </c>
      <c r="B27" s="9" t="s">
        <v>46</v>
      </c>
      <c r="C27" s="40" t="s">
        <v>13</v>
      </c>
      <c r="D27" s="8">
        <v>400</v>
      </c>
      <c r="E27" s="171"/>
      <c r="F27" s="36"/>
      <c r="G27" s="51">
        <f>+D27+E27-F27</f>
        <v>400</v>
      </c>
      <c r="H27" s="8">
        <v>7.64</v>
      </c>
      <c r="I27" s="8">
        <v>3056</v>
      </c>
      <c r="J27" s="171">
        <f t="shared" si="1"/>
        <v>0</v>
      </c>
      <c r="K27" s="153">
        <f t="shared" si="1"/>
        <v>0</v>
      </c>
      <c r="L27" s="57">
        <f t="shared" si="1"/>
        <v>3056</v>
      </c>
    </row>
    <row r="28" spans="1:12" x14ac:dyDescent="0.25">
      <c r="A28" s="9" t="s">
        <v>47</v>
      </c>
      <c r="B28" s="9" t="s">
        <v>48</v>
      </c>
      <c r="C28" s="40" t="s">
        <v>13</v>
      </c>
      <c r="D28" s="8">
        <v>80</v>
      </c>
      <c r="E28" s="171"/>
      <c r="F28" s="36"/>
      <c r="G28" s="51">
        <f>+D28+E28-F28</f>
        <v>80</v>
      </c>
      <c r="H28" s="8">
        <v>20.81</v>
      </c>
      <c r="I28" s="8">
        <v>1664.8</v>
      </c>
      <c r="J28" s="171">
        <f t="shared" si="1"/>
        <v>0</v>
      </c>
      <c r="K28" s="153">
        <f t="shared" si="1"/>
        <v>0</v>
      </c>
      <c r="L28" s="57">
        <f t="shared" si="1"/>
        <v>1664.8</v>
      </c>
    </row>
    <row r="29" spans="1:12" x14ac:dyDescent="0.25">
      <c r="A29" s="9" t="s">
        <v>49</v>
      </c>
      <c r="B29" s="9" t="s">
        <v>50</v>
      </c>
      <c r="C29" s="40" t="s">
        <v>51</v>
      </c>
      <c r="D29" s="8">
        <v>43.68</v>
      </c>
      <c r="E29" s="171"/>
      <c r="F29" s="36"/>
      <c r="G29" s="51">
        <f>+D29+E29-F29</f>
        <v>43.68</v>
      </c>
      <c r="H29" s="8">
        <v>1.24</v>
      </c>
      <c r="I29" s="8">
        <v>54.16</v>
      </c>
      <c r="J29" s="171">
        <f t="shared" si="1"/>
        <v>0</v>
      </c>
      <c r="K29" s="153">
        <f t="shared" si="1"/>
        <v>0</v>
      </c>
      <c r="L29" s="57">
        <f t="shared" si="1"/>
        <v>54.16</v>
      </c>
    </row>
    <row r="30" spans="1:12" ht="25.5" x14ac:dyDescent="0.25">
      <c r="A30" s="9" t="s">
        <v>52</v>
      </c>
      <c r="B30" s="9" t="s">
        <v>53</v>
      </c>
      <c r="C30" s="40" t="s">
        <v>39</v>
      </c>
      <c r="D30" s="8">
        <v>1022.11</v>
      </c>
      <c r="E30" s="171"/>
      <c r="F30" s="36"/>
      <c r="G30" s="51">
        <f>+D30+E30-F30</f>
        <v>1022.11</v>
      </c>
      <c r="H30" s="8">
        <v>1.08</v>
      </c>
      <c r="I30" s="8">
        <v>1103.8800000000001</v>
      </c>
      <c r="J30" s="171">
        <f t="shared" si="1"/>
        <v>0</v>
      </c>
      <c r="K30" s="153">
        <f t="shared" si="1"/>
        <v>0</v>
      </c>
      <c r="L30" s="57">
        <f t="shared" si="1"/>
        <v>1103.8800000000001</v>
      </c>
    </row>
    <row r="31" spans="1:12" x14ac:dyDescent="0.25">
      <c r="A31" s="7" t="s">
        <v>54</v>
      </c>
      <c r="B31" s="7" t="s">
        <v>55</v>
      </c>
      <c r="C31" s="40"/>
      <c r="D31" s="8"/>
      <c r="E31" s="171"/>
      <c r="F31" s="36"/>
      <c r="G31" s="50"/>
      <c r="H31" s="8"/>
      <c r="I31" s="84">
        <f>+SUM(I32:I37)</f>
        <v>4593.32</v>
      </c>
      <c r="J31" s="172">
        <f>+SUM(J32:J38)</f>
        <v>2940.63</v>
      </c>
      <c r="K31" s="152">
        <f>+SUM(K32:K38)</f>
        <v>0</v>
      </c>
      <c r="L31" s="152">
        <f>+SUM(L32:L38)</f>
        <v>7533.9500000000007</v>
      </c>
    </row>
    <row r="32" spans="1:12" ht="38.25" x14ac:dyDescent="0.25">
      <c r="A32" s="9" t="s">
        <v>56</v>
      </c>
      <c r="B32" s="9" t="s">
        <v>57</v>
      </c>
      <c r="C32" s="40" t="s">
        <v>13</v>
      </c>
      <c r="D32" s="8">
        <v>34</v>
      </c>
      <c r="E32" s="180">
        <f>+MEM_ADT_01!G55</f>
        <v>29.151800000000001</v>
      </c>
      <c r="F32" s="36"/>
      <c r="G32" s="51">
        <f t="shared" ref="G32:G96" si="2">+D32+E32-F32</f>
        <v>63.151800000000001</v>
      </c>
      <c r="H32" s="8">
        <v>30.89</v>
      </c>
      <c r="I32" s="8">
        <v>1050.26</v>
      </c>
      <c r="J32" s="171">
        <f t="shared" si="1"/>
        <v>900.5</v>
      </c>
      <c r="K32" s="153">
        <f t="shared" si="1"/>
        <v>0</v>
      </c>
      <c r="L32" s="57">
        <f t="shared" si="1"/>
        <v>1950.76</v>
      </c>
    </row>
    <row r="33" spans="1:60" ht="25.5" x14ac:dyDescent="0.25">
      <c r="A33" s="9" t="s">
        <v>58</v>
      </c>
      <c r="B33" s="34" t="s">
        <v>59</v>
      </c>
      <c r="C33" s="86" t="s">
        <v>60</v>
      </c>
      <c r="D33" s="35">
        <v>34</v>
      </c>
      <c r="E33" s="171"/>
      <c r="F33" s="36"/>
      <c r="G33" s="51">
        <f t="shared" si="2"/>
        <v>34</v>
      </c>
      <c r="H33" s="8">
        <v>18.39</v>
      </c>
      <c r="I33" s="8">
        <v>625.26</v>
      </c>
      <c r="J33" s="176">
        <f t="shared" si="1"/>
        <v>0</v>
      </c>
      <c r="K33" s="154">
        <f t="shared" si="1"/>
        <v>0</v>
      </c>
      <c r="L33" s="155">
        <f t="shared" si="1"/>
        <v>625.26</v>
      </c>
    </row>
    <row r="34" spans="1:60" ht="25.5" x14ac:dyDescent="0.25">
      <c r="A34" s="9" t="s">
        <v>61</v>
      </c>
      <c r="B34" s="9" t="s">
        <v>62</v>
      </c>
      <c r="C34" s="59" t="s">
        <v>13</v>
      </c>
      <c r="D34" s="8">
        <v>7.1</v>
      </c>
      <c r="E34" s="171"/>
      <c r="F34" s="36"/>
      <c r="G34" s="51">
        <f t="shared" si="2"/>
        <v>7.1</v>
      </c>
      <c r="H34" s="8">
        <v>167.24</v>
      </c>
      <c r="I34" s="8">
        <v>1187.4000000000001</v>
      </c>
      <c r="J34" s="176">
        <f t="shared" si="1"/>
        <v>0</v>
      </c>
      <c r="K34" s="154">
        <f t="shared" si="1"/>
        <v>0</v>
      </c>
      <c r="L34" s="155">
        <f t="shared" si="1"/>
        <v>1187.4000000000001</v>
      </c>
    </row>
    <row r="35" spans="1:60" ht="25.5" x14ac:dyDescent="0.25">
      <c r="A35" s="9" t="s">
        <v>63</v>
      </c>
      <c r="B35" s="9" t="s">
        <v>64</v>
      </c>
      <c r="C35" s="40" t="s">
        <v>13</v>
      </c>
      <c r="D35" s="8">
        <v>60</v>
      </c>
      <c r="E35" s="171"/>
      <c r="F35" s="36"/>
      <c r="G35" s="51">
        <f t="shared" si="2"/>
        <v>60</v>
      </c>
      <c r="H35" s="8">
        <v>28.84</v>
      </c>
      <c r="I35" s="8">
        <v>1730.4</v>
      </c>
      <c r="J35" s="171">
        <f t="shared" si="1"/>
        <v>0</v>
      </c>
      <c r="K35" s="153">
        <f t="shared" si="1"/>
        <v>0</v>
      </c>
      <c r="L35" s="57">
        <f t="shared" si="1"/>
        <v>1730.4</v>
      </c>
    </row>
    <row r="36" spans="1:60" s="37" customFormat="1" ht="15" x14ac:dyDescent="0.25">
      <c r="A36" s="34" t="s">
        <v>237</v>
      </c>
      <c r="B36" s="38" t="s">
        <v>239</v>
      </c>
      <c r="C36" s="42" t="s">
        <v>32</v>
      </c>
      <c r="D36" s="36"/>
      <c r="E36" s="172">
        <f>+MEM_ADT_01!F70</f>
        <v>32</v>
      </c>
      <c r="F36" s="36"/>
      <c r="G36" s="52">
        <f t="shared" si="2"/>
        <v>32</v>
      </c>
      <c r="H36" s="35">
        <f>+'ÍTENS NOVOS'!F8</f>
        <v>18.891169559999998</v>
      </c>
      <c r="I36" s="35"/>
      <c r="J36" s="171">
        <f>ROUND(E36*$H36,2)</f>
        <v>604.52</v>
      </c>
      <c r="K36" s="153">
        <f t="shared" si="1"/>
        <v>0</v>
      </c>
      <c r="L36" s="153">
        <f t="shared" si="1"/>
        <v>604.52</v>
      </c>
    </row>
    <row r="37" spans="1:60" s="37" customFormat="1" ht="15" x14ac:dyDescent="0.25">
      <c r="A37" s="34" t="s">
        <v>267</v>
      </c>
      <c r="B37" s="38" t="s">
        <v>241</v>
      </c>
      <c r="C37" s="42" t="s">
        <v>32</v>
      </c>
      <c r="D37" s="36"/>
      <c r="E37" s="172">
        <f>+MEM_ADT_01!F74</f>
        <v>32</v>
      </c>
      <c r="F37" s="36"/>
      <c r="G37" s="52">
        <f t="shared" si="2"/>
        <v>32</v>
      </c>
      <c r="H37" s="35">
        <f>+'ÍTENS NOVOS'!F9</f>
        <v>24.614763839999998</v>
      </c>
      <c r="I37" s="35"/>
      <c r="J37" s="171">
        <f>ROUND(E37*$H37,2)</f>
        <v>787.67</v>
      </c>
      <c r="K37" s="153">
        <f t="shared" si="1"/>
        <v>0</v>
      </c>
      <c r="L37" s="153">
        <f t="shared" si="1"/>
        <v>787.67</v>
      </c>
    </row>
    <row r="38" spans="1:60" s="37" customFormat="1" ht="15" x14ac:dyDescent="0.25">
      <c r="A38" s="34" t="s">
        <v>303</v>
      </c>
      <c r="B38" s="101" t="s">
        <v>302</v>
      </c>
      <c r="C38" s="42" t="s">
        <v>287</v>
      </c>
      <c r="D38" s="36"/>
      <c r="E38" s="172">
        <f>+MEM_ADT_01!G94</f>
        <v>31.575900000000001</v>
      </c>
      <c r="F38" s="36"/>
      <c r="G38" s="52">
        <f t="shared" si="2"/>
        <v>31.575900000000001</v>
      </c>
      <c r="H38" s="35">
        <v>20.52</v>
      </c>
      <c r="I38" s="35"/>
      <c r="J38" s="171">
        <f>ROUND(E38*$H38,2)</f>
        <v>647.94000000000005</v>
      </c>
      <c r="K38" s="153">
        <f>ROUND(F38*$H38,2)</f>
        <v>0</v>
      </c>
      <c r="L38" s="153">
        <f>ROUND(G38*$H38,2)</f>
        <v>647.94000000000005</v>
      </c>
    </row>
    <row r="39" spans="1:60" x14ac:dyDescent="0.25">
      <c r="A39" s="7" t="s">
        <v>65</v>
      </c>
      <c r="B39" s="7" t="s">
        <v>66</v>
      </c>
      <c r="C39" s="40"/>
      <c r="D39" s="8"/>
      <c r="E39" s="171"/>
      <c r="F39" s="36"/>
      <c r="G39" s="51"/>
      <c r="H39" s="8"/>
      <c r="I39" s="84">
        <f>+I40</f>
        <v>1192.8800000000001</v>
      </c>
      <c r="J39" s="172">
        <f>+J40</f>
        <v>0</v>
      </c>
      <c r="K39" s="152">
        <f>+K40</f>
        <v>0</v>
      </c>
      <c r="L39" s="152">
        <f>+L40</f>
        <v>1192.8800000000001</v>
      </c>
    </row>
    <row r="40" spans="1:60" ht="25.5" x14ac:dyDescent="0.25">
      <c r="A40" s="9" t="s">
        <v>67</v>
      </c>
      <c r="B40" s="9" t="s">
        <v>68</v>
      </c>
      <c r="C40" s="40" t="s">
        <v>13</v>
      </c>
      <c r="D40" s="8">
        <v>12.5</v>
      </c>
      <c r="E40" s="171"/>
      <c r="F40" s="36"/>
      <c r="G40" s="51">
        <f t="shared" si="2"/>
        <v>12.5</v>
      </c>
      <c r="H40" s="8">
        <v>95.43</v>
      </c>
      <c r="I40" s="8">
        <v>1192.8800000000001</v>
      </c>
      <c r="J40" s="171">
        <f t="shared" si="1"/>
        <v>0</v>
      </c>
      <c r="K40" s="153">
        <f t="shared" si="1"/>
        <v>0</v>
      </c>
      <c r="L40" s="57">
        <f t="shared" si="1"/>
        <v>1192.8800000000001</v>
      </c>
    </row>
    <row r="41" spans="1:60" x14ac:dyDescent="0.25">
      <c r="A41" s="7" t="s">
        <v>69</v>
      </c>
      <c r="B41" s="7" t="s">
        <v>70</v>
      </c>
      <c r="C41" s="40"/>
      <c r="D41" s="8"/>
      <c r="E41" s="171"/>
      <c r="F41" s="36"/>
      <c r="G41" s="51"/>
      <c r="H41" s="8"/>
      <c r="I41" s="84">
        <f>+SUM(I42:I46)</f>
        <v>3632.33</v>
      </c>
      <c r="J41" s="172">
        <f>+SUM(J42:J46)</f>
        <v>0</v>
      </c>
      <c r="K41" s="152">
        <f>+SUM(K42:K46)</f>
        <v>0</v>
      </c>
      <c r="L41" s="152">
        <f>+SUM(L42:L46)</f>
        <v>3632.33</v>
      </c>
    </row>
    <row r="42" spans="1:60" ht="25.5" x14ac:dyDescent="0.25">
      <c r="A42" s="9" t="s">
        <v>71</v>
      </c>
      <c r="B42" s="9" t="s">
        <v>72</v>
      </c>
      <c r="C42" s="40" t="s">
        <v>13</v>
      </c>
      <c r="D42" s="8">
        <v>8</v>
      </c>
      <c r="E42" s="171"/>
      <c r="F42" s="36"/>
      <c r="G42" s="51">
        <f t="shared" si="2"/>
        <v>8</v>
      </c>
      <c r="H42" s="8">
        <v>55.58</v>
      </c>
      <c r="I42" s="8">
        <v>444.64</v>
      </c>
      <c r="J42" s="171">
        <f t="shared" si="1"/>
        <v>0</v>
      </c>
      <c r="K42" s="153">
        <f t="shared" si="1"/>
        <v>0</v>
      </c>
      <c r="L42" s="57">
        <f t="shared" si="1"/>
        <v>444.64</v>
      </c>
    </row>
    <row r="43" spans="1:60" x14ac:dyDescent="0.25">
      <c r="A43" s="9" t="s">
        <v>73</v>
      </c>
      <c r="B43" s="9" t="s">
        <v>74</v>
      </c>
      <c r="C43" s="40" t="s">
        <v>75</v>
      </c>
      <c r="D43" s="8">
        <v>8.6</v>
      </c>
      <c r="E43" s="171"/>
      <c r="F43" s="36"/>
      <c r="G43" s="51">
        <f t="shared" si="2"/>
        <v>8.6</v>
      </c>
      <c r="H43" s="8">
        <v>76.75</v>
      </c>
      <c r="I43" s="8">
        <v>660.05</v>
      </c>
      <c r="J43" s="171">
        <f t="shared" si="1"/>
        <v>0</v>
      </c>
      <c r="K43" s="153">
        <f t="shared" si="1"/>
        <v>0</v>
      </c>
      <c r="L43" s="57">
        <f t="shared" si="1"/>
        <v>660.05</v>
      </c>
    </row>
    <row r="44" spans="1:60" x14ac:dyDescent="0.25">
      <c r="A44" s="9" t="s">
        <v>76</v>
      </c>
      <c r="B44" s="9" t="s">
        <v>77</v>
      </c>
      <c r="C44" s="40" t="s">
        <v>75</v>
      </c>
      <c r="D44" s="8">
        <v>10</v>
      </c>
      <c r="E44" s="171"/>
      <c r="F44" s="36"/>
      <c r="G44" s="51">
        <f t="shared" si="2"/>
        <v>10</v>
      </c>
      <c r="H44" s="8">
        <v>7.91</v>
      </c>
      <c r="I44" s="8">
        <v>79.099999999999994</v>
      </c>
      <c r="J44" s="171">
        <f t="shared" si="1"/>
        <v>0</v>
      </c>
      <c r="K44" s="153">
        <f t="shared" si="1"/>
        <v>0</v>
      </c>
      <c r="L44" s="57">
        <f t="shared" si="1"/>
        <v>79.099999999999994</v>
      </c>
    </row>
    <row r="45" spans="1:60" ht="25.5" x14ac:dyDescent="0.25">
      <c r="A45" s="9" t="s">
        <v>78</v>
      </c>
      <c r="B45" s="9" t="s">
        <v>79</v>
      </c>
      <c r="C45" s="40" t="s">
        <v>75</v>
      </c>
      <c r="D45" s="8">
        <v>25.8</v>
      </c>
      <c r="E45" s="171"/>
      <c r="F45" s="36"/>
      <c r="G45" s="51">
        <f t="shared" si="2"/>
        <v>25.8</v>
      </c>
      <c r="H45" s="8">
        <v>53.5</v>
      </c>
      <c r="I45" s="8">
        <v>1380.3</v>
      </c>
      <c r="J45" s="171">
        <f t="shared" si="1"/>
        <v>0</v>
      </c>
      <c r="K45" s="153">
        <f t="shared" si="1"/>
        <v>0</v>
      </c>
      <c r="L45" s="57">
        <f t="shared" si="1"/>
        <v>1380.3</v>
      </c>
    </row>
    <row r="46" spans="1:60" ht="38.25" x14ac:dyDescent="0.25">
      <c r="A46" s="9" t="s">
        <v>80</v>
      </c>
      <c r="B46" s="9" t="s">
        <v>81</v>
      </c>
      <c r="C46" s="40" t="s">
        <v>13</v>
      </c>
      <c r="D46" s="8">
        <v>8</v>
      </c>
      <c r="E46" s="171"/>
      <c r="F46" s="36"/>
      <c r="G46" s="51">
        <f t="shared" si="2"/>
        <v>8</v>
      </c>
      <c r="H46" s="8">
        <v>133.53</v>
      </c>
      <c r="I46" s="8">
        <v>1068.24</v>
      </c>
      <c r="J46" s="171">
        <f t="shared" si="1"/>
        <v>0</v>
      </c>
      <c r="K46" s="153">
        <f t="shared" si="1"/>
        <v>0</v>
      </c>
      <c r="L46" s="57">
        <f t="shared" si="1"/>
        <v>1068.24</v>
      </c>
    </row>
    <row r="47" spans="1:60" x14ac:dyDescent="0.25">
      <c r="A47" s="7" t="s">
        <v>82</v>
      </c>
      <c r="B47" s="7" t="s">
        <v>83</v>
      </c>
      <c r="C47" s="40"/>
      <c r="D47" s="8"/>
      <c r="E47" s="171"/>
      <c r="F47" s="36"/>
      <c r="G47" s="50"/>
      <c r="H47" s="8"/>
      <c r="I47" s="84">
        <f>+SUM(I48:I59)</f>
        <v>27842.58</v>
      </c>
      <c r="J47" s="172">
        <f>+SUM(J48:J59)</f>
        <v>48986.11</v>
      </c>
      <c r="K47" s="84">
        <f>+SUM(K48:K59)</f>
        <v>0</v>
      </c>
      <c r="L47" s="84">
        <f>+SUM(L48:L59)</f>
        <v>76828.689999999988</v>
      </c>
    </row>
    <row r="48" spans="1:60" s="15" customFormat="1" x14ac:dyDescent="0.25">
      <c r="A48" s="14" t="s">
        <v>84</v>
      </c>
      <c r="B48" s="14" t="s">
        <v>85</v>
      </c>
      <c r="C48" s="43" t="s">
        <v>16</v>
      </c>
      <c r="D48" s="11">
        <v>2</v>
      </c>
      <c r="E48" s="173"/>
      <c r="F48" s="17"/>
      <c r="G48" s="10">
        <f t="shared" si="2"/>
        <v>2</v>
      </c>
      <c r="H48" s="11">
        <v>1759.04</v>
      </c>
      <c r="I48" s="11">
        <v>3518.08</v>
      </c>
      <c r="J48" s="173">
        <f t="shared" si="1"/>
        <v>0</v>
      </c>
      <c r="K48" s="156">
        <f t="shared" si="1"/>
        <v>0</v>
      </c>
      <c r="L48" s="56">
        <f t="shared" si="1"/>
        <v>3518.08</v>
      </c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</row>
    <row r="49" spans="1:60" ht="25.5" x14ac:dyDescent="0.25">
      <c r="A49" s="9" t="s">
        <v>86</v>
      </c>
      <c r="B49" s="9" t="s">
        <v>87</v>
      </c>
      <c r="C49" s="40" t="s">
        <v>75</v>
      </c>
      <c r="D49" s="8">
        <v>20</v>
      </c>
      <c r="E49" s="171"/>
      <c r="F49" s="36"/>
      <c r="G49" s="51">
        <f t="shared" si="2"/>
        <v>20</v>
      </c>
      <c r="H49" s="8">
        <v>477.36</v>
      </c>
      <c r="I49" s="8">
        <v>9547.2000000000007</v>
      </c>
      <c r="J49" s="171">
        <f t="shared" si="1"/>
        <v>0</v>
      </c>
      <c r="K49" s="153">
        <f t="shared" si="1"/>
        <v>0</v>
      </c>
      <c r="L49" s="57">
        <f t="shared" si="1"/>
        <v>9547.2000000000007</v>
      </c>
    </row>
    <row r="50" spans="1:60" x14ac:dyDescent="0.25">
      <c r="A50" s="9" t="s">
        <v>88</v>
      </c>
      <c r="B50" s="9" t="s">
        <v>310</v>
      </c>
      <c r="C50" s="40" t="s">
        <v>13</v>
      </c>
      <c r="D50" s="8">
        <v>30</v>
      </c>
      <c r="E50" s="171"/>
      <c r="F50" s="36"/>
      <c r="G50" s="51">
        <f t="shared" si="2"/>
        <v>30</v>
      </c>
      <c r="H50" s="8">
        <v>7.19</v>
      </c>
      <c r="I50" s="8">
        <v>215.7</v>
      </c>
      <c r="J50" s="171">
        <f t="shared" si="1"/>
        <v>0</v>
      </c>
      <c r="K50" s="153">
        <f t="shared" si="1"/>
        <v>0</v>
      </c>
      <c r="L50" s="57">
        <f t="shared" si="1"/>
        <v>215.7</v>
      </c>
    </row>
    <row r="51" spans="1:60" ht="25.5" x14ac:dyDescent="0.25">
      <c r="A51" s="9" t="s">
        <v>89</v>
      </c>
      <c r="B51" s="9" t="s">
        <v>90</v>
      </c>
      <c r="C51" s="40" t="s">
        <v>13</v>
      </c>
      <c r="D51" s="8">
        <v>15.82</v>
      </c>
      <c r="E51" s="171">
        <f>+MEM_ADT_01!G106</f>
        <v>59.976800000000004</v>
      </c>
      <c r="F51" s="36"/>
      <c r="G51" s="51">
        <f t="shared" si="2"/>
        <v>75.796800000000005</v>
      </c>
      <c r="H51" s="8">
        <v>15.28</v>
      </c>
      <c r="I51" s="8">
        <v>241.73</v>
      </c>
      <c r="J51" s="171">
        <f t="shared" si="1"/>
        <v>916.45</v>
      </c>
      <c r="K51" s="153">
        <f t="shared" si="1"/>
        <v>0</v>
      </c>
      <c r="L51" s="57">
        <f t="shared" si="1"/>
        <v>1158.18</v>
      </c>
    </row>
    <row r="52" spans="1:60" ht="25.5" x14ac:dyDescent="0.25">
      <c r="A52" s="9" t="s">
        <v>91</v>
      </c>
      <c r="B52" s="9" t="s">
        <v>92</v>
      </c>
      <c r="C52" s="40" t="s">
        <v>13</v>
      </c>
      <c r="D52" s="8">
        <v>30</v>
      </c>
      <c r="E52" s="171">
        <f>+MEM_ADT_01!G118</f>
        <v>45.796800000000005</v>
      </c>
      <c r="F52" s="36"/>
      <c r="G52" s="51">
        <f t="shared" si="2"/>
        <v>75.796800000000005</v>
      </c>
      <c r="H52" s="8">
        <v>39.67</v>
      </c>
      <c r="I52" s="8">
        <v>1190.0999999999999</v>
      </c>
      <c r="J52" s="171">
        <f t="shared" si="1"/>
        <v>1816.76</v>
      </c>
      <c r="K52" s="153">
        <f t="shared" si="1"/>
        <v>0</v>
      </c>
      <c r="L52" s="57">
        <f t="shared" si="1"/>
        <v>3006.86</v>
      </c>
    </row>
    <row r="53" spans="1:60" ht="25.5" x14ac:dyDescent="0.25">
      <c r="A53" s="9" t="s">
        <v>93</v>
      </c>
      <c r="B53" s="9" t="s">
        <v>94</v>
      </c>
      <c r="C53" s="40" t="s">
        <v>13</v>
      </c>
      <c r="D53" s="8">
        <v>5</v>
      </c>
      <c r="E53" s="171">
        <f>+MEM_ADT_01!G125</f>
        <v>2.4399999999999995</v>
      </c>
      <c r="F53" s="36"/>
      <c r="G53" s="51">
        <f t="shared" si="2"/>
        <v>7.4399999999999995</v>
      </c>
      <c r="H53" s="8">
        <v>36.82</v>
      </c>
      <c r="I53" s="8">
        <v>184.1</v>
      </c>
      <c r="J53" s="171">
        <f t="shared" si="1"/>
        <v>89.84</v>
      </c>
      <c r="K53" s="153">
        <f t="shared" si="1"/>
        <v>0</v>
      </c>
      <c r="L53" s="57">
        <f t="shared" si="1"/>
        <v>273.94</v>
      </c>
    </row>
    <row r="54" spans="1:60" ht="25.5" x14ac:dyDescent="0.25">
      <c r="A54" s="9" t="s">
        <v>95</v>
      </c>
      <c r="B54" s="9" t="s">
        <v>96</v>
      </c>
      <c r="C54" s="40" t="s">
        <v>13</v>
      </c>
      <c r="D54" s="8">
        <v>60</v>
      </c>
      <c r="E54" s="171"/>
      <c r="F54" s="36"/>
      <c r="G54" s="51">
        <f t="shared" si="2"/>
        <v>60</v>
      </c>
      <c r="H54" s="8">
        <v>10.88</v>
      </c>
      <c r="I54" s="8">
        <v>652.79999999999995</v>
      </c>
      <c r="J54" s="171">
        <f t="shared" si="1"/>
        <v>0</v>
      </c>
      <c r="K54" s="153">
        <f t="shared" si="1"/>
        <v>0</v>
      </c>
      <c r="L54" s="57">
        <f t="shared" si="1"/>
        <v>652.79999999999995</v>
      </c>
    </row>
    <row r="55" spans="1:60" ht="38.25" x14ac:dyDescent="0.25">
      <c r="A55" s="9" t="s">
        <v>97</v>
      </c>
      <c r="B55" s="9" t="s">
        <v>98</v>
      </c>
      <c r="C55" s="40" t="s">
        <v>60</v>
      </c>
      <c r="D55" s="8">
        <v>80</v>
      </c>
      <c r="E55" s="171"/>
      <c r="F55" s="36"/>
      <c r="G55" s="51">
        <f t="shared" si="2"/>
        <v>80</v>
      </c>
      <c r="H55" s="8">
        <v>103.16</v>
      </c>
      <c r="I55" s="8">
        <v>8252.7999999999993</v>
      </c>
      <c r="J55" s="171">
        <f t="shared" si="1"/>
        <v>0</v>
      </c>
      <c r="K55" s="153">
        <f t="shared" si="1"/>
        <v>0</v>
      </c>
      <c r="L55" s="57">
        <f t="shared" si="1"/>
        <v>8252.7999999999993</v>
      </c>
    </row>
    <row r="56" spans="1:60" ht="38.25" x14ac:dyDescent="0.25">
      <c r="A56" s="9" t="s">
        <v>99</v>
      </c>
      <c r="B56" s="9" t="s">
        <v>100</v>
      </c>
      <c r="C56" s="40" t="s">
        <v>13</v>
      </c>
      <c r="D56" s="8">
        <v>8.65</v>
      </c>
      <c r="E56" s="171"/>
      <c r="F56" s="36"/>
      <c r="G56" s="51">
        <f t="shared" si="2"/>
        <v>8.65</v>
      </c>
      <c r="H56" s="8">
        <v>467.06</v>
      </c>
      <c r="I56" s="8">
        <v>4040.07</v>
      </c>
      <c r="J56" s="171">
        <f t="shared" si="1"/>
        <v>0</v>
      </c>
      <c r="K56" s="153">
        <f t="shared" si="1"/>
        <v>0</v>
      </c>
      <c r="L56" s="57">
        <f t="shared" si="1"/>
        <v>4040.07</v>
      </c>
    </row>
    <row r="57" spans="1:60" s="121" customFormat="1" x14ac:dyDescent="0.25">
      <c r="A57" s="117" t="s">
        <v>300</v>
      </c>
      <c r="B57" s="117" t="s">
        <v>301</v>
      </c>
      <c r="C57" s="118" t="s">
        <v>16</v>
      </c>
      <c r="D57" s="119"/>
      <c r="E57" s="174">
        <v>3</v>
      </c>
      <c r="F57" s="120"/>
      <c r="G57" s="126">
        <f t="shared" si="2"/>
        <v>3</v>
      </c>
      <c r="H57" s="119">
        <f>+'ÍTENS NOVOS'!F15</f>
        <v>14336.555999999999</v>
      </c>
      <c r="I57" s="119"/>
      <c r="J57" s="174">
        <f t="shared" si="1"/>
        <v>43009.67</v>
      </c>
      <c r="K57" s="157">
        <f t="shared" si="1"/>
        <v>0</v>
      </c>
      <c r="L57" s="158">
        <f t="shared" si="1"/>
        <v>43009.67</v>
      </c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</row>
    <row r="58" spans="1:60" s="125" customFormat="1" x14ac:dyDescent="0.25">
      <c r="A58" s="122" t="s">
        <v>304</v>
      </c>
      <c r="B58" s="122" t="s">
        <v>31</v>
      </c>
      <c r="C58" s="127" t="s">
        <v>32</v>
      </c>
      <c r="D58" s="128"/>
      <c r="E58" s="171">
        <v>16</v>
      </c>
      <c r="F58" s="129"/>
      <c r="G58" s="130">
        <f>+D58+E58-F58</f>
        <v>16</v>
      </c>
      <c r="H58" s="128">
        <v>111.41</v>
      </c>
      <c r="I58" s="128"/>
      <c r="J58" s="176">
        <f t="shared" si="1"/>
        <v>1782.56</v>
      </c>
      <c r="K58" s="159">
        <f t="shared" si="1"/>
        <v>0</v>
      </c>
      <c r="L58" s="159">
        <f>ROUND(G58*$H58,2)</f>
        <v>1782.56</v>
      </c>
    </row>
    <row r="59" spans="1:60" s="121" customFormat="1" ht="25.5" x14ac:dyDescent="0.25">
      <c r="A59" s="117" t="s">
        <v>305</v>
      </c>
      <c r="B59" s="117" t="s">
        <v>308</v>
      </c>
      <c r="C59" s="118" t="s">
        <v>222</v>
      </c>
      <c r="D59" s="119"/>
      <c r="E59" s="174">
        <f>+MEM_ADT_01!F160</f>
        <v>221.97</v>
      </c>
      <c r="F59" s="120"/>
      <c r="G59" s="126">
        <f>+D59+E59-F59</f>
        <v>221.97</v>
      </c>
      <c r="H59" s="119">
        <f>+'ÍTENS NOVOS'!F12</f>
        <v>6.1757471999999991</v>
      </c>
      <c r="I59" s="119"/>
      <c r="J59" s="174">
        <f t="shared" si="1"/>
        <v>1370.83</v>
      </c>
      <c r="K59" s="157">
        <f t="shared" si="1"/>
        <v>0</v>
      </c>
      <c r="L59" s="158">
        <f>ROUND(G59*$H59,2)</f>
        <v>1370.83</v>
      </c>
      <c r="M59" s="37" t="s">
        <v>311</v>
      </c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</row>
    <row r="60" spans="1:60" x14ac:dyDescent="0.25">
      <c r="A60" s="7" t="s">
        <v>101</v>
      </c>
      <c r="B60" s="7" t="s">
        <v>102</v>
      </c>
      <c r="C60" s="40"/>
      <c r="D60" s="8"/>
      <c r="E60" s="171"/>
      <c r="F60" s="36"/>
      <c r="G60" s="50"/>
      <c r="H60" s="8"/>
      <c r="I60" s="184">
        <f>+SUM(I61:I89)</f>
        <v>21931.309999999994</v>
      </c>
      <c r="J60" s="172">
        <f>+SUM(J61:J89)</f>
        <v>0</v>
      </c>
      <c r="K60" s="152">
        <f>+SUM(K61:K89)</f>
        <v>0</v>
      </c>
      <c r="L60" s="152">
        <f>+SUM(L61:L89)</f>
        <v>21931.309999999994</v>
      </c>
    </row>
    <row r="61" spans="1:60" x14ac:dyDescent="0.25">
      <c r="A61" s="9" t="s">
        <v>103</v>
      </c>
      <c r="B61" s="9" t="s">
        <v>104</v>
      </c>
      <c r="C61" s="40" t="s">
        <v>105</v>
      </c>
      <c r="D61" s="183">
        <v>35</v>
      </c>
      <c r="E61" s="171"/>
      <c r="F61" s="36"/>
      <c r="G61" s="51">
        <f t="shared" si="2"/>
        <v>35</v>
      </c>
      <c r="H61" s="8">
        <v>14</v>
      </c>
      <c r="I61" s="179">
        <v>490</v>
      </c>
      <c r="J61" s="171">
        <f t="shared" si="1"/>
        <v>0</v>
      </c>
      <c r="K61" s="153">
        <f t="shared" si="1"/>
        <v>0</v>
      </c>
      <c r="L61" s="57">
        <f t="shared" si="1"/>
        <v>490</v>
      </c>
    </row>
    <row r="62" spans="1:60" x14ac:dyDescent="0.25">
      <c r="A62" s="9" t="s">
        <v>106</v>
      </c>
      <c r="B62" s="9" t="s">
        <v>107</v>
      </c>
      <c r="C62" s="40" t="s">
        <v>75</v>
      </c>
      <c r="D62" s="183">
        <v>600</v>
      </c>
      <c r="E62" s="171"/>
      <c r="F62" s="36"/>
      <c r="G62" s="51">
        <f t="shared" si="2"/>
        <v>600</v>
      </c>
      <c r="H62" s="8">
        <v>9.6199999999999992</v>
      </c>
      <c r="I62" s="179">
        <v>5772</v>
      </c>
      <c r="J62" s="171">
        <f t="shared" si="1"/>
        <v>0</v>
      </c>
      <c r="K62" s="153">
        <f t="shared" si="1"/>
        <v>0</v>
      </c>
      <c r="L62" s="57">
        <f t="shared" si="1"/>
        <v>5772</v>
      </c>
    </row>
    <row r="63" spans="1:60" ht="25.5" x14ac:dyDescent="0.25">
      <c r="A63" s="9" t="s">
        <v>108</v>
      </c>
      <c r="B63" s="9" t="s">
        <v>109</v>
      </c>
      <c r="C63" s="40" t="s">
        <v>75</v>
      </c>
      <c r="D63" s="183">
        <v>120</v>
      </c>
      <c r="E63" s="171"/>
      <c r="F63" s="36"/>
      <c r="G63" s="51">
        <f t="shared" si="2"/>
        <v>120</v>
      </c>
      <c r="H63" s="8">
        <v>28.62</v>
      </c>
      <c r="I63" s="179">
        <v>3434.4</v>
      </c>
      <c r="J63" s="171">
        <f t="shared" si="1"/>
        <v>0</v>
      </c>
      <c r="K63" s="153">
        <f t="shared" si="1"/>
        <v>0</v>
      </c>
      <c r="L63" s="57">
        <f t="shared" si="1"/>
        <v>3434.4</v>
      </c>
    </row>
    <row r="64" spans="1:60" ht="25.5" x14ac:dyDescent="0.25">
      <c r="A64" s="9" t="s">
        <v>110</v>
      </c>
      <c r="B64" s="9" t="s">
        <v>111</v>
      </c>
      <c r="C64" s="40" t="s">
        <v>8</v>
      </c>
      <c r="D64" s="183">
        <v>5</v>
      </c>
      <c r="E64" s="171"/>
      <c r="F64" s="36"/>
      <c r="G64" s="51">
        <f t="shared" si="2"/>
        <v>5</v>
      </c>
      <c r="H64" s="8">
        <v>347.77</v>
      </c>
      <c r="I64" s="179">
        <v>1738.85</v>
      </c>
      <c r="J64" s="171">
        <f t="shared" si="1"/>
        <v>0</v>
      </c>
      <c r="K64" s="153">
        <f t="shared" si="1"/>
        <v>0</v>
      </c>
      <c r="L64" s="57">
        <f t="shared" si="1"/>
        <v>1738.85</v>
      </c>
    </row>
    <row r="65" spans="1:12" x14ac:dyDescent="0.25">
      <c r="A65" s="9" t="s">
        <v>112</v>
      </c>
      <c r="B65" s="9" t="s">
        <v>113</v>
      </c>
      <c r="C65" s="40" t="s">
        <v>8</v>
      </c>
      <c r="D65" s="183">
        <v>5</v>
      </c>
      <c r="E65" s="171"/>
      <c r="F65" s="36"/>
      <c r="G65" s="51">
        <f t="shared" si="2"/>
        <v>5</v>
      </c>
      <c r="H65" s="8">
        <v>49.11</v>
      </c>
      <c r="I65" s="179">
        <v>245.55</v>
      </c>
      <c r="J65" s="171">
        <f t="shared" si="1"/>
        <v>0</v>
      </c>
      <c r="K65" s="153">
        <f t="shared" si="1"/>
        <v>0</v>
      </c>
      <c r="L65" s="57">
        <f t="shared" si="1"/>
        <v>245.55</v>
      </c>
    </row>
    <row r="66" spans="1:12" ht="38.25" x14ac:dyDescent="0.25">
      <c r="A66" s="9" t="s">
        <v>114</v>
      </c>
      <c r="B66" s="9" t="s">
        <v>115</v>
      </c>
      <c r="C66" s="40" t="s">
        <v>8</v>
      </c>
      <c r="D66" s="183">
        <v>3</v>
      </c>
      <c r="E66" s="171"/>
      <c r="F66" s="36"/>
      <c r="G66" s="51">
        <f t="shared" si="2"/>
        <v>3</v>
      </c>
      <c r="H66" s="8">
        <v>139.76</v>
      </c>
      <c r="I66" s="179">
        <v>419.28</v>
      </c>
      <c r="J66" s="171">
        <f t="shared" si="1"/>
        <v>0</v>
      </c>
      <c r="K66" s="153">
        <f t="shared" si="1"/>
        <v>0</v>
      </c>
      <c r="L66" s="57">
        <f t="shared" si="1"/>
        <v>419.28</v>
      </c>
    </row>
    <row r="67" spans="1:12" ht="25.5" x14ac:dyDescent="0.25">
      <c r="A67" s="9" t="s">
        <v>116</v>
      </c>
      <c r="B67" s="9" t="s">
        <v>117</v>
      </c>
      <c r="C67" s="40" t="s">
        <v>8</v>
      </c>
      <c r="D67" s="183">
        <v>1</v>
      </c>
      <c r="E67" s="171"/>
      <c r="F67" s="36"/>
      <c r="G67" s="51">
        <f t="shared" si="2"/>
        <v>1</v>
      </c>
      <c r="H67" s="8">
        <v>87.41</v>
      </c>
      <c r="I67" s="179">
        <v>87.41</v>
      </c>
      <c r="J67" s="171">
        <f t="shared" si="1"/>
        <v>0</v>
      </c>
      <c r="K67" s="153">
        <f t="shared" si="1"/>
        <v>0</v>
      </c>
      <c r="L67" s="57">
        <f t="shared" si="1"/>
        <v>87.41</v>
      </c>
    </row>
    <row r="68" spans="1:12" ht="25.5" x14ac:dyDescent="0.25">
      <c r="A68" s="9" t="s">
        <v>118</v>
      </c>
      <c r="B68" s="9" t="s">
        <v>119</v>
      </c>
      <c r="C68" s="40" t="s">
        <v>8</v>
      </c>
      <c r="D68" s="183">
        <v>4</v>
      </c>
      <c r="E68" s="171"/>
      <c r="F68" s="36"/>
      <c r="G68" s="51">
        <f t="shared" si="2"/>
        <v>4</v>
      </c>
      <c r="H68" s="8">
        <v>54.93</v>
      </c>
      <c r="I68" s="179">
        <v>219.72</v>
      </c>
      <c r="J68" s="171">
        <f t="shared" si="1"/>
        <v>0</v>
      </c>
      <c r="K68" s="153">
        <f t="shared" si="1"/>
        <v>0</v>
      </c>
      <c r="L68" s="57">
        <f t="shared" si="1"/>
        <v>219.72</v>
      </c>
    </row>
    <row r="69" spans="1:12" ht="25.5" x14ac:dyDescent="0.25">
      <c r="A69" s="9" t="s">
        <v>120</v>
      </c>
      <c r="B69" s="9" t="s">
        <v>121</v>
      </c>
      <c r="C69" s="40" t="s">
        <v>8</v>
      </c>
      <c r="D69" s="183">
        <v>1</v>
      </c>
      <c r="E69" s="171"/>
      <c r="F69" s="36"/>
      <c r="G69" s="51">
        <f t="shared" si="2"/>
        <v>1</v>
      </c>
      <c r="H69" s="8">
        <v>210.25</v>
      </c>
      <c r="I69" s="179">
        <v>210.25</v>
      </c>
      <c r="J69" s="171">
        <f t="shared" si="1"/>
        <v>0</v>
      </c>
      <c r="K69" s="153">
        <f t="shared" si="1"/>
        <v>0</v>
      </c>
      <c r="L69" s="57">
        <f t="shared" si="1"/>
        <v>210.25</v>
      </c>
    </row>
    <row r="70" spans="1:12" x14ac:dyDescent="0.25">
      <c r="A70" s="9" t="s">
        <v>122</v>
      </c>
      <c r="B70" s="9" t="s">
        <v>123</v>
      </c>
      <c r="C70" s="40" t="s">
        <v>8</v>
      </c>
      <c r="D70" s="183">
        <v>1</v>
      </c>
      <c r="E70" s="171"/>
      <c r="F70" s="36"/>
      <c r="G70" s="51">
        <f t="shared" si="2"/>
        <v>1</v>
      </c>
      <c r="H70" s="8">
        <v>39.270000000000003</v>
      </c>
      <c r="I70" s="179">
        <v>39.270000000000003</v>
      </c>
      <c r="J70" s="171">
        <f t="shared" si="1"/>
        <v>0</v>
      </c>
      <c r="K70" s="153">
        <f t="shared" si="1"/>
        <v>0</v>
      </c>
      <c r="L70" s="57">
        <f t="shared" si="1"/>
        <v>39.270000000000003</v>
      </c>
    </row>
    <row r="71" spans="1:12" ht="25.5" x14ac:dyDescent="0.25">
      <c r="A71" s="9" t="s">
        <v>124</v>
      </c>
      <c r="B71" s="9" t="s">
        <v>125</v>
      </c>
      <c r="C71" s="40" t="s">
        <v>8</v>
      </c>
      <c r="D71" s="183">
        <v>1</v>
      </c>
      <c r="E71" s="171"/>
      <c r="F71" s="36"/>
      <c r="G71" s="51">
        <f t="shared" si="2"/>
        <v>1</v>
      </c>
      <c r="H71" s="8">
        <v>607.91</v>
      </c>
      <c r="I71" s="179">
        <v>607.91</v>
      </c>
      <c r="J71" s="171">
        <f t="shared" si="1"/>
        <v>0</v>
      </c>
      <c r="K71" s="153">
        <f t="shared" si="1"/>
        <v>0</v>
      </c>
      <c r="L71" s="57">
        <f t="shared" si="1"/>
        <v>607.91</v>
      </c>
    </row>
    <row r="72" spans="1:12" x14ac:dyDescent="0.25">
      <c r="A72" s="9" t="s">
        <v>126</v>
      </c>
      <c r="B72" s="9" t="s">
        <v>127</v>
      </c>
      <c r="C72" s="40" t="s">
        <v>8</v>
      </c>
      <c r="D72" s="183">
        <v>4</v>
      </c>
      <c r="E72" s="171"/>
      <c r="F72" s="36"/>
      <c r="G72" s="51">
        <f t="shared" si="2"/>
        <v>4</v>
      </c>
      <c r="H72" s="8">
        <v>627.58000000000004</v>
      </c>
      <c r="I72" s="179">
        <v>2510.3200000000002</v>
      </c>
      <c r="J72" s="171">
        <f t="shared" si="1"/>
        <v>0</v>
      </c>
      <c r="K72" s="153">
        <f t="shared" si="1"/>
        <v>0</v>
      </c>
      <c r="L72" s="57">
        <f t="shared" si="1"/>
        <v>2510.3200000000002</v>
      </c>
    </row>
    <row r="73" spans="1:12" x14ac:dyDescent="0.25">
      <c r="A73" s="9" t="s">
        <v>128</v>
      </c>
      <c r="B73" s="9" t="s">
        <v>129</v>
      </c>
      <c r="C73" s="40" t="s">
        <v>75</v>
      </c>
      <c r="D73" s="183">
        <v>9</v>
      </c>
      <c r="E73" s="171"/>
      <c r="F73" s="36"/>
      <c r="G73" s="51">
        <f t="shared" si="2"/>
        <v>9</v>
      </c>
      <c r="H73" s="8">
        <v>6.98</v>
      </c>
      <c r="I73" s="179">
        <v>62.82</v>
      </c>
      <c r="J73" s="171">
        <f t="shared" si="1"/>
        <v>0</v>
      </c>
      <c r="K73" s="153">
        <f t="shared" si="1"/>
        <v>0</v>
      </c>
      <c r="L73" s="57">
        <f t="shared" si="1"/>
        <v>62.82</v>
      </c>
    </row>
    <row r="74" spans="1:12" x14ac:dyDescent="0.25">
      <c r="A74" s="9" t="s">
        <v>130</v>
      </c>
      <c r="B74" s="9" t="s">
        <v>131</v>
      </c>
      <c r="C74" s="40" t="s">
        <v>8</v>
      </c>
      <c r="D74" s="183">
        <v>8</v>
      </c>
      <c r="E74" s="171"/>
      <c r="F74" s="36"/>
      <c r="G74" s="51">
        <f t="shared" si="2"/>
        <v>8</v>
      </c>
      <c r="H74" s="8">
        <v>6.96</v>
      </c>
      <c r="I74" s="179">
        <v>55.68</v>
      </c>
      <c r="J74" s="171">
        <f t="shared" si="1"/>
        <v>0</v>
      </c>
      <c r="K74" s="153">
        <f t="shared" si="1"/>
        <v>0</v>
      </c>
      <c r="L74" s="57">
        <f t="shared" si="1"/>
        <v>55.68</v>
      </c>
    </row>
    <row r="75" spans="1:12" x14ac:dyDescent="0.25">
      <c r="A75" s="9" t="s">
        <v>132</v>
      </c>
      <c r="B75" s="9" t="s">
        <v>133</v>
      </c>
      <c r="C75" s="40" t="s">
        <v>8</v>
      </c>
      <c r="D75" s="183">
        <v>2</v>
      </c>
      <c r="E75" s="171"/>
      <c r="F75" s="36"/>
      <c r="G75" s="51">
        <f t="shared" si="2"/>
        <v>2</v>
      </c>
      <c r="H75" s="8">
        <v>333.38</v>
      </c>
      <c r="I75" s="179">
        <v>666.76</v>
      </c>
      <c r="J75" s="171">
        <f t="shared" ref="J75:L120" si="3">ROUND(E75*$H75,2)</f>
        <v>0</v>
      </c>
      <c r="K75" s="153">
        <f t="shared" si="3"/>
        <v>0</v>
      </c>
      <c r="L75" s="57">
        <f t="shared" si="3"/>
        <v>666.76</v>
      </c>
    </row>
    <row r="76" spans="1:12" ht="25.5" x14ac:dyDescent="0.25">
      <c r="A76" s="9" t="s">
        <v>134</v>
      </c>
      <c r="B76" s="9" t="s">
        <v>135</v>
      </c>
      <c r="C76" s="40" t="s">
        <v>8</v>
      </c>
      <c r="D76" s="183">
        <v>1</v>
      </c>
      <c r="E76" s="171"/>
      <c r="F76" s="36"/>
      <c r="G76" s="51">
        <f t="shared" si="2"/>
        <v>1</v>
      </c>
      <c r="H76" s="8">
        <v>166.99</v>
      </c>
      <c r="I76" s="179">
        <v>166.99</v>
      </c>
      <c r="J76" s="171">
        <f t="shared" si="3"/>
        <v>0</v>
      </c>
      <c r="K76" s="153">
        <f t="shared" si="3"/>
        <v>0</v>
      </c>
      <c r="L76" s="57">
        <f t="shared" si="3"/>
        <v>166.99</v>
      </c>
    </row>
    <row r="77" spans="1:12" x14ac:dyDescent="0.25">
      <c r="A77" s="9" t="s">
        <v>136</v>
      </c>
      <c r="B77" s="9" t="s">
        <v>137</v>
      </c>
      <c r="C77" s="40" t="s">
        <v>8</v>
      </c>
      <c r="D77" s="183">
        <v>3</v>
      </c>
      <c r="E77" s="171"/>
      <c r="F77" s="36"/>
      <c r="G77" s="51">
        <f t="shared" si="2"/>
        <v>3</v>
      </c>
      <c r="H77" s="8">
        <v>58.02</v>
      </c>
      <c r="I77" s="179">
        <v>174.06</v>
      </c>
      <c r="J77" s="171">
        <f t="shared" si="3"/>
        <v>0</v>
      </c>
      <c r="K77" s="153">
        <f t="shared" si="3"/>
        <v>0</v>
      </c>
      <c r="L77" s="57">
        <f t="shared" si="3"/>
        <v>174.06</v>
      </c>
    </row>
    <row r="78" spans="1:12" x14ac:dyDescent="0.25">
      <c r="A78" s="9" t="s">
        <v>138</v>
      </c>
      <c r="B78" s="9" t="s">
        <v>139</v>
      </c>
      <c r="C78" s="40" t="s">
        <v>75</v>
      </c>
      <c r="D78" s="183">
        <v>30</v>
      </c>
      <c r="E78" s="171"/>
      <c r="F78" s="36"/>
      <c r="G78" s="51">
        <f t="shared" si="2"/>
        <v>30</v>
      </c>
      <c r="H78" s="8">
        <v>18.54</v>
      </c>
      <c r="I78" s="179">
        <v>556.20000000000005</v>
      </c>
      <c r="J78" s="171">
        <f t="shared" si="3"/>
        <v>0</v>
      </c>
      <c r="K78" s="153">
        <f t="shared" si="3"/>
        <v>0</v>
      </c>
      <c r="L78" s="57">
        <f t="shared" si="3"/>
        <v>556.20000000000005</v>
      </c>
    </row>
    <row r="79" spans="1:12" x14ac:dyDescent="0.25">
      <c r="A79" s="9" t="s">
        <v>140</v>
      </c>
      <c r="B79" s="9" t="s">
        <v>141</v>
      </c>
      <c r="C79" s="40" t="s">
        <v>8</v>
      </c>
      <c r="D79" s="183">
        <v>10</v>
      </c>
      <c r="E79" s="171"/>
      <c r="F79" s="36"/>
      <c r="G79" s="51">
        <f t="shared" si="2"/>
        <v>10</v>
      </c>
      <c r="H79" s="8">
        <v>4.0599999999999996</v>
      </c>
      <c r="I79" s="179">
        <v>40.6</v>
      </c>
      <c r="J79" s="171">
        <f t="shared" si="3"/>
        <v>0</v>
      </c>
      <c r="K79" s="153">
        <f t="shared" si="3"/>
        <v>0</v>
      </c>
      <c r="L79" s="57">
        <f t="shared" si="3"/>
        <v>40.6</v>
      </c>
    </row>
    <row r="80" spans="1:12" x14ac:dyDescent="0.25">
      <c r="A80" s="9" t="s">
        <v>142</v>
      </c>
      <c r="B80" s="9" t="s">
        <v>143</v>
      </c>
      <c r="C80" s="40" t="s">
        <v>8</v>
      </c>
      <c r="D80" s="183">
        <v>11</v>
      </c>
      <c r="E80" s="171"/>
      <c r="F80" s="36"/>
      <c r="G80" s="51">
        <f t="shared" si="2"/>
        <v>11</v>
      </c>
      <c r="H80" s="8">
        <v>20.13</v>
      </c>
      <c r="I80" s="179">
        <v>221.43</v>
      </c>
      <c r="J80" s="171">
        <f t="shared" si="3"/>
        <v>0</v>
      </c>
      <c r="K80" s="153">
        <f t="shared" si="3"/>
        <v>0</v>
      </c>
      <c r="L80" s="57">
        <f t="shared" si="3"/>
        <v>221.43</v>
      </c>
    </row>
    <row r="81" spans="1:12" x14ac:dyDescent="0.25">
      <c r="A81" s="9" t="s">
        <v>144</v>
      </c>
      <c r="B81" s="9" t="s">
        <v>145</v>
      </c>
      <c r="C81" s="40" t="s">
        <v>8</v>
      </c>
      <c r="D81" s="183">
        <v>2</v>
      </c>
      <c r="E81" s="171"/>
      <c r="F81" s="36"/>
      <c r="G81" s="51">
        <f t="shared" si="2"/>
        <v>2</v>
      </c>
      <c r="H81" s="8">
        <v>13.58</v>
      </c>
      <c r="I81" s="179">
        <v>27.16</v>
      </c>
      <c r="J81" s="171">
        <f t="shared" si="3"/>
        <v>0</v>
      </c>
      <c r="K81" s="153">
        <f t="shared" si="3"/>
        <v>0</v>
      </c>
      <c r="L81" s="57">
        <f t="shared" si="3"/>
        <v>27.16</v>
      </c>
    </row>
    <row r="82" spans="1:12" x14ac:dyDescent="0.25">
      <c r="A82" s="9" t="s">
        <v>146</v>
      </c>
      <c r="B82" s="9" t="s">
        <v>147</v>
      </c>
      <c r="C82" s="40" t="s">
        <v>8</v>
      </c>
      <c r="D82" s="183">
        <v>13</v>
      </c>
      <c r="E82" s="171"/>
      <c r="F82" s="36"/>
      <c r="G82" s="51">
        <f t="shared" si="2"/>
        <v>13</v>
      </c>
      <c r="H82" s="8">
        <v>4.13</v>
      </c>
      <c r="I82" s="179">
        <v>53.69</v>
      </c>
      <c r="J82" s="171">
        <f t="shared" si="3"/>
        <v>0</v>
      </c>
      <c r="K82" s="153">
        <f t="shared" si="3"/>
        <v>0</v>
      </c>
      <c r="L82" s="57">
        <f t="shared" si="3"/>
        <v>53.69</v>
      </c>
    </row>
    <row r="83" spans="1:12" ht="25.5" x14ac:dyDescent="0.25">
      <c r="A83" s="9" t="s">
        <v>148</v>
      </c>
      <c r="B83" s="9" t="s">
        <v>149</v>
      </c>
      <c r="C83" s="40" t="s">
        <v>8</v>
      </c>
      <c r="D83" s="183">
        <v>1</v>
      </c>
      <c r="E83" s="171"/>
      <c r="F83" s="36"/>
      <c r="G83" s="51">
        <f t="shared" si="2"/>
        <v>1</v>
      </c>
      <c r="H83" s="8">
        <v>2159.92</v>
      </c>
      <c r="I83" s="179">
        <v>2159.92</v>
      </c>
      <c r="J83" s="171">
        <f t="shared" si="3"/>
        <v>0</v>
      </c>
      <c r="K83" s="153">
        <f t="shared" si="3"/>
        <v>0</v>
      </c>
      <c r="L83" s="57">
        <f t="shared" si="3"/>
        <v>2159.92</v>
      </c>
    </row>
    <row r="84" spans="1:12" ht="25.5" x14ac:dyDescent="0.25">
      <c r="A84" s="9" t="s">
        <v>150</v>
      </c>
      <c r="B84" s="9" t="s">
        <v>151</v>
      </c>
      <c r="C84" s="40" t="s">
        <v>8</v>
      </c>
      <c r="D84" s="183">
        <v>1</v>
      </c>
      <c r="E84" s="171"/>
      <c r="F84" s="36"/>
      <c r="G84" s="51">
        <f t="shared" si="2"/>
        <v>1</v>
      </c>
      <c r="H84" s="8">
        <v>29.28</v>
      </c>
      <c r="I84" s="179">
        <v>29.28</v>
      </c>
      <c r="J84" s="171">
        <f t="shared" si="3"/>
        <v>0</v>
      </c>
      <c r="K84" s="153">
        <f t="shared" si="3"/>
        <v>0</v>
      </c>
      <c r="L84" s="57">
        <f t="shared" si="3"/>
        <v>29.28</v>
      </c>
    </row>
    <row r="85" spans="1:12" x14ac:dyDescent="0.25">
      <c r="A85" s="9" t="s">
        <v>152</v>
      </c>
      <c r="B85" s="9" t="s">
        <v>153</v>
      </c>
      <c r="C85" s="40" t="s">
        <v>8</v>
      </c>
      <c r="D85" s="183">
        <v>1</v>
      </c>
      <c r="E85" s="171"/>
      <c r="F85" s="36"/>
      <c r="G85" s="51">
        <f t="shared" si="2"/>
        <v>1</v>
      </c>
      <c r="H85" s="8">
        <v>46.72</v>
      </c>
      <c r="I85" s="179">
        <v>46.72</v>
      </c>
      <c r="J85" s="171">
        <f t="shared" si="3"/>
        <v>0</v>
      </c>
      <c r="K85" s="153">
        <f t="shared" si="3"/>
        <v>0</v>
      </c>
      <c r="L85" s="57">
        <f t="shared" si="3"/>
        <v>46.72</v>
      </c>
    </row>
    <row r="86" spans="1:12" x14ac:dyDescent="0.25">
      <c r="A86" s="19" t="s">
        <v>154</v>
      </c>
      <c r="B86" s="19" t="s">
        <v>155</v>
      </c>
      <c r="C86" s="41" t="s">
        <v>8</v>
      </c>
      <c r="D86" s="183">
        <v>1</v>
      </c>
      <c r="E86" s="174"/>
      <c r="F86" s="120"/>
      <c r="G86" s="126">
        <f t="shared" si="2"/>
        <v>1</v>
      </c>
      <c r="H86" s="20">
        <v>842.28</v>
      </c>
      <c r="I86" s="179">
        <v>842.28</v>
      </c>
      <c r="J86" s="174">
        <f t="shared" si="3"/>
        <v>0</v>
      </c>
      <c r="K86" s="157">
        <f t="shared" si="3"/>
        <v>0</v>
      </c>
      <c r="L86" s="158">
        <f t="shared" si="3"/>
        <v>842.28</v>
      </c>
    </row>
    <row r="87" spans="1:12" ht="25.5" x14ac:dyDescent="0.25">
      <c r="A87" s="9" t="s">
        <v>156</v>
      </c>
      <c r="B87" s="9" t="s">
        <v>157</v>
      </c>
      <c r="C87" s="40" t="s">
        <v>8</v>
      </c>
      <c r="D87" s="183">
        <v>4</v>
      </c>
      <c r="E87" s="171"/>
      <c r="F87" s="36"/>
      <c r="G87" s="51">
        <f t="shared" si="2"/>
        <v>4</v>
      </c>
      <c r="H87" s="8">
        <v>171.29</v>
      </c>
      <c r="I87" s="179">
        <v>685.16</v>
      </c>
      <c r="J87" s="171">
        <f t="shared" si="3"/>
        <v>0</v>
      </c>
      <c r="K87" s="153">
        <f t="shared" si="3"/>
        <v>0</v>
      </c>
      <c r="L87" s="57">
        <f t="shared" si="3"/>
        <v>685.16</v>
      </c>
    </row>
    <row r="88" spans="1:12" x14ac:dyDescent="0.25">
      <c r="A88" s="9" t="s">
        <v>158</v>
      </c>
      <c r="B88" s="9" t="s">
        <v>159</v>
      </c>
      <c r="C88" s="40" t="s">
        <v>105</v>
      </c>
      <c r="D88" s="183">
        <v>60</v>
      </c>
      <c r="E88" s="171"/>
      <c r="F88" s="36"/>
      <c r="G88" s="51">
        <f t="shared" si="2"/>
        <v>60</v>
      </c>
      <c r="H88" s="8">
        <v>6.03</v>
      </c>
      <c r="I88" s="179">
        <v>361.8</v>
      </c>
      <c r="J88" s="171">
        <f t="shared" si="3"/>
        <v>0</v>
      </c>
      <c r="K88" s="153">
        <f t="shared" si="3"/>
        <v>0</v>
      </c>
      <c r="L88" s="57">
        <f t="shared" si="3"/>
        <v>361.8</v>
      </c>
    </row>
    <row r="89" spans="1:12" ht="25.5" x14ac:dyDescent="0.25">
      <c r="A89" s="9" t="s">
        <v>160</v>
      </c>
      <c r="B89" s="9" t="s">
        <v>161</v>
      </c>
      <c r="C89" s="40" t="s">
        <v>162</v>
      </c>
      <c r="D89" s="183">
        <v>4</v>
      </c>
      <c r="E89" s="171"/>
      <c r="F89" s="36"/>
      <c r="G89" s="51">
        <f t="shared" si="2"/>
        <v>4</v>
      </c>
      <c r="H89" s="8">
        <v>1.45</v>
      </c>
      <c r="I89" s="179">
        <v>5.8</v>
      </c>
      <c r="J89" s="171">
        <f t="shared" si="3"/>
        <v>0</v>
      </c>
      <c r="K89" s="153">
        <f t="shared" si="3"/>
        <v>0</v>
      </c>
      <c r="L89" s="57">
        <f t="shared" si="3"/>
        <v>5.8</v>
      </c>
    </row>
    <row r="90" spans="1:12" x14ac:dyDescent="0.25">
      <c r="A90" s="7" t="s">
        <v>163</v>
      </c>
      <c r="B90" s="7" t="s">
        <v>164</v>
      </c>
      <c r="C90" s="40"/>
      <c r="D90" s="8"/>
      <c r="E90" s="171"/>
      <c r="F90" s="36"/>
      <c r="G90" s="50"/>
      <c r="H90" s="8"/>
      <c r="I90" s="84">
        <f>+SUM(I91:I99)</f>
        <v>47933.210000000006</v>
      </c>
      <c r="J90" s="172">
        <f>+SUM(J91:J99)</f>
        <v>0</v>
      </c>
      <c r="K90" s="152">
        <f>+SUM(K91:K99)</f>
        <v>0</v>
      </c>
      <c r="L90" s="152">
        <f>+SUM(L91:L99)</f>
        <v>47933.210000000006</v>
      </c>
    </row>
    <row r="91" spans="1:12" ht="25.5" x14ac:dyDescent="0.25">
      <c r="A91" s="9" t="s">
        <v>165</v>
      </c>
      <c r="B91" s="9" t="s">
        <v>166</v>
      </c>
      <c r="C91" s="40" t="s">
        <v>13</v>
      </c>
      <c r="D91" s="11">
        <v>370</v>
      </c>
      <c r="E91" s="171"/>
      <c r="F91" s="36"/>
      <c r="G91" s="51">
        <f t="shared" si="2"/>
        <v>370</v>
      </c>
      <c r="H91" s="8">
        <v>27.05</v>
      </c>
      <c r="I91" s="8">
        <v>10008.5</v>
      </c>
      <c r="J91" s="171">
        <f t="shared" si="3"/>
        <v>0</v>
      </c>
      <c r="K91" s="153">
        <f t="shared" si="3"/>
        <v>0</v>
      </c>
      <c r="L91" s="57">
        <f t="shared" si="3"/>
        <v>10008.5</v>
      </c>
    </row>
    <row r="92" spans="1:12" ht="38.25" x14ac:dyDescent="0.25">
      <c r="A92" s="9" t="s">
        <v>167</v>
      </c>
      <c r="B92" s="9" t="s">
        <v>168</v>
      </c>
      <c r="C92" s="40" t="s">
        <v>75</v>
      </c>
      <c r="D92" s="8">
        <v>1.2</v>
      </c>
      <c r="E92" s="171"/>
      <c r="F92" s="36"/>
      <c r="G92" s="51">
        <f t="shared" si="2"/>
        <v>1.2</v>
      </c>
      <c r="H92" s="8">
        <v>47.01</v>
      </c>
      <c r="I92" s="8">
        <v>56.41</v>
      </c>
      <c r="J92" s="171">
        <f t="shared" si="3"/>
        <v>0</v>
      </c>
      <c r="K92" s="153">
        <f t="shared" si="3"/>
        <v>0</v>
      </c>
      <c r="L92" s="57">
        <f t="shared" si="3"/>
        <v>56.41</v>
      </c>
    </row>
    <row r="93" spans="1:12" ht="25.5" x14ac:dyDescent="0.25">
      <c r="A93" s="9" t="s">
        <v>169</v>
      </c>
      <c r="B93" s="9" t="s">
        <v>170</v>
      </c>
      <c r="C93" s="40" t="s">
        <v>75</v>
      </c>
      <c r="D93" s="11">
        <v>300</v>
      </c>
      <c r="E93" s="171"/>
      <c r="F93" s="36"/>
      <c r="G93" s="51">
        <f t="shared" si="2"/>
        <v>300</v>
      </c>
      <c r="H93" s="8">
        <v>36.56</v>
      </c>
      <c r="I93" s="8">
        <v>10968</v>
      </c>
      <c r="J93" s="171">
        <f t="shared" si="3"/>
        <v>0</v>
      </c>
      <c r="K93" s="153">
        <f t="shared" si="3"/>
        <v>0</v>
      </c>
      <c r="L93" s="57">
        <f t="shared" si="3"/>
        <v>10968</v>
      </c>
    </row>
    <row r="94" spans="1:12" x14ac:dyDescent="0.25">
      <c r="A94" s="9" t="s">
        <v>171</v>
      </c>
      <c r="B94" s="9" t="s">
        <v>172</v>
      </c>
      <c r="C94" s="40" t="s">
        <v>51</v>
      </c>
      <c r="D94" s="8">
        <v>18.5</v>
      </c>
      <c r="E94" s="171"/>
      <c r="F94" s="36"/>
      <c r="G94" s="51">
        <f t="shared" si="2"/>
        <v>18.5</v>
      </c>
      <c r="H94" s="8">
        <v>148.47</v>
      </c>
      <c r="I94" s="8">
        <v>2746.7</v>
      </c>
      <c r="J94" s="171">
        <f t="shared" si="3"/>
        <v>0</v>
      </c>
      <c r="K94" s="153">
        <f t="shared" si="3"/>
        <v>0</v>
      </c>
      <c r="L94" s="57">
        <f t="shared" si="3"/>
        <v>2746.7</v>
      </c>
    </row>
    <row r="95" spans="1:12" x14ac:dyDescent="0.25">
      <c r="A95" s="9" t="s">
        <v>173</v>
      </c>
      <c r="B95" s="9" t="s">
        <v>174</v>
      </c>
      <c r="C95" s="40" t="s">
        <v>13</v>
      </c>
      <c r="D95" s="11">
        <v>370</v>
      </c>
      <c r="E95" s="171"/>
      <c r="F95" s="36"/>
      <c r="G95" s="51">
        <f t="shared" si="2"/>
        <v>370</v>
      </c>
      <c r="H95" s="8">
        <v>6.46</v>
      </c>
      <c r="I95" s="8">
        <v>2390.1999999999998</v>
      </c>
      <c r="J95" s="171">
        <f t="shared" si="3"/>
        <v>0</v>
      </c>
      <c r="K95" s="153">
        <f t="shared" si="3"/>
        <v>0</v>
      </c>
      <c r="L95" s="57">
        <f t="shared" si="3"/>
        <v>2390.1999999999998</v>
      </c>
    </row>
    <row r="96" spans="1:12" ht="25.5" x14ac:dyDescent="0.25">
      <c r="A96" s="9" t="s">
        <v>175</v>
      </c>
      <c r="B96" s="9" t="s">
        <v>176</v>
      </c>
      <c r="C96" s="40" t="s">
        <v>13</v>
      </c>
      <c r="D96" s="11">
        <v>370</v>
      </c>
      <c r="E96" s="171"/>
      <c r="F96" s="36"/>
      <c r="G96" s="51">
        <f t="shared" si="2"/>
        <v>370</v>
      </c>
      <c r="H96" s="8">
        <v>3.6</v>
      </c>
      <c r="I96" s="8">
        <v>1332</v>
      </c>
      <c r="J96" s="171">
        <f t="shared" si="3"/>
        <v>0</v>
      </c>
      <c r="K96" s="153">
        <f t="shared" si="3"/>
        <v>0</v>
      </c>
      <c r="L96" s="57">
        <f t="shared" si="3"/>
        <v>1332</v>
      </c>
    </row>
    <row r="97" spans="1:12" ht="38.25" x14ac:dyDescent="0.25">
      <c r="A97" s="9" t="s">
        <v>177</v>
      </c>
      <c r="B97" s="9" t="s">
        <v>178</v>
      </c>
      <c r="C97" s="40" t="s">
        <v>13</v>
      </c>
      <c r="D97" s="11">
        <v>370</v>
      </c>
      <c r="E97" s="171"/>
      <c r="F97" s="36"/>
      <c r="G97" s="51">
        <f>+D97+E97-F97</f>
        <v>370</v>
      </c>
      <c r="H97" s="8">
        <v>55.22</v>
      </c>
      <c r="I97" s="8">
        <v>20431.400000000001</v>
      </c>
      <c r="J97" s="171">
        <f t="shared" si="3"/>
        <v>0</v>
      </c>
      <c r="K97" s="153">
        <f t="shared" si="3"/>
        <v>0</v>
      </c>
      <c r="L97" s="57">
        <f t="shared" si="3"/>
        <v>20431.400000000001</v>
      </c>
    </row>
    <row r="98" spans="1:12" s="37" customFormat="1" ht="45" hidden="1" x14ac:dyDescent="0.25">
      <c r="A98" s="34" t="s">
        <v>283</v>
      </c>
      <c r="B98" s="111" t="s">
        <v>236</v>
      </c>
      <c r="C98" s="86" t="s">
        <v>60</v>
      </c>
      <c r="D98" s="35"/>
      <c r="E98" s="180"/>
      <c r="F98" s="36"/>
      <c r="G98" s="52">
        <f>+D98+E98-F98</f>
        <v>0</v>
      </c>
      <c r="H98" s="35">
        <f>+'ÍTENS NOVOS'!F10</f>
        <v>75.277947120000007</v>
      </c>
      <c r="I98" s="35"/>
      <c r="J98" s="176">
        <f t="shared" si="3"/>
        <v>0</v>
      </c>
      <c r="K98" s="154">
        <f t="shared" si="3"/>
        <v>0</v>
      </c>
      <c r="L98" s="154">
        <f t="shared" si="3"/>
        <v>0</v>
      </c>
    </row>
    <row r="99" spans="1:12" s="37" customFormat="1" ht="30" hidden="1" x14ac:dyDescent="0.25">
      <c r="A99" s="34" t="s">
        <v>284</v>
      </c>
      <c r="B99" s="111" t="s">
        <v>297</v>
      </c>
      <c r="C99" s="86" t="s">
        <v>222</v>
      </c>
      <c r="D99" s="35"/>
      <c r="E99" s="180"/>
      <c r="F99" s="36"/>
      <c r="G99" s="52">
        <f>+D99+E99-F99</f>
        <v>0</v>
      </c>
      <c r="H99" s="35">
        <f>+'ÍTENS NOVOS'!F11</f>
        <v>51.060195599999993</v>
      </c>
      <c r="I99" s="35"/>
      <c r="J99" s="176">
        <f t="shared" si="3"/>
        <v>0</v>
      </c>
      <c r="K99" s="154">
        <f t="shared" si="3"/>
        <v>0</v>
      </c>
      <c r="L99" s="154">
        <f t="shared" si="3"/>
        <v>0</v>
      </c>
    </row>
    <row r="100" spans="1:12" x14ac:dyDescent="0.25">
      <c r="A100" s="7" t="s">
        <v>179</v>
      </c>
      <c r="B100" s="7" t="s">
        <v>180</v>
      </c>
      <c r="C100" s="40"/>
      <c r="D100" s="8"/>
      <c r="E100" s="171"/>
      <c r="F100" s="36"/>
      <c r="G100" s="50"/>
      <c r="H100" s="8"/>
      <c r="I100" s="84">
        <f>+SUM(I101:I102)</f>
        <v>6243.49</v>
      </c>
      <c r="J100" s="172">
        <f>+SUM(J101:J102)</f>
        <v>0</v>
      </c>
      <c r="K100" s="152">
        <f>+SUM(K101:K102)</f>
        <v>0</v>
      </c>
      <c r="L100" s="152">
        <f>+SUM(L101:L102)</f>
        <v>6243.49</v>
      </c>
    </row>
    <row r="101" spans="1:12" ht="38.25" x14ac:dyDescent="0.25">
      <c r="A101" s="9" t="s">
        <v>181</v>
      </c>
      <c r="B101" s="9" t="s">
        <v>182</v>
      </c>
      <c r="C101" s="40" t="s">
        <v>13</v>
      </c>
      <c r="D101" s="8">
        <v>34</v>
      </c>
      <c r="E101" s="171"/>
      <c r="F101" s="36"/>
      <c r="G101" s="51">
        <f>+D101+E101-F101</f>
        <v>34</v>
      </c>
      <c r="H101" s="8">
        <v>34.99</v>
      </c>
      <c r="I101" s="8">
        <v>1189.6600000000001</v>
      </c>
      <c r="J101" s="171">
        <f t="shared" si="3"/>
        <v>0</v>
      </c>
      <c r="K101" s="153">
        <f t="shared" si="3"/>
        <v>0</v>
      </c>
      <c r="L101" s="57">
        <f t="shared" si="3"/>
        <v>1189.6600000000001</v>
      </c>
    </row>
    <row r="102" spans="1:12" ht="38.25" x14ac:dyDescent="0.25">
      <c r="A102" s="9" t="s">
        <v>183</v>
      </c>
      <c r="B102" s="9" t="s">
        <v>184</v>
      </c>
      <c r="C102" s="40" t="s">
        <v>13</v>
      </c>
      <c r="D102" s="8">
        <v>111</v>
      </c>
      <c r="E102" s="171"/>
      <c r="F102" s="36"/>
      <c r="G102" s="51">
        <f>+D102+E102-F102</f>
        <v>111</v>
      </c>
      <c r="H102" s="8">
        <v>45.53</v>
      </c>
      <c r="I102" s="8">
        <v>5053.83</v>
      </c>
      <c r="J102" s="171">
        <f t="shared" si="3"/>
        <v>0</v>
      </c>
      <c r="K102" s="153">
        <f t="shared" si="3"/>
        <v>0</v>
      </c>
      <c r="L102" s="57">
        <f t="shared" si="3"/>
        <v>5053.83</v>
      </c>
    </row>
    <row r="103" spans="1:12" x14ac:dyDescent="0.25">
      <c r="A103" s="7" t="s">
        <v>185</v>
      </c>
      <c r="B103" s="7" t="s">
        <v>186</v>
      </c>
      <c r="C103" s="40"/>
      <c r="D103" s="8"/>
      <c r="E103" s="171"/>
      <c r="F103" s="36"/>
      <c r="G103" s="50"/>
      <c r="H103" s="8"/>
      <c r="I103" s="84">
        <f>+SUM(I104:I106)</f>
        <v>33559.599999999999</v>
      </c>
      <c r="J103" s="172">
        <f>+SUM(J104:J106)</f>
        <v>0</v>
      </c>
      <c r="K103" s="152">
        <f>+SUM(K104:K106)</f>
        <v>0</v>
      </c>
      <c r="L103" s="152">
        <f>+SUM(L104:L106)</f>
        <v>33559.599999999999</v>
      </c>
    </row>
    <row r="104" spans="1:12" x14ac:dyDescent="0.25">
      <c r="A104" s="9" t="s">
        <v>187</v>
      </c>
      <c r="B104" s="9" t="s">
        <v>188</v>
      </c>
      <c r="C104" s="40" t="s">
        <v>13</v>
      </c>
      <c r="D104" s="8">
        <v>35</v>
      </c>
      <c r="E104" s="171"/>
      <c r="F104" s="36"/>
      <c r="G104" s="51">
        <f>+D104+E104-F104</f>
        <v>35</v>
      </c>
      <c r="H104" s="8">
        <v>787.4</v>
      </c>
      <c r="I104" s="8">
        <v>27559</v>
      </c>
      <c r="J104" s="171">
        <f t="shared" si="3"/>
        <v>0</v>
      </c>
      <c r="K104" s="153">
        <f t="shared" si="3"/>
        <v>0</v>
      </c>
      <c r="L104" s="57">
        <f t="shared" si="3"/>
        <v>27559</v>
      </c>
    </row>
    <row r="105" spans="1:12" x14ac:dyDescent="0.25">
      <c r="A105" s="9" t="s">
        <v>189</v>
      </c>
      <c r="B105" s="9" t="s">
        <v>299</v>
      </c>
      <c r="C105" s="40" t="s">
        <v>13</v>
      </c>
      <c r="D105" s="8">
        <v>10</v>
      </c>
      <c r="E105" s="171"/>
      <c r="F105" s="36"/>
      <c r="G105" s="51">
        <f>+D105+E105-F105</f>
        <v>10</v>
      </c>
      <c r="H105" s="8">
        <v>600.05999999999995</v>
      </c>
      <c r="I105" s="8">
        <v>6000.6</v>
      </c>
      <c r="J105" s="171">
        <f t="shared" si="3"/>
        <v>0</v>
      </c>
      <c r="K105" s="153">
        <f t="shared" si="3"/>
        <v>0</v>
      </c>
      <c r="L105" s="57">
        <f t="shared" si="3"/>
        <v>6000.6</v>
      </c>
    </row>
    <row r="106" spans="1:12" x14ac:dyDescent="0.25">
      <c r="A106" s="9"/>
      <c r="B106" s="9" t="s">
        <v>221</v>
      </c>
      <c r="C106" s="40"/>
      <c r="D106" s="8"/>
      <c r="E106" s="171"/>
      <c r="F106" s="36"/>
      <c r="G106" s="51">
        <f>+D106+E106-F106</f>
        <v>0</v>
      </c>
      <c r="H106" s="8"/>
      <c r="I106" s="8"/>
      <c r="J106" s="171">
        <f t="shared" si="3"/>
        <v>0</v>
      </c>
      <c r="K106" s="153">
        <f t="shared" si="3"/>
        <v>0</v>
      </c>
      <c r="L106" s="57">
        <f t="shared" si="3"/>
        <v>0</v>
      </c>
    </row>
    <row r="107" spans="1:12" x14ac:dyDescent="0.25">
      <c r="A107" s="7" t="s">
        <v>190</v>
      </c>
      <c r="B107" s="7" t="s">
        <v>191</v>
      </c>
      <c r="C107" s="40"/>
      <c r="D107" s="8"/>
      <c r="E107" s="171"/>
      <c r="F107" s="36"/>
      <c r="G107" s="50"/>
      <c r="H107" s="8"/>
      <c r="I107" s="84">
        <f>+SUM(I108:I109)</f>
        <v>2484.3999999999996</v>
      </c>
      <c r="J107" s="172">
        <f>+SUM(J108:J109)</f>
        <v>0</v>
      </c>
      <c r="K107" s="152">
        <f>+SUM(K108:K109)</f>
        <v>0</v>
      </c>
      <c r="L107" s="152">
        <f>+SUM(L108:L109)</f>
        <v>2484.3999999999996</v>
      </c>
    </row>
    <row r="108" spans="1:12" ht="25.5" x14ac:dyDescent="0.25">
      <c r="A108" s="9" t="s">
        <v>192</v>
      </c>
      <c r="B108" s="9" t="s">
        <v>193</v>
      </c>
      <c r="C108" s="40" t="s">
        <v>8</v>
      </c>
      <c r="D108" s="179">
        <v>1</v>
      </c>
      <c r="E108" s="180"/>
      <c r="F108" s="36"/>
      <c r="G108" s="51">
        <f>+D108+E108-F108</f>
        <v>1</v>
      </c>
      <c r="H108" s="8">
        <v>1613.35</v>
      </c>
      <c r="I108" s="8">
        <v>1613.35</v>
      </c>
      <c r="J108" s="171">
        <f t="shared" si="3"/>
        <v>0</v>
      </c>
      <c r="K108" s="153">
        <f t="shared" si="3"/>
        <v>0</v>
      </c>
      <c r="L108" s="57">
        <f t="shared" si="3"/>
        <v>1613.35</v>
      </c>
    </row>
    <row r="109" spans="1:12" ht="25.5" x14ac:dyDescent="0.25">
      <c r="A109" s="9" t="s">
        <v>194</v>
      </c>
      <c r="B109" s="9" t="s">
        <v>195</v>
      </c>
      <c r="C109" s="40" t="s">
        <v>75</v>
      </c>
      <c r="D109" s="179">
        <v>5</v>
      </c>
      <c r="E109" s="180"/>
      <c r="F109" s="36"/>
      <c r="G109" s="51">
        <f>+D109+E109-F109</f>
        <v>5</v>
      </c>
      <c r="H109" s="8">
        <v>174.21</v>
      </c>
      <c r="I109" s="8">
        <v>871.05</v>
      </c>
      <c r="J109" s="171">
        <f t="shared" si="3"/>
        <v>0</v>
      </c>
      <c r="K109" s="153">
        <f t="shared" si="3"/>
        <v>0</v>
      </c>
      <c r="L109" s="57">
        <f t="shared" si="3"/>
        <v>871.05</v>
      </c>
    </row>
    <row r="110" spans="1:12" x14ac:dyDescent="0.25">
      <c r="A110" s="7" t="s">
        <v>196</v>
      </c>
      <c r="B110" s="7" t="s">
        <v>291</v>
      </c>
      <c r="C110" s="40"/>
      <c r="D110" s="8"/>
      <c r="E110" s="171"/>
      <c r="F110" s="36"/>
      <c r="G110" s="50"/>
      <c r="H110" s="8"/>
      <c r="I110" s="84">
        <f>+SUM(I111:I115)</f>
        <v>16552.77</v>
      </c>
      <c r="J110" s="172">
        <f>+SUM(J111:J115)</f>
        <v>0</v>
      </c>
      <c r="K110" s="152">
        <f>+SUM(K111:K115)</f>
        <v>0</v>
      </c>
      <c r="L110" s="152">
        <f>+SUM(L111:L115)</f>
        <v>16552.77</v>
      </c>
    </row>
    <row r="111" spans="1:12" ht="25.5" x14ac:dyDescent="0.25">
      <c r="A111" s="9" t="s">
        <v>197</v>
      </c>
      <c r="B111" s="9" t="s">
        <v>198</v>
      </c>
      <c r="C111" s="40" t="s">
        <v>51</v>
      </c>
      <c r="D111" s="8">
        <v>15</v>
      </c>
      <c r="E111" s="171"/>
      <c r="F111" s="36"/>
      <c r="G111" s="51">
        <f>+D111+E111-F111</f>
        <v>15</v>
      </c>
      <c r="H111" s="8">
        <v>14.69</v>
      </c>
      <c r="I111" s="8">
        <v>220.35</v>
      </c>
      <c r="J111" s="171">
        <f t="shared" si="3"/>
        <v>0</v>
      </c>
      <c r="K111" s="153">
        <f t="shared" si="3"/>
        <v>0</v>
      </c>
      <c r="L111" s="57">
        <f t="shared" si="3"/>
        <v>220.35</v>
      </c>
    </row>
    <row r="112" spans="1:12" x14ac:dyDescent="0.25">
      <c r="A112" s="9" t="s">
        <v>199</v>
      </c>
      <c r="B112" s="9" t="s">
        <v>200</v>
      </c>
      <c r="C112" s="40" t="s">
        <v>51</v>
      </c>
      <c r="D112" s="8">
        <v>19.68</v>
      </c>
      <c r="E112" s="171"/>
      <c r="F112" s="36"/>
      <c r="G112" s="51">
        <f>+D112+E112-F112</f>
        <v>19.68</v>
      </c>
      <c r="H112" s="8">
        <v>472.41</v>
      </c>
      <c r="I112" s="20">
        <v>9297.0300000000007</v>
      </c>
      <c r="J112" s="171">
        <f t="shared" si="3"/>
        <v>0</v>
      </c>
      <c r="K112" s="153">
        <f t="shared" si="3"/>
        <v>0</v>
      </c>
      <c r="L112" s="57">
        <f t="shared" si="3"/>
        <v>9297.0300000000007</v>
      </c>
    </row>
    <row r="113" spans="1:12" ht="25.5" x14ac:dyDescent="0.25">
      <c r="A113" s="9" t="s">
        <v>201</v>
      </c>
      <c r="B113" s="9" t="s">
        <v>202</v>
      </c>
      <c r="C113" s="40" t="s">
        <v>13</v>
      </c>
      <c r="D113" s="8">
        <v>64.23</v>
      </c>
      <c r="E113" s="171"/>
      <c r="F113" s="36"/>
      <c r="G113" s="51">
        <f>+D113+E113-F113</f>
        <v>64.23</v>
      </c>
      <c r="H113" s="8">
        <v>86.1</v>
      </c>
      <c r="I113" s="8">
        <v>5530.2</v>
      </c>
      <c r="J113" s="171">
        <f t="shared" si="3"/>
        <v>0</v>
      </c>
      <c r="K113" s="153">
        <f t="shared" si="3"/>
        <v>0</v>
      </c>
      <c r="L113" s="57">
        <f t="shared" si="3"/>
        <v>5530.2</v>
      </c>
    </row>
    <row r="114" spans="1:12" x14ac:dyDescent="0.25">
      <c r="A114" s="9" t="s">
        <v>203</v>
      </c>
      <c r="B114" s="9" t="s">
        <v>204</v>
      </c>
      <c r="C114" s="40" t="s">
        <v>51</v>
      </c>
      <c r="D114" s="8">
        <v>4.0599999999999996</v>
      </c>
      <c r="E114" s="171"/>
      <c r="F114" s="36"/>
      <c r="G114" s="51">
        <f>+D114+E114-F114</f>
        <v>4.0599999999999996</v>
      </c>
      <c r="H114" s="8">
        <v>177.79</v>
      </c>
      <c r="I114" s="8">
        <v>721.83</v>
      </c>
      <c r="J114" s="171">
        <f t="shared" si="3"/>
        <v>0</v>
      </c>
      <c r="K114" s="153">
        <f t="shared" si="3"/>
        <v>0</v>
      </c>
      <c r="L114" s="57">
        <f t="shared" si="3"/>
        <v>721.83</v>
      </c>
    </row>
    <row r="115" spans="1:12" ht="25.5" x14ac:dyDescent="0.25">
      <c r="A115" s="9" t="s">
        <v>205</v>
      </c>
      <c r="B115" s="9" t="s">
        <v>206</v>
      </c>
      <c r="C115" s="40" t="s">
        <v>75</v>
      </c>
      <c r="D115" s="8">
        <v>16</v>
      </c>
      <c r="E115" s="171"/>
      <c r="F115" s="36"/>
      <c r="G115" s="51">
        <f>+D115+E115-F115</f>
        <v>16</v>
      </c>
      <c r="H115" s="8">
        <v>48.96</v>
      </c>
      <c r="I115" s="8">
        <v>783.36</v>
      </c>
      <c r="J115" s="171">
        <f t="shared" si="3"/>
        <v>0</v>
      </c>
      <c r="K115" s="153">
        <f t="shared" si="3"/>
        <v>0</v>
      </c>
      <c r="L115" s="57">
        <f t="shared" si="3"/>
        <v>783.36</v>
      </c>
    </row>
    <row r="116" spans="1:12" x14ac:dyDescent="0.25">
      <c r="A116" s="7" t="s">
        <v>207</v>
      </c>
      <c r="B116" s="7" t="s">
        <v>208</v>
      </c>
      <c r="C116" s="40"/>
      <c r="D116" s="8"/>
      <c r="E116" s="171"/>
      <c r="F116" s="36"/>
      <c r="G116" s="50"/>
      <c r="H116" s="8"/>
      <c r="I116" s="84">
        <f>+SUM(I117:I120)</f>
        <v>23001.87</v>
      </c>
      <c r="J116" s="172">
        <f>+SUM(J117:J120)</f>
        <v>0</v>
      </c>
      <c r="K116" s="152">
        <f>+SUM(K117:K120)</f>
        <v>0</v>
      </c>
      <c r="L116" s="152">
        <f>+SUM(L117:L120)</f>
        <v>23001.87</v>
      </c>
    </row>
    <row r="117" spans="1:12" x14ac:dyDescent="0.25">
      <c r="A117" s="177" t="s">
        <v>209</v>
      </c>
      <c r="B117" s="177" t="s">
        <v>210</v>
      </c>
      <c r="C117" s="178" t="s">
        <v>8</v>
      </c>
      <c r="D117" s="179">
        <v>86</v>
      </c>
      <c r="E117" s="180"/>
      <c r="F117" s="181"/>
      <c r="G117" s="182">
        <f>+D117+E117-F117</f>
        <v>86</v>
      </c>
      <c r="H117" s="179">
        <v>213.25</v>
      </c>
      <c r="I117" s="179">
        <v>18339.5</v>
      </c>
      <c r="J117" s="180">
        <f t="shared" si="3"/>
        <v>0</v>
      </c>
      <c r="K117" s="153">
        <f t="shared" si="3"/>
        <v>0</v>
      </c>
      <c r="L117" s="57">
        <f t="shared" si="3"/>
        <v>18339.5</v>
      </c>
    </row>
    <row r="118" spans="1:12" x14ac:dyDescent="0.25">
      <c r="A118" s="9" t="s">
        <v>211</v>
      </c>
      <c r="B118" s="9" t="s">
        <v>212</v>
      </c>
      <c r="C118" s="40" t="s">
        <v>13</v>
      </c>
      <c r="D118" s="8">
        <v>100</v>
      </c>
      <c r="E118" s="171"/>
      <c r="F118" s="36"/>
      <c r="G118" s="51">
        <f>+D118+E118-F118</f>
        <v>100</v>
      </c>
      <c r="H118" s="8">
        <v>1.95</v>
      </c>
      <c r="I118" s="8">
        <v>195</v>
      </c>
      <c r="J118" s="171">
        <f t="shared" si="3"/>
        <v>0</v>
      </c>
      <c r="K118" s="153">
        <f t="shared" si="3"/>
        <v>0</v>
      </c>
      <c r="L118" s="57">
        <f t="shared" si="3"/>
        <v>195</v>
      </c>
    </row>
    <row r="119" spans="1:12" x14ac:dyDescent="0.25">
      <c r="A119" s="9" t="s">
        <v>213</v>
      </c>
      <c r="B119" s="9" t="s">
        <v>214</v>
      </c>
      <c r="C119" s="40" t="s">
        <v>8</v>
      </c>
      <c r="D119" s="8">
        <v>1</v>
      </c>
      <c r="E119" s="171"/>
      <c r="F119" s="36"/>
      <c r="G119" s="51">
        <f>+D119+E119-F119</f>
        <v>1</v>
      </c>
      <c r="H119" s="8">
        <v>2116.21</v>
      </c>
      <c r="I119" s="8">
        <v>2116.21</v>
      </c>
      <c r="J119" s="171">
        <f t="shared" si="3"/>
        <v>0</v>
      </c>
      <c r="K119" s="153">
        <f t="shared" si="3"/>
        <v>0</v>
      </c>
      <c r="L119" s="57">
        <f t="shared" si="3"/>
        <v>2116.21</v>
      </c>
    </row>
    <row r="120" spans="1:12" x14ac:dyDescent="0.25">
      <c r="A120" s="9" t="s">
        <v>215</v>
      </c>
      <c r="B120" s="9" t="s">
        <v>216</v>
      </c>
      <c r="C120" s="40" t="s">
        <v>8</v>
      </c>
      <c r="D120" s="8">
        <v>1</v>
      </c>
      <c r="E120" s="171"/>
      <c r="F120" s="36"/>
      <c r="G120" s="51">
        <f>+D120+E120-F120</f>
        <v>1</v>
      </c>
      <c r="H120" s="8">
        <v>2351.16</v>
      </c>
      <c r="I120" s="8">
        <v>2351.16</v>
      </c>
      <c r="J120" s="171">
        <f t="shared" si="3"/>
        <v>0</v>
      </c>
      <c r="K120" s="153">
        <f t="shared" si="3"/>
        <v>0</v>
      </c>
      <c r="L120" s="57">
        <f t="shared" si="3"/>
        <v>2351.16</v>
      </c>
    </row>
    <row r="121" spans="1:12" x14ac:dyDescent="0.25">
      <c r="A121" s="12"/>
      <c r="B121" s="7" t="s">
        <v>217</v>
      </c>
      <c r="C121" s="40"/>
      <c r="D121" s="8"/>
      <c r="E121" s="171"/>
      <c r="F121" s="36"/>
      <c r="G121" s="50"/>
      <c r="H121" s="8"/>
      <c r="I121" s="84">
        <f>+I25+I7</f>
        <v>224019.77999999997</v>
      </c>
      <c r="J121" s="172">
        <f>+J25+J7</f>
        <v>53647.149999999994</v>
      </c>
      <c r="K121" s="152">
        <f>+K25+K7</f>
        <v>0</v>
      </c>
      <c r="L121" s="152">
        <f>+L25+L7</f>
        <v>277666.92</v>
      </c>
    </row>
    <row r="122" spans="1:12" x14ac:dyDescent="0.25">
      <c r="D122" s="13"/>
      <c r="E122" s="175"/>
      <c r="F122" s="37"/>
      <c r="G122" s="53"/>
      <c r="H122" s="13"/>
      <c r="I122" s="85"/>
    </row>
    <row r="123" spans="1:12" x14ac:dyDescent="0.25">
      <c r="D123" s="13"/>
      <c r="E123" s="175"/>
      <c r="F123" s="37"/>
      <c r="G123" s="53"/>
      <c r="H123" s="13"/>
      <c r="I123" s="13"/>
      <c r="J123" s="131">
        <f>+J121/I121</f>
        <v>0.23947505885417797</v>
      </c>
    </row>
    <row r="124" spans="1:12" x14ac:dyDescent="0.25">
      <c r="D124" s="13"/>
      <c r="E124" s="175"/>
      <c r="F124" s="37"/>
      <c r="G124" s="53"/>
      <c r="H124" s="13"/>
      <c r="I124" s="13"/>
    </row>
    <row r="125" spans="1:12" x14ac:dyDescent="0.25">
      <c r="D125" s="13"/>
      <c r="E125" s="175"/>
      <c r="F125" s="37"/>
      <c r="G125" s="53"/>
      <c r="H125" s="13"/>
      <c r="I125" s="13"/>
    </row>
    <row r="126" spans="1:12" x14ac:dyDescent="0.25">
      <c r="D126" s="13"/>
      <c r="E126" s="175"/>
      <c r="F126" s="37"/>
      <c r="G126" s="53"/>
      <c r="H126" s="13"/>
      <c r="I126" s="13"/>
    </row>
    <row r="127" spans="1:12" x14ac:dyDescent="0.25">
      <c r="D127" s="13"/>
      <c r="E127" s="175"/>
      <c r="F127" s="37"/>
      <c r="G127" s="53"/>
      <c r="H127" s="13"/>
      <c r="I127" s="13"/>
    </row>
    <row r="128" spans="1:12" x14ac:dyDescent="0.25">
      <c r="D128" s="13"/>
      <c r="E128" s="175"/>
      <c r="F128" s="37"/>
      <c r="G128" s="53"/>
      <c r="H128" s="13"/>
      <c r="I128" s="13"/>
    </row>
    <row r="129" spans="4:9" x14ac:dyDescent="0.25">
      <c r="D129" s="13"/>
      <c r="E129" s="175"/>
      <c r="F129" s="37"/>
      <c r="G129" s="53"/>
      <c r="H129" s="13"/>
      <c r="I129" s="13"/>
    </row>
    <row r="130" spans="4:9" x14ac:dyDescent="0.25">
      <c r="D130" s="13"/>
      <c r="E130" s="175"/>
      <c r="F130" s="37"/>
      <c r="G130" s="53"/>
      <c r="H130" s="13"/>
      <c r="I130" s="13"/>
    </row>
    <row r="131" spans="4:9" x14ac:dyDescent="0.25">
      <c r="D131" s="13"/>
      <c r="E131" s="175"/>
      <c r="F131" s="37"/>
      <c r="G131" s="53"/>
      <c r="H131" s="13"/>
      <c r="I131" s="13"/>
    </row>
    <row r="132" spans="4:9" x14ac:dyDescent="0.25">
      <c r="D132" s="13"/>
      <c r="F132" s="83"/>
      <c r="G132" s="53"/>
      <c r="H132" s="13"/>
    </row>
    <row r="133" spans="4:9" x14ac:dyDescent="0.25">
      <c r="D133" s="13"/>
      <c r="F133" s="83"/>
      <c r="G133" s="53"/>
      <c r="H133" s="13"/>
    </row>
    <row r="134" spans="4:9" x14ac:dyDescent="0.25">
      <c r="D134" s="13"/>
      <c r="F134" s="83"/>
      <c r="G134" s="53"/>
      <c r="H134" s="13"/>
    </row>
    <row r="135" spans="4:9" x14ac:dyDescent="0.25">
      <c r="D135" s="13"/>
      <c r="F135" s="83"/>
      <c r="G135" s="53"/>
      <c r="H135" s="13"/>
    </row>
  </sheetData>
  <mergeCells count="7">
    <mergeCell ref="A4:L4"/>
    <mergeCell ref="A5:A6"/>
    <mergeCell ref="B5:B6"/>
    <mergeCell ref="C5:C6"/>
    <mergeCell ref="D5:G5"/>
    <mergeCell ref="H5:H6"/>
    <mergeCell ref="I5:L5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A1B15-469A-42D4-B013-E962D8C5F574}">
  <dimension ref="A1:AV329"/>
  <sheetViews>
    <sheetView showGridLines="0" topLeftCell="A165" zoomScale="80" zoomScaleNormal="80" workbookViewId="0">
      <selection activeCell="E287" sqref="E287"/>
    </sheetView>
  </sheetViews>
  <sheetFormatPr defaultColWidth="8.85546875" defaultRowHeight="15" x14ac:dyDescent="0.25"/>
  <cols>
    <col min="1" max="1" width="13.28515625" style="6" customWidth="1"/>
    <col min="2" max="2" width="25.28515625" style="2" customWidth="1"/>
    <col min="3" max="3" width="6.7109375" style="39" customWidth="1"/>
    <col min="4" max="4" width="10.42578125" style="62" bestFit="1" customWidth="1"/>
    <col min="5" max="5" width="10.42578125" style="44" customWidth="1"/>
    <col min="6" max="6" width="7.85546875" style="44" customWidth="1"/>
    <col min="7" max="7" width="11.28515625" style="44" customWidth="1"/>
    <col min="8" max="8" width="8.28515625" style="44" customWidth="1"/>
    <col min="9" max="9" width="7.7109375" style="44" bestFit="1" customWidth="1"/>
    <col min="10" max="11" width="9.28515625" style="21" bestFit="1" customWidth="1"/>
    <col min="12" max="12" width="6.28515625" style="21" customWidth="1"/>
    <col min="13" max="17" width="8.85546875" style="21"/>
    <col min="18" max="18" width="10.28515625" style="21" bestFit="1" customWidth="1"/>
    <col min="19" max="16384" width="8.85546875" style="21"/>
  </cols>
  <sheetData>
    <row r="1" spans="1:12" x14ac:dyDescent="0.25">
      <c r="A1" s="1" t="s">
        <v>0</v>
      </c>
    </row>
    <row r="2" spans="1:12" x14ac:dyDescent="0.25">
      <c r="A2" s="6" t="s">
        <v>1</v>
      </c>
    </row>
    <row r="3" spans="1:12" x14ac:dyDescent="0.25">
      <c r="A3" s="6" t="s">
        <v>2</v>
      </c>
    </row>
    <row r="4" spans="1:12" ht="15.75" thickBot="1" x14ac:dyDescent="0.3">
      <c r="A4" s="21"/>
      <c r="B4" s="29"/>
      <c r="C4" s="44"/>
      <c r="D4" s="44"/>
    </row>
    <row r="5" spans="1:12" ht="39" thickBot="1" x14ac:dyDescent="0.3">
      <c r="A5" s="113" t="s">
        <v>243</v>
      </c>
      <c r="B5" s="114" t="s">
        <v>244</v>
      </c>
      <c r="C5" s="115" t="s">
        <v>245</v>
      </c>
      <c r="D5" s="116" t="s">
        <v>249</v>
      </c>
    </row>
    <row r="6" spans="1:12" ht="25.5" x14ac:dyDescent="0.25">
      <c r="A6" s="112">
        <v>1</v>
      </c>
      <c r="B6" s="112" t="s">
        <v>3</v>
      </c>
      <c r="C6" s="61"/>
      <c r="D6" s="66"/>
    </row>
    <row r="7" spans="1:12" x14ac:dyDescent="0.25">
      <c r="A7" s="7" t="s">
        <v>33</v>
      </c>
      <c r="B7" s="7" t="s">
        <v>34</v>
      </c>
      <c r="C7" s="40"/>
      <c r="D7" s="63"/>
    </row>
    <row r="8" spans="1:12" x14ac:dyDescent="0.25">
      <c r="A8" s="7" t="s">
        <v>35</v>
      </c>
      <c r="B8" s="132" t="s">
        <v>36</v>
      </c>
      <c r="C8" s="60"/>
      <c r="D8" s="65"/>
    </row>
    <row r="9" spans="1:12" ht="12.6" customHeight="1" x14ac:dyDescent="0.25">
      <c r="A9" s="9" t="s">
        <v>37</v>
      </c>
      <c r="B9" s="12" t="s">
        <v>38</v>
      </c>
      <c r="C9" s="22"/>
      <c r="D9" s="22"/>
      <c r="E9" s="133"/>
      <c r="F9" s="133"/>
      <c r="G9" s="133"/>
      <c r="H9" s="133"/>
      <c r="I9" s="133"/>
      <c r="J9" s="22"/>
      <c r="K9" s="59" t="s">
        <v>39</v>
      </c>
      <c r="L9" s="64">
        <v>20.81</v>
      </c>
    </row>
    <row r="10" spans="1:12" x14ac:dyDescent="0.25">
      <c r="A10" s="9"/>
      <c r="B10" s="9"/>
      <c r="C10" s="9"/>
      <c r="D10" s="14" t="s">
        <v>254</v>
      </c>
      <c r="E10" s="43" t="s">
        <v>265</v>
      </c>
      <c r="F10" s="43" t="s">
        <v>276</v>
      </c>
      <c r="G10" s="43" t="s">
        <v>280</v>
      </c>
      <c r="H10" s="89" t="s">
        <v>270</v>
      </c>
      <c r="I10" s="89" t="s">
        <v>271</v>
      </c>
      <c r="J10" s="510" t="s">
        <v>272</v>
      </c>
      <c r="K10" s="511"/>
    </row>
    <row r="11" spans="1:12" x14ac:dyDescent="0.25">
      <c r="A11" s="9"/>
      <c r="B11" s="68" t="s">
        <v>274</v>
      </c>
      <c r="C11" s="68"/>
      <c r="D11" s="105">
        <v>1.9153260000000001</v>
      </c>
      <c r="E11" s="40">
        <v>1.3</v>
      </c>
      <c r="F11" s="63">
        <v>0.3</v>
      </c>
      <c r="G11" s="63">
        <v>0.6</v>
      </c>
      <c r="H11" s="90">
        <v>1.5</v>
      </c>
      <c r="I11" s="90">
        <v>54</v>
      </c>
      <c r="J11" s="91">
        <f>+H11*F11*I11*D11*E11*G11</f>
        <v>36.303089004</v>
      </c>
      <c r="K11" s="99" t="s">
        <v>39</v>
      </c>
    </row>
    <row r="12" spans="1:12" x14ac:dyDescent="0.25">
      <c r="A12" s="9"/>
      <c r="B12" s="68" t="s">
        <v>273</v>
      </c>
      <c r="C12" s="68"/>
      <c r="D12" s="105">
        <v>3.7546470000000003</v>
      </c>
      <c r="E12" s="40">
        <v>1.3</v>
      </c>
      <c r="F12" s="63">
        <v>0.3</v>
      </c>
      <c r="G12" s="63">
        <v>0.6</v>
      </c>
      <c r="H12" s="90">
        <v>1.5</v>
      </c>
      <c r="I12" s="90">
        <v>54</v>
      </c>
      <c r="J12" s="91">
        <f t="shared" ref="J12:J18" si="0">+H12*F12*I12*D12*E12*G12</f>
        <v>71.165579237999992</v>
      </c>
      <c r="K12" s="99" t="s">
        <v>39</v>
      </c>
    </row>
    <row r="13" spans="1:12" x14ac:dyDescent="0.25">
      <c r="A13" s="9"/>
      <c r="B13" s="68" t="s">
        <v>275</v>
      </c>
      <c r="C13" s="68"/>
      <c r="D13" s="105">
        <v>1.9659960000000001</v>
      </c>
      <c r="E13" s="40">
        <v>1.3</v>
      </c>
      <c r="F13" s="63">
        <v>0.3</v>
      </c>
      <c r="G13" s="63">
        <v>0.6</v>
      </c>
      <c r="H13" s="90">
        <v>1.5</v>
      </c>
      <c r="I13" s="90">
        <v>54</v>
      </c>
      <c r="J13" s="91">
        <f t="shared" si="0"/>
        <v>37.263488183999996</v>
      </c>
      <c r="K13" s="99" t="s">
        <v>39</v>
      </c>
    </row>
    <row r="14" spans="1:12" x14ac:dyDescent="0.25">
      <c r="A14" s="9"/>
      <c r="B14" s="68" t="s">
        <v>277</v>
      </c>
      <c r="C14" s="68"/>
      <c r="D14" s="105">
        <v>6.7948470000000007</v>
      </c>
      <c r="E14" s="40">
        <v>1.3</v>
      </c>
      <c r="F14" s="63">
        <v>0.3</v>
      </c>
      <c r="G14" s="63">
        <v>0.6</v>
      </c>
      <c r="H14" s="90">
        <v>1.5</v>
      </c>
      <c r="I14" s="90">
        <v>54</v>
      </c>
      <c r="J14" s="91">
        <f t="shared" si="0"/>
        <v>128.78953003799998</v>
      </c>
      <c r="K14" s="99" t="s">
        <v>39</v>
      </c>
    </row>
    <row r="15" spans="1:12" x14ac:dyDescent="0.25">
      <c r="A15" s="9"/>
      <c r="B15" s="68" t="s">
        <v>274</v>
      </c>
      <c r="C15" s="68"/>
      <c r="D15" s="105">
        <v>1.9153260000000001</v>
      </c>
      <c r="E15" s="40">
        <f>+(1.3+0.5)/2</f>
        <v>0.9</v>
      </c>
      <c r="F15" s="63">
        <v>1.1499999999999999</v>
      </c>
      <c r="G15" s="63">
        <v>0.6</v>
      </c>
      <c r="H15" s="90">
        <v>1.5</v>
      </c>
      <c r="I15" s="90">
        <v>54</v>
      </c>
      <c r="J15" s="91">
        <f t="shared" si="0"/>
        <v>96.342813125999996</v>
      </c>
      <c r="K15" s="99" t="s">
        <v>39</v>
      </c>
    </row>
    <row r="16" spans="1:12" x14ac:dyDescent="0.25">
      <c r="A16" s="9"/>
      <c r="B16" s="68" t="s">
        <v>273</v>
      </c>
      <c r="C16" s="68"/>
      <c r="D16" s="105">
        <v>3.7546470000000003</v>
      </c>
      <c r="E16" s="40">
        <f>+(1.3+0.5)/2</f>
        <v>0.9</v>
      </c>
      <c r="F16" s="63">
        <v>1.1499999999999999</v>
      </c>
      <c r="G16" s="63">
        <v>0.6</v>
      </c>
      <c r="H16" s="90">
        <v>1.5</v>
      </c>
      <c r="I16" s="90">
        <v>54</v>
      </c>
      <c r="J16" s="91">
        <f t="shared" si="0"/>
        <v>188.86249874699996</v>
      </c>
      <c r="K16" s="99" t="s">
        <v>39</v>
      </c>
    </row>
    <row r="17" spans="1:12" x14ac:dyDescent="0.25">
      <c r="A17" s="9"/>
      <c r="B17" s="68" t="s">
        <v>275</v>
      </c>
      <c r="C17" s="68"/>
      <c r="D17" s="105">
        <v>1.9659960000000001</v>
      </c>
      <c r="E17" s="40">
        <f>+(1.3+0.5)/2</f>
        <v>0.9</v>
      </c>
      <c r="F17" s="63">
        <v>1.1499999999999999</v>
      </c>
      <c r="G17" s="63">
        <v>0.6</v>
      </c>
      <c r="H17" s="90">
        <v>1.5</v>
      </c>
      <c r="I17" s="90">
        <v>54</v>
      </c>
      <c r="J17" s="91">
        <f t="shared" si="0"/>
        <v>98.891564795999997</v>
      </c>
      <c r="K17" s="99" t="s">
        <v>39</v>
      </c>
    </row>
    <row r="18" spans="1:12" x14ac:dyDescent="0.25">
      <c r="A18" s="9"/>
      <c r="B18" s="68" t="s">
        <v>277</v>
      </c>
      <c r="C18" s="68"/>
      <c r="D18" s="105">
        <v>6.7948470000000007</v>
      </c>
      <c r="E18" s="40">
        <f>+(1.3+0.5)/2</f>
        <v>0.9</v>
      </c>
      <c r="F18" s="63">
        <v>1.1499999999999999</v>
      </c>
      <c r="G18" s="63">
        <v>0.6</v>
      </c>
      <c r="H18" s="90">
        <v>1.5</v>
      </c>
      <c r="I18" s="90">
        <v>54</v>
      </c>
      <c r="J18" s="91">
        <f t="shared" si="0"/>
        <v>341.78759894699999</v>
      </c>
      <c r="K18" s="99" t="s">
        <v>39</v>
      </c>
    </row>
    <row r="19" spans="1:12" x14ac:dyDescent="0.25">
      <c r="A19" s="9"/>
      <c r="B19" s="9"/>
      <c r="C19" s="40"/>
      <c r="D19" s="43" t="s">
        <v>254</v>
      </c>
      <c r="E19" s="89" t="s">
        <v>255</v>
      </c>
      <c r="F19" s="89" t="s">
        <v>258</v>
      </c>
      <c r="G19" s="92" t="s">
        <v>256</v>
      </c>
      <c r="H19" s="43" t="s">
        <v>280</v>
      </c>
      <c r="I19" s="89" t="s">
        <v>270</v>
      </c>
      <c r="J19" s="89" t="s">
        <v>271</v>
      </c>
      <c r="K19" s="510" t="s">
        <v>272</v>
      </c>
      <c r="L19" s="511"/>
    </row>
    <row r="20" spans="1:12" x14ac:dyDescent="0.25">
      <c r="A20" s="9"/>
      <c r="B20" s="68" t="s">
        <v>257</v>
      </c>
      <c r="C20" s="543" t="s">
        <v>278</v>
      </c>
      <c r="D20" s="63">
        <f>4.2+4.2</f>
        <v>8.4</v>
      </c>
      <c r="E20" s="90">
        <f>(2.04+1.43)/2</f>
        <v>1.7349999999999999</v>
      </c>
      <c r="F20" s="90">
        <v>2</v>
      </c>
      <c r="G20" s="90">
        <f t="shared" ref="G20:G27" si="1">+E20*D20*F20</f>
        <v>29.148</v>
      </c>
      <c r="H20" s="90">
        <v>5.0000000000000001E-3</v>
      </c>
      <c r="I20" s="90">
        <v>1.5</v>
      </c>
      <c r="J20" s="90">
        <v>54</v>
      </c>
      <c r="K20" s="91">
        <f>+G20*H20*I20*J20</f>
        <v>11.804940000000002</v>
      </c>
      <c r="L20" s="134" t="s">
        <v>39</v>
      </c>
    </row>
    <row r="21" spans="1:12" x14ac:dyDescent="0.25">
      <c r="A21" s="9"/>
      <c r="B21" s="68" t="s">
        <v>259</v>
      </c>
      <c r="C21" s="544"/>
      <c r="D21" s="63">
        <v>6.7</v>
      </c>
      <c r="E21" s="90">
        <f>+(2.1+0.87)/2</f>
        <v>1.4850000000000001</v>
      </c>
      <c r="F21" s="90">
        <v>2</v>
      </c>
      <c r="G21" s="90">
        <f t="shared" si="1"/>
        <v>19.899000000000001</v>
      </c>
      <c r="H21" s="90">
        <v>5.0000000000000001E-3</v>
      </c>
      <c r="I21" s="90">
        <v>1.5</v>
      </c>
      <c r="J21" s="90">
        <v>54</v>
      </c>
      <c r="K21" s="91">
        <f t="shared" ref="K21:K27" si="2">+G21*H21*I21*J21</f>
        <v>8.0590949999999992</v>
      </c>
      <c r="L21" s="134" t="s">
        <v>39</v>
      </c>
    </row>
    <row r="22" spans="1:12" x14ac:dyDescent="0.25">
      <c r="A22" s="9"/>
      <c r="B22" s="68" t="s">
        <v>259</v>
      </c>
      <c r="C22" s="544"/>
      <c r="D22" s="63">
        <v>5.44</v>
      </c>
      <c r="E22" s="90">
        <v>0.74</v>
      </c>
      <c r="F22" s="90">
        <v>2</v>
      </c>
      <c r="G22" s="90">
        <f t="shared" si="1"/>
        <v>8.0511999999999997</v>
      </c>
      <c r="H22" s="90">
        <v>5.0000000000000001E-3</v>
      </c>
      <c r="I22" s="90">
        <v>1.5</v>
      </c>
      <c r="J22" s="90">
        <v>54</v>
      </c>
      <c r="K22" s="91">
        <f t="shared" si="2"/>
        <v>3.2607360000000001</v>
      </c>
      <c r="L22" s="134" t="s">
        <v>39</v>
      </c>
    </row>
    <row r="23" spans="1:12" x14ac:dyDescent="0.25">
      <c r="A23" s="9"/>
      <c r="B23" s="68" t="s">
        <v>259</v>
      </c>
      <c r="C23" s="545"/>
      <c r="D23" s="63">
        <v>3.22</v>
      </c>
      <c r="E23" s="90">
        <v>0.94</v>
      </c>
      <c r="F23" s="90">
        <v>2</v>
      </c>
      <c r="G23" s="90">
        <f t="shared" si="1"/>
        <v>6.0536000000000003</v>
      </c>
      <c r="H23" s="90">
        <v>5.0000000000000001E-3</v>
      </c>
      <c r="I23" s="90">
        <v>1.5</v>
      </c>
      <c r="J23" s="90">
        <v>54</v>
      </c>
      <c r="K23" s="91">
        <f t="shared" si="2"/>
        <v>2.4517080000000004</v>
      </c>
      <c r="L23" s="134" t="s">
        <v>39</v>
      </c>
    </row>
    <row r="24" spans="1:12" x14ac:dyDescent="0.25">
      <c r="A24" s="9"/>
      <c r="B24" s="68" t="s">
        <v>257</v>
      </c>
      <c r="C24" s="543" t="s">
        <v>279</v>
      </c>
      <c r="D24" s="63">
        <f>4.2+4.2</f>
        <v>8.4</v>
      </c>
      <c r="E24" s="90">
        <f>(2.04+1.43)/2</f>
        <v>1.7349999999999999</v>
      </c>
      <c r="F24" s="90">
        <v>2</v>
      </c>
      <c r="G24" s="90">
        <f t="shared" si="1"/>
        <v>29.148</v>
      </c>
      <c r="H24" s="90">
        <v>2.5000000000000001E-2</v>
      </c>
      <c r="I24" s="90">
        <v>1.5</v>
      </c>
      <c r="J24" s="90">
        <v>54</v>
      </c>
      <c r="K24" s="91">
        <f t="shared" si="2"/>
        <v>59.024700000000003</v>
      </c>
      <c r="L24" s="134" t="s">
        <v>39</v>
      </c>
    </row>
    <row r="25" spans="1:12" x14ac:dyDescent="0.25">
      <c r="A25" s="9"/>
      <c r="B25" s="68" t="s">
        <v>259</v>
      </c>
      <c r="C25" s="544"/>
      <c r="D25" s="63">
        <v>6.7</v>
      </c>
      <c r="E25" s="90">
        <f>+(2.1+0.87)/2</f>
        <v>1.4850000000000001</v>
      </c>
      <c r="F25" s="90">
        <v>2</v>
      </c>
      <c r="G25" s="90">
        <f t="shared" si="1"/>
        <v>19.899000000000001</v>
      </c>
      <c r="H25" s="90">
        <v>2.5000000000000001E-2</v>
      </c>
      <c r="I25" s="90">
        <v>1.5</v>
      </c>
      <c r="J25" s="90">
        <v>54</v>
      </c>
      <c r="K25" s="91">
        <f t="shared" si="2"/>
        <v>40.295475000000003</v>
      </c>
      <c r="L25" s="134" t="s">
        <v>39</v>
      </c>
    </row>
    <row r="26" spans="1:12" x14ac:dyDescent="0.25">
      <c r="A26" s="9"/>
      <c r="B26" s="68" t="s">
        <v>259</v>
      </c>
      <c r="C26" s="544"/>
      <c r="D26" s="63">
        <v>5.44</v>
      </c>
      <c r="E26" s="90">
        <v>0.74</v>
      </c>
      <c r="F26" s="90">
        <v>2</v>
      </c>
      <c r="G26" s="90">
        <f t="shared" si="1"/>
        <v>8.0511999999999997</v>
      </c>
      <c r="H26" s="90">
        <v>2.5000000000000001E-2</v>
      </c>
      <c r="I26" s="90">
        <v>1.5</v>
      </c>
      <c r="J26" s="90">
        <v>54</v>
      </c>
      <c r="K26" s="91">
        <f t="shared" si="2"/>
        <v>16.30368</v>
      </c>
      <c r="L26" s="134" t="s">
        <v>39</v>
      </c>
    </row>
    <row r="27" spans="1:12" x14ac:dyDescent="0.25">
      <c r="A27" s="9"/>
      <c r="B27" s="68" t="s">
        <v>259</v>
      </c>
      <c r="C27" s="545"/>
      <c r="D27" s="63">
        <v>3.22</v>
      </c>
      <c r="E27" s="90">
        <v>0.94</v>
      </c>
      <c r="F27" s="90">
        <v>2</v>
      </c>
      <c r="G27" s="90">
        <f t="shared" si="1"/>
        <v>6.0536000000000003</v>
      </c>
      <c r="H27" s="90">
        <v>2.5000000000000001E-2</v>
      </c>
      <c r="I27" s="90">
        <v>1.5</v>
      </c>
      <c r="J27" s="90">
        <v>54</v>
      </c>
      <c r="K27" s="91">
        <f t="shared" si="2"/>
        <v>12.258540000000002</v>
      </c>
      <c r="L27" s="134" t="s">
        <v>39</v>
      </c>
    </row>
    <row r="28" spans="1:12" x14ac:dyDescent="0.25">
      <c r="A28" s="70"/>
      <c r="B28" s="71"/>
      <c r="C28" s="71"/>
      <c r="D28" s="71"/>
      <c r="E28" s="72"/>
      <c r="F28" s="73"/>
      <c r="G28" s="73"/>
      <c r="I28" s="93"/>
      <c r="J28" s="94" t="s">
        <v>260</v>
      </c>
      <c r="K28" s="92">
        <f>+SUM(J11:J18)+SUM(K20:K27)</f>
        <v>1152.86503608</v>
      </c>
      <c r="L28" s="100" t="s">
        <v>39</v>
      </c>
    </row>
    <row r="29" spans="1:12" x14ac:dyDescent="0.25">
      <c r="A29" s="74"/>
      <c r="B29" s="75"/>
      <c r="C29" s="75"/>
      <c r="D29" s="75"/>
      <c r="E29" s="76"/>
      <c r="F29" s="77"/>
      <c r="G29" s="77"/>
      <c r="I29" s="95"/>
      <c r="J29" s="94" t="s">
        <v>261</v>
      </c>
      <c r="K29" s="92">
        <f>+L9</f>
        <v>20.81</v>
      </c>
      <c r="L29" s="100" t="s">
        <v>39</v>
      </c>
    </row>
    <row r="30" spans="1:12" x14ac:dyDescent="0.25">
      <c r="A30" s="78"/>
      <c r="B30" s="79"/>
      <c r="C30" s="79"/>
      <c r="D30" s="79"/>
      <c r="E30" s="80"/>
      <c r="F30" s="81"/>
      <c r="G30" s="81"/>
      <c r="H30" s="81"/>
      <c r="I30" s="96"/>
      <c r="J30" s="94" t="s">
        <v>262</v>
      </c>
      <c r="K30" s="92">
        <f>+K28-K29</f>
        <v>1132.05503608</v>
      </c>
      <c r="L30" s="100" t="s">
        <v>39</v>
      </c>
    </row>
    <row r="31" spans="1:12" x14ac:dyDescent="0.25">
      <c r="A31" s="7" t="s">
        <v>40</v>
      </c>
      <c r="B31" s="132" t="s">
        <v>41</v>
      </c>
      <c r="C31" s="44"/>
      <c r="D31" s="44"/>
    </row>
    <row r="32" spans="1:12" ht="20.45" customHeight="1" x14ac:dyDescent="0.25">
      <c r="A32" s="9" t="s">
        <v>42</v>
      </c>
      <c r="B32" s="12" t="s">
        <v>38</v>
      </c>
      <c r="C32" s="22"/>
      <c r="D32" s="22"/>
      <c r="E32" s="133"/>
      <c r="F32" s="133"/>
      <c r="G32" s="133"/>
      <c r="H32" s="133"/>
      <c r="I32" s="133"/>
      <c r="J32" s="141"/>
      <c r="K32" s="59" t="s">
        <v>39</v>
      </c>
      <c r="L32" s="64">
        <v>20.81</v>
      </c>
    </row>
    <row r="33" spans="1:12" x14ac:dyDescent="0.25">
      <c r="A33" s="9"/>
      <c r="B33" s="9"/>
      <c r="C33" s="9"/>
      <c r="D33" s="14" t="s">
        <v>254</v>
      </c>
      <c r="E33" s="43" t="s">
        <v>265</v>
      </c>
      <c r="F33" s="43" t="s">
        <v>276</v>
      </c>
      <c r="G33" s="43" t="s">
        <v>280</v>
      </c>
      <c r="H33" s="89" t="s">
        <v>270</v>
      </c>
      <c r="I33" s="89" t="s">
        <v>271</v>
      </c>
      <c r="J33" s="510" t="s">
        <v>272</v>
      </c>
      <c r="K33" s="511"/>
    </row>
    <row r="34" spans="1:12" x14ac:dyDescent="0.25">
      <c r="A34" s="9"/>
      <c r="B34" s="68" t="s">
        <v>274</v>
      </c>
      <c r="C34" s="68"/>
      <c r="D34" s="105">
        <v>1.9153260000000001</v>
      </c>
      <c r="E34" s="40">
        <v>1.3</v>
      </c>
      <c r="F34" s="63">
        <v>0.3</v>
      </c>
      <c r="G34" s="63">
        <v>0.71</v>
      </c>
      <c r="H34" s="90">
        <v>1.5</v>
      </c>
      <c r="I34" s="90">
        <v>54</v>
      </c>
      <c r="J34" s="91">
        <f>+H34*F34*I34*D34*E34*G34</f>
        <v>42.958655321399995</v>
      </c>
      <c r="K34" s="99" t="s">
        <v>39</v>
      </c>
    </row>
    <row r="35" spans="1:12" x14ac:dyDescent="0.25">
      <c r="A35" s="9"/>
      <c r="B35" s="68" t="s">
        <v>273</v>
      </c>
      <c r="C35" s="68"/>
      <c r="D35" s="105">
        <v>3.7546470000000003</v>
      </c>
      <c r="E35" s="40">
        <v>1.3</v>
      </c>
      <c r="F35" s="63">
        <v>0.3</v>
      </c>
      <c r="G35" s="63">
        <v>0.71</v>
      </c>
      <c r="H35" s="90">
        <v>1.5</v>
      </c>
      <c r="I35" s="90">
        <v>54</v>
      </c>
      <c r="J35" s="91">
        <f t="shared" ref="J35:J41" si="3">+H35*F35*I35*D35*E35*G35</f>
        <v>84.212602098299996</v>
      </c>
      <c r="K35" s="99" t="s">
        <v>39</v>
      </c>
    </row>
    <row r="36" spans="1:12" x14ac:dyDescent="0.25">
      <c r="A36" s="9"/>
      <c r="B36" s="68" t="s">
        <v>275</v>
      </c>
      <c r="C36" s="68"/>
      <c r="D36" s="105">
        <v>1.9659960000000001</v>
      </c>
      <c r="E36" s="40">
        <v>1.3</v>
      </c>
      <c r="F36" s="63">
        <v>0.3</v>
      </c>
      <c r="G36" s="63">
        <v>0.71</v>
      </c>
      <c r="H36" s="90">
        <v>1.5</v>
      </c>
      <c r="I36" s="90">
        <v>54</v>
      </c>
      <c r="J36" s="91">
        <f t="shared" si="3"/>
        <v>44.095127684399991</v>
      </c>
      <c r="K36" s="99" t="s">
        <v>39</v>
      </c>
    </row>
    <row r="37" spans="1:12" x14ac:dyDescent="0.25">
      <c r="A37" s="9"/>
      <c r="B37" s="68" t="s">
        <v>277</v>
      </c>
      <c r="C37" s="68"/>
      <c r="D37" s="105">
        <v>6.7948470000000007</v>
      </c>
      <c r="E37" s="40">
        <v>1.3</v>
      </c>
      <c r="F37" s="63">
        <v>0.3</v>
      </c>
      <c r="G37" s="63">
        <v>0.71</v>
      </c>
      <c r="H37" s="90">
        <v>1.5</v>
      </c>
      <c r="I37" s="90">
        <v>54</v>
      </c>
      <c r="J37" s="91">
        <f t="shared" si="3"/>
        <v>152.40094387829998</v>
      </c>
      <c r="K37" s="99" t="s">
        <v>39</v>
      </c>
    </row>
    <row r="38" spans="1:12" x14ac:dyDescent="0.25">
      <c r="A38" s="9"/>
      <c r="B38" s="68" t="s">
        <v>274</v>
      </c>
      <c r="C38" s="68"/>
      <c r="D38" s="105">
        <v>1.9153260000000001</v>
      </c>
      <c r="E38" s="40">
        <f>+(1.3+0.5)/2</f>
        <v>0.9</v>
      </c>
      <c r="F38" s="63">
        <v>1.1499999999999999</v>
      </c>
      <c r="G38" s="63">
        <v>0.71</v>
      </c>
      <c r="H38" s="90">
        <v>1.5</v>
      </c>
      <c r="I38" s="90">
        <v>54</v>
      </c>
      <c r="J38" s="91">
        <f t="shared" si="3"/>
        <v>114.0056621991</v>
      </c>
      <c r="K38" s="99" t="s">
        <v>39</v>
      </c>
    </row>
    <row r="39" spans="1:12" x14ac:dyDescent="0.25">
      <c r="A39" s="9"/>
      <c r="B39" s="68" t="s">
        <v>273</v>
      </c>
      <c r="C39" s="68"/>
      <c r="D39" s="105">
        <v>3.7546470000000003</v>
      </c>
      <c r="E39" s="40">
        <f>+(1.3+0.5)/2</f>
        <v>0.9</v>
      </c>
      <c r="F39" s="63">
        <v>1.1499999999999999</v>
      </c>
      <c r="G39" s="63">
        <v>0.71</v>
      </c>
      <c r="H39" s="90">
        <v>1.5</v>
      </c>
      <c r="I39" s="90">
        <v>54</v>
      </c>
      <c r="J39" s="91">
        <f t="shared" si="3"/>
        <v>223.48729018394997</v>
      </c>
      <c r="K39" s="99" t="s">
        <v>39</v>
      </c>
    </row>
    <row r="40" spans="1:12" x14ac:dyDescent="0.25">
      <c r="A40" s="9"/>
      <c r="B40" s="68" t="s">
        <v>275</v>
      </c>
      <c r="C40" s="68"/>
      <c r="D40" s="105">
        <v>1.9659960000000001</v>
      </c>
      <c r="E40" s="40">
        <f>+(1.3+0.5)/2</f>
        <v>0.9</v>
      </c>
      <c r="F40" s="63">
        <v>1.1499999999999999</v>
      </c>
      <c r="G40" s="63">
        <v>0.71</v>
      </c>
      <c r="H40" s="90">
        <v>1.5</v>
      </c>
      <c r="I40" s="90">
        <v>54</v>
      </c>
      <c r="J40" s="91">
        <f t="shared" si="3"/>
        <v>117.02168500859999</v>
      </c>
      <c r="K40" s="99" t="s">
        <v>39</v>
      </c>
    </row>
    <row r="41" spans="1:12" x14ac:dyDescent="0.25">
      <c r="A41" s="9"/>
      <c r="B41" s="68" t="s">
        <v>277</v>
      </c>
      <c r="C41" s="68"/>
      <c r="D41" s="105">
        <v>6.7948470000000007</v>
      </c>
      <c r="E41" s="40">
        <f>+(1.3+0.5)/2</f>
        <v>0.9</v>
      </c>
      <c r="F41" s="63">
        <v>1.1499999999999999</v>
      </c>
      <c r="G41" s="63">
        <v>0.71</v>
      </c>
      <c r="H41" s="90">
        <v>1.5</v>
      </c>
      <c r="I41" s="90">
        <v>54</v>
      </c>
      <c r="J41" s="91">
        <f t="shared" si="3"/>
        <v>404.44865875394999</v>
      </c>
      <c r="K41" s="99" t="s">
        <v>39</v>
      </c>
    </row>
    <row r="42" spans="1:12" x14ac:dyDescent="0.25">
      <c r="A42" s="70"/>
      <c r="B42" s="71"/>
      <c r="C42" s="72"/>
      <c r="D42" s="73"/>
      <c r="E42" s="72"/>
      <c r="F42" s="73"/>
      <c r="G42" s="73"/>
      <c r="H42" s="93"/>
      <c r="I42" s="94" t="s">
        <v>260</v>
      </c>
      <c r="J42" s="92">
        <f>+SUM(J34:J41)</f>
        <v>1182.6306251279998</v>
      </c>
      <c r="K42" s="100" t="s">
        <v>39</v>
      </c>
    </row>
    <row r="43" spans="1:12" x14ac:dyDescent="0.25">
      <c r="A43" s="74"/>
      <c r="B43" s="75"/>
      <c r="C43" s="76"/>
      <c r="D43" s="77"/>
      <c r="E43" s="76"/>
      <c r="F43" s="77"/>
      <c r="G43" s="77"/>
      <c r="H43" s="95"/>
      <c r="I43" s="94" t="s">
        <v>261</v>
      </c>
      <c r="J43" s="92">
        <f>+L32</f>
        <v>20.81</v>
      </c>
      <c r="K43" s="100" t="s">
        <v>39</v>
      </c>
    </row>
    <row r="44" spans="1:12" x14ac:dyDescent="0.25">
      <c r="A44" s="78"/>
      <c r="B44" s="79"/>
      <c r="C44" s="80"/>
      <c r="D44" s="81"/>
      <c r="E44" s="80"/>
      <c r="F44" s="81"/>
      <c r="G44" s="81"/>
      <c r="H44" s="96"/>
      <c r="I44" s="94" t="s">
        <v>262</v>
      </c>
      <c r="J44" s="92">
        <f>+J42-J43</f>
        <v>1161.8206251279998</v>
      </c>
      <c r="K44" s="100" t="s">
        <v>39</v>
      </c>
    </row>
    <row r="45" spans="1:12" x14ac:dyDescent="0.25">
      <c r="A45" s="7">
        <v>2</v>
      </c>
      <c r="B45" s="7" t="s">
        <v>43</v>
      </c>
      <c r="C45" s="44"/>
      <c r="D45" s="44"/>
      <c r="G45" s="21"/>
      <c r="H45" s="21"/>
      <c r="I45" s="21"/>
    </row>
    <row r="46" spans="1:12" x14ac:dyDescent="0.25">
      <c r="A46" s="7" t="s">
        <v>54</v>
      </c>
      <c r="B46" s="132" t="s">
        <v>55</v>
      </c>
      <c r="C46" s="44"/>
      <c r="D46" s="44"/>
      <c r="G46" s="21"/>
      <c r="H46" s="21"/>
      <c r="I46" s="21"/>
    </row>
    <row r="47" spans="1:12" x14ac:dyDescent="0.25">
      <c r="A47" s="9" t="s">
        <v>56</v>
      </c>
      <c r="B47" s="12" t="s">
        <v>57</v>
      </c>
      <c r="C47" s="168"/>
      <c r="D47" s="169"/>
      <c r="E47" s="140"/>
      <c r="F47" s="140"/>
      <c r="G47" s="140"/>
      <c r="H47" s="140"/>
      <c r="I47" s="22"/>
      <c r="J47" s="141"/>
      <c r="K47" s="40" t="s">
        <v>13</v>
      </c>
      <c r="L47" s="64">
        <v>34</v>
      </c>
    </row>
    <row r="48" spans="1:12" x14ac:dyDescent="0.25">
      <c r="A48" s="9"/>
      <c r="B48" s="69"/>
      <c r="C48" s="61"/>
      <c r="D48" s="146" t="s">
        <v>254</v>
      </c>
      <c r="E48" s="147" t="s">
        <v>255</v>
      </c>
      <c r="F48" s="147" t="s">
        <v>258</v>
      </c>
      <c r="G48" s="522" t="s">
        <v>256</v>
      </c>
      <c r="H48" s="523"/>
      <c r="I48" s="21"/>
    </row>
    <row r="49" spans="1:12" x14ac:dyDescent="0.25">
      <c r="A49" s="9"/>
      <c r="B49" s="68" t="s">
        <v>257</v>
      </c>
      <c r="C49" s="40"/>
      <c r="D49" s="63">
        <f>4.2+4.2</f>
        <v>8.4</v>
      </c>
      <c r="E49" s="90">
        <f>(2.04+1.43)/2</f>
        <v>1.7349999999999999</v>
      </c>
      <c r="F49" s="90">
        <v>2</v>
      </c>
      <c r="G49" s="91">
        <f>+E49*D49*F49</f>
        <v>29.148</v>
      </c>
      <c r="H49" s="99" t="s">
        <v>60</v>
      </c>
      <c r="I49" s="21"/>
    </row>
    <row r="50" spans="1:12" x14ac:dyDescent="0.25">
      <c r="A50" s="9"/>
      <c r="B50" s="68" t="s">
        <v>259</v>
      </c>
      <c r="C50" s="40"/>
      <c r="D50" s="63">
        <v>6.7</v>
      </c>
      <c r="E50" s="90">
        <f>+(2.1+0.87)/2</f>
        <v>1.4850000000000001</v>
      </c>
      <c r="F50" s="90">
        <v>2</v>
      </c>
      <c r="G50" s="91">
        <f>+E50*D50*F50</f>
        <v>19.899000000000001</v>
      </c>
      <c r="H50" s="99" t="s">
        <v>60</v>
      </c>
      <c r="I50" s="21"/>
    </row>
    <row r="51" spans="1:12" x14ac:dyDescent="0.25">
      <c r="A51" s="9"/>
      <c r="B51" s="68" t="s">
        <v>259</v>
      </c>
      <c r="C51" s="40"/>
      <c r="D51" s="63">
        <v>5.44</v>
      </c>
      <c r="E51" s="90">
        <v>0.74</v>
      </c>
      <c r="F51" s="90">
        <v>2</v>
      </c>
      <c r="G51" s="91">
        <f>+E51*D51*F51</f>
        <v>8.0511999999999997</v>
      </c>
      <c r="H51" s="99" t="s">
        <v>60</v>
      </c>
      <c r="I51" s="21"/>
    </row>
    <row r="52" spans="1:12" x14ac:dyDescent="0.25">
      <c r="A52" s="9"/>
      <c r="B52" s="68" t="s">
        <v>259</v>
      </c>
      <c r="C52" s="40"/>
      <c r="D52" s="63">
        <v>3.22</v>
      </c>
      <c r="E52" s="90">
        <v>0.94</v>
      </c>
      <c r="F52" s="90">
        <v>2</v>
      </c>
      <c r="G52" s="91">
        <f>+E52*D52*F52</f>
        <v>6.0536000000000003</v>
      </c>
      <c r="H52" s="99" t="s">
        <v>60</v>
      </c>
      <c r="I52" s="21"/>
    </row>
    <row r="53" spans="1:12" x14ac:dyDescent="0.25">
      <c r="A53" s="70"/>
      <c r="B53" s="71"/>
      <c r="C53" s="72"/>
      <c r="D53" s="73"/>
      <c r="E53" s="93"/>
      <c r="F53" s="94" t="s">
        <v>260</v>
      </c>
      <c r="G53" s="92">
        <f>+SUM(G49:G52)</f>
        <v>63.151800000000001</v>
      </c>
      <c r="H53" s="100" t="s">
        <v>60</v>
      </c>
      <c r="I53" s="21"/>
    </row>
    <row r="54" spans="1:12" x14ac:dyDescent="0.25">
      <c r="A54" s="74"/>
      <c r="B54" s="75"/>
      <c r="C54" s="76"/>
      <c r="D54" s="77"/>
      <c r="E54" s="95"/>
      <c r="F54" s="94" t="s">
        <v>261</v>
      </c>
      <c r="G54" s="92">
        <f>+L47</f>
        <v>34</v>
      </c>
      <c r="H54" s="100" t="s">
        <v>60</v>
      </c>
      <c r="I54" s="21"/>
    </row>
    <row r="55" spans="1:12" x14ac:dyDescent="0.25">
      <c r="A55" s="78"/>
      <c r="B55" s="75"/>
      <c r="C55" s="76"/>
      <c r="D55" s="77"/>
      <c r="E55" s="95"/>
      <c r="F55" s="143" t="s">
        <v>262</v>
      </c>
      <c r="G55" s="144">
        <f>+G53-G54</f>
        <v>29.151800000000001</v>
      </c>
      <c r="H55" s="145" t="s">
        <v>60</v>
      </c>
      <c r="I55" s="21"/>
    </row>
    <row r="56" spans="1:12" hidden="1" x14ac:dyDescent="0.25">
      <c r="A56" s="9" t="s">
        <v>58</v>
      </c>
      <c r="B56" s="12" t="s">
        <v>59</v>
      </c>
      <c r="C56" s="22"/>
      <c r="D56" s="22"/>
      <c r="E56" s="140"/>
      <c r="F56" s="140"/>
      <c r="G56" s="140"/>
      <c r="H56" s="140"/>
      <c r="I56" s="22"/>
      <c r="J56" s="141"/>
      <c r="K56" s="40" t="s">
        <v>60</v>
      </c>
      <c r="L56" s="64">
        <v>34</v>
      </c>
    </row>
    <row r="57" spans="1:12" hidden="1" x14ac:dyDescent="0.25">
      <c r="A57" s="9"/>
      <c r="B57" s="69"/>
      <c r="C57" s="61"/>
      <c r="D57" s="146" t="s">
        <v>254</v>
      </c>
      <c r="E57" s="147" t="s">
        <v>255</v>
      </c>
      <c r="F57" s="147" t="s">
        <v>258</v>
      </c>
      <c r="G57" s="522" t="s">
        <v>256</v>
      </c>
      <c r="H57" s="523"/>
      <c r="I57" s="21"/>
    </row>
    <row r="58" spans="1:12" hidden="1" x14ac:dyDescent="0.25">
      <c r="A58" s="9"/>
      <c r="B58" s="68" t="s">
        <v>257</v>
      </c>
      <c r="C58" s="40"/>
      <c r="D58" s="63">
        <f>4.2+4.2</f>
        <v>8.4</v>
      </c>
      <c r="E58" s="90">
        <f>(2.04+1.43)/2</f>
        <v>1.7349999999999999</v>
      </c>
      <c r="F58" s="90">
        <v>1</v>
      </c>
      <c r="G58" s="91">
        <f>+E58*D58*F58</f>
        <v>14.574</v>
      </c>
      <c r="H58" s="99" t="s">
        <v>60</v>
      </c>
      <c r="I58" s="21"/>
    </row>
    <row r="59" spans="1:12" hidden="1" x14ac:dyDescent="0.25">
      <c r="A59" s="9"/>
      <c r="B59" s="68" t="s">
        <v>259</v>
      </c>
      <c r="C59" s="40"/>
      <c r="D59" s="63">
        <v>6.7</v>
      </c>
      <c r="E59" s="90">
        <f>+(2.1+0.87)/2</f>
        <v>1.4850000000000001</v>
      </c>
      <c r="F59" s="90">
        <v>1</v>
      </c>
      <c r="G59" s="91">
        <f>+E59*D59*F59</f>
        <v>9.9495000000000005</v>
      </c>
      <c r="H59" s="99" t="s">
        <v>60</v>
      </c>
      <c r="I59" s="21"/>
    </row>
    <row r="60" spans="1:12" hidden="1" x14ac:dyDescent="0.25">
      <c r="A60" s="9"/>
      <c r="B60" s="68" t="s">
        <v>259</v>
      </c>
      <c r="C60" s="40"/>
      <c r="D60" s="63">
        <v>5.44</v>
      </c>
      <c r="E60" s="90">
        <v>0.74</v>
      </c>
      <c r="F60" s="90">
        <v>1</v>
      </c>
      <c r="G60" s="91">
        <f>+E60*D60*F60</f>
        <v>4.0255999999999998</v>
      </c>
      <c r="H60" s="99" t="s">
        <v>60</v>
      </c>
      <c r="I60" s="21"/>
    </row>
    <row r="61" spans="1:12" hidden="1" x14ac:dyDescent="0.25">
      <c r="A61" s="9"/>
      <c r="B61" s="68" t="s">
        <v>259</v>
      </c>
      <c r="C61" s="40"/>
      <c r="D61" s="63">
        <v>3.22</v>
      </c>
      <c r="E61" s="90">
        <v>0.94</v>
      </c>
      <c r="F61" s="90">
        <v>1</v>
      </c>
      <c r="G61" s="91">
        <f>+E61*D61*F61</f>
        <v>3.0268000000000002</v>
      </c>
      <c r="H61" s="99" t="s">
        <v>60</v>
      </c>
      <c r="I61" s="21"/>
    </row>
    <row r="62" spans="1:12" hidden="1" x14ac:dyDescent="0.25">
      <c r="A62" s="70"/>
      <c r="B62" s="71"/>
      <c r="C62" s="72"/>
      <c r="D62" s="73"/>
      <c r="E62" s="93"/>
      <c r="F62" s="94" t="s">
        <v>260</v>
      </c>
      <c r="G62" s="92">
        <f>+SUM(G58:G61)</f>
        <v>31.575900000000001</v>
      </c>
      <c r="H62" s="100" t="s">
        <v>60</v>
      </c>
      <c r="I62" s="21"/>
    </row>
    <row r="63" spans="1:12" hidden="1" x14ac:dyDescent="0.25">
      <c r="A63" s="74"/>
      <c r="B63" s="75"/>
      <c r="C63" s="76"/>
      <c r="D63" s="77"/>
      <c r="E63" s="95"/>
      <c r="F63" s="94" t="s">
        <v>261</v>
      </c>
      <c r="G63" s="92">
        <f>+L56</f>
        <v>34</v>
      </c>
      <c r="H63" s="100" t="s">
        <v>60</v>
      </c>
      <c r="I63" s="21"/>
    </row>
    <row r="64" spans="1:12" hidden="1" x14ac:dyDescent="0.25">
      <c r="A64" s="78"/>
      <c r="B64" s="79"/>
      <c r="C64" s="80"/>
      <c r="D64" s="81"/>
      <c r="E64" s="96"/>
      <c r="F64" s="94" t="s">
        <v>262</v>
      </c>
      <c r="G64" s="92">
        <f>+G62-G63</f>
        <v>-2.4240999999999993</v>
      </c>
      <c r="H64" s="100" t="s">
        <v>60</v>
      </c>
      <c r="I64" s="21"/>
    </row>
    <row r="65" spans="1:18" ht="51" hidden="1" x14ac:dyDescent="0.25">
      <c r="A65" s="9" t="s">
        <v>61</v>
      </c>
      <c r="B65" s="14" t="s">
        <v>62</v>
      </c>
      <c r="C65" s="40" t="s">
        <v>13</v>
      </c>
      <c r="D65" s="63">
        <v>7.1</v>
      </c>
    </row>
    <row r="66" spans="1:18" hidden="1" x14ac:dyDescent="0.25">
      <c r="A66" s="9"/>
      <c r="B66" s="14"/>
      <c r="C66" s="40"/>
      <c r="D66" s="63"/>
    </row>
    <row r="67" spans="1:18" hidden="1" x14ac:dyDescent="0.25">
      <c r="A67" s="9"/>
      <c r="B67" s="14"/>
      <c r="C67" s="40"/>
      <c r="D67" s="63"/>
    </row>
    <row r="68" spans="1:18" hidden="1" x14ac:dyDescent="0.25">
      <c r="A68" s="9"/>
      <c r="B68" s="14"/>
      <c r="C68" s="40"/>
      <c r="D68" s="63"/>
    </row>
    <row r="69" spans="1:18" hidden="1" x14ac:dyDescent="0.25">
      <c r="A69" s="9"/>
      <c r="B69" s="14"/>
      <c r="C69" s="40"/>
      <c r="D69" s="63"/>
    </row>
    <row r="70" spans="1:18" s="198" customFormat="1" x14ac:dyDescent="0.25">
      <c r="A70" s="34" t="s">
        <v>237</v>
      </c>
      <c r="B70" s="101" t="s">
        <v>239</v>
      </c>
      <c r="C70" s="201"/>
      <c r="D70" s="202"/>
      <c r="E70" s="203" t="s">
        <v>32</v>
      </c>
      <c r="F70" s="199">
        <f>+SUM(D71:D72)</f>
        <v>32</v>
      </c>
      <c r="G70" s="200"/>
      <c r="H70" s="200"/>
      <c r="I70" s="200"/>
    </row>
    <row r="71" spans="1:18" x14ac:dyDescent="0.25">
      <c r="A71" s="122"/>
      <c r="B71" s="137" t="s">
        <v>268</v>
      </c>
      <c r="C71" s="138"/>
      <c r="D71" s="123">
        <v>8</v>
      </c>
      <c r="E71" s="135" t="s">
        <v>32</v>
      </c>
      <c r="F71" s="136"/>
      <c r="G71" s="136"/>
      <c r="H71" s="136"/>
      <c r="I71" s="136"/>
    </row>
    <row r="72" spans="1:18" x14ac:dyDescent="0.25">
      <c r="A72" s="122"/>
      <c r="B72" s="137" t="s">
        <v>269</v>
      </c>
      <c r="C72" s="138"/>
      <c r="D72" s="123">
        <v>24</v>
      </c>
      <c r="E72" s="135" t="s">
        <v>32</v>
      </c>
      <c r="F72" s="136"/>
      <c r="G72" s="136"/>
      <c r="H72" s="136"/>
      <c r="I72" s="136"/>
    </row>
    <row r="73" spans="1:18" x14ac:dyDescent="0.25">
      <c r="A73" s="122"/>
      <c r="B73" s="124"/>
      <c r="C73" s="138"/>
      <c r="D73" s="123"/>
      <c r="E73" s="136"/>
      <c r="F73" s="136"/>
      <c r="G73" s="136"/>
      <c r="H73" s="136"/>
      <c r="I73" s="136"/>
    </row>
    <row r="74" spans="1:18" s="198" customFormat="1" x14ac:dyDescent="0.25">
      <c r="A74" s="34" t="s">
        <v>267</v>
      </c>
      <c r="B74" s="101" t="s">
        <v>241</v>
      </c>
      <c r="E74" s="196" t="s">
        <v>32</v>
      </c>
      <c r="F74" s="199">
        <f>+SUM(D75:D76)</f>
        <v>32</v>
      </c>
      <c r="I74" s="200"/>
    </row>
    <row r="75" spans="1:18" x14ac:dyDescent="0.25">
      <c r="A75" s="122"/>
      <c r="B75" s="137" t="s">
        <v>268</v>
      </c>
      <c r="C75" s="138"/>
      <c r="D75" s="123">
        <v>8</v>
      </c>
      <c r="E75" s="138" t="s">
        <v>32</v>
      </c>
      <c r="F75" s="136"/>
      <c r="G75" s="136"/>
      <c r="H75" s="136"/>
      <c r="I75" s="139"/>
      <c r="R75" s="88"/>
    </row>
    <row r="76" spans="1:18" x14ac:dyDescent="0.25">
      <c r="A76" s="122"/>
      <c r="B76" s="193" t="s">
        <v>269</v>
      </c>
      <c r="C76" s="194"/>
      <c r="D76" s="195">
        <v>24</v>
      </c>
      <c r="E76" s="194" t="s">
        <v>32</v>
      </c>
      <c r="F76" s="136"/>
      <c r="G76" s="136"/>
      <c r="H76" s="136"/>
      <c r="I76" s="139"/>
    </row>
    <row r="77" spans="1:18" s="37" customFormat="1" x14ac:dyDescent="0.25">
      <c r="A77" s="34" t="s">
        <v>303</v>
      </c>
      <c r="B77" s="101" t="s">
        <v>315</v>
      </c>
      <c r="C77" s="196"/>
      <c r="D77" s="197"/>
      <c r="E77" s="197"/>
      <c r="F77" s="197"/>
      <c r="G77" s="197"/>
      <c r="H77" s="192"/>
    </row>
    <row r="78" spans="1:18" x14ac:dyDescent="0.25">
      <c r="A78" s="9"/>
      <c r="B78" s="9"/>
      <c r="C78" s="40"/>
      <c r="D78" s="43" t="s">
        <v>254</v>
      </c>
      <c r="E78" s="89" t="s">
        <v>255</v>
      </c>
      <c r="F78" s="89" t="s">
        <v>258</v>
      </c>
      <c r="G78" s="510" t="s">
        <v>256</v>
      </c>
      <c r="H78" s="511"/>
      <c r="I78" s="21"/>
    </row>
    <row r="79" spans="1:18" x14ac:dyDescent="0.25">
      <c r="A79" s="9"/>
      <c r="B79" s="68" t="s">
        <v>259</v>
      </c>
      <c r="C79" s="59"/>
      <c r="D79" s="185">
        <v>6.7</v>
      </c>
      <c r="E79" s="186">
        <f>+(2.1+0.87)/2</f>
        <v>1.4850000000000001</v>
      </c>
      <c r="F79" s="186">
        <v>1</v>
      </c>
      <c r="G79" s="187">
        <f>+E79*D79*F79</f>
        <v>9.9495000000000005</v>
      </c>
      <c r="H79" s="134" t="s">
        <v>60</v>
      </c>
      <c r="I79" s="21"/>
    </row>
    <row r="80" spans="1:18" x14ac:dyDescent="0.25">
      <c r="A80" s="9"/>
      <c r="B80" s="68" t="s">
        <v>259</v>
      </c>
      <c r="C80" s="59"/>
      <c r="D80" s="185">
        <v>5.44</v>
      </c>
      <c r="E80" s="186">
        <v>0.74</v>
      </c>
      <c r="F80" s="186">
        <v>1</v>
      </c>
      <c r="G80" s="187">
        <f>+E80*D80*F80</f>
        <v>4.0255999999999998</v>
      </c>
      <c r="H80" s="134" t="s">
        <v>60</v>
      </c>
      <c r="I80" s="21"/>
    </row>
    <row r="81" spans="1:12" x14ac:dyDescent="0.25">
      <c r="A81" s="9"/>
      <c r="B81" s="68" t="s">
        <v>259</v>
      </c>
      <c r="C81" s="59"/>
      <c r="D81" s="185">
        <v>3.22</v>
      </c>
      <c r="E81" s="186">
        <v>0.94</v>
      </c>
      <c r="F81" s="186">
        <v>1</v>
      </c>
      <c r="G81" s="187">
        <f>+E81*D81*F81</f>
        <v>3.0268000000000002</v>
      </c>
      <c r="H81" s="134" t="s">
        <v>60</v>
      </c>
      <c r="I81" s="21"/>
    </row>
    <row r="82" spans="1:12" x14ac:dyDescent="0.25">
      <c r="A82" s="70"/>
      <c r="B82" s="71"/>
      <c r="C82" s="188"/>
      <c r="D82" s="189"/>
      <c r="E82" s="190" t="s">
        <v>317</v>
      </c>
      <c r="F82" s="186"/>
      <c r="G82" s="187" cm="1">
        <f t="array" ref="G82">+SUM((G79:G81)/(1.2*1.2))</f>
        <v>11.806875000000002</v>
      </c>
      <c r="H82" s="134" t="s">
        <v>287</v>
      </c>
      <c r="I82" s="21"/>
    </row>
    <row r="83" spans="1:12" x14ac:dyDescent="0.25">
      <c r="A83" s="70"/>
      <c r="B83" s="71"/>
      <c r="C83" s="72"/>
      <c r="D83" s="73"/>
      <c r="E83" s="93"/>
      <c r="F83" s="94" t="s">
        <v>260</v>
      </c>
      <c r="G83" s="92">
        <v>12</v>
      </c>
      <c r="H83" s="100" t="s">
        <v>287</v>
      </c>
      <c r="I83" s="21"/>
    </row>
    <row r="84" spans="1:12" x14ac:dyDescent="0.25">
      <c r="A84" s="74"/>
      <c r="B84" s="75"/>
      <c r="C84" s="76"/>
      <c r="D84" s="77"/>
      <c r="E84" s="95"/>
      <c r="F84" s="94" t="s">
        <v>261</v>
      </c>
      <c r="G84" s="92">
        <v>0</v>
      </c>
      <c r="H84" s="100" t="s">
        <v>287</v>
      </c>
      <c r="I84" s="21"/>
    </row>
    <row r="85" spans="1:12" x14ac:dyDescent="0.25">
      <c r="A85" s="78"/>
      <c r="B85" s="75"/>
      <c r="C85" s="76"/>
      <c r="D85" s="77"/>
      <c r="E85" s="95"/>
      <c r="F85" s="143" t="s">
        <v>262</v>
      </c>
      <c r="G85" s="144">
        <v>12</v>
      </c>
      <c r="H85" s="145" t="s">
        <v>287</v>
      </c>
      <c r="I85" s="21"/>
    </row>
    <row r="86" spans="1:12" s="37" customFormat="1" x14ac:dyDescent="0.25">
      <c r="A86" s="34" t="s">
        <v>316</v>
      </c>
      <c r="B86" s="101" t="s">
        <v>313</v>
      </c>
      <c r="C86" s="196"/>
      <c r="D86" s="197"/>
      <c r="E86" s="197"/>
      <c r="F86" s="197"/>
      <c r="G86" s="197"/>
      <c r="H86" s="192"/>
    </row>
    <row r="87" spans="1:12" x14ac:dyDescent="0.25">
      <c r="A87" s="9"/>
      <c r="B87" s="9"/>
      <c r="C87" s="40"/>
      <c r="D87" s="43" t="s">
        <v>254</v>
      </c>
      <c r="E87" s="89" t="s">
        <v>255</v>
      </c>
      <c r="F87" s="89" t="s">
        <v>258</v>
      </c>
      <c r="G87" s="510" t="s">
        <v>256</v>
      </c>
      <c r="H87" s="511"/>
      <c r="I87" s="21"/>
    </row>
    <row r="88" spans="1:12" x14ac:dyDescent="0.25">
      <c r="A88" s="9"/>
      <c r="B88" s="68" t="s">
        <v>257</v>
      </c>
      <c r="C88" s="59"/>
      <c r="D88" s="185">
        <f>4.2+4.2</f>
        <v>8.4</v>
      </c>
      <c r="E88" s="186">
        <f>(2.04+1.43)/2</f>
        <v>1.7349999999999999</v>
      </c>
      <c r="F88" s="186">
        <v>1</v>
      </c>
      <c r="G88" s="187">
        <f>+E88*D88*F88</f>
        <v>14.574</v>
      </c>
      <c r="H88" s="134" t="s">
        <v>60</v>
      </c>
      <c r="I88" s="21"/>
    </row>
    <row r="89" spans="1:12" x14ac:dyDescent="0.25">
      <c r="A89" s="9"/>
      <c r="B89" s="68" t="s">
        <v>259</v>
      </c>
      <c r="C89" s="59"/>
      <c r="D89" s="185">
        <v>6.7</v>
      </c>
      <c r="E89" s="186">
        <f>+(2.1+0.87)/2</f>
        <v>1.4850000000000001</v>
      </c>
      <c r="F89" s="186">
        <v>1</v>
      </c>
      <c r="G89" s="187">
        <f>+E89*D89*F89</f>
        <v>9.9495000000000005</v>
      </c>
      <c r="H89" s="134" t="s">
        <v>60</v>
      </c>
      <c r="I89" s="21"/>
    </row>
    <row r="90" spans="1:12" x14ac:dyDescent="0.25">
      <c r="A90" s="9"/>
      <c r="B90" s="68" t="s">
        <v>259</v>
      </c>
      <c r="C90" s="59"/>
      <c r="D90" s="185">
        <v>5.44</v>
      </c>
      <c r="E90" s="186">
        <v>0.74</v>
      </c>
      <c r="F90" s="186">
        <v>1</v>
      </c>
      <c r="G90" s="187">
        <f>+E90*D90*F90</f>
        <v>4.0255999999999998</v>
      </c>
      <c r="H90" s="134" t="s">
        <v>60</v>
      </c>
      <c r="I90" s="21"/>
    </row>
    <row r="91" spans="1:12" x14ac:dyDescent="0.25">
      <c r="A91" s="9"/>
      <c r="B91" s="68" t="s">
        <v>259</v>
      </c>
      <c r="C91" s="59"/>
      <c r="D91" s="185">
        <v>3.22</v>
      </c>
      <c r="E91" s="186">
        <v>0.94</v>
      </c>
      <c r="F91" s="186">
        <v>1</v>
      </c>
      <c r="G91" s="187">
        <f>+E91*D91*F91</f>
        <v>3.0268000000000002</v>
      </c>
      <c r="H91" s="134" t="s">
        <v>60</v>
      </c>
      <c r="I91" s="21"/>
    </row>
    <row r="92" spans="1:12" x14ac:dyDescent="0.25">
      <c r="A92" s="70"/>
      <c r="B92" s="71"/>
      <c r="C92" s="72"/>
      <c r="D92" s="73"/>
      <c r="E92" s="93"/>
      <c r="F92" s="94" t="s">
        <v>260</v>
      </c>
      <c r="G92" s="92">
        <f>SUM(G88:G91)</f>
        <v>31.575900000000001</v>
      </c>
      <c r="H92" s="100" t="s">
        <v>60</v>
      </c>
      <c r="I92" s="21"/>
    </row>
    <row r="93" spans="1:12" x14ac:dyDescent="0.25">
      <c r="A93" s="74"/>
      <c r="B93" s="75"/>
      <c r="C93" s="76"/>
      <c r="D93" s="77"/>
      <c r="E93" s="95"/>
      <c r="F93" s="94" t="s">
        <v>261</v>
      </c>
      <c r="G93" s="92">
        <v>0</v>
      </c>
      <c r="H93" s="100" t="s">
        <v>60</v>
      </c>
      <c r="I93" s="21"/>
    </row>
    <row r="94" spans="1:12" x14ac:dyDescent="0.25">
      <c r="A94" s="78"/>
      <c r="B94" s="75"/>
      <c r="C94" s="76"/>
      <c r="D94" s="77"/>
      <c r="E94" s="95"/>
      <c r="F94" s="143" t="s">
        <v>262</v>
      </c>
      <c r="G94" s="144">
        <f>+G92-G93</f>
        <v>31.575900000000001</v>
      </c>
      <c r="H94" s="145" t="s">
        <v>60</v>
      </c>
      <c r="I94" s="21"/>
    </row>
    <row r="95" spans="1:12" x14ac:dyDescent="0.25">
      <c r="A95" s="69" t="s">
        <v>89</v>
      </c>
      <c r="B95" s="12" t="s">
        <v>90</v>
      </c>
      <c r="C95" s="22"/>
      <c r="D95" s="22"/>
      <c r="E95" s="140"/>
      <c r="F95" s="140"/>
      <c r="G95" s="140"/>
      <c r="H95" s="140"/>
      <c r="I95" s="22"/>
      <c r="J95" s="22"/>
      <c r="K95" s="40" t="s">
        <v>13</v>
      </c>
      <c r="L95" s="64">
        <v>15.82</v>
      </c>
    </row>
    <row r="96" spans="1:12" x14ac:dyDescent="0.25">
      <c r="A96" s="9"/>
      <c r="B96" s="69"/>
      <c r="C96" s="61"/>
      <c r="D96" s="146" t="s">
        <v>254</v>
      </c>
      <c r="E96" s="147" t="s">
        <v>255</v>
      </c>
      <c r="F96" s="147" t="s">
        <v>258</v>
      </c>
      <c r="G96" s="522" t="s">
        <v>256</v>
      </c>
      <c r="H96" s="523"/>
      <c r="I96" s="21"/>
    </row>
    <row r="97" spans="1:12" x14ac:dyDescent="0.25">
      <c r="A97" s="9"/>
      <c r="B97" s="68" t="s">
        <v>257</v>
      </c>
      <c r="C97" s="40"/>
      <c r="D97" s="63">
        <f>4.2+4.2</f>
        <v>8.4</v>
      </c>
      <c r="E97" s="90">
        <f>(2.04+1.43)/2</f>
        <v>1.7349999999999999</v>
      </c>
      <c r="F97" s="90">
        <v>2</v>
      </c>
      <c r="G97" s="91">
        <f t="shared" ref="G97:G103" si="4">+E97*D97*F97</f>
        <v>29.148</v>
      </c>
      <c r="H97" s="99" t="s">
        <v>60</v>
      </c>
      <c r="I97" s="21"/>
    </row>
    <row r="98" spans="1:12" x14ac:dyDescent="0.25">
      <c r="A98" s="9"/>
      <c r="B98" s="68" t="s">
        <v>259</v>
      </c>
      <c r="C98" s="40"/>
      <c r="D98" s="63">
        <v>6.7</v>
      </c>
      <c r="E98" s="90">
        <f>+(2.1+0.87)/2</f>
        <v>1.4850000000000001</v>
      </c>
      <c r="F98" s="90">
        <v>2</v>
      </c>
      <c r="G98" s="91">
        <f t="shared" si="4"/>
        <v>19.899000000000001</v>
      </c>
      <c r="H98" s="99" t="s">
        <v>60</v>
      </c>
      <c r="I98" s="21"/>
    </row>
    <row r="99" spans="1:12" x14ac:dyDescent="0.25">
      <c r="A99" s="9"/>
      <c r="B99" s="68" t="s">
        <v>259</v>
      </c>
      <c r="C99" s="40"/>
      <c r="D99" s="63">
        <v>5.44</v>
      </c>
      <c r="E99" s="90">
        <v>0.74</v>
      </c>
      <c r="F99" s="90">
        <v>2</v>
      </c>
      <c r="G99" s="91">
        <f t="shared" si="4"/>
        <v>8.0511999999999997</v>
      </c>
      <c r="H99" s="99" t="s">
        <v>60</v>
      </c>
      <c r="I99" s="21"/>
    </row>
    <row r="100" spans="1:12" x14ac:dyDescent="0.25">
      <c r="A100" s="9"/>
      <c r="B100" s="68" t="s">
        <v>259</v>
      </c>
      <c r="C100" s="40"/>
      <c r="D100" s="63">
        <v>3.22</v>
      </c>
      <c r="E100" s="90">
        <v>0.94</v>
      </c>
      <c r="F100" s="90">
        <v>2</v>
      </c>
      <c r="G100" s="91">
        <f t="shared" si="4"/>
        <v>6.0536000000000003</v>
      </c>
      <c r="H100" s="99" t="s">
        <v>60</v>
      </c>
      <c r="I100" s="21"/>
    </row>
    <row r="101" spans="1:12" ht="25.5" x14ac:dyDescent="0.25">
      <c r="A101" s="9"/>
      <c r="B101" s="68" t="s">
        <v>293</v>
      </c>
      <c r="C101" s="40"/>
      <c r="D101" s="63">
        <v>11.3</v>
      </c>
      <c r="E101" s="90">
        <v>0.6</v>
      </c>
      <c r="F101" s="90">
        <v>1</v>
      </c>
      <c r="G101" s="91">
        <f t="shared" si="4"/>
        <v>6.78</v>
      </c>
      <c r="H101" s="99" t="s">
        <v>60</v>
      </c>
      <c r="I101" s="21"/>
    </row>
    <row r="102" spans="1:12" x14ac:dyDescent="0.25">
      <c r="A102" s="70"/>
      <c r="B102" s="68" t="s">
        <v>295</v>
      </c>
      <c r="C102" s="40"/>
      <c r="D102" s="63">
        <v>3.8</v>
      </c>
      <c r="E102" s="90">
        <v>0.2</v>
      </c>
      <c r="F102" s="90">
        <v>4</v>
      </c>
      <c r="G102" s="91">
        <f t="shared" si="4"/>
        <v>3.04</v>
      </c>
      <c r="H102" s="99" t="s">
        <v>60</v>
      </c>
      <c r="I102" s="21"/>
    </row>
    <row r="103" spans="1:12" ht="25.5" x14ac:dyDescent="0.25">
      <c r="A103" s="70"/>
      <c r="B103" s="68" t="s">
        <v>294</v>
      </c>
      <c r="C103" s="72"/>
      <c r="D103" s="63">
        <v>11.3</v>
      </c>
      <c r="E103" s="90">
        <v>0.25</v>
      </c>
      <c r="F103" s="90">
        <v>1</v>
      </c>
      <c r="G103" s="91">
        <f t="shared" si="4"/>
        <v>2.8250000000000002</v>
      </c>
      <c r="H103" s="99" t="s">
        <v>60</v>
      </c>
      <c r="I103" s="21"/>
    </row>
    <row r="104" spans="1:12" x14ac:dyDescent="0.25">
      <c r="A104" s="70"/>
      <c r="B104" s="71"/>
      <c r="C104" s="72"/>
      <c r="D104" s="73"/>
      <c r="E104" s="93"/>
      <c r="F104" s="94" t="s">
        <v>260</v>
      </c>
      <c r="G104" s="92">
        <f>+SUM(G97:G103)</f>
        <v>75.796800000000005</v>
      </c>
      <c r="H104" s="100" t="s">
        <v>60</v>
      </c>
      <c r="I104" s="21"/>
    </row>
    <row r="105" spans="1:12" x14ac:dyDescent="0.25">
      <c r="A105" s="74"/>
      <c r="B105" s="75"/>
      <c r="C105" s="76"/>
      <c r="D105" s="77"/>
      <c r="E105" s="95"/>
      <c r="F105" s="94" t="s">
        <v>261</v>
      </c>
      <c r="G105" s="92">
        <f>+L95</f>
        <v>15.82</v>
      </c>
      <c r="H105" s="100" t="s">
        <v>60</v>
      </c>
      <c r="I105" s="21"/>
    </row>
    <row r="106" spans="1:12" x14ac:dyDescent="0.25">
      <c r="A106" s="78"/>
      <c r="B106" s="79"/>
      <c r="C106" s="76"/>
      <c r="D106" s="77"/>
      <c r="E106" s="95"/>
      <c r="F106" s="143" t="s">
        <v>262</v>
      </c>
      <c r="G106" s="144">
        <f>+G104-G105</f>
        <v>59.976800000000004</v>
      </c>
      <c r="H106" s="145" t="s">
        <v>60</v>
      </c>
      <c r="I106" s="21"/>
    </row>
    <row r="107" spans="1:12" x14ac:dyDescent="0.25">
      <c r="A107" s="9" t="s">
        <v>91</v>
      </c>
      <c r="B107" s="12" t="s">
        <v>92</v>
      </c>
      <c r="C107" s="167"/>
      <c r="D107" s="22"/>
      <c r="E107" s="140"/>
      <c r="F107" s="140"/>
      <c r="G107" s="140"/>
      <c r="H107" s="140"/>
      <c r="I107" s="22"/>
      <c r="J107" s="141"/>
      <c r="K107" s="40" t="s">
        <v>13</v>
      </c>
      <c r="L107" s="64">
        <v>30</v>
      </c>
    </row>
    <row r="108" spans="1:12" x14ac:dyDescent="0.25">
      <c r="A108" s="9"/>
      <c r="B108" s="9"/>
      <c r="C108" s="61"/>
      <c r="D108" s="146" t="s">
        <v>254</v>
      </c>
      <c r="E108" s="147" t="s">
        <v>255</v>
      </c>
      <c r="F108" s="147" t="s">
        <v>258</v>
      </c>
      <c r="G108" s="522" t="s">
        <v>256</v>
      </c>
      <c r="H108" s="523"/>
      <c r="I108" s="21"/>
    </row>
    <row r="109" spans="1:12" x14ac:dyDescent="0.25">
      <c r="A109" s="9"/>
      <c r="B109" s="68" t="s">
        <v>257</v>
      </c>
      <c r="C109" s="40"/>
      <c r="D109" s="63">
        <f>4.2+4.2</f>
        <v>8.4</v>
      </c>
      <c r="E109" s="90">
        <f>(2.04+1.43)/2</f>
        <v>1.7349999999999999</v>
      </c>
      <c r="F109" s="90">
        <v>2</v>
      </c>
      <c r="G109" s="91">
        <f t="shared" ref="G109:G115" si="5">+E109*D109*F109</f>
        <v>29.148</v>
      </c>
      <c r="H109" s="99" t="s">
        <v>60</v>
      </c>
      <c r="I109" s="21"/>
    </row>
    <row r="110" spans="1:12" x14ac:dyDescent="0.25">
      <c r="A110" s="9"/>
      <c r="B110" s="68" t="s">
        <v>259</v>
      </c>
      <c r="C110" s="40"/>
      <c r="D110" s="63">
        <v>6.7</v>
      </c>
      <c r="E110" s="90">
        <f>+(2.1+0.87)/2</f>
        <v>1.4850000000000001</v>
      </c>
      <c r="F110" s="90">
        <v>2</v>
      </c>
      <c r="G110" s="91">
        <f t="shared" si="5"/>
        <v>19.899000000000001</v>
      </c>
      <c r="H110" s="99" t="s">
        <v>60</v>
      </c>
      <c r="I110" s="21"/>
    </row>
    <row r="111" spans="1:12" x14ac:dyDescent="0.25">
      <c r="A111" s="9"/>
      <c r="B111" s="68" t="s">
        <v>259</v>
      </c>
      <c r="C111" s="40"/>
      <c r="D111" s="63">
        <v>5.44</v>
      </c>
      <c r="E111" s="90">
        <v>0.74</v>
      </c>
      <c r="F111" s="90">
        <v>2</v>
      </c>
      <c r="G111" s="91">
        <f t="shared" si="5"/>
        <v>8.0511999999999997</v>
      </c>
      <c r="H111" s="99" t="s">
        <v>60</v>
      </c>
      <c r="I111" s="21"/>
    </row>
    <row r="112" spans="1:12" x14ac:dyDescent="0.25">
      <c r="A112" s="9"/>
      <c r="B112" s="68" t="s">
        <v>259</v>
      </c>
      <c r="C112" s="40"/>
      <c r="D112" s="63">
        <v>3.22</v>
      </c>
      <c r="E112" s="90">
        <v>0.94</v>
      </c>
      <c r="F112" s="90">
        <v>2</v>
      </c>
      <c r="G112" s="91">
        <f t="shared" si="5"/>
        <v>6.0536000000000003</v>
      </c>
      <c r="H112" s="99" t="s">
        <v>60</v>
      </c>
      <c r="I112" s="21"/>
    </row>
    <row r="113" spans="1:12" ht="25.5" x14ac:dyDescent="0.25">
      <c r="A113" s="9"/>
      <c r="B113" s="68" t="s">
        <v>293</v>
      </c>
      <c r="C113" s="40"/>
      <c r="D113" s="63">
        <v>11.3</v>
      </c>
      <c r="E113" s="90">
        <v>0.6</v>
      </c>
      <c r="F113" s="90">
        <v>1</v>
      </c>
      <c r="G113" s="91">
        <f t="shared" si="5"/>
        <v>6.78</v>
      </c>
      <c r="H113" s="99" t="s">
        <v>60</v>
      </c>
      <c r="I113" s="21"/>
    </row>
    <row r="114" spans="1:12" x14ac:dyDescent="0.25">
      <c r="A114" s="70"/>
      <c r="B114" s="68" t="s">
        <v>295</v>
      </c>
      <c r="C114" s="40"/>
      <c r="D114" s="63">
        <v>3.8</v>
      </c>
      <c r="E114" s="90">
        <v>0.2</v>
      </c>
      <c r="F114" s="90">
        <v>4</v>
      </c>
      <c r="G114" s="91">
        <f t="shared" si="5"/>
        <v>3.04</v>
      </c>
      <c r="H114" s="99" t="s">
        <v>60</v>
      </c>
      <c r="I114" s="21"/>
    </row>
    <row r="115" spans="1:12" ht="25.5" x14ac:dyDescent="0.25">
      <c r="A115" s="70"/>
      <c r="B115" s="68" t="s">
        <v>294</v>
      </c>
      <c r="C115" s="72"/>
      <c r="D115" s="63">
        <v>11.3</v>
      </c>
      <c r="E115" s="90">
        <v>0.25</v>
      </c>
      <c r="F115" s="90">
        <v>1</v>
      </c>
      <c r="G115" s="91">
        <f t="shared" si="5"/>
        <v>2.8250000000000002</v>
      </c>
      <c r="H115" s="99" t="s">
        <v>60</v>
      </c>
      <c r="I115" s="21"/>
    </row>
    <row r="116" spans="1:12" x14ac:dyDescent="0.25">
      <c r="A116" s="70"/>
      <c r="B116" s="71"/>
      <c r="C116" s="72"/>
      <c r="D116" s="73"/>
      <c r="E116" s="93"/>
      <c r="F116" s="94" t="s">
        <v>260</v>
      </c>
      <c r="G116" s="92">
        <f>+SUM(G109:G115)</f>
        <v>75.796800000000005</v>
      </c>
      <c r="H116" s="100" t="s">
        <v>60</v>
      </c>
      <c r="I116" s="21"/>
    </row>
    <row r="117" spans="1:12" x14ac:dyDescent="0.25">
      <c r="A117" s="74"/>
      <c r="B117" s="75"/>
      <c r="C117" s="76"/>
      <c r="D117" s="77"/>
      <c r="E117" s="95"/>
      <c r="F117" s="94" t="s">
        <v>261</v>
      </c>
      <c r="G117" s="92">
        <f>+L107</f>
        <v>30</v>
      </c>
      <c r="H117" s="100" t="s">
        <v>60</v>
      </c>
      <c r="I117" s="21"/>
    </row>
    <row r="118" spans="1:12" x14ac:dyDescent="0.25">
      <c r="A118" s="78"/>
      <c r="B118" s="75"/>
      <c r="C118" s="76"/>
      <c r="D118" s="77"/>
      <c r="E118" s="95"/>
      <c r="F118" s="143" t="s">
        <v>262</v>
      </c>
      <c r="G118" s="144">
        <f>+G116-G117</f>
        <v>45.796800000000005</v>
      </c>
      <c r="H118" s="145" t="s">
        <v>60</v>
      </c>
      <c r="I118" s="21"/>
    </row>
    <row r="119" spans="1:12" x14ac:dyDescent="0.25">
      <c r="A119" s="9" t="s">
        <v>93</v>
      </c>
      <c r="B119" s="12" t="s">
        <v>94</v>
      </c>
      <c r="C119" s="22"/>
      <c r="D119" s="22"/>
      <c r="E119" s="140"/>
      <c r="F119" s="140"/>
      <c r="G119" s="140"/>
      <c r="H119" s="140"/>
      <c r="I119" s="22"/>
      <c r="J119" s="141"/>
      <c r="K119" s="40" t="s">
        <v>13</v>
      </c>
      <c r="L119" s="64">
        <v>5</v>
      </c>
    </row>
    <row r="120" spans="1:12" x14ac:dyDescent="0.25">
      <c r="A120" s="9"/>
      <c r="B120" s="69"/>
      <c r="C120" s="61"/>
      <c r="D120" s="146" t="s">
        <v>254</v>
      </c>
      <c r="E120" s="147" t="s">
        <v>265</v>
      </c>
      <c r="F120" s="147" t="s">
        <v>258</v>
      </c>
      <c r="G120" s="522" t="s">
        <v>256</v>
      </c>
      <c r="H120" s="523"/>
      <c r="I120" s="21"/>
    </row>
    <row r="121" spans="1:12" x14ac:dyDescent="0.25">
      <c r="A121" s="9"/>
      <c r="B121" s="68" t="s">
        <v>263</v>
      </c>
      <c r="C121" s="40"/>
      <c r="D121" s="63">
        <f>+(1.47+1.47+0.5+0.5)</f>
        <v>3.94</v>
      </c>
      <c r="E121" s="90">
        <v>0.5</v>
      </c>
      <c r="F121" s="90">
        <v>2</v>
      </c>
      <c r="G121" s="91">
        <f>+E121*D121*F121</f>
        <v>3.94</v>
      </c>
      <c r="H121" s="99" t="s">
        <v>60</v>
      </c>
      <c r="I121" s="21"/>
    </row>
    <row r="122" spans="1:12" x14ac:dyDescent="0.25">
      <c r="A122" s="9"/>
      <c r="B122" s="68" t="s">
        <v>264</v>
      </c>
      <c r="C122" s="40"/>
      <c r="D122" s="63">
        <f>+(1.25+1.25+0.5+0.5)</f>
        <v>3.5</v>
      </c>
      <c r="E122" s="90">
        <v>0.5</v>
      </c>
      <c r="F122" s="90">
        <v>2</v>
      </c>
      <c r="G122" s="91">
        <f>+E122*D122*F122</f>
        <v>3.5</v>
      </c>
      <c r="H122" s="99" t="s">
        <v>60</v>
      </c>
      <c r="I122" s="21"/>
    </row>
    <row r="123" spans="1:12" x14ac:dyDescent="0.25">
      <c r="A123" s="70"/>
      <c r="B123" s="71"/>
      <c r="C123" s="72"/>
      <c r="D123" s="73"/>
      <c r="E123" s="93"/>
      <c r="F123" s="94" t="s">
        <v>260</v>
      </c>
      <c r="G123" s="92">
        <f>+SUM(G121:G122)</f>
        <v>7.4399999999999995</v>
      </c>
      <c r="H123" s="100" t="s">
        <v>60</v>
      </c>
      <c r="I123" s="21"/>
    </row>
    <row r="124" spans="1:12" x14ac:dyDescent="0.25">
      <c r="A124" s="74"/>
      <c r="B124" s="75"/>
      <c r="C124" s="76"/>
      <c r="D124" s="77"/>
      <c r="E124" s="95"/>
      <c r="F124" s="94" t="s">
        <v>261</v>
      </c>
      <c r="G124" s="92">
        <f>+L119</f>
        <v>5</v>
      </c>
      <c r="H124" s="100" t="s">
        <v>60</v>
      </c>
      <c r="I124" s="21"/>
    </row>
    <row r="125" spans="1:12" x14ac:dyDescent="0.25">
      <c r="A125" s="78"/>
      <c r="B125" s="75"/>
      <c r="C125" s="76"/>
      <c r="D125" s="77"/>
      <c r="E125" s="95"/>
      <c r="F125" s="143" t="s">
        <v>262</v>
      </c>
      <c r="G125" s="144">
        <f>+G123-G124</f>
        <v>2.4399999999999995</v>
      </c>
      <c r="H125" s="145" t="s">
        <v>60</v>
      </c>
      <c r="I125" s="21"/>
    </row>
    <row r="126" spans="1:12" hidden="1" x14ac:dyDescent="0.25">
      <c r="A126" s="9" t="s">
        <v>95</v>
      </c>
      <c r="B126" s="12" t="s">
        <v>96</v>
      </c>
      <c r="C126" s="168"/>
      <c r="D126" s="169"/>
      <c r="E126" s="140"/>
      <c r="F126" s="140"/>
      <c r="G126" s="140"/>
      <c r="H126" s="140"/>
      <c r="I126" s="22"/>
      <c r="J126" s="141"/>
      <c r="K126" s="40" t="s">
        <v>13</v>
      </c>
      <c r="L126" s="63">
        <v>60</v>
      </c>
    </row>
    <row r="127" spans="1:12" hidden="1" x14ac:dyDescent="0.25">
      <c r="A127" s="9"/>
      <c r="B127" s="69"/>
      <c r="C127" s="61"/>
      <c r="D127" s="146" t="s">
        <v>254</v>
      </c>
      <c r="E127" s="147" t="s">
        <v>255</v>
      </c>
      <c r="F127" s="147" t="s">
        <v>258</v>
      </c>
      <c r="G127" s="522" t="s">
        <v>256</v>
      </c>
      <c r="H127" s="523"/>
      <c r="I127" s="21"/>
    </row>
    <row r="128" spans="1:12" hidden="1" x14ac:dyDescent="0.25">
      <c r="A128" s="9"/>
      <c r="B128" s="68" t="s">
        <v>266</v>
      </c>
      <c r="C128" s="40"/>
      <c r="D128" s="63">
        <v>1.2</v>
      </c>
      <c r="E128" s="90">
        <v>6.61</v>
      </c>
      <c r="F128" s="90">
        <v>4</v>
      </c>
      <c r="G128" s="91">
        <f>+E128*D128*F128</f>
        <v>31.728000000000002</v>
      </c>
      <c r="H128" s="99" t="s">
        <v>60</v>
      </c>
      <c r="I128" s="21"/>
    </row>
    <row r="129" spans="1:12" hidden="1" x14ac:dyDescent="0.25">
      <c r="A129" s="9"/>
      <c r="B129" s="68" t="s">
        <v>266</v>
      </c>
      <c r="C129" s="40"/>
      <c r="D129" s="63">
        <v>0.7</v>
      </c>
      <c r="E129" s="90">
        <v>6.61</v>
      </c>
      <c r="F129" s="90">
        <v>4</v>
      </c>
      <c r="G129" s="91">
        <f>+E129*D129*F129</f>
        <v>18.507999999999999</v>
      </c>
      <c r="H129" s="99" t="s">
        <v>60</v>
      </c>
      <c r="I129" s="21"/>
    </row>
    <row r="130" spans="1:12" hidden="1" x14ac:dyDescent="0.25">
      <c r="A130" s="9"/>
      <c r="B130" s="68" t="s">
        <v>263</v>
      </c>
      <c r="C130" s="40"/>
      <c r="D130" s="63">
        <f>+(1.47+1.47+0.5+0.5)</f>
        <v>3.94</v>
      </c>
      <c r="E130" s="90">
        <v>0.5</v>
      </c>
      <c r="F130" s="90">
        <v>2</v>
      </c>
      <c r="G130" s="91">
        <f>+E130*D130*F130</f>
        <v>3.94</v>
      </c>
      <c r="H130" s="99" t="s">
        <v>60</v>
      </c>
      <c r="I130" s="21"/>
    </row>
    <row r="131" spans="1:12" hidden="1" x14ac:dyDescent="0.25">
      <c r="A131" s="9"/>
      <c r="B131" s="68" t="s">
        <v>264</v>
      </c>
      <c r="C131" s="40"/>
      <c r="D131" s="63">
        <f>+(1.25+1.25+0.5+0.5)</f>
        <v>3.5</v>
      </c>
      <c r="E131" s="90">
        <v>0.5</v>
      </c>
      <c r="F131" s="90">
        <v>2</v>
      </c>
      <c r="G131" s="91">
        <f>+E131*D131*F131</f>
        <v>3.5</v>
      </c>
      <c r="H131" s="99" t="s">
        <v>60</v>
      </c>
      <c r="I131" s="21"/>
    </row>
    <row r="132" spans="1:12" hidden="1" x14ac:dyDescent="0.25">
      <c r="A132" s="9"/>
      <c r="B132" s="68" t="s">
        <v>266</v>
      </c>
      <c r="C132" s="40"/>
      <c r="D132" s="63"/>
      <c r="E132" s="90"/>
      <c r="F132" s="90"/>
      <c r="G132" s="91">
        <f>+E132*D132*F132</f>
        <v>0</v>
      </c>
      <c r="H132" s="99" t="s">
        <v>60</v>
      </c>
      <c r="I132" s="21"/>
    </row>
    <row r="133" spans="1:12" hidden="1" x14ac:dyDescent="0.25">
      <c r="A133" s="70"/>
      <c r="B133" s="71"/>
      <c r="C133" s="72"/>
      <c r="D133" s="73"/>
      <c r="E133" s="93"/>
      <c r="F133" s="94" t="s">
        <v>260</v>
      </c>
      <c r="G133" s="92">
        <f>+SUM(G128:G132)</f>
        <v>57.676000000000002</v>
      </c>
      <c r="H133" s="100" t="s">
        <v>60</v>
      </c>
      <c r="I133" s="21"/>
    </row>
    <row r="134" spans="1:12" hidden="1" x14ac:dyDescent="0.25">
      <c r="A134" s="74"/>
      <c r="B134" s="75"/>
      <c r="C134" s="76"/>
      <c r="D134" s="77"/>
      <c r="E134" s="95"/>
      <c r="F134" s="94" t="s">
        <v>261</v>
      </c>
      <c r="G134" s="92">
        <f>+MED_05!D55</f>
        <v>60</v>
      </c>
      <c r="H134" s="100" t="s">
        <v>60</v>
      </c>
      <c r="I134" s="21"/>
    </row>
    <row r="135" spans="1:12" hidden="1" x14ac:dyDescent="0.25">
      <c r="A135" s="78"/>
      <c r="B135" s="75"/>
      <c r="C135" s="76"/>
      <c r="D135" s="77"/>
      <c r="E135" s="95"/>
      <c r="F135" s="143" t="s">
        <v>262</v>
      </c>
      <c r="G135" s="144">
        <f>+G133-G134</f>
        <v>-2.3239999999999981</v>
      </c>
      <c r="H135" s="145" t="s">
        <v>60</v>
      </c>
      <c r="I135" s="21"/>
    </row>
    <row r="136" spans="1:12" hidden="1" x14ac:dyDescent="0.25">
      <c r="A136" s="9" t="s">
        <v>97</v>
      </c>
      <c r="B136" s="12" t="s">
        <v>98</v>
      </c>
      <c r="C136" s="168"/>
      <c r="D136" s="169"/>
      <c r="E136" s="140"/>
      <c r="F136" s="140"/>
      <c r="G136" s="140"/>
      <c r="H136" s="140"/>
      <c r="I136" s="140"/>
      <c r="J136" s="141"/>
      <c r="K136" s="40" t="s">
        <v>60</v>
      </c>
      <c r="L136" s="64">
        <v>80</v>
      </c>
    </row>
    <row r="137" spans="1:12" hidden="1" x14ac:dyDescent="0.25">
      <c r="A137" s="9"/>
      <c r="B137" s="69"/>
      <c r="C137" s="61"/>
      <c r="D137" s="146" t="s">
        <v>254</v>
      </c>
      <c r="E137" s="147" t="s">
        <v>255</v>
      </c>
      <c r="F137" s="147" t="s">
        <v>258</v>
      </c>
      <c r="G137" s="522" t="s">
        <v>256</v>
      </c>
      <c r="H137" s="523"/>
      <c r="I137" s="21"/>
    </row>
    <row r="138" spans="1:12" hidden="1" x14ac:dyDescent="0.25">
      <c r="A138" s="9"/>
      <c r="B138" s="68" t="s">
        <v>257</v>
      </c>
      <c r="C138" s="40"/>
      <c r="D138" s="63">
        <f>4.2+4.2</f>
        <v>8.4</v>
      </c>
      <c r="E138" s="90">
        <f>(2.04+1.43)/2</f>
        <v>1.7349999999999999</v>
      </c>
      <c r="F138" s="90">
        <v>2</v>
      </c>
      <c r="G138" s="91">
        <f>+E138*D138*F138</f>
        <v>29.148</v>
      </c>
      <c r="H138" s="99" t="s">
        <v>60</v>
      </c>
      <c r="I138" s="21"/>
    </row>
    <row r="139" spans="1:12" hidden="1" x14ac:dyDescent="0.25">
      <c r="A139" s="9"/>
      <c r="B139" s="68" t="s">
        <v>266</v>
      </c>
      <c r="C139" s="40"/>
      <c r="D139" s="63">
        <v>1.2</v>
      </c>
      <c r="E139" s="90">
        <v>6.61</v>
      </c>
      <c r="F139" s="90">
        <v>4</v>
      </c>
      <c r="G139" s="91">
        <f>+E139*D139*F139</f>
        <v>31.728000000000002</v>
      </c>
      <c r="H139" s="99" t="s">
        <v>60</v>
      </c>
      <c r="I139" s="21"/>
    </row>
    <row r="140" spans="1:12" hidden="1" x14ac:dyDescent="0.25">
      <c r="A140" s="9"/>
      <c r="B140" s="68" t="s">
        <v>266</v>
      </c>
      <c r="C140" s="40"/>
      <c r="D140" s="63">
        <v>0.7</v>
      </c>
      <c r="E140" s="90">
        <v>6.61</v>
      </c>
      <c r="F140" s="90">
        <v>4</v>
      </c>
      <c r="G140" s="91">
        <f>+E140*D140*F140</f>
        <v>18.507999999999999</v>
      </c>
      <c r="H140" s="99" t="s">
        <v>60</v>
      </c>
      <c r="I140" s="21"/>
    </row>
    <row r="141" spans="1:12" hidden="1" x14ac:dyDescent="0.25">
      <c r="A141" s="70"/>
      <c r="B141" s="71"/>
      <c r="C141" s="72"/>
      <c r="D141" s="73"/>
      <c r="E141" s="93"/>
      <c r="F141" s="94" t="s">
        <v>260</v>
      </c>
      <c r="G141" s="92">
        <f>+SUM(G138:G140)</f>
        <v>79.384</v>
      </c>
      <c r="H141" s="100" t="s">
        <v>60</v>
      </c>
      <c r="I141" s="21"/>
    </row>
    <row r="142" spans="1:12" hidden="1" x14ac:dyDescent="0.25">
      <c r="A142" s="74"/>
      <c r="B142" s="75"/>
      <c r="C142" s="76"/>
      <c r="D142" s="77"/>
      <c r="E142" s="95"/>
      <c r="F142" s="94" t="s">
        <v>261</v>
      </c>
      <c r="G142" s="92">
        <f>+MED_05!D56</f>
        <v>80</v>
      </c>
      <c r="H142" s="100" t="s">
        <v>60</v>
      </c>
      <c r="I142" s="21"/>
    </row>
    <row r="143" spans="1:12" hidden="1" x14ac:dyDescent="0.25">
      <c r="A143" s="78"/>
      <c r="B143" s="79"/>
      <c r="C143" s="80"/>
      <c r="D143" s="81"/>
      <c r="E143" s="96"/>
      <c r="F143" s="94" t="s">
        <v>262</v>
      </c>
      <c r="G143" s="92">
        <f>+G141-G142</f>
        <v>-0.61599999999999966</v>
      </c>
      <c r="H143" s="100" t="s">
        <v>60</v>
      </c>
      <c r="I143" s="21"/>
    </row>
    <row r="144" spans="1:12" s="37" customFormat="1" ht="12.75" x14ac:dyDescent="0.25">
      <c r="A144" s="34" t="s">
        <v>300</v>
      </c>
      <c r="B144" s="34" t="s">
        <v>301</v>
      </c>
      <c r="C144" s="86" t="s">
        <v>16</v>
      </c>
    </row>
    <row r="145" spans="1:48" x14ac:dyDescent="0.25">
      <c r="A145" s="9"/>
      <c r="B145" s="9"/>
      <c r="C145" s="40"/>
      <c r="D145" s="30"/>
      <c r="E145" s="43" t="s">
        <v>254</v>
      </c>
      <c r="F145" s="89" t="s">
        <v>258</v>
      </c>
      <c r="G145" s="97" t="s">
        <v>256</v>
      </c>
      <c r="H145" s="98"/>
      <c r="I145" s="21"/>
    </row>
    <row r="146" spans="1:48" x14ac:dyDescent="0.25">
      <c r="A146" s="9"/>
      <c r="B146" s="21"/>
      <c r="C146" s="40"/>
      <c r="D146" s="160" t="s">
        <v>309</v>
      </c>
      <c r="E146" s="63">
        <v>13000</v>
      </c>
      <c r="F146" s="90">
        <v>3</v>
      </c>
      <c r="G146" s="91">
        <f>+F146*E146</f>
        <v>39000</v>
      </c>
      <c r="H146" s="99" t="s">
        <v>60</v>
      </c>
      <c r="I146" s="21"/>
    </row>
    <row r="147" spans="1:48" x14ac:dyDescent="0.25">
      <c r="A147" s="70"/>
      <c r="B147" s="71"/>
      <c r="C147" s="76"/>
      <c r="D147" s="21"/>
      <c r="E147" s="73"/>
      <c r="F147" s="94" t="s">
        <v>260</v>
      </c>
      <c r="G147" s="92">
        <f>+SUM(G146:G146)</f>
        <v>39000</v>
      </c>
      <c r="H147" s="100" t="s">
        <v>60</v>
      </c>
      <c r="I147" s="21"/>
    </row>
    <row r="148" spans="1:48" x14ac:dyDescent="0.25">
      <c r="A148" s="74"/>
      <c r="B148" s="75"/>
      <c r="C148" s="76"/>
      <c r="D148" s="21"/>
      <c r="E148" s="77"/>
      <c r="F148" s="94" t="s">
        <v>261</v>
      </c>
      <c r="G148" s="92">
        <v>0</v>
      </c>
      <c r="H148" s="100" t="s">
        <v>60</v>
      </c>
      <c r="I148" s="21"/>
    </row>
    <row r="149" spans="1:48" x14ac:dyDescent="0.25">
      <c r="A149" s="78"/>
      <c r="B149" s="79"/>
      <c r="C149" s="80"/>
      <c r="D149" s="21"/>
      <c r="E149" s="81"/>
      <c r="F149" s="94" t="s">
        <v>262</v>
      </c>
      <c r="G149" s="92">
        <f>+G147-G148</f>
        <v>39000</v>
      </c>
      <c r="H149" s="100" t="s">
        <v>60</v>
      </c>
      <c r="I149" s="21"/>
    </row>
    <row r="150" spans="1:48" s="37" customFormat="1" ht="12.75" x14ac:dyDescent="0.25">
      <c r="A150" s="34" t="s">
        <v>304</v>
      </c>
      <c r="B150" s="191" t="s">
        <v>31</v>
      </c>
      <c r="C150" s="192"/>
      <c r="D150" s="86" t="s">
        <v>32</v>
      </c>
    </row>
    <row r="151" spans="1:48" ht="27" customHeight="1" x14ac:dyDescent="0.25">
      <c r="A151" s="9"/>
      <c r="B151" s="148" t="s">
        <v>306</v>
      </c>
      <c r="C151" s="21"/>
      <c r="D151" s="40">
        <v>16</v>
      </c>
      <c r="E151" s="21"/>
      <c r="F151" s="21"/>
      <c r="G151" s="21"/>
      <c r="H151" s="21"/>
      <c r="I151" s="21"/>
    </row>
    <row r="152" spans="1:48" x14ac:dyDescent="0.25">
      <c r="A152" s="70"/>
      <c r="B152" s="71"/>
      <c r="C152" s="94" t="s">
        <v>260</v>
      </c>
      <c r="D152" s="92">
        <v>16</v>
      </c>
      <c r="E152" s="100" t="s">
        <v>32</v>
      </c>
      <c r="I152" s="21"/>
    </row>
    <row r="153" spans="1:48" x14ac:dyDescent="0.25">
      <c r="A153" s="74"/>
      <c r="B153" s="75"/>
      <c r="C153" s="94" t="s">
        <v>261</v>
      </c>
      <c r="D153" s="92">
        <f>+D143</f>
        <v>0</v>
      </c>
      <c r="E153" s="100" t="s">
        <v>32</v>
      </c>
      <c r="I153" s="21"/>
    </row>
    <row r="154" spans="1:48" x14ac:dyDescent="0.25">
      <c r="A154" s="78"/>
      <c r="B154" s="75"/>
      <c r="C154" s="143" t="s">
        <v>262</v>
      </c>
      <c r="D154" s="144">
        <f>+D152-D153</f>
        <v>16</v>
      </c>
      <c r="E154" s="145" t="s">
        <v>32</v>
      </c>
      <c r="H154" s="21"/>
      <c r="I154" s="21"/>
    </row>
    <row r="155" spans="1:48" s="37" customFormat="1" ht="12.75" x14ac:dyDescent="0.25">
      <c r="A155" s="34" t="s">
        <v>305</v>
      </c>
      <c r="B155" s="191" t="s">
        <v>308</v>
      </c>
      <c r="C155" s="86"/>
      <c r="D155" s="197"/>
      <c r="E155" s="197"/>
      <c r="F155" s="197"/>
      <c r="G155" s="197"/>
      <c r="H155" s="192"/>
    </row>
    <row r="156" spans="1:48" s="121" customFormat="1" x14ac:dyDescent="0.25">
      <c r="A156" s="34"/>
      <c r="B156" s="204"/>
      <c r="C156" s="205" t="s">
        <v>282</v>
      </c>
      <c r="D156" s="206" t="s">
        <v>265</v>
      </c>
      <c r="E156" s="206" t="s">
        <v>32</v>
      </c>
      <c r="F156" s="207" t="s">
        <v>292</v>
      </c>
      <c r="G156" s="208" t="s">
        <v>222</v>
      </c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</row>
    <row r="157" spans="1:48" x14ac:dyDescent="0.25">
      <c r="A157" s="9"/>
      <c r="B157" s="68" t="s">
        <v>263</v>
      </c>
      <c r="C157" s="67">
        <v>15.1</v>
      </c>
      <c r="D157" s="87">
        <v>2.1</v>
      </c>
      <c r="E157" s="87">
        <v>7</v>
      </c>
      <c r="F157" s="92">
        <f>+C157*D157*E157</f>
        <v>221.97</v>
      </c>
      <c r="G157" s="100" t="s">
        <v>222</v>
      </c>
      <c r="I157" s="21"/>
    </row>
    <row r="158" spans="1:48" x14ac:dyDescent="0.25">
      <c r="A158" s="9"/>
      <c r="B158" s="68" t="s">
        <v>264</v>
      </c>
      <c r="C158" s="72"/>
      <c r="D158" s="73"/>
      <c r="E158" s="94" t="s">
        <v>260</v>
      </c>
      <c r="F158" s="92">
        <f>+F157</f>
        <v>221.97</v>
      </c>
      <c r="G158" s="100" t="s">
        <v>222</v>
      </c>
    </row>
    <row r="159" spans="1:48" x14ac:dyDescent="0.25">
      <c r="A159" s="70"/>
      <c r="B159" s="71"/>
      <c r="C159" s="76"/>
      <c r="D159" s="77"/>
      <c r="E159" s="94" t="s">
        <v>261</v>
      </c>
      <c r="F159" s="92"/>
      <c r="G159" s="100" t="s">
        <v>222</v>
      </c>
    </row>
    <row r="160" spans="1:48" x14ac:dyDescent="0.25">
      <c r="A160" s="74"/>
      <c r="B160" s="75"/>
      <c r="C160" s="80"/>
      <c r="D160" s="81"/>
      <c r="E160" s="94" t="s">
        <v>262</v>
      </c>
      <c r="F160" s="92">
        <f>+F158-F159</f>
        <v>221.97</v>
      </c>
      <c r="G160" s="100" t="s">
        <v>222</v>
      </c>
    </row>
    <row r="161" spans="1:12" x14ac:dyDescent="0.25">
      <c r="A161" s="34" t="s">
        <v>322</v>
      </c>
      <c r="B161" s="101" t="s">
        <v>319</v>
      </c>
      <c r="C161" s="167"/>
      <c r="D161" s="22"/>
      <c r="E161" s="133"/>
      <c r="F161" s="133"/>
      <c r="G161" s="133"/>
      <c r="H161" s="133"/>
      <c r="I161" s="22"/>
      <c r="J161" s="141"/>
      <c r="K161" s="59" t="s">
        <v>13</v>
      </c>
      <c r="L161" s="64"/>
    </row>
    <row r="162" spans="1:12" x14ac:dyDescent="0.25">
      <c r="A162" s="9"/>
      <c r="B162" s="9"/>
      <c r="C162" s="61"/>
      <c r="D162" s="146" t="s">
        <v>254</v>
      </c>
      <c r="E162" s="147" t="s">
        <v>255</v>
      </c>
      <c r="F162" s="147" t="s">
        <v>258</v>
      </c>
      <c r="G162" s="522" t="s">
        <v>256</v>
      </c>
      <c r="H162" s="523"/>
      <c r="I162" s="21"/>
    </row>
    <row r="163" spans="1:12" x14ac:dyDescent="0.25">
      <c r="A163" s="9"/>
      <c r="B163" s="68" t="s">
        <v>257</v>
      </c>
      <c r="C163" s="40"/>
      <c r="D163" s="63">
        <f>4.2+4.2</f>
        <v>8.4</v>
      </c>
      <c r="E163" s="90">
        <f>(2.04+1.43)/2</f>
        <v>1.7349999999999999</v>
      </c>
      <c r="F163" s="90">
        <v>2</v>
      </c>
      <c r="G163" s="91">
        <f t="shared" ref="G163:G169" si="6">+E163*D163*F163</f>
        <v>29.148</v>
      </c>
      <c r="H163" s="99" t="s">
        <v>60</v>
      </c>
      <c r="I163" s="21"/>
    </row>
    <row r="164" spans="1:12" x14ac:dyDescent="0.25">
      <c r="A164" s="9"/>
      <c r="B164" s="68" t="s">
        <v>259</v>
      </c>
      <c r="C164" s="40"/>
      <c r="D164" s="63">
        <v>6.7</v>
      </c>
      <c r="E164" s="90">
        <f>+(2.1+0.87)/2</f>
        <v>1.4850000000000001</v>
      </c>
      <c r="F164" s="90">
        <v>2</v>
      </c>
      <c r="G164" s="91">
        <f t="shared" si="6"/>
        <v>19.899000000000001</v>
      </c>
      <c r="H164" s="99" t="s">
        <v>60</v>
      </c>
      <c r="I164" s="21"/>
    </row>
    <row r="165" spans="1:12" x14ac:dyDescent="0.25">
      <c r="A165" s="9"/>
      <c r="B165" s="68" t="s">
        <v>259</v>
      </c>
      <c r="C165" s="40"/>
      <c r="D165" s="63">
        <v>5.44</v>
      </c>
      <c r="E165" s="90">
        <v>0.74</v>
      </c>
      <c r="F165" s="90">
        <v>2</v>
      </c>
      <c r="G165" s="91">
        <f t="shared" si="6"/>
        <v>8.0511999999999997</v>
      </c>
      <c r="H165" s="99" t="s">
        <v>60</v>
      </c>
      <c r="I165" s="21"/>
    </row>
    <row r="166" spans="1:12" x14ac:dyDescent="0.25">
      <c r="A166" s="9"/>
      <c r="B166" s="68" t="s">
        <v>259</v>
      </c>
      <c r="C166" s="40"/>
      <c r="D166" s="63">
        <v>3.22</v>
      </c>
      <c r="E166" s="90">
        <v>0.94</v>
      </c>
      <c r="F166" s="90">
        <v>2</v>
      </c>
      <c r="G166" s="91">
        <f t="shared" si="6"/>
        <v>6.0536000000000003</v>
      </c>
      <c r="H166" s="99" t="s">
        <v>60</v>
      </c>
      <c r="I166" s="21"/>
    </row>
    <row r="167" spans="1:12" ht="25.5" x14ac:dyDescent="0.25">
      <c r="A167" s="9"/>
      <c r="B167" s="68" t="s">
        <v>293</v>
      </c>
      <c r="C167" s="40"/>
      <c r="D167" s="63">
        <v>11.3</v>
      </c>
      <c r="E167" s="90">
        <v>0.6</v>
      </c>
      <c r="F167" s="90">
        <v>1</v>
      </c>
      <c r="G167" s="91">
        <f t="shared" si="6"/>
        <v>6.78</v>
      </c>
      <c r="H167" s="99" t="s">
        <v>60</v>
      </c>
      <c r="I167" s="21"/>
    </row>
    <row r="168" spans="1:12" x14ac:dyDescent="0.25">
      <c r="A168" s="70"/>
      <c r="B168" s="68" t="s">
        <v>295</v>
      </c>
      <c r="C168" s="40"/>
      <c r="D168" s="63">
        <v>3.8</v>
      </c>
      <c r="E168" s="90">
        <v>0.2</v>
      </c>
      <c r="F168" s="90">
        <v>4</v>
      </c>
      <c r="G168" s="91">
        <f t="shared" si="6"/>
        <v>3.04</v>
      </c>
      <c r="H168" s="99" t="s">
        <v>60</v>
      </c>
      <c r="I168" s="21"/>
    </row>
    <row r="169" spans="1:12" ht="25.5" x14ac:dyDescent="0.25">
      <c r="A169" s="70"/>
      <c r="B169" s="68" t="s">
        <v>294</v>
      </c>
      <c r="C169" s="72"/>
      <c r="D169" s="63">
        <v>11.3</v>
      </c>
      <c r="E169" s="90">
        <v>0.25</v>
      </c>
      <c r="F169" s="90">
        <v>1</v>
      </c>
      <c r="G169" s="91">
        <f t="shared" si="6"/>
        <v>2.8250000000000002</v>
      </c>
      <c r="H169" s="99" t="s">
        <v>60</v>
      </c>
      <c r="I169" s="21"/>
    </row>
    <row r="170" spans="1:12" x14ac:dyDescent="0.25">
      <c r="A170" s="70"/>
      <c r="B170" s="71"/>
      <c r="C170" s="72"/>
      <c r="D170" s="73"/>
      <c r="E170" s="93"/>
      <c r="F170" s="94" t="s">
        <v>260</v>
      </c>
      <c r="G170" s="92">
        <f>+SUM(G163:G169)</f>
        <v>75.796800000000005</v>
      </c>
      <c r="H170" s="100" t="s">
        <v>60</v>
      </c>
      <c r="I170" s="21"/>
    </row>
    <row r="171" spans="1:12" x14ac:dyDescent="0.25">
      <c r="A171" s="74"/>
      <c r="B171" s="75"/>
      <c r="C171" s="76"/>
      <c r="D171" s="77"/>
      <c r="E171" s="95"/>
      <c r="F171" s="94" t="s">
        <v>261</v>
      </c>
      <c r="G171" s="92"/>
      <c r="H171" s="100" t="s">
        <v>60</v>
      </c>
      <c r="I171" s="21"/>
    </row>
    <row r="172" spans="1:12" x14ac:dyDescent="0.25">
      <c r="A172" s="78"/>
      <c r="B172" s="75"/>
      <c r="C172" s="76"/>
      <c r="D172" s="77"/>
      <c r="E172" s="95"/>
      <c r="F172" s="143" t="s">
        <v>262</v>
      </c>
      <c r="G172" s="144">
        <f>+G170-G171</f>
        <v>75.796800000000005</v>
      </c>
      <c r="H172" s="145" t="s">
        <v>60</v>
      </c>
      <c r="I172" s="21"/>
    </row>
    <row r="173" spans="1:12" x14ac:dyDescent="0.25">
      <c r="A173" s="34" t="s">
        <v>323</v>
      </c>
      <c r="B173" s="101" t="s">
        <v>321</v>
      </c>
      <c r="C173" s="167"/>
      <c r="D173" s="22"/>
      <c r="E173" s="133"/>
      <c r="F173" s="133"/>
      <c r="G173" s="133"/>
      <c r="H173" s="133"/>
      <c r="I173" s="22"/>
      <c r="J173" s="141"/>
      <c r="K173" s="59" t="s">
        <v>13</v>
      </c>
      <c r="L173" s="64"/>
    </row>
    <row r="174" spans="1:12" x14ac:dyDescent="0.25">
      <c r="A174" s="9"/>
      <c r="B174" s="9"/>
      <c r="C174" s="61"/>
      <c r="D174" s="146" t="s">
        <v>254</v>
      </c>
      <c r="E174" s="147" t="s">
        <v>255</v>
      </c>
      <c r="F174" s="147" t="s">
        <v>258</v>
      </c>
      <c r="G174" s="522" t="s">
        <v>256</v>
      </c>
      <c r="H174" s="523"/>
      <c r="I174" s="21"/>
    </row>
    <row r="175" spans="1:12" ht="25.5" x14ac:dyDescent="0.25">
      <c r="A175" s="9"/>
      <c r="B175" s="68" t="s">
        <v>293</v>
      </c>
      <c r="C175" s="40"/>
      <c r="D175" s="63">
        <v>11.3</v>
      </c>
      <c r="E175" s="90">
        <v>0.8</v>
      </c>
      <c r="F175" s="90">
        <v>1</v>
      </c>
      <c r="G175" s="91">
        <f>+E175*D175*F175</f>
        <v>9.0400000000000009</v>
      </c>
      <c r="H175" s="99" t="s">
        <v>60</v>
      </c>
      <c r="I175" s="21"/>
    </row>
    <row r="176" spans="1:12" x14ac:dyDescent="0.25">
      <c r="A176" s="70"/>
      <c r="B176" s="68" t="s">
        <v>295</v>
      </c>
      <c r="C176" s="40"/>
      <c r="D176" s="63">
        <v>3.8</v>
      </c>
      <c r="E176" s="90">
        <v>0.2</v>
      </c>
      <c r="F176" s="90">
        <v>4</v>
      </c>
      <c r="G176" s="91">
        <f>+E176*D176*F176</f>
        <v>3.04</v>
      </c>
      <c r="H176" s="99" t="s">
        <v>60</v>
      </c>
      <c r="I176" s="21"/>
    </row>
    <row r="177" spans="1:9" ht="25.5" x14ac:dyDescent="0.25">
      <c r="A177" s="70"/>
      <c r="B177" s="68" t="s">
        <v>294</v>
      </c>
      <c r="C177" s="72"/>
      <c r="D177" s="63">
        <v>11.3</v>
      </c>
      <c r="E177" s="90">
        <v>0.25</v>
      </c>
      <c r="F177" s="90">
        <v>1</v>
      </c>
      <c r="G177" s="91">
        <f>+E177*D177*F177</f>
        <v>2.8250000000000002</v>
      </c>
      <c r="H177" s="99" t="s">
        <v>60</v>
      </c>
      <c r="I177" s="21"/>
    </row>
    <row r="178" spans="1:9" x14ac:dyDescent="0.25">
      <c r="A178" s="70"/>
      <c r="B178" s="71"/>
      <c r="C178" s="72"/>
      <c r="D178" s="73"/>
      <c r="E178" s="93"/>
      <c r="F178" s="94" t="s">
        <v>260</v>
      </c>
      <c r="G178" s="92">
        <f>+SUM(G175:G177)</f>
        <v>14.905000000000001</v>
      </c>
      <c r="H178" s="100" t="s">
        <v>60</v>
      </c>
      <c r="I178" s="21"/>
    </row>
    <row r="179" spans="1:9" x14ac:dyDescent="0.25">
      <c r="A179" s="74"/>
      <c r="B179" s="75"/>
      <c r="C179" s="76"/>
      <c r="D179" s="77"/>
      <c r="E179" s="95"/>
      <c r="F179" s="94" t="s">
        <v>261</v>
      </c>
      <c r="G179" s="92"/>
      <c r="H179" s="100" t="s">
        <v>60</v>
      </c>
      <c r="I179" s="21"/>
    </row>
    <row r="180" spans="1:9" x14ac:dyDescent="0.25">
      <c r="A180" s="78"/>
      <c r="B180" s="75"/>
      <c r="C180" s="76"/>
      <c r="D180" s="77"/>
      <c r="E180" s="95"/>
      <c r="F180" s="94" t="s">
        <v>262</v>
      </c>
      <c r="G180" s="92">
        <f>+G178-G179</f>
        <v>14.905000000000001</v>
      </c>
      <c r="H180" s="100" t="s">
        <v>60</v>
      </c>
      <c r="I180" s="21"/>
    </row>
    <row r="181" spans="1:9" ht="13.9" hidden="1" customHeight="1" x14ac:dyDescent="0.25">
      <c r="A181" s="7" t="s">
        <v>163</v>
      </c>
      <c r="B181" s="7" t="s">
        <v>164</v>
      </c>
    </row>
    <row r="182" spans="1:9" ht="38.25" hidden="1" x14ac:dyDescent="0.25">
      <c r="A182" s="9" t="s">
        <v>165</v>
      </c>
      <c r="B182" s="9" t="s">
        <v>166</v>
      </c>
    </row>
    <row r="183" spans="1:9" hidden="1" x14ac:dyDescent="0.25">
      <c r="A183" s="9"/>
      <c r="B183" s="9"/>
    </row>
    <row r="184" spans="1:9" hidden="1" x14ac:dyDescent="0.25">
      <c r="A184" s="9"/>
      <c r="B184" s="9"/>
    </row>
    <row r="185" spans="1:9" hidden="1" x14ac:dyDescent="0.25">
      <c r="A185" s="9"/>
      <c r="B185" s="9"/>
    </row>
    <row r="186" spans="1:9" hidden="1" x14ac:dyDescent="0.25">
      <c r="A186" s="9"/>
      <c r="B186" s="9"/>
    </row>
    <row r="187" spans="1:9" ht="89.25" hidden="1" x14ac:dyDescent="0.25">
      <c r="A187" s="9" t="s">
        <v>167</v>
      </c>
      <c r="B187" s="9" t="s">
        <v>168</v>
      </c>
    </row>
    <row r="188" spans="1:9" hidden="1" x14ac:dyDescent="0.25">
      <c r="A188" s="9"/>
      <c r="B188" s="9"/>
    </row>
    <row r="189" spans="1:9" hidden="1" x14ac:dyDescent="0.25">
      <c r="A189" s="9"/>
      <c r="B189" s="9"/>
    </row>
    <row r="190" spans="1:9" hidden="1" x14ac:dyDescent="0.25">
      <c r="A190" s="9"/>
      <c r="B190" s="9"/>
    </row>
    <row r="191" spans="1:9" hidden="1" x14ac:dyDescent="0.25">
      <c r="A191" s="9"/>
      <c r="B191" s="9"/>
    </row>
    <row r="192" spans="1:9" ht="63.75" hidden="1" x14ac:dyDescent="0.25">
      <c r="A192" s="9" t="s">
        <v>169</v>
      </c>
      <c r="B192" s="9" t="s">
        <v>170</v>
      </c>
    </row>
    <row r="193" spans="1:2" hidden="1" x14ac:dyDescent="0.25">
      <c r="A193" s="9"/>
      <c r="B193" s="9"/>
    </row>
    <row r="194" spans="1:2" hidden="1" x14ac:dyDescent="0.25">
      <c r="A194" s="9"/>
      <c r="B194" s="9"/>
    </row>
    <row r="195" spans="1:2" hidden="1" x14ac:dyDescent="0.25">
      <c r="A195" s="9"/>
      <c r="B195" s="9"/>
    </row>
    <row r="196" spans="1:2" hidden="1" x14ac:dyDescent="0.25">
      <c r="A196" s="9"/>
      <c r="B196" s="9"/>
    </row>
    <row r="197" spans="1:2" hidden="1" x14ac:dyDescent="0.25">
      <c r="A197" s="9" t="s">
        <v>171</v>
      </c>
      <c r="B197" s="9" t="s">
        <v>172</v>
      </c>
    </row>
    <row r="198" spans="1:2" hidden="1" x14ac:dyDescent="0.25">
      <c r="A198" s="9"/>
      <c r="B198" s="9"/>
    </row>
    <row r="199" spans="1:2" hidden="1" x14ac:dyDescent="0.25">
      <c r="A199" s="9"/>
      <c r="B199" s="9"/>
    </row>
    <row r="200" spans="1:2" hidden="1" x14ac:dyDescent="0.25">
      <c r="A200" s="9"/>
      <c r="B200" s="9"/>
    </row>
    <row r="201" spans="1:2" hidden="1" x14ac:dyDescent="0.25">
      <c r="A201" s="9"/>
      <c r="B201" s="9"/>
    </row>
    <row r="202" spans="1:2" ht="38.25" hidden="1" x14ac:dyDescent="0.25">
      <c r="A202" s="9" t="s">
        <v>173</v>
      </c>
      <c r="B202" s="9" t="s">
        <v>174</v>
      </c>
    </row>
    <row r="203" spans="1:2" hidden="1" x14ac:dyDescent="0.25">
      <c r="A203" s="9"/>
      <c r="B203" s="9"/>
    </row>
    <row r="204" spans="1:2" hidden="1" x14ac:dyDescent="0.25">
      <c r="A204" s="9"/>
      <c r="B204" s="9"/>
    </row>
    <row r="205" spans="1:2" hidden="1" x14ac:dyDescent="0.25">
      <c r="A205" s="9"/>
      <c r="B205" s="9"/>
    </row>
    <row r="206" spans="1:2" hidden="1" x14ac:dyDescent="0.25">
      <c r="A206" s="9"/>
      <c r="B206" s="9"/>
    </row>
    <row r="207" spans="1:2" ht="51" hidden="1" x14ac:dyDescent="0.25">
      <c r="A207" s="9" t="s">
        <v>175</v>
      </c>
      <c r="B207" s="9" t="s">
        <v>176</v>
      </c>
    </row>
    <row r="208" spans="1:2" hidden="1" x14ac:dyDescent="0.25">
      <c r="A208" s="9"/>
      <c r="B208" s="9"/>
    </row>
    <row r="209" spans="1:12" hidden="1" x14ac:dyDescent="0.25">
      <c r="A209" s="9"/>
      <c r="B209" s="9"/>
    </row>
    <row r="210" spans="1:12" hidden="1" x14ac:dyDescent="0.25">
      <c r="A210" s="9"/>
      <c r="B210" s="9"/>
    </row>
    <row r="211" spans="1:12" hidden="1" x14ac:dyDescent="0.25">
      <c r="A211" s="9"/>
      <c r="B211" s="9"/>
    </row>
    <row r="212" spans="1:12" hidden="1" x14ac:dyDescent="0.25">
      <c r="A212" s="9"/>
      <c r="B212" s="9"/>
    </row>
    <row r="213" spans="1:12" ht="76.5" hidden="1" x14ac:dyDescent="0.25">
      <c r="A213" s="9" t="s">
        <v>177</v>
      </c>
      <c r="B213" s="9" t="s">
        <v>178</v>
      </c>
    </row>
    <row r="214" spans="1:12" hidden="1" x14ac:dyDescent="0.25">
      <c r="A214" s="9"/>
      <c r="B214" s="9"/>
    </row>
    <row r="215" spans="1:12" hidden="1" x14ac:dyDescent="0.25">
      <c r="A215" s="9"/>
      <c r="B215" s="9"/>
    </row>
    <row r="216" spans="1:12" hidden="1" x14ac:dyDescent="0.25">
      <c r="A216" s="9"/>
      <c r="B216" s="9"/>
    </row>
    <row r="217" spans="1:12" hidden="1" x14ac:dyDescent="0.25">
      <c r="A217" s="9"/>
      <c r="B217" s="9"/>
    </row>
    <row r="218" spans="1:12" hidden="1" x14ac:dyDescent="0.25">
      <c r="A218" s="16" t="s">
        <v>283</v>
      </c>
      <c r="B218" s="30" t="s">
        <v>236</v>
      </c>
      <c r="I218" s="21"/>
      <c r="K218" s="40" t="s">
        <v>13</v>
      </c>
      <c r="L218" s="64"/>
    </row>
    <row r="219" spans="1:12" hidden="1" x14ac:dyDescent="0.25">
      <c r="A219" s="16"/>
      <c r="B219" s="28"/>
      <c r="C219" s="43" t="s">
        <v>254</v>
      </c>
      <c r="D219" s="89" t="s">
        <v>255</v>
      </c>
      <c r="E219" s="89" t="s">
        <v>258</v>
      </c>
      <c r="F219" s="510" t="s">
        <v>256</v>
      </c>
      <c r="G219" s="511"/>
      <c r="I219" s="21"/>
    </row>
    <row r="220" spans="1:12" hidden="1" x14ac:dyDescent="0.25">
      <c r="A220" s="16"/>
      <c r="B220" s="16"/>
      <c r="C220" s="63">
        <v>50</v>
      </c>
      <c r="D220" s="90">
        <v>1.5</v>
      </c>
      <c r="E220" s="90">
        <v>1</v>
      </c>
      <c r="F220" s="91">
        <f>+D220*C220*E220</f>
        <v>75</v>
      </c>
      <c r="G220" s="99" t="s">
        <v>60</v>
      </c>
      <c r="I220" s="21"/>
    </row>
    <row r="221" spans="1:12" hidden="1" x14ac:dyDescent="0.25">
      <c r="A221" s="16"/>
      <c r="B221" s="16"/>
      <c r="C221" s="63">
        <v>6.2</v>
      </c>
      <c r="D221" s="90">
        <v>1.5</v>
      </c>
      <c r="E221" s="90">
        <v>1</v>
      </c>
      <c r="F221" s="91">
        <f>+D221*C221*E221</f>
        <v>9.3000000000000007</v>
      </c>
      <c r="G221" s="99" t="s">
        <v>60</v>
      </c>
      <c r="I221" s="21"/>
    </row>
    <row r="222" spans="1:12" hidden="1" x14ac:dyDescent="0.25">
      <c r="A222" s="70"/>
      <c r="B222" s="71"/>
      <c r="C222" s="72"/>
      <c r="D222" s="73"/>
      <c r="E222" s="94" t="s">
        <v>260</v>
      </c>
      <c r="F222" s="92">
        <f>+SUM(F220:F221)</f>
        <v>84.3</v>
      </c>
      <c r="G222" s="100" t="s">
        <v>60</v>
      </c>
      <c r="I222" s="21"/>
    </row>
    <row r="223" spans="1:12" hidden="1" x14ac:dyDescent="0.25">
      <c r="A223" s="74"/>
      <c r="B223" s="75"/>
      <c r="C223" s="76"/>
      <c r="D223" s="77"/>
      <c r="E223" s="94" t="s">
        <v>261</v>
      </c>
      <c r="F223" s="92"/>
      <c r="G223" s="100" t="s">
        <v>60</v>
      </c>
      <c r="I223" s="21"/>
    </row>
    <row r="224" spans="1:12" hidden="1" x14ac:dyDescent="0.25">
      <c r="A224" s="78"/>
      <c r="B224" s="75"/>
      <c r="C224" s="76"/>
      <c r="D224" s="77"/>
      <c r="E224" s="143" t="s">
        <v>262</v>
      </c>
      <c r="F224" s="144">
        <f>+F222-F223</f>
        <v>84.3</v>
      </c>
      <c r="G224" s="145" t="s">
        <v>60</v>
      </c>
      <c r="I224" s="21"/>
    </row>
    <row r="225" spans="1:12" hidden="1" x14ac:dyDescent="0.25">
      <c r="A225" s="9" t="s">
        <v>95</v>
      </c>
      <c r="B225" s="12" t="s">
        <v>96</v>
      </c>
      <c r="C225" s="168"/>
      <c r="D225" s="169"/>
      <c r="E225" s="140"/>
      <c r="F225" s="140"/>
      <c r="G225" s="140"/>
      <c r="H225" s="140"/>
      <c r="I225" s="22"/>
      <c r="J225" s="141"/>
      <c r="K225" s="40" t="s">
        <v>13</v>
      </c>
      <c r="L225" s="64">
        <v>60</v>
      </c>
    </row>
    <row r="226" spans="1:12" hidden="1" x14ac:dyDescent="0.25">
      <c r="A226" s="9"/>
      <c r="B226" s="69"/>
      <c r="C226" s="61"/>
      <c r="D226" s="146" t="s">
        <v>254</v>
      </c>
      <c r="E226" s="147" t="s">
        <v>255</v>
      </c>
      <c r="F226" s="147" t="s">
        <v>258</v>
      </c>
      <c r="G226" s="522" t="s">
        <v>256</v>
      </c>
      <c r="H226" s="523"/>
      <c r="I226" s="21"/>
    </row>
    <row r="227" spans="1:12" hidden="1" x14ac:dyDescent="0.25">
      <c r="A227" s="9"/>
      <c r="B227" s="68" t="s">
        <v>266</v>
      </c>
      <c r="C227" s="40"/>
      <c r="D227" s="63">
        <v>1.2</v>
      </c>
      <c r="E227" s="90">
        <v>6.61</v>
      </c>
      <c r="F227" s="90">
        <v>4</v>
      </c>
      <c r="G227" s="91">
        <f>+E227*D227*F227</f>
        <v>31.728000000000002</v>
      </c>
      <c r="H227" s="99" t="s">
        <v>60</v>
      </c>
      <c r="I227" s="21"/>
    </row>
    <row r="228" spans="1:12" hidden="1" x14ac:dyDescent="0.25">
      <c r="A228" s="9"/>
      <c r="B228" s="68" t="s">
        <v>266</v>
      </c>
      <c r="C228" s="40"/>
      <c r="D228" s="63">
        <v>0.7</v>
      </c>
      <c r="E228" s="90">
        <v>6.61</v>
      </c>
      <c r="F228" s="90">
        <v>4</v>
      </c>
      <c r="G228" s="91">
        <f>+E228*D228*F228</f>
        <v>18.507999999999999</v>
      </c>
      <c r="H228" s="99" t="s">
        <v>60</v>
      </c>
      <c r="I228" s="21"/>
    </row>
    <row r="229" spans="1:12" hidden="1" x14ac:dyDescent="0.25">
      <c r="A229" s="9"/>
      <c r="B229" s="68" t="s">
        <v>263</v>
      </c>
      <c r="C229" s="40"/>
      <c r="D229" s="63">
        <f>+(1.47+1.47+0.5+0.5)</f>
        <v>3.94</v>
      </c>
      <c r="E229" s="90">
        <v>0.5</v>
      </c>
      <c r="F229" s="90">
        <v>2</v>
      </c>
      <c r="G229" s="91">
        <f>+E229*D229*F229</f>
        <v>3.94</v>
      </c>
      <c r="H229" s="99" t="s">
        <v>60</v>
      </c>
      <c r="I229" s="21"/>
    </row>
    <row r="230" spans="1:12" hidden="1" x14ac:dyDescent="0.25">
      <c r="A230" s="9"/>
      <c r="B230" s="68" t="s">
        <v>264</v>
      </c>
      <c r="C230" s="40"/>
      <c r="D230" s="63">
        <f>+(1.25+1.25+0.5+0.5)</f>
        <v>3.5</v>
      </c>
      <c r="E230" s="90">
        <v>0.5</v>
      </c>
      <c r="F230" s="90">
        <v>2</v>
      </c>
      <c r="G230" s="91">
        <f>+E230*D230*F230</f>
        <v>3.5</v>
      </c>
      <c r="H230" s="99" t="s">
        <v>60</v>
      </c>
      <c r="I230" s="21"/>
    </row>
    <row r="231" spans="1:12" hidden="1" x14ac:dyDescent="0.25">
      <c r="A231" s="9"/>
      <c r="B231" s="68" t="s">
        <v>266</v>
      </c>
      <c r="C231" s="40"/>
      <c r="D231" s="63"/>
      <c r="E231" s="90"/>
      <c r="F231" s="90"/>
      <c r="G231" s="91">
        <f>+E231*D231*F231</f>
        <v>0</v>
      </c>
      <c r="H231" s="99" t="s">
        <v>60</v>
      </c>
      <c r="I231" s="21"/>
    </row>
    <row r="232" spans="1:12" hidden="1" x14ac:dyDescent="0.25">
      <c r="A232" s="70"/>
      <c r="B232" s="71"/>
      <c r="C232" s="72"/>
      <c r="D232" s="73"/>
      <c r="E232" s="93"/>
      <c r="F232" s="94" t="s">
        <v>260</v>
      </c>
      <c r="G232" s="92">
        <f>+SUM(G227:G231)</f>
        <v>57.676000000000002</v>
      </c>
      <c r="H232" s="100" t="s">
        <v>60</v>
      </c>
      <c r="I232" s="21"/>
    </row>
    <row r="233" spans="1:12" hidden="1" x14ac:dyDescent="0.25">
      <c r="A233" s="74"/>
      <c r="B233" s="75"/>
      <c r="C233" s="76"/>
      <c r="D233" s="77"/>
      <c r="E233" s="95"/>
      <c r="F233" s="94" t="s">
        <v>261</v>
      </c>
      <c r="G233" s="92">
        <f>+MED_05!D151</f>
        <v>0</v>
      </c>
      <c r="H233" s="100" t="s">
        <v>60</v>
      </c>
      <c r="I233" s="21"/>
    </row>
    <row r="234" spans="1:12" hidden="1" x14ac:dyDescent="0.25">
      <c r="A234" s="78"/>
      <c r="B234" s="75"/>
      <c r="C234" s="76"/>
      <c r="D234" s="77"/>
      <c r="E234" s="95"/>
      <c r="F234" s="143" t="s">
        <v>262</v>
      </c>
      <c r="G234" s="144">
        <f>+G232-G233</f>
        <v>57.676000000000002</v>
      </c>
      <c r="H234" s="145" t="s">
        <v>60</v>
      </c>
      <c r="I234" s="21"/>
    </row>
    <row r="235" spans="1:12" hidden="1" x14ac:dyDescent="0.25">
      <c r="A235" s="9" t="s">
        <v>97</v>
      </c>
      <c r="B235" s="12" t="s">
        <v>98</v>
      </c>
      <c r="C235" s="168"/>
      <c r="D235" s="169"/>
      <c r="E235" s="140"/>
      <c r="F235" s="140"/>
      <c r="G235" s="140"/>
      <c r="H235" s="140"/>
      <c r="I235" s="22"/>
      <c r="J235" s="141"/>
      <c r="K235" s="40" t="s">
        <v>60</v>
      </c>
      <c r="L235" s="64">
        <v>80</v>
      </c>
    </row>
    <row r="236" spans="1:12" hidden="1" x14ac:dyDescent="0.25">
      <c r="A236" s="9"/>
      <c r="B236" s="69"/>
      <c r="C236" s="61"/>
      <c r="D236" s="146" t="s">
        <v>254</v>
      </c>
      <c r="E236" s="147" t="s">
        <v>255</v>
      </c>
      <c r="F236" s="147" t="s">
        <v>258</v>
      </c>
      <c r="G236" s="522" t="s">
        <v>256</v>
      </c>
      <c r="H236" s="523"/>
      <c r="I236" s="21"/>
    </row>
    <row r="237" spans="1:12" hidden="1" x14ac:dyDescent="0.25">
      <c r="A237" s="9"/>
      <c r="B237" s="68" t="s">
        <v>257</v>
      </c>
      <c r="C237" s="40"/>
      <c r="D237" s="63">
        <f>4.2+4.2</f>
        <v>8.4</v>
      </c>
      <c r="E237" s="90">
        <f>(2.04+1.43)/2</f>
        <v>1.7349999999999999</v>
      </c>
      <c r="F237" s="90">
        <v>2</v>
      </c>
      <c r="G237" s="91">
        <f>+E237*D237*F237</f>
        <v>29.148</v>
      </c>
      <c r="H237" s="99" t="s">
        <v>60</v>
      </c>
      <c r="I237" s="21"/>
    </row>
    <row r="238" spans="1:12" hidden="1" x14ac:dyDescent="0.25">
      <c r="A238" s="9"/>
      <c r="B238" s="68" t="s">
        <v>266</v>
      </c>
      <c r="C238" s="40"/>
      <c r="D238" s="63">
        <v>1.2</v>
      </c>
      <c r="E238" s="90">
        <v>6.61</v>
      </c>
      <c r="F238" s="90">
        <v>4</v>
      </c>
      <c r="G238" s="91">
        <f>+E238*D238*F238</f>
        <v>31.728000000000002</v>
      </c>
      <c r="H238" s="99" t="s">
        <v>60</v>
      </c>
      <c r="I238" s="21"/>
    </row>
    <row r="239" spans="1:12" hidden="1" x14ac:dyDescent="0.25">
      <c r="A239" s="9"/>
      <c r="B239" s="68" t="s">
        <v>266</v>
      </c>
      <c r="C239" s="40"/>
      <c r="D239" s="63">
        <v>0.7</v>
      </c>
      <c r="E239" s="90">
        <v>6.61</v>
      </c>
      <c r="F239" s="90">
        <v>4</v>
      </c>
      <c r="G239" s="91">
        <f>+E239*D239*F239</f>
        <v>18.507999999999999</v>
      </c>
      <c r="H239" s="99" t="s">
        <v>60</v>
      </c>
      <c r="I239" s="21"/>
    </row>
    <row r="240" spans="1:12" hidden="1" x14ac:dyDescent="0.25">
      <c r="A240" s="70"/>
      <c r="B240" s="71"/>
      <c r="C240" s="72"/>
      <c r="D240" s="73"/>
      <c r="E240" s="93"/>
      <c r="F240" s="94" t="s">
        <v>260</v>
      </c>
      <c r="G240" s="92">
        <f>+SUM(G237:G239)</f>
        <v>79.384</v>
      </c>
      <c r="H240" s="100" t="s">
        <v>60</v>
      </c>
      <c r="I240" s="21"/>
    </row>
    <row r="241" spans="1:9" hidden="1" x14ac:dyDescent="0.25">
      <c r="A241" s="74"/>
      <c r="B241" s="75"/>
      <c r="C241" s="76"/>
      <c r="D241" s="77"/>
      <c r="E241" s="95"/>
      <c r="F241" s="94" t="s">
        <v>261</v>
      </c>
      <c r="G241" s="92">
        <f>+MED_05!D152</f>
        <v>0</v>
      </c>
      <c r="H241" s="100" t="s">
        <v>60</v>
      </c>
      <c r="I241" s="21"/>
    </row>
    <row r="242" spans="1:9" hidden="1" x14ac:dyDescent="0.25">
      <c r="A242" s="78"/>
      <c r="B242" s="79"/>
      <c r="C242" s="80"/>
      <c r="D242" s="81"/>
      <c r="E242" s="96"/>
      <c r="F242" s="94" t="s">
        <v>262</v>
      </c>
      <c r="G242" s="92">
        <f>+G240-G241</f>
        <v>79.384</v>
      </c>
      <c r="H242" s="100" t="s">
        <v>60</v>
      </c>
      <c r="I242" s="21"/>
    </row>
    <row r="243" spans="1:9" ht="25.5" hidden="1" x14ac:dyDescent="0.25">
      <c r="A243" s="7" t="s">
        <v>101</v>
      </c>
      <c r="B243" s="7" t="s">
        <v>102</v>
      </c>
      <c r="C243" s="40"/>
      <c r="D243" s="63"/>
    </row>
    <row r="244" spans="1:9" ht="38.25" hidden="1" x14ac:dyDescent="0.25">
      <c r="A244" s="9" t="s">
        <v>103</v>
      </c>
      <c r="B244" s="9" t="s">
        <v>104</v>
      </c>
      <c r="C244" s="40" t="s">
        <v>105</v>
      </c>
      <c r="D244" s="63">
        <v>35</v>
      </c>
    </row>
    <row r="245" spans="1:9" ht="38.25" hidden="1" x14ac:dyDescent="0.25">
      <c r="A245" s="9" t="s">
        <v>106</v>
      </c>
      <c r="B245" s="9" t="s">
        <v>107</v>
      </c>
      <c r="C245" s="40" t="s">
        <v>75</v>
      </c>
      <c r="D245" s="63">
        <v>600</v>
      </c>
    </row>
    <row r="246" spans="1:9" ht="63.75" hidden="1" x14ac:dyDescent="0.25">
      <c r="A246" s="9" t="s">
        <v>108</v>
      </c>
      <c r="B246" s="9" t="s">
        <v>109</v>
      </c>
      <c r="C246" s="40" t="s">
        <v>75</v>
      </c>
      <c r="D246" s="63">
        <v>120</v>
      </c>
    </row>
    <row r="247" spans="1:9" ht="51" hidden="1" x14ac:dyDescent="0.25">
      <c r="A247" s="9" t="s">
        <v>110</v>
      </c>
      <c r="B247" s="9" t="s">
        <v>111</v>
      </c>
      <c r="C247" s="40" t="s">
        <v>8</v>
      </c>
      <c r="D247" s="63">
        <v>5</v>
      </c>
    </row>
    <row r="248" spans="1:9" ht="38.25" hidden="1" x14ac:dyDescent="0.25">
      <c r="A248" s="9" t="s">
        <v>112</v>
      </c>
      <c r="B248" s="9" t="s">
        <v>113</v>
      </c>
      <c r="C248" s="40" t="s">
        <v>8</v>
      </c>
      <c r="D248" s="63">
        <v>5</v>
      </c>
    </row>
    <row r="249" spans="1:9" ht="76.5" hidden="1" x14ac:dyDescent="0.25">
      <c r="A249" s="9" t="s">
        <v>114</v>
      </c>
      <c r="B249" s="9" t="s">
        <v>115</v>
      </c>
      <c r="C249" s="40" t="s">
        <v>8</v>
      </c>
      <c r="D249" s="63">
        <v>3</v>
      </c>
    </row>
    <row r="250" spans="1:9" ht="51" hidden="1" x14ac:dyDescent="0.25">
      <c r="A250" s="9" t="s">
        <v>116</v>
      </c>
      <c r="B250" s="9" t="s">
        <v>117</v>
      </c>
      <c r="C250" s="40" t="s">
        <v>8</v>
      </c>
      <c r="D250" s="63">
        <v>1</v>
      </c>
    </row>
    <row r="251" spans="1:9" ht="51" hidden="1" x14ac:dyDescent="0.25">
      <c r="A251" s="9" t="s">
        <v>118</v>
      </c>
      <c r="B251" s="9" t="s">
        <v>119</v>
      </c>
      <c r="C251" s="40" t="s">
        <v>8</v>
      </c>
      <c r="D251" s="63">
        <v>4</v>
      </c>
    </row>
    <row r="252" spans="1:9" ht="51" hidden="1" x14ac:dyDescent="0.25">
      <c r="A252" s="9" t="s">
        <v>120</v>
      </c>
      <c r="B252" s="9" t="s">
        <v>121</v>
      </c>
      <c r="C252" s="40" t="s">
        <v>8</v>
      </c>
      <c r="D252" s="63">
        <v>1</v>
      </c>
    </row>
    <row r="253" spans="1:9" ht="25.5" hidden="1" x14ac:dyDescent="0.25">
      <c r="A253" s="9" t="s">
        <v>122</v>
      </c>
      <c r="B253" s="9" t="s">
        <v>123</v>
      </c>
      <c r="C253" s="40" t="s">
        <v>8</v>
      </c>
      <c r="D253" s="63">
        <v>1</v>
      </c>
    </row>
    <row r="254" spans="1:9" ht="38.25" hidden="1" x14ac:dyDescent="0.25">
      <c r="A254" s="9" t="s">
        <v>124</v>
      </c>
      <c r="B254" s="9" t="s">
        <v>125</v>
      </c>
      <c r="C254" s="40" t="s">
        <v>8</v>
      </c>
      <c r="D254" s="63">
        <v>1</v>
      </c>
    </row>
    <row r="255" spans="1:9" ht="38.25" hidden="1" x14ac:dyDescent="0.25">
      <c r="A255" s="9" t="s">
        <v>126</v>
      </c>
      <c r="B255" s="9" t="s">
        <v>127</v>
      </c>
      <c r="C255" s="40" t="s">
        <v>8</v>
      </c>
      <c r="D255" s="63">
        <v>4</v>
      </c>
    </row>
    <row r="256" spans="1:9" ht="38.25" hidden="1" x14ac:dyDescent="0.25">
      <c r="A256" s="9" t="s">
        <v>128</v>
      </c>
      <c r="B256" s="9" t="s">
        <v>129</v>
      </c>
      <c r="C256" s="40" t="s">
        <v>75</v>
      </c>
      <c r="D256" s="63">
        <v>9</v>
      </c>
    </row>
    <row r="257" spans="1:4" hidden="1" x14ac:dyDescent="0.25">
      <c r="A257" s="9" t="s">
        <v>130</v>
      </c>
      <c r="B257" s="9" t="s">
        <v>131</v>
      </c>
      <c r="C257" s="40" t="s">
        <v>8</v>
      </c>
      <c r="D257" s="63">
        <v>8</v>
      </c>
    </row>
    <row r="258" spans="1:4" ht="38.25" hidden="1" x14ac:dyDescent="0.25">
      <c r="A258" s="9" t="s">
        <v>132</v>
      </c>
      <c r="B258" s="9" t="s">
        <v>133</v>
      </c>
      <c r="C258" s="40" t="s">
        <v>8</v>
      </c>
      <c r="D258" s="63">
        <v>2</v>
      </c>
    </row>
    <row r="259" spans="1:4" ht="38.25" hidden="1" x14ac:dyDescent="0.25">
      <c r="A259" s="9" t="s">
        <v>134</v>
      </c>
      <c r="B259" s="9" t="s">
        <v>135</v>
      </c>
      <c r="C259" s="40" t="s">
        <v>8</v>
      </c>
      <c r="D259" s="63">
        <v>1</v>
      </c>
    </row>
    <row r="260" spans="1:4" ht="38.25" hidden="1" x14ac:dyDescent="0.25">
      <c r="A260" s="9" t="s">
        <v>136</v>
      </c>
      <c r="B260" s="9" t="s">
        <v>137</v>
      </c>
      <c r="C260" s="40" t="s">
        <v>8</v>
      </c>
      <c r="D260" s="63">
        <v>3</v>
      </c>
    </row>
    <row r="261" spans="1:4" ht="25.5" hidden="1" x14ac:dyDescent="0.25">
      <c r="A261" s="9" t="s">
        <v>138</v>
      </c>
      <c r="B261" s="9" t="s">
        <v>139</v>
      </c>
      <c r="C261" s="40" t="s">
        <v>75</v>
      </c>
      <c r="D261" s="63">
        <v>30</v>
      </c>
    </row>
    <row r="262" spans="1:4" ht="38.25" hidden="1" x14ac:dyDescent="0.25">
      <c r="A262" s="9" t="s">
        <v>140</v>
      </c>
      <c r="B262" s="9" t="s">
        <v>141</v>
      </c>
      <c r="C262" s="40" t="s">
        <v>8</v>
      </c>
      <c r="D262" s="63">
        <v>10</v>
      </c>
    </row>
    <row r="263" spans="1:4" ht="38.25" hidden="1" x14ac:dyDescent="0.25">
      <c r="A263" s="9" t="s">
        <v>142</v>
      </c>
      <c r="B263" s="9" t="s">
        <v>143</v>
      </c>
      <c r="C263" s="40" t="s">
        <v>8</v>
      </c>
      <c r="D263" s="63">
        <v>11</v>
      </c>
    </row>
    <row r="264" spans="1:4" ht="38.25" hidden="1" x14ac:dyDescent="0.25">
      <c r="A264" s="9" t="s">
        <v>144</v>
      </c>
      <c r="B264" s="9" t="s">
        <v>145</v>
      </c>
      <c r="C264" s="40" t="s">
        <v>8</v>
      </c>
      <c r="D264" s="63">
        <v>2</v>
      </c>
    </row>
    <row r="265" spans="1:4" ht="25.5" hidden="1" x14ac:dyDescent="0.25">
      <c r="A265" s="9" t="s">
        <v>146</v>
      </c>
      <c r="B265" s="9" t="s">
        <v>147</v>
      </c>
      <c r="C265" s="40" t="s">
        <v>8</v>
      </c>
      <c r="D265" s="63">
        <v>13</v>
      </c>
    </row>
    <row r="266" spans="1:4" ht="51" hidden="1" x14ac:dyDescent="0.25">
      <c r="A266" s="9" t="s">
        <v>148</v>
      </c>
      <c r="B266" s="9" t="s">
        <v>149</v>
      </c>
      <c r="C266" s="40" t="s">
        <v>8</v>
      </c>
      <c r="D266" s="63">
        <v>1</v>
      </c>
    </row>
    <row r="267" spans="1:4" ht="51" hidden="1" x14ac:dyDescent="0.25">
      <c r="A267" s="9" t="s">
        <v>150</v>
      </c>
      <c r="B267" s="9" t="s">
        <v>151</v>
      </c>
      <c r="C267" s="40" t="s">
        <v>8</v>
      </c>
      <c r="D267" s="63">
        <v>1</v>
      </c>
    </row>
    <row r="268" spans="1:4" ht="38.25" hidden="1" x14ac:dyDescent="0.25">
      <c r="A268" s="9" t="s">
        <v>152</v>
      </c>
      <c r="B268" s="9" t="s">
        <v>153</v>
      </c>
      <c r="C268" s="40" t="s">
        <v>8</v>
      </c>
      <c r="D268" s="63">
        <v>1</v>
      </c>
    </row>
    <row r="269" spans="1:4" ht="38.25" hidden="1" x14ac:dyDescent="0.25">
      <c r="A269" s="9" t="s">
        <v>154</v>
      </c>
      <c r="B269" s="9" t="s">
        <v>155</v>
      </c>
      <c r="C269" s="40" t="s">
        <v>8</v>
      </c>
      <c r="D269" s="63">
        <v>1</v>
      </c>
    </row>
    <row r="270" spans="1:4" ht="51" hidden="1" x14ac:dyDescent="0.25">
      <c r="A270" s="9" t="s">
        <v>156</v>
      </c>
      <c r="B270" s="9" t="s">
        <v>157</v>
      </c>
      <c r="C270" s="40" t="s">
        <v>8</v>
      </c>
      <c r="D270" s="63">
        <v>4</v>
      </c>
    </row>
    <row r="271" spans="1:4" ht="25.5" hidden="1" x14ac:dyDescent="0.25">
      <c r="A271" s="9" t="s">
        <v>158</v>
      </c>
      <c r="B271" s="9" t="s">
        <v>159</v>
      </c>
      <c r="C271" s="40" t="s">
        <v>105</v>
      </c>
      <c r="D271" s="63">
        <v>60</v>
      </c>
    </row>
    <row r="272" spans="1:4" ht="38.25" hidden="1" x14ac:dyDescent="0.25">
      <c r="A272" s="9" t="s">
        <v>160</v>
      </c>
      <c r="B272" s="102" t="s">
        <v>161</v>
      </c>
      <c r="C272" s="60" t="s">
        <v>162</v>
      </c>
      <c r="D272" s="65">
        <v>4</v>
      </c>
    </row>
    <row r="273" spans="1:12" hidden="1" x14ac:dyDescent="0.25">
      <c r="A273" s="7" t="s">
        <v>163</v>
      </c>
      <c r="B273" s="7" t="s">
        <v>164</v>
      </c>
      <c r="C273" s="140"/>
      <c r="D273" s="140"/>
      <c r="E273" s="140"/>
      <c r="F273" s="140"/>
      <c r="G273" s="140"/>
      <c r="H273" s="141"/>
      <c r="I273" s="21"/>
    </row>
    <row r="274" spans="1:12" hidden="1" x14ac:dyDescent="0.25">
      <c r="A274" s="16" t="s">
        <v>284</v>
      </c>
      <c r="B274" s="149" t="s">
        <v>297</v>
      </c>
      <c r="I274" s="21"/>
    </row>
    <row r="275" spans="1:12" hidden="1" x14ac:dyDescent="0.25">
      <c r="A275" s="34"/>
      <c r="B275" s="28"/>
      <c r="C275" s="67" t="s">
        <v>282</v>
      </c>
      <c r="D275" s="87" t="s">
        <v>265</v>
      </c>
      <c r="E275" s="87" t="s">
        <v>281</v>
      </c>
      <c r="F275" s="87" t="s">
        <v>298</v>
      </c>
      <c r="G275" s="510" t="s">
        <v>292</v>
      </c>
      <c r="H275" s="511"/>
      <c r="I275" s="21"/>
    </row>
    <row r="276" spans="1:12" hidden="1" x14ac:dyDescent="0.25">
      <c r="A276" s="34"/>
      <c r="B276" s="34"/>
      <c r="C276" s="67">
        <v>30</v>
      </c>
      <c r="D276" s="87">
        <v>1.5</v>
      </c>
      <c r="E276" s="87">
        <v>1</v>
      </c>
      <c r="F276" s="87">
        <v>1.7</v>
      </c>
      <c r="G276" s="92">
        <f>+C276*D276*E276*F276</f>
        <v>76.5</v>
      </c>
      <c r="H276" s="100" t="s">
        <v>222</v>
      </c>
      <c r="I276" s="21"/>
    </row>
    <row r="277" spans="1:12" hidden="1" x14ac:dyDescent="0.25">
      <c r="A277" s="70"/>
      <c r="B277" s="71"/>
      <c r="C277" s="72"/>
      <c r="D277" s="73"/>
      <c r="E277" s="93"/>
      <c r="F277" s="94" t="s">
        <v>260</v>
      </c>
      <c r="G277" s="92">
        <f>+SUM(G276)</f>
        <v>76.5</v>
      </c>
      <c r="H277" s="100" t="s">
        <v>222</v>
      </c>
      <c r="I277" s="21"/>
    </row>
    <row r="278" spans="1:12" hidden="1" x14ac:dyDescent="0.25">
      <c r="A278" s="74"/>
      <c r="B278" s="75"/>
      <c r="C278" s="76"/>
      <c r="D278" s="77"/>
      <c r="E278" s="95"/>
      <c r="F278" s="94" t="s">
        <v>261</v>
      </c>
      <c r="G278" s="92">
        <f>+D273</f>
        <v>0</v>
      </c>
      <c r="H278" s="100" t="s">
        <v>222</v>
      </c>
      <c r="I278" s="21"/>
    </row>
    <row r="279" spans="1:12" hidden="1" x14ac:dyDescent="0.25">
      <c r="A279" s="78"/>
      <c r="B279" s="79"/>
      <c r="C279" s="80"/>
      <c r="D279" s="81"/>
      <c r="E279" s="96"/>
      <c r="F279" s="94" t="s">
        <v>262</v>
      </c>
      <c r="G279" s="92">
        <f>+G277-G278</f>
        <v>76.5</v>
      </c>
      <c r="H279" s="100" t="s">
        <v>222</v>
      </c>
      <c r="I279" s="21"/>
    </row>
    <row r="280" spans="1:12" x14ac:dyDescent="0.25">
      <c r="A280" s="7" t="s">
        <v>179</v>
      </c>
      <c r="B280" s="7" t="s">
        <v>180</v>
      </c>
      <c r="C280" s="40"/>
      <c r="D280" s="63"/>
    </row>
    <row r="281" spans="1:12" x14ac:dyDescent="0.25">
      <c r="A281" s="9" t="s">
        <v>181</v>
      </c>
      <c r="B281" s="12" t="s">
        <v>182</v>
      </c>
      <c r="C281" s="21"/>
      <c r="D281" s="21"/>
      <c r="K281" s="40" t="s">
        <v>13</v>
      </c>
      <c r="L281" s="64">
        <v>34</v>
      </c>
    </row>
    <row r="282" spans="1:12" x14ac:dyDescent="0.25">
      <c r="A282" s="9"/>
      <c r="B282" s="9"/>
      <c r="C282" s="40"/>
      <c r="D282" s="43" t="s">
        <v>254</v>
      </c>
      <c r="E282" s="89" t="s">
        <v>255</v>
      </c>
      <c r="F282" s="89" t="s">
        <v>258</v>
      </c>
      <c r="G282" s="510" t="s">
        <v>256</v>
      </c>
      <c r="H282" s="511"/>
      <c r="I282" s="21"/>
    </row>
    <row r="283" spans="1:12" x14ac:dyDescent="0.25">
      <c r="A283" s="9"/>
      <c r="B283" s="68" t="s">
        <v>257</v>
      </c>
      <c r="C283" s="40"/>
      <c r="D283" s="63">
        <f>4.2+4.2</f>
        <v>8.4</v>
      </c>
      <c r="E283" s="90">
        <f>(2.04+1.43)/2</f>
        <v>1.7349999999999999</v>
      </c>
      <c r="F283" s="90">
        <v>2</v>
      </c>
      <c r="G283" s="91">
        <f>+E283*D283*F283</f>
        <v>29.148</v>
      </c>
      <c r="H283" s="99" t="s">
        <v>60</v>
      </c>
      <c r="I283" s="21"/>
    </row>
    <row r="284" spans="1:12" x14ac:dyDescent="0.25">
      <c r="A284" s="9"/>
      <c r="B284" s="68" t="s">
        <v>259</v>
      </c>
      <c r="C284" s="40"/>
      <c r="D284" s="63">
        <v>6.7</v>
      </c>
      <c r="E284" s="90">
        <f>+(2.1+0.87)/2</f>
        <v>1.4850000000000001</v>
      </c>
      <c r="F284" s="90">
        <v>2</v>
      </c>
      <c r="G284" s="91">
        <f>+E284*D284*F284</f>
        <v>19.899000000000001</v>
      </c>
      <c r="H284" s="99" t="s">
        <v>60</v>
      </c>
      <c r="I284" s="21"/>
    </row>
    <row r="285" spans="1:12" x14ac:dyDescent="0.25">
      <c r="A285" s="9"/>
      <c r="B285" s="68" t="s">
        <v>259</v>
      </c>
      <c r="C285" s="40"/>
      <c r="D285" s="63">
        <v>5.44</v>
      </c>
      <c r="E285" s="90">
        <v>0.74</v>
      </c>
      <c r="F285" s="90">
        <v>2</v>
      </c>
      <c r="G285" s="91">
        <f>+E285*D285*F285</f>
        <v>8.0511999999999997</v>
      </c>
      <c r="H285" s="99" t="s">
        <v>60</v>
      </c>
      <c r="I285" s="21"/>
    </row>
    <row r="286" spans="1:12" x14ac:dyDescent="0.25">
      <c r="A286" s="9"/>
      <c r="B286" s="68" t="s">
        <v>259</v>
      </c>
      <c r="C286" s="40"/>
      <c r="D286" s="63">
        <v>3.22</v>
      </c>
      <c r="E286" s="90">
        <v>0.94</v>
      </c>
      <c r="F286" s="90">
        <v>2</v>
      </c>
      <c r="G286" s="91">
        <f>+E286*D286*F286</f>
        <v>6.0536000000000003</v>
      </c>
      <c r="H286" s="99" t="s">
        <v>60</v>
      </c>
      <c r="I286" s="21"/>
    </row>
    <row r="287" spans="1:12" x14ac:dyDescent="0.25">
      <c r="A287" s="70"/>
      <c r="B287" s="71"/>
      <c r="C287" s="72"/>
      <c r="D287" s="73"/>
      <c r="E287" s="93"/>
      <c r="F287" s="94" t="s">
        <v>260</v>
      </c>
      <c r="G287" s="92">
        <f>+SUM(G283:G286)</f>
        <v>63.151800000000001</v>
      </c>
      <c r="H287" s="100" t="s">
        <v>60</v>
      </c>
      <c r="I287" s="21"/>
    </row>
    <row r="288" spans="1:12" x14ac:dyDescent="0.25">
      <c r="A288" s="74"/>
      <c r="B288" s="75"/>
      <c r="C288" s="76"/>
      <c r="D288" s="77"/>
      <c r="E288" s="95"/>
      <c r="F288" s="94" t="s">
        <v>261</v>
      </c>
      <c r="G288" s="92">
        <f>+L281</f>
        <v>34</v>
      </c>
      <c r="H288" s="100" t="s">
        <v>60</v>
      </c>
      <c r="I288" s="21"/>
    </row>
    <row r="289" spans="1:12" x14ac:dyDescent="0.25">
      <c r="A289" s="78"/>
      <c r="B289" s="79"/>
      <c r="C289" s="80"/>
      <c r="D289" s="81"/>
      <c r="E289" s="96"/>
      <c r="F289" s="94" t="s">
        <v>262</v>
      </c>
      <c r="G289" s="92">
        <f>+G287-G288</f>
        <v>29.151800000000001</v>
      </c>
      <c r="H289" s="100" t="s">
        <v>60</v>
      </c>
      <c r="I289" s="21"/>
    </row>
    <row r="290" spans="1:12" hidden="1" x14ac:dyDescent="0.25">
      <c r="A290" s="9"/>
      <c r="B290" s="9"/>
      <c r="C290" s="40"/>
      <c r="D290" s="63"/>
    </row>
    <row r="291" spans="1:12" hidden="1" x14ac:dyDescent="0.25">
      <c r="A291" s="7" t="s">
        <v>190</v>
      </c>
      <c r="B291" s="7" t="s">
        <v>191</v>
      </c>
      <c r="C291" s="40"/>
      <c r="D291" s="63"/>
    </row>
    <row r="292" spans="1:12" hidden="1" x14ac:dyDescent="0.25">
      <c r="A292" s="9" t="s">
        <v>192</v>
      </c>
      <c r="B292" s="12" t="s">
        <v>193</v>
      </c>
      <c r="C292" s="21"/>
      <c r="D292" s="21"/>
      <c r="K292" s="40" t="s">
        <v>8</v>
      </c>
      <c r="L292" s="64">
        <v>1</v>
      </c>
    </row>
    <row r="293" spans="1:12" hidden="1" x14ac:dyDescent="0.25">
      <c r="A293" s="9"/>
      <c r="B293" s="9"/>
      <c r="C293" s="40"/>
      <c r="D293" s="89" t="s">
        <v>288</v>
      </c>
      <c r="E293" s="510" t="s">
        <v>288</v>
      </c>
      <c r="F293" s="511"/>
      <c r="G293" s="21"/>
      <c r="H293" s="21"/>
      <c r="I293" s="21"/>
    </row>
    <row r="294" spans="1:12" hidden="1" x14ac:dyDescent="0.25">
      <c r="A294" s="9"/>
      <c r="B294" s="68" t="s">
        <v>285</v>
      </c>
      <c r="C294" s="40"/>
      <c r="D294" s="90">
        <v>1</v>
      </c>
      <c r="E294" s="91">
        <f>+D294</f>
        <v>1</v>
      </c>
      <c r="F294" s="99" t="s">
        <v>287</v>
      </c>
      <c r="G294" s="21"/>
      <c r="H294" s="21"/>
      <c r="I294" s="21"/>
    </row>
    <row r="295" spans="1:12" hidden="1" x14ac:dyDescent="0.25">
      <c r="A295" s="9"/>
      <c r="B295" s="68" t="s">
        <v>286</v>
      </c>
      <c r="C295" s="40"/>
      <c r="D295" s="90">
        <v>1</v>
      </c>
      <c r="E295" s="91">
        <f>+D295</f>
        <v>1</v>
      </c>
      <c r="F295" s="99" t="s">
        <v>287</v>
      </c>
      <c r="G295" s="21"/>
      <c r="H295" s="21"/>
      <c r="I295" s="21"/>
    </row>
    <row r="296" spans="1:12" hidden="1" x14ac:dyDescent="0.25">
      <c r="A296" s="70"/>
      <c r="B296" s="71"/>
      <c r="C296" s="72"/>
      <c r="D296" s="94" t="s">
        <v>260</v>
      </c>
      <c r="E296" s="92">
        <f>+SUM(E294:E295)</f>
        <v>2</v>
      </c>
      <c r="F296" s="100" t="s">
        <v>60</v>
      </c>
      <c r="G296" s="21"/>
      <c r="H296" s="21"/>
      <c r="I296" s="21"/>
    </row>
    <row r="297" spans="1:12" hidden="1" x14ac:dyDescent="0.25">
      <c r="A297" s="74"/>
      <c r="B297" s="75"/>
      <c r="C297" s="76"/>
      <c r="D297" s="94" t="s">
        <v>261</v>
      </c>
      <c r="E297" s="92">
        <f>+L292</f>
        <v>1</v>
      </c>
      <c r="F297" s="100" t="s">
        <v>60</v>
      </c>
      <c r="G297" s="21"/>
      <c r="H297" s="21"/>
      <c r="I297" s="21"/>
    </row>
    <row r="298" spans="1:12" hidden="1" x14ac:dyDescent="0.25">
      <c r="A298" s="78"/>
      <c r="B298" s="79"/>
      <c r="C298" s="80"/>
      <c r="D298" s="94" t="s">
        <v>262</v>
      </c>
      <c r="E298" s="92">
        <f>+E296-E297</f>
        <v>1</v>
      </c>
      <c r="F298" s="100" t="s">
        <v>60</v>
      </c>
      <c r="G298" s="21"/>
      <c r="H298" s="21"/>
      <c r="I298" s="21"/>
    </row>
    <row r="299" spans="1:12" s="5" customFormat="1" ht="12.75" hidden="1" x14ac:dyDescent="0.25">
      <c r="A299" s="9" t="s">
        <v>194</v>
      </c>
      <c r="B299" s="12" t="s">
        <v>195</v>
      </c>
      <c r="K299" s="40" t="s">
        <v>75</v>
      </c>
      <c r="L299" s="11">
        <v>5</v>
      </c>
    </row>
    <row r="300" spans="1:12" hidden="1" x14ac:dyDescent="0.25">
      <c r="A300" s="9"/>
      <c r="B300" s="9"/>
      <c r="C300" s="40"/>
      <c r="D300" s="89" t="s">
        <v>288</v>
      </c>
      <c r="E300" s="510" t="s">
        <v>288</v>
      </c>
      <c r="F300" s="511"/>
      <c r="G300" s="21"/>
      <c r="H300" s="21"/>
      <c r="I300" s="21"/>
    </row>
    <row r="301" spans="1:12" hidden="1" x14ac:dyDescent="0.25">
      <c r="A301" s="9"/>
      <c r="B301" s="68" t="s">
        <v>289</v>
      </c>
      <c r="C301" s="40"/>
      <c r="D301" s="90">
        <v>5</v>
      </c>
      <c r="E301" s="91">
        <f>+D301</f>
        <v>5</v>
      </c>
      <c r="F301" s="99" t="s">
        <v>287</v>
      </c>
      <c r="G301" s="21"/>
      <c r="H301" s="21"/>
      <c r="I301" s="21"/>
    </row>
    <row r="302" spans="1:12" hidden="1" x14ac:dyDescent="0.25">
      <c r="A302" s="9"/>
      <c r="B302" s="68" t="s">
        <v>290</v>
      </c>
      <c r="C302" s="40"/>
      <c r="D302" s="90">
        <v>5</v>
      </c>
      <c r="E302" s="91">
        <f>+D302</f>
        <v>5</v>
      </c>
      <c r="F302" s="99" t="s">
        <v>287</v>
      </c>
      <c r="G302" s="21"/>
      <c r="H302" s="21"/>
      <c r="I302" s="21"/>
    </row>
    <row r="303" spans="1:12" hidden="1" x14ac:dyDescent="0.25">
      <c r="A303" s="70"/>
      <c r="B303" s="71"/>
      <c r="C303" s="72"/>
      <c r="D303" s="94" t="s">
        <v>260</v>
      </c>
      <c r="E303" s="92">
        <f>+SUM(E301:E302)</f>
        <v>10</v>
      </c>
      <c r="F303" s="100" t="s">
        <v>287</v>
      </c>
      <c r="G303" s="21"/>
      <c r="H303" s="21"/>
      <c r="I303" s="21"/>
    </row>
    <row r="304" spans="1:12" hidden="1" x14ac:dyDescent="0.25">
      <c r="A304" s="74"/>
      <c r="B304" s="75"/>
      <c r="C304" s="76"/>
      <c r="D304" s="94" t="s">
        <v>261</v>
      </c>
      <c r="E304" s="92">
        <f>+L299</f>
        <v>5</v>
      </c>
      <c r="F304" s="100" t="s">
        <v>287</v>
      </c>
      <c r="G304" s="21"/>
      <c r="H304" s="21"/>
      <c r="I304" s="21"/>
    </row>
    <row r="305" spans="1:14" hidden="1" x14ac:dyDescent="0.25">
      <c r="A305" s="78"/>
      <c r="B305" s="79"/>
      <c r="C305" s="80"/>
      <c r="D305" s="94" t="s">
        <v>262</v>
      </c>
      <c r="E305" s="92">
        <f>+E303-E304</f>
        <v>5</v>
      </c>
      <c r="F305" s="100" t="s">
        <v>287</v>
      </c>
      <c r="G305" s="21"/>
      <c r="H305" s="21"/>
      <c r="I305" s="21"/>
    </row>
    <row r="306" spans="1:14" hidden="1" x14ac:dyDescent="0.25">
      <c r="A306" s="7" t="s">
        <v>196</v>
      </c>
      <c r="B306" s="7" t="s">
        <v>291</v>
      </c>
      <c r="C306" s="40"/>
      <c r="D306" s="63"/>
    </row>
    <row r="307" spans="1:14" ht="63.75" hidden="1" x14ac:dyDescent="0.25">
      <c r="A307" s="9" t="s">
        <v>197</v>
      </c>
      <c r="B307" s="9" t="s">
        <v>198</v>
      </c>
      <c r="C307" s="40" t="s">
        <v>51</v>
      </c>
      <c r="D307" s="63">
        <v>15</v>
      </c>
    </row>
    <row r="308" spans="1:14" hidden="1" x14ac:dyDescent="0.25">
      <c r="A308" s="9" t="s">
        <v>199</v>
      </c>
      <c r="B308" s="12" t="s">
        <v>200</v>
      </c>
      <c r="C308" s="21"/>
      <c r="D308" s="21"/>
      <c r="K308" s="40" t="s">
        <v>51</v>
      </c>
      <c r="L308" s="64">
        <v>19.68</v>
      </c>
    </row>
    <row r="309" spans="1:14" s="106" customFormat="1" hidden="1" x14ac:dyDescent="0.25">
      <c r="A309" s="103"/>
      <c r="B309" s="103"/>
      <c r="C309" s="103"/>
      <c r="D309" s="104" t="s">
        <v>254</v>
      </c>
      <c r="E309" s="43" t="s">
        <v>265</v>
      </c>
      <c r="F309" s="43" t="s">
        <v>276</v>
      </c>
      <c r="G309" s="510" t="s">
        <v>292</v>
      </c>
      <c r="H309" s="511"/>
    </row>
    <row r="310" spans="1:14" hidden="1" x14ac:dyDescent="0.25">
      <c r="A310" s="9"/>
      <c r="B310" s="68" t="s">
        <v>274</v>
      </c>
      <c r="C310" s="68"/>
      <c r="D310" s="105">
        <v>1.9153260000000001</v>
      </c>
      <c r="E310" s="40">
        <v>1.3</v>
      </c>
      <c r="F310" s="63">
        <v>0.3</v>
      </c>
      <c r="G310" s="91">
        <f>+F310*E310*D310</f>
        <v>0.74697714000000004</v>
      </c>
      <c r="H310" s="99" t="s">
        <v>222</v>
      </c>
      <c r="I310" s="21">
        <f>+D310*0.5067</f>
        <v>0.9704956842000001</v>
      </c>
    </row>
    <row r="311" spans="1:14" hidden="1" x14ac:dyDescent="0.25">
      <c r="A311" s="9"/>
      <c r="B311" s="68" t="s">
        <v>273</v>
      </c>
      <c r="C311" s="68"/>
      <c r="D311" s="105">
        <v>3.7546470000000003</v>
      </c>
      <c r="E311" s="40">
        <v>1.3</v>
      </c>
      <c r="F311" s="63">
        <v>0.3</v>
      </c>
      <c r="G311" s="91">
        <f t="shared" ref="G311:G317" si="7">+F311*E311*D311</f>
        <v>1.4643123300000003</v>
      </c>
      <c r="H311" s="99" t="s">
        <v>222</v>
      </c>
      <c r="I311" s="21">
        <f t="shared" ref="I311:I317" si="8">+D311*0.5067</f>
        <v>1.9024796349000004</v>
      </c>
    </row>
    <row r="312" spans="1:14" hidden="1" x14ac:dyDescent="0.25">
      <c r="A312" s="9"/>
      <c r="B312" s="68" t="s">
        <v>275</v>
      </c>
      <c r="C312" s="68"/>
      <c r="D312" s="105">
        <v>1.9659960000000001</v>
      </c>
      <c r="E312" s="40">
        <v>1.3</v>
      </c>
      <c r="F312" s="63">
        <v>0.3</v>
      </c>
      <c r="G312" s="91">
        <f t="shared" si="7"/>
        <v>0.76673844000000002</v>
      </c>
      <c r="H312" s="99" t="s">
        <v>222</v>
      </c>
      <c r="I312" s="21">
        <f t="shared" si="8"/>
        <v>0.99617017320000012</v>
      </c>
    </row>
    <row r="313" spans="1:14" hidden="1" x14ac:dyDescent="0.25">
      <c r="A313" s="9"/>
      <c r="B313" s="68" t="s">
        <v>277</v>
      </c>
      <c r="C313" s="68"/>
      <c r="D313" s="105">
        <v>6.7948470000000007</v>
      </c>
      <c r="E313" s="40">
        <v>1.3</v>
      </c>
      <c r="F313" s="63">
        <v>0.3</v>
      </c>
      <c r="G313" s="91">
        <f t="shared" si="7"/>
        <v>2.6499903300000005</v>
      </c>
      <c r="H313" s="99" t="s">
        <v>222</v>
      </c>
      <c r="I313" s="21">
        <f t="shared" si="8"/>
        <v>3.4429489749000006</v>
      </c>
      <c r="N313" s="142"/>
    </row>
    <row r="314" spans="1:14" hidden="1" x14ac:dyDescent="0.25">
      <c r="A314" s="9"/>
      <c r="B314" s="68" t="s">
        <v>274</v>
      </c>
      <c r="C314" s="68"/>
      <c r="D314" s="105">
        <v>1.9153260000000001</v>
      </c>
      <c r="E314" s="40">
        <f>+(1.3+0.5)/2</f>
        <v>0.9</v>
      </c>
      <c r="F314" s="63">
        <v>1.1499999999999999</v>
      </c>
      <c r="G314" s="91">
        <f t="shared" si="7"/>
        <v>1.9823624099999999</v>
      </c>
      <c r="H314" s="99" t="s">
        <v>222</v>
      </c>
      <c r="I314" s="21">
        <f t="shared" si="8"/>
        <v>0.9704956842000001</v>
      </c>
    </row>
    <row r="315" spans="1:14" hidden="1" x14ac:dyDescent="0.25">
      <c r="A315" s="9"/>
      <c r="B315" s="68" t="s">
        <v>273</v>
      </c>
      <c r="C315" s="68"/>
      <c r="D315" s="105">
        <v>3.7546470000000003</v>
      </c>
      <c r="E315" s="40">
        <f>+(1.3+0.5)/2</f>
        <v>0.9</v>
      </c>
      <c r="F315" s="63">
        <v>1.1499999999999999</v>
      </c>
      <c r="G315" s="91">
        <f t="shared" si="7"/>
        <v>3.886059645</v>
      </c>
      <c r="H315" s="99" t="s">
        <v>222</v>
      </c>
      <c r="I315" s="21">
        <f t="shared" si="8"/>
        <v>1.9024796349000004</v>
      </c>
    </row>
    <row r="316" spans="1:14" hidden="1" x14ac:dyDescent="0.25">
      <c r="A316" s="9"/>
      <c r="B316" s="68" t="s">
        <v>275</v>
      </c>
      <c r="C316" s="68"/>
      <c r="D316" s="105">
        <v>1.9659960000000001</v>
      </c>
      <c r="E316" s="40">
        <f>+(1.3+0.5)/2</f>
        <v>0.9</v>
      </c>
      <c r="F316" s="63">
        <v>1.1499999999999999</v>
      </c>
      <c r="G316" s="91">
        <f t="shared" si="7"/>
        <v>2.0348058600000001</v>
      </c>
      <c r="H316" s="99" t="s">
        <v>222</v>
      </c>
      <c r="I316" s="21">
        <f t="shared" si="8"/>
        <v>0.99617017320000012</v>
      </c>
    </row>
    <row r="317" spans="1:14" hidden="1" x14ac:dyDescent="0.25">
      <c r="A317" s="9"/>
      <c r="B317" s="68" t="s">
        <v>277</v>
      </c>
      <c r="C317" s="68"/>
      <c r="D317" s="105">
        <v>6.7948470000000007</v>
      </c>
      <c r="E317" s="40">
        <f>+(1.3+0.5)/2</f>
        <v>0.9</v>
      </c>
      <c r="F317" s="63">
        <v>1.1499999999999999</v>
      </c>
      <c r="G317" s="91">
        <f t="shared" si="7"/>
        <v>7.0326666449999999</v>
      </c>
      <c r="H317" s="99" t="s">
        <v>222</v>
      </c>
      <c r="I317" s="21">
        <f t="shared" si="8"/>
        <v>3.4429489749000006</v>
      </c>
    </row>
    <row r="318" spans="1:14" hidden="1" x14ac:dyDescent="0.25">
      <c r="A318" s="70"/>
      <c r="B318" s="71"/>
      <c r="C318" s="72"/>
      <c r="D318" s="73"/>
      <c r="E318" s="72"/>
      <c r="F318" s="94" t="s">
        <v>260</v>
      </c>
      <c r="G318" s="92">
        <f>+SUM(G310:G317)</f>
        <v>20.563912800000001</v>
      </c>
      <c r="H318" s="100" t="s">
        <v>222</v>
      </c>
    </row>
    <row r="319" spans="1:14" hidden="1" x14ac:dyDescent="0.25">
      <c r="A319" s="74"/>
      <c r="B319" s="75"/>
      <c r="C319" s="76"/>
      <c r="D319" s="77"/>
      <c r="E319" s="76"/>
      <c r="F319" s="94" t="s">
        <v>261</v>
      </c>
      <c r="G319" s="92">
        <f>+L308</f>
        <v>19.68</v>
      </c>
      <c r="H319" s="100" t="s">
        <v>222</v>
      </c>
    </row>
    <row r="320" spans="1:14" hidden="1" x14ac:dyDescent="0.25">
      <c r="A320" s="78"/>
      <c r="B320" s="79"/>
      <c r="C320" s="80"/>
      <c r="D320" s="81"/>
      <c r="E320" s="80"/>
      <c r="F320" s="94" t="s">
        <v>262</v>
      </c>
      <c r="G320" s="92">
        <f>+G318-G319</f>
        <v>0.88391280000000094</v>
      </c>
      <c r="H320" s="100" t="s">
        <v>222</v>
      </c>
    </row>
    <row r="321" spans="1:4" ht="38.25" hidden="1" x14ac:dyDescent="0.25">
      <c r="A321" s="9" t="s">
        <v>201</v>
      </c>
      <c r="B321" s="9" t="s">
        <v>202</v>
      </c>
      <c r="C321" s="40" t="s">
        <v>13</v>
      </c>
      <c r="D321" s="63">
        <v>64.23</v>
      </c>
    </row>
    <row r="322" spans="1:4" hidden="1" x14ac:dyDescent="0.25">
      <c r="A322" s="9" t="s">
        <v>203</v>
      </c>
      <c r="B322" s="9" t="s">
        <v>204</v>
      </c>
      <c r="C322" s="40" t="s">
        <v>51</v>
      </c>
      <c r="D322" s="63">
        <v>4.0599999999999996</v>
      </c>
    </row>
    <row r="323" spans="1:4" ht="51" hidden="1" x14ac:dyDescent="0.25">
      <c r="A323" s="9" t="s">
        <v>205</v>
      </c>
      <c r="B323" s="9" t="s">
        <v>206</v>
      </c>
      <c r="C323" s="40" t="s">
        <v>75</v>
      </c>
      <c r="D323" s="63">
        <v>16</v>
      </c>
    </row>
    <row r="324" spans="1:4" hidden="1" x14ac:dyDescent="0.25">
      <c r="A324" s="7" t="s">
        <v>207</v>
      </c>
      <c r="B324" s="7" t="s">
        <v>208</v>
      </c>
      <c r="C324" s="40"/>
      <c r="D324" s="63"/>
    </row>
    <row r="325" spans="1:4" ht="25.5" hidden="1" x14ac:dyDescent="0.25">
      <c r="A325" s="9" t="s">
        <v>209</v>
      </c>
      <c r="B325" s="9" t="s">
        <v>210</v>
      </c>
      <c r="C325" s="40" t="s">
        <v>8</v>
      </c>
      <c r="D325" s="63">
        <v>86</v>
      </c>
    </row>
    <row r="326" spans="1:4" hidden="1" x14ac:dyDescent="0.25">
      <c r="A326" s="9" t="s">
        <v>211</v>
      </c>
      <c r="B326" s="9" t="s">
        <v>212</v>
      </c>
      <c r="C326" s="40" t="s">
        <v>13</v>
      </c>
      <c r="D326" s="63">
        <v>100</v>
      </c>
    </row>
    <row r="327" spans="1:4" ht="38.25" hidden="1" x14ac:dyDescent="0.25">
      <c r="A327" s="9" t="s">
        <v>213</v>
      </c>
      <c r="B327" s="9" t="s">
        <v>214</v>
      </c>
      <c r="C327" s="40" t="s">
        <v>8</v>
      </c>
      <c r="D327" s="63">
        <v>1</v>
      </c>
    </row>
    <row r="328" spans="1:4" ht="25.5" hidden="1" x14ac:dyDescent="0.25">
      <c r="A328" s="9" t="s">
        <v>215</v>
      </c>
      <c r="B328" s="9" t="s">
        <v>216</v>
      </c>
      <c r="C328" s="40" t="s">
        <v>8</v>
      </c>
      <c r="D328" s="63">
        <v>1</v>
      </c>
    </row>
    <row r="329" spans="1:4" hidden="1" x14ac:dyDescent="0.25">
      <c r="A329" s="12"/>
      <c r="B329" s="7" t="s">
        <v>217</v>
      </c>
      <c r="C329" s="40"/>
      <c r="D329" s="63"/>
    </row>
  </sheetData>
  <mergeCells count="24">
    <mergeCell ref="E293:F293"/>
    <mergeCell ref="E300:F300"/>
    <mergeCell ref="G309:H309"/>
    <mergeCell ref="G226:H226"/>
    <mergeCell ref="G236:H236"/>
    <mergeCell ref="G275:H275"/>
    <mergeCell ref="J33:K33"/>
    <mergeCell ref="K19:L19"/>
    <mergeCell ref="J10:K10"/>
    <mergeCell ref="F219:G219"/>
    <mergeCell ref="G282:H282"/>
    <mergeCell ref="G87:H87"/>
    <mergeCell ref="G162:H162"/>
    <mergeCell ref="G174:H174"/>
    <mergeCell ref="C20:C23"/>
    <mergeCell ref="C24:C27"/>
    <mergeCell ref="G120:H120"/>
    <mergeCell ref="G137:H137"/>
    <mergeCell ref="G127:H127"/>
    <mergeCell ref="G57:H57"/>
    <mergeCell ref="G48:H48"/>
    <mergeCell ref="G96:H96"/>
    <mergeCell ref="G108:H108"/>
    <mergeCell ref="G78:H78"/>
  </mergeCells>
  <printOptions horizontalCentered="1"/>
  <pageMargins left="0.19685039370078741" right="0.19685039370078741" top="0.19685039370078741" bottom="0.19685039370078741" header="0" footer="0"/>
  <pageSetup paperSize="9" scale="85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6F885-9FCE-410D-8EE4-F981DAC733AF}">
  <dimension ref="A1:BA17"/>
  <sheetViews>
    <sheetView showGridLines="0" workbookViewId="0">
      <selection activeCell="D16" sqref="D16"/>
    </sheetView>
  </sheetViews>
  <sheetFormatPr defaultColWidth="9.140625" defaultRowHeight="15" x14ac:dyDescent="0.25"/>
  <cols>
    <col min="1" max="1" width="15.5703125" style="21" customWidth="1"/>
    <col min="2" max="2" width="84" style="21" customWidth="1"/>
    <col min="3" max="3" width="3.85546875" style="21" customWidth="1"/>
    <col min="4" max="4" width="12.85546875" style="31" bestFit="1" customWidth="1"/>
    <col min="5" max="5" width="12.85546875" style="32" bestFit="1" customWidth="1"/>
    <col min="6" max="6" width="13.42578125" style="32" customWidth="1"/>
    <col min="7" max="7" width="9.140625" style="21"/>
    <col min="8" max="8" width="10.42578125" style="21" bestFit="1" customWidth="1"/>
    <col min="9" max="9" width="9.42578125" style="21" bestFit="1" customWidth="1"/>
    <col min="10" max="249" width="9.140625" style="21"/>
    <col min="250" max="250" width="15.5703125" style="21" customWidth="1"/>
    <col min="251" max="251" width="84" style="21" customWidth="1"/>
    <col min="252" max="252" width="3.42578125" style="21" bestFit="1" customWidth="1"/>
    <col min="253" max="254" width="12.7109375" style="21" bestFit="1" customWidth="1"/>
    <col min="255" max="255" width="13.42578125" style="21" customWidth="1"/>
    <col min="256" max="505" width="9.140625" style="21"/>
    <col min="506" max="506" width="15.5703125" style="21" customWidth="1"/>
    <col min="507" max="507" width="84" style="21" customWidth="1"/>
    <col min="508" max="508" width="3.42578125" style="21" bestFit="1" customWidth="1"/>
    <col min="509" max="510" width="12.7109375" style="21" bestFit="1" customWidth="1"/>
    <col min="511" max="511" width="13.42578125" style="21" customWidth="1"/>
    <col min="512" max="761" width="9.140625" style="21"/>
    <col min="762" max="762" width="15.5703125" style="21" customWidth="1"/>
    <col min="763" max="763" width="84" style="21" customWidth="1"/>
    <col min="764" max="764" width="3.42578125" style="21" bestFit="1" customWidth="1"/>
    <col min="765" max="766" width="12.7109375" style="21" bestFit="1" customWidth="1"/>
    <col min="767" max="767" width="13.42578125" style="21" customWidth="1"/>
    <col min="768" max="1017" width="9.140625" style="21"/>
    <col min="1018" max="1018" width="15.5703125" style="21" customWidth="1"/>
    <col min="1019" max="1019" width="84" style="21" customWidth="1"/>
    <col min="1020" max="1020" width="3.42578125" style="21" bestFit="1" customWidth="1"/>
    <col min="1021" max="1022" width="12.7109375" style="21" bestFit="1" customWidth="1"/>
    <col min="1023" max="1023" width="13.42578125" style="21" customWidth="1"/>
    <col min="1024" max="1273" width="9.140625" style="21"/>
    <col min="1274" max="1274" width="15.5703125" style="21" customWidth="1"/>
    <col min="1275" max="1275" width="84" style="21" customWidth="1"/>
    <col min="1276" max="1276" width="3.42578125" style="21" bestFit="1" customWidth="1"/>
    <col min="1277" max="1278" width="12.7109375" style="21" bestFit="1" customWidth="1"/>
    <col min="1279" max="1279" width="13.42578125" style="21" customWidth="1"/>
    <col min="1280" max="1529" width="9.140625" style="21"/>
    <col min="1530" max="1530" width="15.5703125" style="21" customWidth="1"/>
    <col min="1531" max="1531" width="84" style="21" customWidth="1"/>
    <col min="1532" max="1532" width="3.42578125" style="21" bestFit="1" customWidth="1"/>
    <col min="1533" max="1534" width="12.7109375" style="21" bestFit="1" customWidth="1"/>
    <col min="1535" max="1535" width="13.42578125" style="21" customWidth="1"/>
    <col min="1536" max="1785" width="9.140625" style="21"/>
    <col min="1786" max="1786" width="15.5703125" style="21" customWidth="1"/>
    <col min="1787" max="1787" width="84" style="21" customWidth="1"/>
    <col min="1788" max="1788" width="3.42578125" style="21" bestFit="1" customWidth="1"/>
    <col min="1789" max="1790" width="12.7109375" style="21" bestFit="1" customWidth="1"/>
    <col min="1791" max="1791" width="13.42578125" style="21" customWidth="1"/>
    <col min="1792" max="2041" width="9.140625" style="21"/>
    <col min="2042" max="2042" width="15.5703125" style="21" customWidth="1"/>
    <col min="2043" max="2043" width="84" style="21" customWidth="1"/>
    <col min="2044" max="2044" width="3.42578125" style="21" bestFit="1" customWidth="1"/>
    <col min="2045" max="2046" width="12.7109375" style="21" bestFit="1" customWidth="1"/>
    <col min="2047" max="2047" width="13.42578125" style="21" customWidth="1"/>
    <col min="2048" max="2297" width="9.140625" style="21"/>
    <col min="2298" max="2298" width="15.5703125" style="21" customWidth="1"/>
    <col min="2299" max="2299" width="84" style="21" customWidth="1"/>
    <col min="2300" max="2300" width="3.42578125" style="21" bestFit="1" customWidth="1"/>
    <col min="2301" max="2302" width="12.7109375" style="21" bestFit="1" customWidth="1"/>
    <col min="2303" max="2303" width="13.42578125" style="21" customWidth="1"/>
    <col min="2304" max="2553" width="9.140625" style="21"/>
    <col min="2554" max="2554" width="15.5703125" style="21" customWidth="1"/>
    <col min="2555" max="2555" width="84" style="21" customWidth="1"/>
    <col min="2556" max="2556" width="3.42578125" style="21" bestFit="1" customWidth="1"/>
    <col min="2557" max="2558" width="12.7109375" style="21" bestFit="1" customWidth="1"/>
    <col min="2559" max="2559" width="13.42578125" style="21" customWidth="1"/>
    <col min="2560" max="2809" width="9.140625" style="21"/>
    <col min="2810" max="2810" width="15.5703125" style="21" customWidth="1"/>
    <col min="2811" max="2811" width="84" style="21" customWidth="1"/>
    <col min="2812" max="2812" width="3.42578125" style="21" bestFit="1" customWidth="1"/>
    <col min="2813" max="2814" width="12.7109375" style="21" bestFit="1" customWidth="1"/>
    <col min="2815" max="2815" width="13.42578125" style="21" customWidth="1"/>
    <col min="2816" max="3065" width="9.140625" style="21"/>
    <col min="3066" max="3066" width="15.5703125" style="21" customWidth="1"/>
    <col min="3067" max="3067" width="84" style="21" customWidth="1"/>
    <col min="3068" max="3068" width="3.42578125" style="21" bestFit="1" customWidth="1"/>
    <col min="3069" max="3070" width="12.7109375" style="21" bestFit="1" customWidth="1"/>
    <col min="3071" max="3071" width="13.42578125" style="21" customWidth="1"/>
    <col min="3072" max="3321" width="9.140625" style="21"/>
    <col min="3322" max="3322" width="15.5703125" style="21" customWidth="1"/>
    <col min="3323" max="3323" width="84" style="21" customWidth="1"/>
    <col min="3324" max="3324" width="3.42578125" style="21" bestFit="1" customWidth="1"/>
    <col min="3325" max="3326" width="12.7109375" style="21" bestFit="1" customWidth="1"/>
    <col min="3327" max="3327" width="13.42578125" style="21" customWidth="1"/>
    <col min="3328" max="3577" width="9.140625" style="21"/>
    <col min="3578" max="3578" width="15.5703125" style="21" customWidth="1"/>
    <col min="3579" max="3579" width="84" style="21" customWidth="1"/>
    <col min="3580" max="3580" width="3.42578125" style="21" bestFit="1" customWidth="1"/>
    <col min="3581" max="3582" width="12.7109375" style="21" bestFit="1" customWidth="1"/>
    <col min="3583" max="3583" width="13.42578125" style="21" customWidth="1"/>
    <col min="3584" max="3833" width="9.140625" style="21"/>
    <col min="3834" max="3834" width="15.5703125" style="21" customWidth="1"/>
    <col min="3835" max="3835" width="84" style="21" customWidth="1"/>
    <col min="3836" max="3836" width="3.42578125" style="21" bestFit="1" customWidth="1"/>
    <col min="3837" max="3838" width="12.7109375" style="21" bestFit="1" customWidth="1"/>
    <col min="3839" max="3839" width="13.42578125" style="21" customWidth="1"/>
    <col min="3840" max="4089" width="9.140625" style="21"/>
    <col min="4090" max="4090" width="15.5703125" style="21" customWidth="1"/>
    <col min="4091" max="4091" width="84" style="21" customWidth="1"/>
    <col min="4092" max="4092" width="3.42578125" style="21" bestFit="1" customWidth="1"/>
    <col min="4093" max="4094" width="12.7109375" style="21" bestFit="1" customWidth="1"/>
    <col min="4095" max="4095" width="13.42578125" style="21" customWidth="1"/>
    <col min="4096" max="4345" width="9.140625" style="21"/>
    <col min="4346" max="4346" width="15.5703125" style="21" customWidth="1"/>
    <col min="4347" max="4347" width="84" style="21" customWidth="1"/>
    <col min="4348" max="4348" width="3.42578125" style="21" bestFit="1" customWidth="1"/>
    <col min="4349" max="4350" width="12.7109375" style="21" bestFit="1" customWidth="1"/>
    <col min="4351" max="4351" width="13.42578125" style="21" customWidth="1"/>
    <col min="4352" max="4601" width="9.140625" style="21"/>
    <col min="4602" max="4602" width="15.5703125" style="21" customWidth="1"/>
    <col min="4603" max="4603" width="84" style="21" customWidth="1"/>
    <col min="4604" max="4604" width="3.42578125" style="21" bestFit="1" customWidth="1"/>
    <col min="4605" max="4606" width="12.7109375" style="21" bestFit="1" customWidth="1"/>
    <col min="4607" max="4607" width="13.42578125" style="21" customWidth="1"/>
    <col min="4608" max="4857" width="9.140625" style="21"/>
    <col min="4858" max="4858" width="15.5703125" style="21" customWidth="1"/>
    <col min="4859" max="4859" width="84" style="21" customWidth="1"/>
    <col min="4860" max="4860" width="3.42578125" style="21" bestFit="1" customWidth="1"/>
    <col min="4861" max="4862" width="12.7109375" style="21" bestFit="1" customWidth="1"/>
    <col min="4863" max="4863" width="13.42578125" style="21" customWidth="1"/>
    <col min="4864" max="5113" width="9.140625" style="21"/>
    <col min="5114" max="5114" width="15.5703125" style="21" customWidth="1"/>
    <col min="5115" max="5115" width="84" style="21" customWidth="1"/>
    <col min="5116" max="5116" width="3.42578125" style="21" bestFit="1" customWidth="1"/>
    <col min="5117" max="5118" width="12.7109375" style="21" bestFit="1" customWidth="1"/>
    <col min="5119" max="5119" width="13.42578125" style="21" customWidth="1"/>
    <col min="5120" max="5369" width="9.140625" style="21"/>
    <col min="5370" max="5370" width="15.5703125" style="21" customWidth="1"/>
    <col min="5371" max="5371" width="84" style="21" customWidth="1"/>
    <col min="5372" max="5372" width="3.42578125" style="21" bestFit="1" customWidth="1"/>
    <col min="5373" max="5374" width="12.7109375" style="21" bestFit="1" customWidth="1"/>
    <col min="5375" max="5375" width="13.42578125" style="21" customWidth="1"/>
    <col min="5376" max="5625" width="9.140625" style="21"/>
    <col min="5626" max="5626" width="15.5703125" style="21" customWidth="1"/>
    <col min="5627" max="5627" width="84" style="21" customWidth="1"/>
    <col min="5628" max="5628" width="3.42578125" style="21" bestFit="1" customWidth="1"/>
    <col min="5629" max="5630" width="12.7109375" style="21" bestFit="1" customWidth="1"/>
    <col min="5631" max="5631" width="13.42578125" style="21" customWidth="1"/>
    <col min="5632" max="5881" width="9.140625" style="21"/>
    <col min="5882" max="5882" width="15.5703125" style="21" customWidth="1"/>
    <col min="5883" max="5883" width="84" style="21" customWidth="1"/>
    <col min="5884" max="5884" width="3.42578125" style="21" bestFit="1" customWidth="1"/>
    <col min="5885" max="5886" width="12.7109375" style="21" bestFit="1" customWidth="1"/>
    <col min="5887" max="5887" width="13.42578125" style="21" customWidth="1"/>
    <col min="5888" max="6137" width="9.140625" style="21"/>
    <col min="6138" max="6138" width="15.5703125" style="21" customWidth="1"/>
    <col min="6139" max="6139" width="84" style="21" customWidth="1"/>
    <col min="6140" max="6140" width="3.42578125" style="21" bestFit="1" customWidth="1"/>
    <col min="6141" max="6142" width="12.7109375" style="21" bestFit="1" customWidth="1"/>
    <col min="6143" max="6143" width="13.42578125" style="21" customWidth="1"/>
    <col min="6144" max="6393" width="9.140625" style="21"/>
    <col min="6394" max="6394" width="15.5703125" style="21" customWidth="1"/>
    <col min="6395" max="6395" width="84" style="21" customWidth="1"/>
    <col min="6396" max="6396" width="3.42578125" style="21" bestFit="1" customWidth="1"/>
    <col min="6397" max="6398" width="12.7109375" style="21" bestFit="1" customWidth="1"/>
    <col min="6399" max="6399" width="13.42578125" style="21" customWidth="1"/>
    <col min="6400" max="6649" width="9.140625" style="21"/>
    <col min="6650" max="6650" width="15.5703125" style="21" customWidth="1"/>
    <col min="6651" max="6651" width="84" style="21" customWidth="1"/>
    <col min="6652" max="6652" width="3.42578125" style="21" bestFit="1" customWidth="1"/>
    <col min="6653" max="6654" width="12.7109375" style="21" bestFit="1" customWidth="1"/>
    <col min="6655" max="6655" width="13.42578125" style="21" customWidth="1"/>
    <col min="6656" max="6905" width="9.140625" style="21"/>
    <col min="6906" max="6906" width="15.5703125" style="21" customWidth="1"/>
    <col min="6907" max="6907" width="84" style="21" customWidth="1"/>
    <col min="6908" max="6908" width="3.42578125" style="21" bestFit="1" customWidth="1"/>
    <col min="6909" max="6910" width="12.7109375" style="21" bestFit="1" customWidth="1"/>
    <col min="6911" max="6911" width="13.42578125" style="21" customWidth="1"/>
    <col min="6912" max="7161" width="9.140625" style="21"/>
    <col min="7162" max="7162" width="15.5703125" style="21" customWidth="1"/>
    <col min="7163" max="7163" width="84" style="21" customWidth="1"/>
    <col min="7164" max="7164" width="3.42578125" style="21" bestFit="1" customWidth="1"/>
    <col min="7165" max="7166" width="12.7109375" style="21" bestFit="1" customWidth="1"/>
    <col min="7167" max="7167" width="13.42578125" style="21" customWidth="1"/>
    <col min="7168" max="7417" width="9.140625" style="21"/>
    <col min="7418" max="7418" width="15.5703125" style="21" customWidth="1"/>
    <col min="7419" max="7419" width="84" style="21" customWidth="1"/>
    <col min="7420" max="7420" width="3.42578125" style="21" bestFit="1" customWidth="1"/>
    <col min="7421" max="7422" width="12.7109375" style="21" bestFit="1" customWidth="1"/>
    <col min="7423" max="7423" width="13.42578125" style="21" customWidth="1"/>
    <col min="7424" max="7673" width="9.140625" style="21"/>
    <col min="7674" max="7674" width="15.5703125" style="21" customWidth="1"/>
    <col min="7675" max="7675" width="84" style="21" customWidth="1"/>
    <col min="7676" max="7676" width="3.42578125" style="21" bestFit="1" customWidth="1"/>
    <col min="7677" max="7678" width="12.7109375" style="21" bestFit="1" customWidth="1"/>
    <col min="7679" max="7679" width="13.42578125" style="21" customWidth="1"/>
    <col min="7680" max="7929" width="9.140625" style="21"/>
    <col min="7930" max="7930" width="15.5703125" style="21" customWidth="1"/>
    <col min="7931" max="7931" width="84" style="21" customWidth="1"/>
    <col min="7932" max="7932" width="3.42578125" style="21" bestFit="1" customWidth="1"/>
    <col min="7933" max="7934" width="12.7109375" style="21" bestFit="1" customWidth="1"/>
    <col min="7935" max="7935" width="13.42578125" style="21" customWidth="1"/>
    <col min="7936" max="8185" width="9.140625" style="21"/>
    <col min="8186" max="8186" width="15.5703125" style="21" customWidth="1"/>
    <col min="8187" max="8187" width="84" style="21" customWidth="1"/>
    <col min="8188" max="8188" width="3.42578125" style="21" bestFit="1" customWidth="1"/>
    <col min="8189" max="8190" width="12.7109375" style="21" bestFit="1" customWidth="1"/>
    <col min="8191" max="8191" width="13.42578125" style="21" customWidth="1"/>
    <col min="8192" max="8441" width="9.140625" style="21"/>
    <col min="8442" max="8442" width="15.5703125" style="21" customWidth="1"/>
    <col min="8443" max="8443" width="84" style="21" customWidth="1"/>
    <col min="8444" max="8444" width="3.42578125" style="21" bestFit="1" customWidth="1"/>
    <col min="8445" max="8446" width="12.7109375" style="21" bestFit="1" customWidth="1"/>
    <col min="8447" max="8447" width="13.42578125" style="21" customWidth="1"/>
    <col min="8448" max="8697" width="9.140625" style="21"/>
    <col min="8698" max="8698" width="15.5703125" style="21" customWidth="1"/>
    <col min="8699" max="8699" width="84" style="21" customWidth="1"/>
    <col min="8700" max="8700" width="3.42578125" style="21" bestFit="1" customWidth="1"/>
    <col min="8701" max="8702" width="12.7109375" style="21" bestFit="1" customWidth="1"/>
    <col min="8703" max="8703" width="13.42578125" style="21" customWidth="1"/>
    <col min="8704" max="8953" width="9.140625" style="21"/>
    <col min="8954" max="8954" width="15.5703125" style="21" customWidth="1"/>
    <col min="8955" max="8955" width="84" style="21" customWidth="1"/>
    <col min="8956" max="8956" width="3.42578125" style="21" bestFit="1" customWidth="1"/>
    <col min="8957" max="8958" width="12.7109375" style="21" bestFit="1" customWidth="1"/>
    <col min="8959" max="8959" width="13.42578125" style="21" customWidth="1"/>
    <col min="8960" max="9209" width="9.140625" style="21"/>
    <col min="9210" max="9210" width="15.5703125" style="21" customWidth="1"/>
    <col min="9211" max="9211" width="84" style="21" customWidth="1"/>
    <col min="9212" max="9212" width="3.42578125" style="21" bestFit="1" customWidth="1"/>
    <col min="9213" max="9214" width="12.7109375" style="21" bestFit="1" customWidth="1"/>
    <col min="9215" max="9215" width="13.42578125" style="21" customWidth="1"/>
    <col min="9216" max="9465" width="9.140625" style="21"/>
    <col min="9466" max="9466" width="15.5703125" style="21" customWidth="1"/>
    <col min="9467" max="9467" width="84" style="21" customWidth="1"/>
    <col min="9468" max="9468" width="3.42578125" style="21" bestFit="1" customWidth="1"/>
    <col min="9469" max="9470" width="12.7109375" style="21" bestFit="1" customWidth="1"/>
    <col min="9471" max="9471" width="13.42578125" style="21" customWidth="1"/>
    <col min="9472" max="9721" width="9.140625" style="21"/>
    <col min="9722" max="9722" width="15.5703125" style="21" customWidth="1"/>
    <col min="9723" max="9723" width="84" style="21" customWidth="1"/>
    <col min="9724" max="9724" width="3.42578125" style="21" bestFit="1" customWidth="1"/>
    <col min="9725" max="9726" width="12.7109375" style="21" bestFit="1" customWidth="1"/>
    <col min="9727" max="9727" width="13.42578125" style="21" customWidth="1"/>
    <col min="9728" max="9977" width="9.140625" style="21"/>
    <col min="9978" max="9978" width="15.5703125" style="21" customWidth="1"/>
    <col min="9979" max="9979" width="84" style="21" customWidth="1"/>
    <col min="9980" max="9980" width="3.42578125" style="21" bestFit="1" customWidth="1"/>
    <col min="9981" max="9982" width="12.7109375" style="21" bestFit="1" customWidth="1"/>
    <col min="9983" max="9983" width="13.42578125" style="21" customWidth="1"/>
    <col min="9984" max="10233" width="9.140625" style="21"/>
    <col min="10234" max="10234" width="15.5703125" style="21" customWidth="1"/>
    <col min="10235" max="10235" width="84" style="21" customWidth="1"/>
    <col min="10236" max="10236" width="3.42578125" style="21" bestFit="1" customWidth="1"/>
    <col min="10237" max="10238" width="12.7109375" style="21" bestFit="1" customWidth="1"/>
    <col min="10239" max="10239" width="13.42578125" style="21" customWidth="1"/>
    <col min="10240" max="10489" width="9.140625" style="21"/>
    <col min="10490" max="10490" width="15.5703125" style="21" customWidth="1"/>
    <col min="10491" max="10491" width="84" style="21" customWidth="1"/>
    <col min="10492" max="10492" width="3.42578125" style="21" bestFit="1" customWidth="1"/>
    <col min="10493" max="10494" width="12.7109375" style="21" bestFit="1" customWidth="1"/>
    <col min="10495" max="10495" width="13.42578125" style="21" customWidth="1"/>
    <col min="10496" max="10745" width="9.140625" style="21"/>
    <col min="10746" max="10746" width="15.5703125" style="21" customWidth="1"/>
    <col min="10747" max="10747" width="84" style="21" customWidth="1"/>
    <col min="10748" max="10748" width="3.42578125" style="21" bestFit="1" customWidth="1"/>
    <col min="10749" max="10750" width="12.7109375" style="21" bestFit="1" customWidth="1"/>
    <col min="10751" max="10751" width="13.42578125" style="21" customWidth="1"/>
    <col min="10752" max="11001" width="9.140625" style="21"/>
    <col min="11002" max="11002" width="15.5703125" style="21" customWidth="1"/>
    <col min="11003" max="11003" width="84" style="21" customWidth="1"/>
    <col min="11004" max="11004" width="3.42578125" style="21" bestFit="1" customWidth="1"/>
    <col min="11005" max="11006" width="12.7109375" style="21" bestFit="1" customWidth="1"/>
    <col min="11007" max="11007" width="13.42578125" style="21" customWidth="1"/>
    <col min="11008" max="11257" width="9.140625" style="21"/>
    <col min="11258" max="11258" width="15.5703125" style="21" customWidth="1"/>
    <col min="11259" max="11259" width="84" style="21" customWidth="1"/>
    <col min="11260" max="11260" width="3.42578125" style="21" bestFit="1" customWidth="1"/>
    <col min="11261" max="11262" width="12.7109375" style="21" bestFit="1" customWidth="1"/>
    <col min="11263" max="11263" width="13.42578125" style="21" customWidth="1"/>
    <col min="11264" max="11513" width="9.140625" style="21"/>
    <col min="11514" max="11514" width="15.5703125" style="21" customWidth="1"/>
    <col min="11515" max="11515" width="84" style="21" customWidth="1"/>
    <col min="11516" max="11516" width="3.42578125" style="21" bestFit="1" customWidth="1"/>
    <col min="11517" max="11518" width="12.7109375" style="21" bestFit="1" customWidth="1"/>
    <col min="11519" max="11519" width="13.42578125" style="21" customWidth="1"/>
    <col min="11520" max="11769" width="9.140625" style="21"/>
    <col min="11770" max="11770" width="15.5703125" style="21" customWidth="1"/>
    <col min="11771" max="11771" width="84" style="21" customWidth="1"/>
    <col min="11772" max="11772" width="3.42578125" style="21" bestFit="1" customWidth="1"/>
    <col min="11773" max="11774" width="12.7109375" style="21" bestFit="1" customWidth="1"/>
    <col min="11775" max="11775" width="13.42578125" style="21" customWidth="1"/>
    <col min="11776" max="12025" width="9.140625" style="21"/>
    <col min="12026" max="12026" width="15.5703125" style="21" customWidth="1"/>
    <col min="12027" max="12027" width="84" style="21" customWidth="1"/>
    <col min="12028" max="12028" width="3.42578125" style="21" bestFit="1" customWidth="1"/>
    <col min="12029" max="12030" width="12.7109375" style="21" bestFit="1" customWidth="1"/>
    <col min="12031" max="12031" width="13.42578125" style="21" customWidth="1"/>
    <col min="12032" max="12281" width="9.140625" style="21"/>
    <col min="12282" max="12282" width="15.5703125" style="21" customWidth="1"/>
    <col min="12283" max="12283" width="84" style="21" customWidth="1"/>
    <col min="12284" max="12284" width="3.42578125" style="21" bestFit="1" customWidth="1"/>
    <col min="12285" max="12286" width="12.7109375" style="21" bestFit="1" customWidth="1"/>
    <col min="12287" max="12287" width="13.42578125" style="21" customWidth="1"/>
    <col min="12288" max="12537" width="9.140625" style="21"/>
    <col min="12538" max="12538" width="15.5703125" style="21" customWidth="1"/>
    <col min="12539" max="12539" width="84" style="21" customWidth="1"/>
    <col min="12540" max="12540" width="3.42578125" style="21" bestFit="1" customWidth="1"/>
    <col min="12541" max="12542" width="12.7109375" style="21" bestFit="1" customWidth="1"/>
    <col min="12543" max="12543" width="13.42578125" style="21" customWidth="1"/>
    <col min="12544" max="12793" width="9.140625" style="21"/>
    <col min="12794" max="12794" width="15.5703125" style="21" customWidth="1"/>
    <col min="12795" max="12795" width="84" style="21" customWidth="1"/>
    <col min="12796" max="12796" width="3.42578125" style="21" bestFit="1" customWidth="1"/>
    <col min="12797" max="12798" width="12.7109375" style="21" bestFit="1" customWidth="1"/>
    <col min="12799" max="12799" width="13.42578125" style="21" customWidth="1"/>
    <col min="12800" max="13049" width="9.140625" style="21"/>
    <col min="13050" max="13050" width="15.5703125" style="21" customWidth="1"/>
    <col min="13051" max="13051" width="84" style="21" customWidth="1"/>
    <col min="13052" max="13052" width="3.42578125" style="21" bestFit="1" customWidth="1"/>
    <col min="13053" max="13054" width="12.7109375" style="21" bestFit="1" customWidth="1"/>
    <col min="13055" max="13055" width="13.42578125" style="21" customWidth="1"/>
    <col min="13056" max="13305" width="9.140625" style="21"/>
    <col min="13306" max="13306" width="15.5703125" style="21" customWidth="1"/>
    <col min="13307" max="13307" width="84" style="21" customWidth="1"/>
    <col min="13308" max="13308" width="3.42578125" style="21" bestFit="1" customWidth="1"/>
    <col min="13309" max="13310" width="12.7109375" style="21" bestFit="1" customWidth="1"/>
    <col min="13311" max="13311" width="13.42578125" style="21" customWidth="1"/>
    <col min="13312" max="13561" width="9.140625" style="21"/>
    <col min="13562" max="13562" width="15.5703125" style="21" customWidth="1"/>
    <col min="13563" max="13563" width="84" style="21" customWidth="1"/>
    <col min="13564" max="13564" width="3.42578125" style="21" bestFit="1" customWidth="1"/>
    <col min="13565" max="13566" width="12.7109375" style="21" bestFit="1" customWidth="1"/>
    <col min="13567" max="13567" width="13.42578125" style="21" customWidth="1"/>
    <col min="13568" max="13817" width="9.140625" style="21"/>
    <col min="13818" max="13818" width="15.5703125" style="21" customWidth="1"/>
    <col min="13819" max="13819" width="84" style="21" customWidth="1"/>
    <col min="13820" max="13820" width="3.42578125" style="21" bestFit="1" customWidth="1"/>
    <col min="13821" max="13822" width="12.7109375" style="21" bestFit="1" customWidth="1"/>
    <col min="13823" max="13823" width="13.42578125" style="21" customWidth="1"/>
    <col min="13824" max="14073" width="9.140625" style="21"/>
    <col min="14074" max="14074" width="15.5703125" style="21" customWidth="1"/>
    <col min="14075" max="14075" width="84" style="21" customWidth="1"/>
    <col min="14076" max="14076" width="3.42578125" style="21" bestFit="1" customWidth="1"/>
    <col min="14077" max="14078" width="12.7109375" style="21" bestFit="1" customWidth="1"/>
    <col min="14079" max="14079" width="13.42578125" style="21" customWidth="1"/>
    <col min="14080" max="14329" width="9.140625" style="21"/>
    <col min="14330" max="14330" width="15.5703125" style="21" customWidth="1"/>
    <col min="14331" max="14331" width="84" style="21" customWidth="1"/>
    <col min="14332" max="14332" width="3.42578125" style="21" bestFit="1" customWidth="1"/>
    <col min="14333" max="14334" width="12.7109375" style="21" bestFit="1" customWidth="1"/>
    <col min="14335" max="14335" width="13.42578125" style="21" customWidth="1"/>
    <col min="14336" max="14585" width="9.140625" style="21"/>
    <col min="14586" max="14586" width="15.5703125" style="21" customWidth="1"/>
    <col min="14587" max="14587" width="84" style="21" customWidth="1"/>
    <col min="14588" max="14588" width="3.42578125" style="21" bestFit="1" customWidth="1"/>
    <col min="14589" max="14590" width="12.7109375" style="21" bestFit="1" customWidth="1"/>
    <col min="14591" max="14591" width="13.42578125" style="21" customWidth="1"/>
    <col min="14592" max="14841" width="9.140625" style="21"/>
    <col min="14842" max="14842" width="15.5703125" style="21" customWidth="1"/>
    <col min="14843" max="14843" width="84" style="21" customWidth="1"/>
    <col min="14844" max="14844" width="3.42578125" style="21" bestFit="1" customWidth="1"/>
    <col min="14845" max="14846" width="12.7109375" style="21" bestFit="1" customWidth="1"/>
    <col min="14847" max="14847" width="13.42578125" style="21" customWidth="1"/>
    <col min="14848" max="15097" width="9.140625" style="21"/>
    <col min="15098" max="15098" width="15.5703125" style="21" customWidth="1"/>
    <col min="15099" max="15099" width="84" style="21" customWidth="1"/>
    <col min="15100" max="15100" width="3.42578125" style="21" bestFit="1" customWidth="1"/>
    <col min="15101" max="15102" width="12.7109375" style="21" bestFit="1" customWidth="1"/>
    <col min="15103" max="15103" width="13.42578125" style="21" customWidth="1"/>
    <col min="15104" max="15353" width="9.140625" style="21"/>
    <col min="15354" max="15354" width="15.5703125" style="21" customWidth="1"/>
    <col min="15355" max="15355" width="84" style="21" customWidth="1"/>
    <col min="15356" max="15356" width="3.42578125" style="21" bestFit="1" customWidth="1"/>
    <col min="15357" max="15358" width="12.7109375" style="21" bestFit="1" customWidth="1"/>
    <col min="15359" max="15359" width="13.42578125" style="21" customWidth="1"/>
    <col min="15360" max="15609" width="9.140625" style="21"/>
    <col min="15610" max="15610" width="15.5703125" style="21" customWidth="1"/>
    <col min="15611" max="15611" width="84" style="21" customWidth="1"/>
    <col min="15612" max="15612" width="3.42578125" style="21" bestFit="1" customWidth="1"/>
    <col min="15613" max="15614" width="12.7109375" style="21" bestFit="1" customWidth="1"/>
    <col min="15615" max="15615" width="13.42578125" style="21" customWidth="1"/>
    <col min="15616" max="15865" width="9.140625" style="21"/>
    <col min="15866" max="15866" width="15.5703125" style="21" customWidth="1"/>
    <col min="15867" max="15867" width="84" style="21" customWidth="1"/>
    <col min="15868" max="15868" width="3.42578125" style="21" bestFit="1" customWidth="1"/>
    <col min="15869" max="15870" width="12.7109375" style="21" bestFit="1" customWidth="1"/>
    <col min="15871" max="15871" width="13.42578125" style="21" customWidth="1"/>
    <col min="15872" max="16121" width="9.140625" style="21"/>
    <col min="16122" max="16122" width="15.5703125" style="21" customWidth="1"/>
    <col min="16123" max="16123" width="84" style="21" customWidth="1"/>
    <col min="16124" max="16124" width="3.42578125" style="21" bestFit="1" customWidth="1"/>
    <col min="16125" max="16126" width="12.7109375" style="21" bestFit="1" customWidth="1"/>
    <col min="16127" max="16127" width="13.42578125" style="21" customWidth="1"/>
    <col min="16128" max="16384" width="9.140625" style="21"/>
  </cols>
  <sheetData>
    <row r="1" spans="1:53" ht="18.75" x14ac:dyDescent="0.25">
      <c r="A1" s="546" t="s">
        <v>223</v>
      </c>
      <c r="B1" s="546"/>
      <c r="C1" s="546"/>
      <c r="D1" s="546"/>
      <c r="E1" s="546"/>
      <c r="F1" s="546"/>
    </row>
    <row r="2" spans="1:53" x14ac:dyDescent="0.25">
      <c r="A2" s="107" t="s">
        <v>224</v>
      </c>
      <c r="B2" s="22"/>
      <c r="C2" s="22"/>
      <c r="D2" s="547" t="s">
        <v>225</v>
      </c>
      <c r="E2" s="547"/>
      <c r="F2" s="161">
        <v>0.16</v>
      </c>
    </row>
    <row r="3" spans="1:53" x14ac:dyDescent="0.25">
      <c r="A3" s="108" t="s">
        <v>226</v>
      </c>
      <c r="B3" s="22"/>
      <c r="C3" s="22"/>
      <c r="D3" s="23" t="s">
        <v>227</v>
      </c>
      <c r="E3" s="23"/>
      <c r="F3" s="161">
        <v>4.9299999999999997E-2</v>
      </c>
    </row>
    <row r="4" spans="1:53" x14ac:dyDescent="0.25">
      <c r="A4" s="108" t="s">
        <v>228</v>
      </c>
      <c r="B4" s="22"/>
      <c r="C4" s="22"/>
      <c r="D4" s="23" t="s">
        <v>229</v>
      </c>
      <c r="E4" s="23"/>
      <c r="F4" s="150">
        <v>44835</v>
      </c>
    </row>
    <row r="5" spans="1:53" x14ac:dyDescent="0.25">
      <c r="A5" s="109"/>
      <c r="D5" s="24"/>
      <c r="F5" s="33"/>
    </row>
    <row r="6" spans="1:53" x14ac:dyDescent="0.25">
      <c r="A6" s="5"/>
      <c r="D6" s="24"/>
    </row>
    <row r="7" spans="1:53" x14ac:dyDescent="0.25">
      <c r="A7" s="110" t="s">
        <v>230</v>
      </c>
      <c r="B7" s="25" t="s">
        <v>231</v>
      </c>
      <c r="C7" s="26" t="s">
        <v>8</v>
      </c>
      <c r="D7" s="27" t="s">
        <v>232</v>
      </c>
      <c r="E7" s="27" t="s">
        <v>233</v>
      </c>
      <c r="F7" s="27" t="s">
        <v>234</v>
      </c>
    </row>
    <row r="8" spans="1:53" x14ac:dyDescent="0.25">
      <c r="A8" s="30" t="s">
        <v>238</v>
      </c>
      <c r="B8" s="30" t="s">
        <v>239</v>
      </c>
      <c r="C8" s="30" t="s">
        <v>32</v>
      </c>
      <c r="D8" s="162">
        <v>17.13</v>
      </c>
      <c r="E8" s="163">
        <f t="shared" ref="E8:E17" si="0">+D8*(1+$F$2)</f>
        <v>19.870799999999999</v>
      </c>
      <c r="F8" s="163">
        <f t="shared" ref="F8:F17" si="1">+E8*(1-$F$3)</f>
        <v>18.891169559999998</v>
      </c>
    </row>
    <row r="9" spans="1:53" x14ac:dyDescent="0.25">
      <c r="A9" s="30" t="s">
        <v>240</v>
      </c>
      <c r="B9" s="30" t="s">
        <v>241</v>
      </c>
      <c r="C9" s="30" t="s">
        <v>32</v>
      </c>
      <c r="D9" s="162">
        <v>22.32</v>
      </c>
      <c r="E9" s="164">
        <f t="shared" si="0"/>
        <v>25.891199999999998</v>
      </c>
      <c r="F9" s="164">
        <f t="shared" si="1"/>
        <v>24.614763839999998</v>
      </c>
    </row>
    <row r="10" spans="1:53" ht="45" x14ac:dyDescent="0.25">
      <c r="A10" s="30" t="s">
        <v>235</v>
      </c>
      <c r="B10" s="28" t="s">
        <v>236</v>
      </c>
      <c r="C10" s="165" t="s">
        <v>60</v>
      </c>
      <c r="D10" s="162">
        <v>68.260000000000005</v>
      </c>
      <c r="E10" s="163">
        <f t="shared" si="0"/>
        <v>79.181600000000003</v>
      </c>
      <c r="F10" s="163">
        <f t="shared" si="1"/>
        <v>75.277947120000007</v>
      </c>
    </row>
    <row r="11" spans="1:53" x14ac:dyDescent="0.25">
      <c r="A11" s="30" t="s">
        <v>296</v>
      </c>
      <c r="B11" s="28" t="s">
        <v>297</v>
      </c>
      <c r="C11" s="165" t="s">
        <v>51</v>
      </c>
      <c r="D11" s="162">
        <v>46.3</v>
      </c>
      <c r="E11" s="163">
        <f t="shared" si="0"/>
        <v>53.707999999999991</v>
      </c>
      <c r="F11" s="163">
        <f t="shared" si="1"/>
        <v>51.060195599999993</v>
      </c>
    </row>
    <row r="12" spans="1:53" x14ac:dyDescent="0.25">
      <c r="A12" s="30" t="s">
        <v>307</v>
      </c>
      <c r="B12" s="30" t="s">
        <v>308</v>
      </c>
      <c r="C12" s="28" t="s">
        <v>222</v>
      </c>
      <c r="D12" s="166">
        <v>5.6</v>
      </c>
      <c r="E12" s="163">
        <f t="shared" si="0"/>
        <v>6.4959999999999996</v>
      </c>
      <c r="F12" s="163">
        <f t="shared" si="1"/>
        <v>6.1757471999999991</v>
      </c>
    </row>
    <row r="13" spans="1:53" ht="30" x14ac:dyDescent="0.25">
      <c r="A13" s="30" t="s">
        <v>314</v>
      </c>
      <c r="B13" s="28" t="s">
        <v>315</v>
      </c>
      <c r="C13" s="28" t="s">
        <v>8</v>
      </c>
      <c r="D13" s="166">
        <v>22.62</v>
      </c>
      <c r="E13" s="163">
        <f t="shared" si="0"/>
        <v>26.2392</v>
      </c>
      <c r="F13" s="163">
        <f t="shared" si="1"/>
        <v>24.94560744</v>
      </c>
    </row>
    <row r="14" spans="1:53" ht="15.6" customHeight="1" x14ac:dyDescent="0.25">
      <c r="A14" s="30" t="s">
        <v>312</v>
      </c>
      <c r="B14" s="28" t="s">
        <v>313</v>
      </c>
      <c r="C14" s="28" t="s">
        <v>60</v>
      </c>
      <c r="D14" s="166">
        <v>71.05</v>
      </c>
      <c r="E14" s="163">
        <f t="shared" si="0"/>
        <v>82.417999999999992</v>
      </c>
      <c r="F14" s="163">
        <f t="shared" si="1"/>
        <v>78.354792599999996</v>
      </c>
    </row>
    <row r="15" spans="1:53" s="211" customFormat="1" x14ac:dyDescent="0.25">
      <c r="A15" s="122"/>
      <c r="B15" s="122" t="s">
        <v>301</v>
      </c>
      <c r="C15" s="127" t="s">
        <v>16</v>
      </c>
      <c r="D15" s="209">
        <v>13000</v>
      </c>
      <c r="E15" s="210">
        <f t="shared" si="0"/>
        <v>15079.999999999998</v>
      </c>
      <c r="F15" s="210">
        <f t="shared" si="1"/>
        <v>14336.555999999999</v>
      </c>
      <c r="G15" s="125"/>
      <c r="H15" s="212">
        <v>15210</v>
      </c>
      <c r="I15" s="212">
        <f>16773.77-15210</f>
        <v>1563.7700000000004</v>
      </c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</row>
    <row r="16" spans="1:53" ht="15" customHeight="1" x14ac:dyDescent="0.25">
      <c r="A16" s="30" t="s">
        <v>318</v>
      </c>
      <c r="B16" s="28" t="s">
        <v>319</v>
      </c>
      <c r="C16" s="28" t="s">
        <v>13</v>
      </c>
      <c r="D16" s="166">
        <v>6.38</v>
      </c>
      <c r="E16" s="163">
        <f t="shared" si="0"/>
        <v>7.4007999999999994</v>
      </c>
      <c r="F16" s="163">
        <f t="shared" si="1"/>
        <v>7.0359405599999993</v>
      </c>
    </row>
    <row r="17" spans="1:6" ht="15" customHeight="1" x14ac:dyDescent="0.25">
      <c r="A17" s="30" t="s">
        <v>320</v>
      </c>
      <c r="B17" s="28" t="s">
        <v>321</v>
      </c>
      <c r="C17" s="28" t="s">
        <v>13</v>
      </c>
      <c r="D17" s="166">
        <v>16.649999999999999</v>
      </c>
      <c r="E17" s="163">
        <f t="shared" si="0"/>
        <v>19.313999999999997</v>
      </c>
      <c r="F17" s="163">
        <f t="shared" si="1"/>
        <v>18.361819799999996</v>
      </c>
    </row>
  </sheetData>
  <mergeCells count="2">
    <mergeCell ref="A1:F1"/>
    <mergeCell ref="D2:E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3FC39-6EC9-4051-835C-A7EB883D6DF9}">
  <dimension ref="A1:A3"/>
  <sheetViews>
    <sheetView zoomScale="130" zoomScaleNormal="130" workbookViewId="0">
      <selection activeCell="D21" sqref="D21"/>
    </sheetView>
  </sheetViews>
  <sheetFormatPr defaultRowHeight="15" x14ac:dyDescent="0.25"/>
  <sheetData>
    <row r="1" spans="1:1" x14ac:dyDescent="0.25">
      <c r="A1" t="s">
        <v>220</v>
      </c>
    </row>
    <row r="2" spans="1:1" x14ac:dyDescent="0.25">
      <c r="A2" t="s">
        <v>218</v>
      </c>
    </row>
    <row r="3" spans="1:1" x14ac:dyDescent="0.25">
      <c r="A3" t="s">
        <v>219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3</vt:i4>
      </vt:variant>
    </vt:vector>
  </HeadingPairs>
  <TitlesOfParts>
    <vt:vector size="11" baseType="lpstr">
      <vt:lpstr>MED_05</vt:lpstr>
      <vt:lpstr>Planilha3</vt:lpstr>
      <vt:lpstr>Planilha2</vt:lpstr>
      <vt:lpstr>MEM_MED_01</vt:lpstr>
      <vt:lpstr>Planilha1</vt:lpstr>
      <vt:lpstr>MEM_ADT_01</vt:lpstr>
      <vt:lpstr>ÍTENS NOVOS</vt:lpstr>
      <vt:lpstr>premissas de planejamento</vt:lpstr>
      <vt:lpstr>MED_05!Area_de_impressao</vt:lpstr>
      <vt:lpstr>MEM_MED_01!Area_de_impressao</vt:lpstr>
      <vt:lpstr>MED_05!Titulos_de_impressao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JUNIOR</dc:creator>
  <cp:lastModifiedBy>Winne Suyane Vasconcelos dos Santos</cp:lastModifiedBy>
  <cp:lastPrinted>2024-03-01T17:16:32Z</cp:lastPrinted>
  <dcterms:created xsi:type="dcterms:W3CDTF">2023-02-02T06:45:03Z</dcterms:created>
  <dcterms:modified xsi:type="dcterms:W3CDTF">2024-04-09T11:47:07Z</dcterms:modified>
</cp:coreProperties>
</file>