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MINFRA\DIROB\6 - FISCAIS\LANA\Nova EAP\Novas EAPS\Atulização dos Aditivos e BM enviados por DIROB\Últimos Bm's enviados em 29.05.25\Últimos BMs pagos\Unindo Bm do Distrito\"/>
    </mc:Choice>
  </mc:AlternateContent>
  <xr:revisionPtr revIDLastSave="0" documentId="13_ncr:1_{55FBFFD8-48BD-4F94-818B-5D8A35B0068B}" xr6:coauthVersionLast="47" xr6:coauthVersionMax="47" xr10:uidLastSave="{00000000-0000-0000-0000-000000000000}"/>
  <bookViews>
    <workbookView xWindow="-120" yWindow="-120" windowWidth="20730" windowHeight="11040" activeTab="8" xr2:uid="{00000000-000D-0000-FFFF-FFFF00000000}"/>
  </bookViews>
  <sheets>
    <sheet name="BM" sheetId="1" r:id="rId1"/>
    <sheet name="MEMORIA LIMPEZA" sheetId="5" r:id="rId2"/>
    <sheet name="MEMORIA LIMPEZA " sheetId="8" state="hidden" r:id="rId3"/>
    <sheet name="LOTE 06" sheetId="10" r:id="rId4"/>
    <sheet name="LOTE 07" sheetId="11" r:id="rId5"/>
    <sheet name="LOTE 08" sheetId="6" state="hidden" r:id="rId6"/>
    <sheet name="LOTE 09 E 10" sheetId="7" state="hidden" r:id="rId7"/>
    <sheet name="CALCULO ADM LOCAL" sheetId="3" r:id="rId8"/>
    <sheet name="BOLETIM DE MEDIÇÃO (aditivo)" sheetId="12" r:id="rId9"/>
    <sheet name="Memoria de calculo (aditivo)" sheetId="14" r:id="rId10"/>
  </sheets>
  <externalReferences>
    <externalReference r:id="rId11"/>
    <externalReference r:id="rId12"/>
  </externalReferences>
  <definedNames>
    <definedName name="_xlnm._FilterDatabase" localSheetId="0" hidden="1">BM!$A$10:$R$182</definedName>
    <definedName name="_xlnm._FilterDatabase" localSheetId="8" hidden="1">'BOLETIM DE MEDIÇÃO (aditivo)'!$A$14:$P$18</definedName>
    <definedName name="_xlnm._FilterDatabase" localSheetId="9" hidden="1">'Memoria de calculo (aditivo)'!$A$14:$H$18</definedName>
    <definedName name="acumulado" localSheetId="7">#REF!</definedName>
    <definedName name="acumulado" localSheetId="1">#REF!</definedName>
    <definedName name="acumulado" localSheetId="2">#REF!</definedName>
    <definedName name="acumulado">#REF!</definedName>
    <definedName name="ACUMULADO2">#REF!</definedName>
    <definedName name="Aq_ASF" localSheetId="7">#REF!</definedName>
    <definedName name="Aq_ASF" localSheetId="1">#REF!</definedName>
    <definedName name="Aq_ASF" localSheetId="2">#REF!</definedName>
    <definedName name="Aq_ASF">#REF!</definedName>
    <definedName name="_xlnm.Print_Area" localSheetId="0">BM!$A$1:$Q$183</definedName>
    <definedName name="_xlnm.Print_Area" localSheetId="8">'BOLETIM DE MEDIÇÃO (aditivo)'!$A$1:$O$25</definedName>
    <definedName name="_xlnm.Print_Area" localSheetId="7">'CALCULO ADM LOCAL'!$A$1:$D$32</definedName>
    <definedName name="_xlnm.Print_Area" localSheetId="3">'LOTE 06'!$A$1:$I$26</definedName>
    <definedName name="_xlnm.Print_Area" localSheetId="5">'LOTE 08'!$A$1:$J$29</definedName>
    <definedName name="_xlnm.Print_Area" localSheetId="6">'LOTE 09 E 10'!$A$1:$J$27</definedName>
    <definedName name="_xlnm.Print_Area" localSheetId="9">'Memoria de calculo (aditivo)'!$A$1:$G$25</definedName>
    <definedName name="_xlnm.Print_Area" localSheetId="1">'MEMORIA LIMPEZA'!$A$1:$D$27</definedName>
    <definedName name="_xlnm.Print_Area" localSheetId="2">'MEMORIA LIMPEZA '!$A$1:$D$48</definedName>
    <definedName name="Cabecalho" localSheetId="7">#REF!</definedName>
    <definedName name="Cabecalho" localSheetId="1">#REF!</definedName>
    <definedName name="Cabecalho" localSheetId="2">#REF!</definedName>
    <definedName name="Cabecalho">#REF!</definedName>
    <definedName name="CABEÇALHO2">#REF!</definedName>
    <definedName name="Carga_SO" localSheetId="7">#REF!</definedName>
    <definedName name="Carga_SO" localSheetId="1">#REF!</definedName>
    <definedName name="Carga_SO" localSheetId="2">#REF!</definedName>
    <definedName name="Carga_SO">#REF!</definedName>
    <definedName name="database">[1]dez00!$F$1</definedName>
    <definedName name="edital" localSheetId="7">#REF!</definedName>
    <definedName name="edital" localSheetId="1">#REF!</definedName>
    <definedName name="edital" localSheetId="2">#REF!</definedName>
    <definedName name="edital">#REF!</definedName>
    <definedName name="equipamento">[1]EQUIPAMENTO!$A$1:$E$154</definedName>
    <definedName name="extensao" localSheetId="7">#REF!</definedName>
    <definedName name="extensao" localSheetId="1">#REF!</definedName>
    <definedName name="extensao" localSheetId="2">#REF!</definedName>
    <definedName name="extensao">#REF!</definedName>
    <definedName name="firma1" localSheetId="7">#REF!</definedName>
    <definedName name="firma1" localSheetId="1">#REF!</definedName>
    <definedName name="firma1" localSheetId="2">#REF!</definedName>
    <definedName name="firma1">#REF!</definedName>
    <definedName name="firma2" localSheetId="7">#REF!</definedName>
    <definedName name="firma2" localSheetId="1">#REF!</definedName>
    <definedName name="firma2" localSheetId="2">#REF!</definedName>
    <definedName name="firma2">#REF!</definedName>
    <definedName name="HM" localSheetId="7">#REF!</definedName>
    <definedName name="HM" localSheetId="1">#REF!</definedName>
    <definedName name="HM" localSheetId="2">#REF!</definedName>
    <definedName name="HM">#REF!</definedName>
    <definedName name="I" localSheetId="7">'[2]RESTAURAÇÃO '!#REF!</definedName>
    <definedName name="I" localSheetId="9">#NAME?</definedName>
    <definedName name="I" localSheetId="1">'[2]RESTAURAÇÃO '!#REF!</definedName>
    <definedName name="I" localSheetId="2">'[2]RESTAURAÇÃO '!#REF!</definedName>
    <definedName name="I">'[2]RESTAURAÇÃO '!#REF!</definedName>
    <definedName name="lote" localSheetId="7">#REF!</definedName>
    <definedName name="lote" localSheetId="1">#REF!</definedName>
    <definedName name="lote" localSheetId="2">#REF!</definedName>
    <definedName name="lote">#REF!</definedName>
    <definedName name="material">[1]Material!$A$3:$F$230</definedName>
    <definedName name="mes" localSheetId="7">#REF!</definedName>
    <definedName name="mes" localSheetId="1">#REF!</definedName>
    <definedName name="mes" localSheetId="2">#REF!</definedName>
    <definedName name="mes">#REF!</definedName>
    <definedName name="Print_Titles" localSheetId="8">'BOLETIM DE MEDIÇÃO (aditivo)'!$13:$14</definedName>
    <definedName name="Print_Titles" localSheetId="9">'Memoria de calculo (aditivo)'!$13:$14</definedName>
    <definedName name="resumo2" localSheetId="7">#REF!</definedName>
    <definedName name="resumo2" localSheetId="1">#REF!</definedName>
    <definedName name="resumo2" localSheetId="2">#REF!</definedName>
    <definedName name="resumo2">#REF!</definedName>
    <definedName name="rodovia" localSheetId="7">#REF!</definedName>
    <definedName name="rodovia" localSheetId="1">#REF!</definedName>
    <definedName name="rodovia" localSheetId="2">#REF!</definedName>
    <definedName name="rodovia">#REF!</definedName>
    <definedName name="SD" localSheetId="7">#REF!</definedName>
    <definedName name="SD" localSheetId="1">#REF!</definedName>
    <definedName name="SD" localSheetId="2">#REF!</definedName>
    <definedName name="SD">#REF!</definedName>
    <definedName name="servico">[1]dez00!$A$3:$F$134</definedName>
    <definedName name="SINALIZAÇÃO" localSheetId="7">#REF!</definedName>
    <definedName name="SINALIZAÇÃO" localSheetId="1">#REF!</definedName>
    <definedName name="SINALIZAÇÃO" localSheetId="2">#REF!</definedName>
    <definedName name="SINALIZAÇÃO">#REF!</definedName>
    <definedName name="SO" localSheetId="7">#REF!</definedName>
    <definedName name="SO" localSheetId="1">#REF!</definedName>
    <definedName name="SO" localSheetId="2">#REF!</definedName>
    <definedName name="SO">#REF!</definedName>
    <definedName name="SP" localSheetId="7">#REF!</definedName>
    <definedName name="SP" localSheetId="1">#REF!</definedName>
    <definedName name="SP" localSheetId="2">#REF!</definedName>
    <definedName name="SP">#REF!</definedName>
    <definedName name="ST" localSheetId="7">#REF!</definedName>
    <definedName name="ST" localSheetId="1">#REF!</definedName>
    <definedName name="ST" localSheetId="2">#REF!</definedName>
    <definedName name="ST">#REF!</definedName>
    <definedName name="ST_HM" localSheetId="7">#REF!</definedName>
    <definedName name="ST_HM" localSheetId="1">#REF!</definedName>
    <definedName name="ST_HM" localSheetId="2">#REF!</definedName>
    <definedName name="ST_HM">#REF!</definedName>
    <definedName name="ST_SO" localSheetId="7">#REF!</definedName>
    <definedName name="ST_SO" localSheetId="1">#REF!</definedName>
    <definedName name="ST_SO" localSheetId="2">#REF!</definedName>
    <definedName name="ST_SO">#REF!</definedName>
    <definedName name="ST_SP" localSheetId="7">#REF!</definedName>
    <definedName name="ST_SP" localSheetId="1">#REF!</definedName>
    <definedName name="ST_SP" localSheetId="2">#REF!</definedName>
    <definedName name="ST_SP">#REF!</definedName>
    <definedName name="ST_ST" localSheetId="7">#REF!</definedName>
    <definedName name="ST_ST" localSheetId="1">#REF!</definedName>
    <definedName name="ST_ST" localSheetId="2">#REF!</definedName>
    <definedName name="ST_ST">#REF!</definedName>
    <definedName name="Sub_GERAL" localSheetId="7">#REF!</definedName>
    <definedName name="Sub_GERAL" localSheetId="1">#REF!</definedName>
    <definedName name="Sub_GERAL" localSheetId="2">#REF!</definedName>
    <definedName name="Sub_GERAL">#REF!</definedName>
    <definedName name="subtrecho" localSheetId="7">#REF!</definedName>
    <definedName name="subtrecho" localSheetId="1">#REF!</definedName>
    <definedName name="subtrecho" localSheetId="2">#REF!</definedName>
    <definedName name="subtrecho">#REF!</definedName>
    <definedName name="TABELA_SD" localSheetId="7">#REF!</definedName>
    <definedName name="TABELA_SD" localSheetId="1">#REF!</definedName>
    <definedName name="TABELA_SD" localSheetId="2">#REF!</definedName>
    <definedName name="TABELA_SD">#REF!</definedName>
    <definedName name="TABELA_SO" localSheetId="7">#REF!</definedName>
    <definedName name="TABELA_SO" localSheetId="1">#REF!</definedName>
    <definedName name="TABELA_SO" localSheetId="2">#REF!</definedName>
    <definedName name="TABELA_SO">#REF!</definedName>
    <definedName name="TABELA_SP" localSheetId="7">#REF!</definedName>
    <definedName name="TABELA_SP" localSheetId="1">#REF!</definedName>
    <definedName name="TABELA_SP" localSheetId="2">#REF!</definedName>
    <definedName name="TABELA_SP">#REF!</definedName>
    <definedName name="TABELA_ST" localSheetId="7">#REF!</definedName>
    <definedName name="TABELA_ST" localSheetId="1">#REF!</definedName>
    <definedName name="TABELA_ST" localSheetId="2">#REF!</definedName>
    <definedName name="TABELA_ST">#REF!</definedName>
    <definedName name="_xlnm.Print_Titles" localSheetId="0">BM!$1:$10</definedName>
    <definedName name="Transporte_ASF" localSheetId="7">#REF!</definedName>
    <definedName name="Transporte_ASF" localSheetId="1">#REF!</definedName>
    <definedName name="Transporte_ASF" localSheetId="2">#REF!</definedName>
    <definedName name="Transporte_ASF">#REF!</definedName>
    <definedName name="Transporte_da_folha_anterior" localSheetId="7">#REF!</definedName>
    <definedName name="Transporte_da_folha_anterior" localSheetId="1">#REF!</definedName>
    <definedName name="Transporte_da_folha_anterior" localSheetId="2">#REF!</definedName>
    <definedName name="Transporte_da_folha_anterior">#REF!</definedName>
    <definedName name="transporte_massa" localSheetId="7">#REF!</definedName>
    <definedName name="transporte_massa" localSheetId="1">#REF!</definedName>
    <definedName name="transporte_massa" localSheetId="2">#REF!</definedName>
    <definedName name="transporte_massa">#REF!</definedName>
    <definedName name="Transporte_SO" localSheetId="7">#REF!</definedName>
    <definedName name="Transporte_SO" localSheetId="1">#REF!</definedName>
    <definedName name="Transporte_SO" localSheetId="2">#REF!</definedName>
    <definedName name="Transporte_SO">#REF!</definedName>
    <definedName name="Transporte_SP" localSheetId="7">#REF!</definedName>
    <definedName name="Transporte_SP" localSheetId="1">#REF!</definedName>
    <definedName name="Transporte_SP" localSheetId="2">#REF!</definedName>
    <definedName name="Transporte_SP">#REF!</definedName>
    <definedName name="Transportr_ST" localSheetId="7">#REF!</definedName>
    <definedName name="Transportr_ST" localSheetId="1">#REF!</definedName>
    <definedName name="Transportr_ST" localSheetId="2">#REF!</definedName>
    <definedName name="Transportr_ST">#REF!</definedName>
    <definedName name="trecho" localSheetId="7">#REF!</definedName>
    <definedName name="trecho" localSheetId="1">#REF!</definedName>
    <definedName name="trecho" localSheetId="2">#REF!</definedName>
    <definedName name="trech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4" l="1"/>
  <c r="H16" i="14"/>
  <c r="E16" i="14"/>
  <c r="P18" i="12"/>
  <c r="P16" i="12"/>
  <c r="L16" i="12"/>
  <c r="L15" i="12" s="1"/>
  <c r="K16" i="12"/>
  <c r="M16" i="12" s="1"/>
  <c r="J16" i="12"/>
  <c r="N16" i="12" s="1"/>
  <c r="N15" i="12" s="1"/>
  <c r="G16" i="12"/>
  <c r="H16" i="12" s="1"/>
  <c r="J15" i="12"/>
  <c r="F10" i="12"/>
  <c r="M15" i="12" l="1"/>
  <c r="O16" i="12"/>
  <c r="K15" i="12"/>
  <c r="G70" i="1" l="1"/>
  <c r="H70" i="1" s="1"/>
  <c r="H72" i="1"/>
  <c r="B16" i="5" l="1"/>
  <c r="B15" i="5"/>
  <c r="G74" i="1"/>
  <c r="G73" i="1"/>
  <c r="G59" i="1"/>
  <c r="G58" i="1" s="1"/>
  <c r="G82" i="1" l="1"/>
  <c r="G81" i="1"/>
  <c r="G8" i="10"/>
  <c r="G22" i="11" l="1"/>
  <c r="F22" i="11"/>
  <c r="G21" i="11"/>
  <c r="F21" i="11"/>
  <c r="G20" i="11"/>
  <c r="F20" i="1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I7" i="11"/>
  <c r="I8" i="11" s="1"/>
  <c r="I9" i="11" s="1"/>
  <c r="I10" i="11" s="1"/>
  <c r="I11" i="11" s="1"/>
  <c r="I12" i="11" s="1"/>
  <c r="I13" i="11" s="1"/>
  <c r="I14" i="11" s="1"/>
  <c r="I15" i="11" s="1"/>
  <c r="I16" i="11" s="1"/>
  <c r="I17" i="11" s="1"/>
  <c r="I18" i="11" s="1"/>
  <c r="I19" i="11" s="1"/>
  <c r="I20" i="11" s="1"/>
  <c r="I21" i="11" s="1"/>
  <c r="I22" i="11" s="1"/>
  <c r="I24" i="11" s="1"/>
  <c r="G7" i="11"/>
  <c r="F7" i="11"/>
  <c r="H7" i="11" s="1"/>
  <c r="H8" i="11" l="1"/>
  <c r="H9" i="11" s="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H22" i="11" s="1"/>
  <c r="H23" i="11" s="1"/>
  <c r="G79" i="1" s="1"/>
  <c r="G24" i="10"/>
  <c r="F24" i="10"/>
  <c r="G23" i="10"/>
  <c r="F23" i="10"/>
  <c r="G22" i="10"/>
  <c r="F22" i="10"/>
  <c r="G21" i="10"/>
  <c r="F21" i="10"/>
  <c r="G20" i="10"/>
  <c r="F20" i="10"/>
  <c r="G19" i="10"/>
  <c r="F19" i="10"/>
  <c r="G18" i="10"/>
  <c r="F18" i="10"/>
  <c r="G17" i="10"/>
  <c r="F17" i="10"/>
  <c r="G16" i="10"/>
  <c r="F16" i="10"/>
  <c r="G15" i="10"/>
  <c r="F15" i="10"/>
  <c r="G14" i="10"/>
  <c r="F14" i="10"/>
  <c r="G13" i="10"/>
  <c r="F13" i="10"/>
  <c r="G12" i="10"/>
  <c r="F12" i="10"/>
  <c r="G11" i="10"/>
  <c r="F11" i="10"/>
  <c r="G10" i="10"/>
  <c r="F10" i="10"/>
  <c r="G9" i="10"/>
  <c r="F9" i="10"/>
  <c r="F8" i="10"/>
  <c r="F7" i="10"/>
  <c r="G7" i="10" s="1"/>
  <c r="I7" i="10" s="1"/>
  <c r="I8" i="10" s="1"/>
  <c r="I9" i="10" l="1"/>
  <c r="I10" i="10" s="1"/>
  <c r="I11" i="10" s="1"/>
  <c r="I12" i="10" s="1"/>
  <c r="I13" i="10" s="1"/>
  <c r="I14" i="10" s="1"/>
  <c r="I15" i="10" s="1"/>
  <c r="I16" i="10" s="1"/>
  <c r="I17" i="10" s="1"/>
  <c r="I18" i="10" s="1"/>
  <c r="I19" i="10" s="1"/>
  <c r="I20" i="10" s="1"/>
  <c r="I21" i="10" s="1"/>
  <c r="I22" i="10" s="1"/>
  <c r="I23" i="10" s="1"/>
  <c r="I24" i="10" s="1"/>
  <c r="I26" i="10" s="1"/>
  <c r="G50" i="1" s="1"/>
  <c r="H7" i="10"/>
  <c r="H8" i="10"/>
  <c r="H9" i="10" s="1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H22" i="10" s="1"/>
  <c r="H23" i="10" s="1"/>
  <c r="H24" i="10" s="1"/>
  <c r="H25" i="10" s="1"/>
  <c r="G71" i="1" s="1"/>
  <c r="H71" i="1" s="1"/>
  <c r="B39" i="8"/>
  <c r="D7" i="8"/>
  <c r="D6" i="8"/>
  <c r="G16" i="7" l="1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H7" i="7"/>
  <c r="H8" i="7" s="1"/>
  <c r="G7" i="7"/>
  <c r="I7" i="7" s="1"/>
  <c r="I8" i="7" s="1"/>
  <c r="I9" i="7" s="1"/>
  <c r="I10" i="7" s="1"/>
  <c r="I11" i="7" s="1"/>
  <c r="I12" i="7" s="1"/>
  <c r="I13" i="7" s="1"/>
  <c r="I14" i="7" s="1"/>
  <c r="I15" i="7" s="1"/>
  <c r="I16" i="7" s="1"/>
  <c r="I18" i="7" s="1"/>
  <c r="F7" i="7"/>
  <c r="H9" i="7" l="1"/>
  <c r="H10" i="7" s="1"/>
  <c r="H11" i="7" s="1"/>
  <c r="H12" i="7" s="1"/>
  <c r="H13" i="7" s="1"/>
  <c r="H14" i="7" s="1"/>
  <c r="H15" i="7" s="1"/>
  <c r="H16" i="7" s="1"/>
  <c r="H17" i="7" s="1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H7" i="6"/>
  <c r="H8" i="6" s="1"/>
  <c r="H9" i="6" s="1"/>
  <c r="H10" i="6" s="1"/>
  <c r="H11" i="6" s="1"/>
  <c r="H12" i="6" s="1"/>
  <c r="H13" i="6" s="1"/>
  <c r="H14" i="6" s="1"/>
  <c r="H15" i="6" s="1"/>
  <c r="H16" i="6" s="1"/>
  <c r="H17" i="6" s="1"/>
  <c r="G7" i="6"/>
  <c r="I7" i="6" s="1"/>
  <c r="F7" i="6"/>
  <c r="D7" i="5"/>
  <c r="D6" i="5"/>
  <c r="D7" i="3"/>
  <c r="D6" i="3"/>
  <c r="C12" i="3"/>
  <c r="C17" i="3" s="1"/>
  <c r="I8" i="6" l="1"/>
  <c r="I9" i="6" s="1"/>
  <c r="I10" i="6" s="1"/>
  <c r="I11" i="6" s="1"/>
  <c r="I12" i="6" s="1"/>
  <c r="I13" i="6" s="1"/>
  <c r="I14" i="6" s="1"/>
  <c r="I15" i="6" s="1"/>
  <c r="I16" i="6" s="1"/>
  <c r="I18" i="6" s="1"/>
  <c r="E18" i="3"/>
  <c r="G14" i="1"/>
  <c r="G15" i="1" s="1"/>
  <c r="G16" i="1" s="1"/>
  <c r="H16" i="1" s="1"/>
  <c r="C13" i="3"/>
  <c r="K21" i="1" l="1"/>
  <c r="H179" i="1"/>
  <c r="H180" i="1"/>
  <c r="I180" i="1" s="1"/>
  <c r="H178" i="1"/>
  <c r="I178" i="1" s="1"/>
  <c r="H169" i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68" i="1"/>
  <c r="I168" i="1" s="1"/>
  <c r="H166" i="1"/>
  <c r="H165" i="1"/>
  <c r="H163" i="1"/>
  <c r="I163" i="1" s="1"/>
  <c r="H161" i="1"/>
  <c r="I161" i="1" s="1"/>
  <c r="H159" i="1"/>
  <c r="H155" i="1"/>
  <c r="H156" i="1"/>
  <c r="I156" i="1" s="1"/>
  <c r="H154" i="1"/>
  <c r="I154" i="1" s="1"/>
  <c r="H151" i="1"/>
  <c r="H149" i="1"/>
  <c r="H148" i="1"/>
  <c r="I148" i="1" s="1"/>
  <c r="H145" i="1"/>
  <c r="I145" i="1" s="1"/>
  <c r="H128" i="1"/>
  <c r="H129" i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H137" i="1"/>
  <c r="H138" i="1"/>
  <c r="I138" i="1" s="1"/>
  <c r="H139" i="1"/>
  <c r="I139" i="1" s="1"/>
  <c r="H140" i="1"/>
  <c r="I140" i="1" s="1"/>
  <c r="H141" i="1"/>
  <c r="I141" i="1" s="1"/>
  <c r="H142" i="1"/>
  <c r="I142" i="1" s="1"/>
  <c r="H127" i="1"/>
  <c r="I127" i="1" s="1"/>
  <c r="H120" i="1"/>
  <c r="H121" i="1"/>
  <c r="I121" i="1" s="1"/>
  <c r="H122" i="1"/>
  <c r="I122" i="1" s="1"/>
  <c r="H123" i="1"/>
  <c r="I123" i="1" s="1"/>
  <c r="H124" i="1"/>
  <c r="I124" i="1" s="1"/>
  <c r="H125" i="1"/>
  <c r="I125" i="1" s="1"/>
  <c r="H119" i="1"/>
  <c r="I119" i="1" s="1"/>
  <c r="H112" i="1"/>
  <c r="I112" i="1" s="1"/>
  <c r="H113" i="1"/>
  <c r="H114" i="1"/>
  <c r="I114" i="1" s="1"/>
  <c r="H115" i="1"/>
  <c r="I115" i="1" s="1"/>
  <c r="H116" i="1"/>
  <c r="I116" i="1" s="1"/>
  <c r="H117" i="1"/>
  <c r="I117" i="1" s="1"/>
  <c r="H111" i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03" i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95" i="1"/>
  <c r="I95" i="1" s="1"/>
  <c r="H86" i="1"/>
  <c r="I86" i="1" s="1"/>
  <c r="H87" i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85" i="1"/>
  <c r="I85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76" i="1"/>
  <c r="I76" i="1" s="1"/>
  <c r="H68" i="1"/>
  <c r="I68" i="1" s="1"/>
  <c r="H69" i="1"/>
  <c r="I69" i="1" s="1"/>
  <c r="I70" i="1"/>
  <c r="I71" i="1"/>
  <c r="I72" i="1"/>
  <c r="H74" i="1"/>
  <c r="I74" i="1" s="1"/>
  <c r="H67" i="1"/>
  <c r="I67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58" i="1"/>
  <c r="I58" i="1" s="1"/>
  <c r="H50" i="1"/>
  <c r="I50" i="1" s="1"/>
  <c r="H51" i="1"/>
  <c r="H52" i="1"/>
  <c r="I52" i="1" s="1"/>
  <c r="H53" i="1"/>
  <c r="I53" i="1" s="1"/>
  <c r="H54" i="1"/>
  <c r="I54" i="1" s="1"/>
  <c r="H55" i="1"/>
  <c r="I55" i="1" s="1"/>
  <c r="H56" i="1"/>
  <c r="I56" i="1" s="1"/>
  <c r="H49" i="1"/>
  <c r="I49" i="1" s="1"/>
  <c r="H46" i="1"/>
  <c r="I46" i="1" s="1"/>
  <c r="H47" i="1"/>
  <c r="I47" i="1" s="1"/>
  <c r="H45" i="1"/>
  <c r="I45" i="1" s="1"/>
  <c r="H37" i="1"/>
  <c r="I37" i="1" s="1"/>
  <c r="H38" i="1"/>
  <c r="I38" i="1" s="1"/>
  <c r="H39" i="1"/>
  <c r="I39" i="1" s="1"/>
  <c r="H40" i="1"/>
  <c r="I40" i="1" s="1"/>
  <c r="H36" i="1"/>
  <c r="I36" i="1" s="1"/>
  <c r="H32" i="1"/>
  <c r="I32" i="1" s="1"/>
  <c r="H33" i="1"/>
  <c r="I33" i="1" s="1"/>
  <c r="H34" i="1"/>
  <c r="I34" i="1" s="1"/>
  <c r="H31" i="1"/>
  <c r="I31" i="1" s="1"/>
  <c r="H29" i="1"/>
  <c r="H28" i="1"/>
  <c r="H25" i="1"/>
  <c r="I25" i="1" s="1"/>
  <c r="H26" i="1"/>
  <c r="I26" i="1" s="1"/>
  <c r="H24" i="1"/>
  <c r="I24" i="1" s="1"/>
  <c r="H22" i="1"/>
  <c r="I22" i="1" s="1"/>
  <c r="H21" i="1"/>
  <c r="I21" i="1" s="1"/>
  <c r="P21" i="1" s="1"/>
  <c r="H18" i="1"/>
  <c r="I18" i="1" s="1"/>
  <c r="H15" i="1"/>
  <c r="I15" i="1" s="1"/>
  <c r="I16" i="1"/>
  <c r="H14" i="1"/>
  <c r="I179" i="1"/>
  <c r="I169" i="1"/>
  <c r="I166" i="1"/>
  <c r="I165" i="1"/>
  <c r="I159" i="1"/>
  <c r="I155" i="1"/>
  <c r="I149" i="1"/>
  <c r="I151" i="1"/>
  <c r="I129" i="1"/>
  <c r="I136" i="1"/>
  <c r="I137" i="1"/>
  <c r="I128" i="1"/>
  <c r="I120" i="1"/>
  <c r="I113" i="1"/>
  <c r="I111" i="1"/>
  <c r="I103" i="1"/>
  <c r="I87" i="1"/>
  <c r="I51" i="1"/>
  <c r="I29" i="1"/>
  <c r="I28" i="1"/>
  <c r="P34" i="1" l="1"/>
  <c r="P22" i="1"/>
  <c r="O14" i="1"/>
  <c r="I14" i="1"/>
  <c r="K180" i="1"/>
  <c r="K179" i="1"/>
  <c r="K178" i="1"/>
  <c r="K175" i="1"/>
  <c r="K174" i="1"/>
  <c r="K173" i="1"/>
  <c r="K172" i="1"/>
  <c r="K171" i="1"/>
  <c r="K170" i="1"/>
  <c r="K169" i="1"/>
  <c r="K168" i="1"/>
  <c r="K166" i="1"/>
  <c r="K165" i="1"/>
  <c r="K163" i="1"/>
  <c r="K161" i="1"/>
  <c r="K159" i="1"/>
  <c r="K156" i="1"/>
  <c r="K155" i="1"/>
  <c r="K154" i="1"/>
  <c r="K151" i="1"/>
  <c r="K149" i="1"/>
  <c r="K148" i="1"/>
  <c r="K145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5" i="1"/>
  <c r="K124" i="1"/>
  <c r="K123" i="1"/>
  <c r="K122" i="1"/>
  <c r="K121" i="1"/>
  <c r="K120" i="1"/>
  <c r="K119" i="1"/>
  <c r="K117" i="1"/>
  <c r="K116" i="1"/>
  <c r="K115" i="1"/>
  <c r="K114" i="1"/>
  <c r="K113" i="1"/>
  <c r="K112" i="1"/>
  <c r="K111" i="1"/>
  <c r="K109" i="1"/>
  <c r="K108" i="1"/>
  <c r="K107" i="1"/>
  <c r="K106" i="1"/>
  <c r="K105" i="1"/>
  <c r="K104" i="1"/>
  <c r="K103" i="1"/>
  <c r="K101" i="1"/>
  <c r="K100" i="1"/>
  <c r="K99" i="1"/>
  <c r="K98" i="1"/>
  <c r="K97" i="1"/>
  <c r="K96" i="1"/>
  <c r="M96" i="1" s="1"/>
  <c r="K95" i="1"/>
  <c r="K93" i="1"/>
  <c r="K92" i="1"/>
  <c r="K91" i="1"/>
  <c r="K90" i="1"/>
  <c r="K89" i="1"/>
  <c r="K88" i="1"/>
  <c r="K87" i="1"/>
  <c r="K86" i="1"/>
  <c r="K85" i="1"/>
  <c r="K83" i="1"/>
  <c r="K82" i="1"/>
  <c r="K81" i="1"/>
  <c r="K80" i="1"/>
  <c r="K79" i="1"/>
  <c r="K78" i="1"/>
  <c r="K77" i="1"/>
  <c r="K76" i="1"/>
  <c r="K74" i="1"/>
  <c r="K73" i="1"/>
  <c r="K72" i="1"/>
  <c r="K71" i="1"/>
  <c r="K70" i="1"/>
  <c r="K69" i="1"/>
  <c r="K68" i="1"/>
  <c r="K67" i="1"/>
  <c r="K65" i="1"/>
  <c r="K64" i="1"/>
  <c r="K63" i="1"/>
  <c r="K62" i="1"/>
  <c r="K61" i="1"/>
  <c r="K60" i="1"/>
  <c r="K59" i="1"/>
  <c r="K58" i="1"/>
  <c r="K56" i="1"/>
  <c r="K55" i="1"/>
  <c r="K54" i="1"/>
  <c r="K53" i="1"/>
  <c r="K52" i="1"/>
  <c r="K51" i="1"/>
  <c r="K50" i="1"/>
  <c r="K49" i="1"/>
  <c r="K47" i="1"/>
  <c r="K46" i="1"/>
  <c r="K45" i="1"/>
  <c r="K40" i="1"/>
  <c r="N40" i="1" s="1"/>
  <c r="K39" i="1"/>
  <c r="K38" i="1"/>
  <c r="K37" i="1"/>
  <c r="K36" i="1"/>
  <c r="K34" i="1"/>
  <c r="K33" i="1"/>
  <c r="P33" i="1" s="1"/>
  <c r="K32" i="1"/>
  <c r="P32" i="1" s="1"/>
  <c r="K31" i="1"/>
  <c r="P31" i="1" s="1"/>
  <c r="K29" i="1"/>
  <c r="P29" i="1" s="1"/>
  <c r="K28" i="1"/>
  <c r="P28" i="1" s="1"/>
  <c r="K26" i="1"/>
  <c r="P26" i="1" s="1"/>
  <c r="K25" i="1"/>
  <c r="P25" i="1" s="1"/>
  <c r="K24" i="1"/>
  <c r="P24" i="1" s="1"/>
  <c r="K22" i="1"/>
  <c r="K18" i="1"/>
  <c r="K16" i="1"/>
  <c r="K15" i="1"/>
  <c r="K14" i="1"/>
  <c r="L60" i="1" l="1"/>
  <c r="M60" i="1"/>
  <c r="O60" i="1"/>
  <c r="N60" i="1"/>
  <c r="L114" i="1"/>
  <c r="N114" i="1"/>
  <c r="O114" i="1"/>
  <c r="M114" i="1"/>
  <c r="L140" i="1"/>
  <c r="M140" i="1"/>
  <c r="N140" i="1"/>
  <c r="O140" i="1"/>
  <c r="L52" i="1"/>
  <c r="N52" i="1"/>
  <c r="O52" i="1"/>
  <c r="M52" i="1"/>
  <c r="L106" i="1"/>
  <c r="O106" i="1"/>
  <c r="M106" i="1"/>
  <c r="N106" i="1"/>
  <c r="L115" i="1"/>
  <c r="M115" i="1"/>
  <c r="N115" i="1"/>
  <c r="O115" i="1"/>
  <c r="L124" i="1"/>
  <c r="N124" i="1"/>
  <c r="M124" i="1"/>
  <c r="O124" i="1"/>
  <c r="L133" i="1"/>
  <c r="M133" i="1"/>
  <c r="N133" i="1"/>
  <c r="O133" i="1"/>
  <c r="L141" i="1"/>
  <c r="M141" i="1"/>
  <c r="O141" i="1"/>
  <c r="N141" i="1"/>
  <c r="L156" i="1"/>
  <c r="M156" i="1"/>
  <c r="N156" i="1"/>
  <c r="O156" i="1"/>
  <c r="L170" i="1"/>
  <c r="N170" i="1"/>
  <c r="M170" i="1"/>
  <c r="O170" i="1"/>
  <c r="L180" i="1"/>
  <c r="M180" i="1"/>
  <c r="N180" i="1"/>
  <c r="O180" i="1"/>
  <c r="L38" i="1"/>
  <c r="N38" i="1"/>
  <c r="M38" i="1"/>
  <c r="O38" i="1"/>
  <c r="L105" i="1"/>
  <c r="O105" i="1"/>
  <c r="M105" i="1"/>
  <c r="N105" i="1"/>
  <c r="L155" i="1"/>
  <c r="O155" i="1"/>
  <c r="M155" i="1"/>
  <c r="N155" i="1"/>
  <c r="L70" i="1"/>
  <c r="M70" i="1"/>
  <c r="N70" i="1"/>
  <c r="O70" i="1"/>
  <c r="L40" i="1"/>
  <c r="O40" i="1"/>
  <c r="M40" i="1"/>
  <c r="L89" i="1"/>
  <c r="N89" i="1"/>
  <c r="M89" i="1"/>
  <c r="O89" i="1"/>
  <c r="L98" i="1"/>
  <c r="M98" i="1"/>
  <c r="O98" i="1"/>
  <c r="N98" i="1"/>
  <c r="L107" i="1"/>
  <c r="O107" i="1"/>
  <c r="M107" i="1"/>
  <c r="N107" i="1"/>
  <c r="L116" i="1"/>
  <c r="N116" i="1"/>
  <c r="O116" i="1"/>
  <c r="M116" i="1"/>
  <c r="L125" i="1"/>
  <c r="M125" i="1"/>
  <c r="N125" i="1"/>
  <c r="O125" i="1"/>
  <c r="L134" i="1"/>
  <c r="M134" i="1"/>
  <c r="O134" i="1"/>
  <c r="N134" i="1"/>
  <c r="L142" i="1"/>
  <c r="M142" i="1"/>
  <c r="N142" i="1"/>
  <c r="O142" i="1"/>
  <c r="L159" i="1"/>
  <c r="L158" i="1" s="1"/>
  <c r="O159" i="1"/>
  <c r="N159" i="1"/>
  <c r="N158" i="1" s="1"/>
  <c r="M159" i="1"/>
  <c r="M158" i="1" s="1"/>
  <c r="L171" i="1"/>
  <c r="M171" i="1"/>
  <c r="N171" i="1"/>
  <c r="O171" i="1"/>
  <c r="L28" i="1"/>
  <c r="N28" i="1"/>
  <c r="M28" i="1"/>
  <c r="O28" i="1"/>
  <c r="L87" i="1"/>
  <c r="M87" i="1"/>
  <c r="N87" i="1"/>
  <c r="O87" i="1"/>
  <c r="L179" i="1"/>
  <c r="O179" i="1"/>
  <c r="M179" i="1"/>
  <c r="N179" i="1"/>
  <c r="L39" i="1"/>
  <c r="M39" i="1"/>
  <c r="N39" i="1"/>
  <c r="O39" i="1"/>
  <c r="L18" i="1"/>
  <c r="M18" i="1"/>
  <c r="M17" i="1" s="1"/>
  <c r="N18" i="1"/>
  <c r="N17" i="1" s="1"/>
  <c r="O18" i="1"/>
  <c r="L62" i="1"/>
  <c r="M62" i="1"/>
  <c r="O62" i="1"/>
  <c r="N62" i="1"/>
  <c r="L63" i="1"/>
  <c r="M63" i="1"/>
  <c r="N63" i="1"/>
  <c r="O63" i="1"/>
  <c r="L99" i="1"/>
  <c r="M99" i="1"/>
  <c r="N99" i="1"/>
  <c r="O99" i="1"/>
  <c r="L117" i="1"/>
  <c r="M117" i="1"/>
  <c r="N117" i="1"/>
  <c r="O117" i="1"/>
  <c r="L127" i="1"/>
  <c r="O127" i="1"/>
  <c r="M127" i="1"/>
  <c r="N127" i="1"/>
  <c r="L135" i="1"/>
  <c r="N135" i="1"/>
  <c r="O135" i="1"/>
  <c r="M135" i="1"/>
  <c r="L145" i="1"/>
  <c r="L144" i="1" s="1"/>
  <c r="O145" i="1"/>
  <c r="M145" i="1"/>
  <c r="M144" i="1" s="1"/>
  <c r="N145" i="1"/>
  <c r="N144" i="1" s="1"/>
  <c r="L161" i="1"/>
  <c r="L160" i="1" s="1"/>
  <c r="O161" i="1"/>
  <c r="N161" i="1"/>
  <c r="N160" i="1" s="1"/>
  <c r="M161" i="1"/>
  <c r="M160" i="1" s="1"/>
  <c r="L172" i="1"/>
  <c r="N172" i="1"/>
  <c r="M172" i="1"/>
  <c r="O172" i="1"/>
  <c r="L51" i="1"/>
  <c r="N51" i="1"/>
  <c r="M51" i="1"/>
  <c r="O51" i="1"/>
  <c r="L96" i="1"/>
  <c r="N96" i="1"/>
  <c r="O96" i="1"/>
  <c r="L132" i="1"/>
  <c r="N132" i="1"/>
  <c r="M132" i="1"/>
  <c r="O132" i="1"/>
  <c r="L29" i="1"/>
  <c r="L27" i="1" s="1"/>
  <c r="M29" i="1"/>
  <c r="O29" i="1"/>
  <c r="N29" i="1"/>
  <c r="N27" i="1" s="1"/>
  <c r="L97" i="1"/>
  <c r="M97" i="1"/>
  <c r="N97" i="1"/>
  <c r="O97" i="1"/>
  <c r="L80" i="1"/>
  <c r="O80" i="1"/>
  <c r="M80" i="1"/>
  <c r="N80" i="1"/>
  <c r="L45" i="1"/>
  <c r="L44" i="1" s="1"/>
  <c r="M45" i="1"/>
  <c r="O45" i="1"/>
  <c r="N45" i="1"/>
  <c r="L81" i="1"/>
  <c r="O81" i="1"/>
  <c r="M81" i="1"/>
  <c r="N81" i="1"/>
  <c r="L46" i="1"/>
  <c r="O46" i="1"/>
  <c r="M46" i="1"/>
  <c r="N46" i="1"/>
  <c r="L73" i="1"/>
  <c r="M73" i="1"/>
  <c r="L82" i="1"/>
  <c r="O82" i="1"/>
  <c r="M82" i="1"/>
  <c r="N82" i="1"/>
  <c r="L91" i="1"/>
  <c r="N91" i="1"/>
  <c r="M91" i="1"/>
  <c r="O91" i="1"/>
  <c r="L100" i="1"/>
  <c r="M100" i="1"/>
  <c r="O100" i="1"/>
  <c r="N100" i="1"/>
  <c r="L109" i="1"/>
  <c r="O109" i="1"/>
  <c r="M109" i="1"/>
  <c r="N109" i="1"/>
  <c r="L119" i="1"/>
  <c r="O119" i="1"/>
  <c r="M119" i="1"/>
  <c r="N119" i="1"/>
  <c r="L128" i="1"/>
  <c r="N128" i="1"/>
  <c r="O128" i="1"/>
  <c r="M128" i="1"/>
  <c r="L136" i="1"/>
  <c r="M136" i="1"/>
  <c r="N136" i="1"/>
  <c r="O136" i="1"/>
  <c r="L148" i="1"/>
  <c r="M148" i="1"/>
  <c r="N148" i="1"/>
  <c r="O148" i="1"/>
  <c r="L163" i="1"/>
  <c r="L162" i="1" s="1"/>
  <c r="N163" i="1"/>
  <c r="N162" i="1" s="1"/>
  <c r="O163" i="1"/>
  <c r="M163" i="1"/>
  <c r="M162" i="1" s="1"/>
  <c r="L173" i="1"/>
  <c r="M173" i="1"/>
  <c r="N173" i="1"/>
  <c r="O173" i="1"/>
  <c r="L69" i="1"/>
  <c r="N69" i="1"/>
  <c r="M69" i="1"/>
  <c r="O69" i="1"/>
  <c r="L123" i="1"/>
  <c r="M123" i="1"/>
  <c r="N123" i="1"/>
  <c r="O123" i="1"/>
  <c r="L16" i="1"/>
  <c r="O16" i="1"/>
  <c r="M16" i="1"/>
  <c r="N16" i="1"/>
  <c r="L79" i="1"/>
  <c r="O79" i="1"/>
  <c r="M79" i="1"/>
  <c r="N79" i="1"/>
  <c r="L71" i="1"/>
  <c r="N71" i="1"/>
  <c r="M71" i="1"/>
  <c r="O71" i="1"/>
  <c r="L54" i="1"/>
  <c r="N54" i="1"/>
  <c r="O54" i="1"/>
  <c r="M54" i="1"/>
  <c r="L108" i="1"/>
  <c r="M108" i="1"/>
  <c r="N108" i="1"/>
  <c r="O108" i="1"/>
  <c r="L55" i="1"/>
  <c r="M55" i="1"/>
  <c r="N55" i="1"/>
  <c r="O55" i="1"/>
  <c r="L24" i="1"/>
  <c r="O24" i="1"/>
  <c r="M24" i="1"/>
  <c r="N24" i="1"/>
  <c r="L34" i="1"/>
  <c r="M34" i="1"/>
  <c r="O34" i="1"/>
  <c r="N34" i="1"/>
  <c r="L47" i="1"/>
  <c r="M47" i="1"/>
  <c r="N47" i="1"/>
  <c r="O47" i="1"/>
  <c r="L56" i="1"/>
  <c r="N56" i="1"/>
  <c r="O56" i="1"/>
  <c r="M56" i="1"/>
  <c r="L65" i="1"/>
  <c r="M65" i="1"/>
  <c r="N65" i="1"/>
  <c r="O65" i="1"/>
  <c r="L74" i="1"/>
  <c r="M74" i="1"/>
  <c r="N74" i="1"/>
  <c r="O74" i="1"/>
  <c r="L83" i="1"/>
  <c r="M83" i="1"/>
  <c r="N83" i="1"/>
  <c r="O83" i="1"/>
  <c r="L92" i="1"/>
  <c r="N92" i="1"/>
  <c r="O92" i="1"/>
  <c r="M92" i="1"/>
  <c r="L101" i="1"/>
  <c r="M101" i="1"/>
  <c r="N101" i="1"/>
  <c r="O101" i="1"/>
  <c r="L111" i="1"/>
  <c r="N111" i="1"/>
  <c r="M111" i="1"/>
  <c r="O111" i="1"/>
  <c r="L120" i="1"/>
  <c r="N120" i="1"/>
  <c r="O120" i="1"/>
  <c r="M120" i="1"/>
  <c r="L129" i="1"/>
  <c r="M129" i="1"/>
  <c r="O129" i="1"/>
  <c r="N129" i="1"/>
  <c r="L137" i="1"/>
  <c r="O137" i="1"/>
  <c r="M137" i="1"/>
  <c r="N137" i="1"/>
  <c r="L149" i="1"/>
  <c r="M149" i="1"/>
  <c r="O149" i="1"/>
  <c r="N149" i="1"/>
  <c r="L165" i="1"/>
  <c r="O165" i="1"/>
  <c r="N165" i="1"/>
  <c r="M165" i="1"/>
  <c r="L174" i="1"/>
  <c r="N174" i="1"/>
  <c r="M174" i="1"/>
  <c r="O174" i="1"/>
  <c r="L88" i="1"/>
  <c r="N88" i="1"/>
  <c r="O88" i="1"/>
  <c r="M88" i="1"/>
  <c r="L53" i="1"/>
  <c r="N53" i="1"/>
  <c r="M53" i="1"/>
  <c r="O53" i="1"/>
  <c r="L32" i="1"/>
  <c r="M32" i="1"/>
  <c r="O32" i="1"/>
  <c r="N32" i="1"/>
  <c r="L90" i="1"/>
  <c r="N90" i="1"/>
  <c r="O90" i="1"/>
  <c r="M90" i="1"/>
  <c r="L33" i="1"/>
  <c r="M33" i="1"/>
  <c r="N33" i="1"/>
  <c r="O33" i="1"/>
  <c r="L64" i="1"/>
  <c r="M64" i="1"/>
  <c r="O64" i="1"/>
  <c r="N64" i="1"/>
  <c r="L25" i="1"/>
  <c r="O25" i="1"/>
  <c r="M25" i="1"/>
  <c r="N25" i="1"/>
  <c r="L36" i="1"/>
  <c r="O36" i="1"/>
  <c r="N36" i="1"/>
  <c r="M36" i="1"/>
  <c r="L49" i="1"/>
  <c r="N49" i="1"/>
  <c r="O49" i="1"/>
  <c r="M49" i="1"/>
  <c r="L58" i="1"/>
  <c r="O58" i="1"/>
  <c r="M58" i="1"/>
  <c r="N58" i="1"/>
  <c r="L67" i="1"/>
  <c r="N67" i="1"/>
  <c r="O67" i="1"/>
  <c r="M67" i="1"/>
  <c r="L76" i="1"/>
  <c r="M76" i="1"/>
  <c r="O76" i="1"/>
  <c r="N76" i="1"/>
  <c r="L85" i="1"/>
  <c r="O85" i="1"/>
  <c r="N85" i="1"/>
  <c r="M85" i="1"/>
  <c r="L93" i="1"/>
  <c r="M93" i="1"/>
  <c r="N93" i="1"/>
  <c r="O93" i="1"/>
  <c r="L103" i="1"/>
  <c r="O103" i="1"/>
  <c r="N103" i="1"/>
  <c r="M103" i="1"/>
  <c r="L112" i="1"/>
  <c r="N112" i="1"/>
  <c r="O112" i="1"/>
  <c r="M112" i="1"/>
  <c r="L121" i="1"/>
  <c r="M121" i="1"/>
  <c r="N121" i="1"/>
  <c r="O121" i="1"/>
  <c r="L130" i="1"/>
  <c r="O130" i="1"/>
  <c r="M130" i="1"/>
  <c r="N130" i="1"/>
  <c r="L138" i="1"/>
  <c r="M138" i="1"/>
  <c r="N138" i="1"/>
  <c r="O138" i="1"/>
  <c r="L151" i="1"/>
  <c r="M151" i="1"/>
  <c r="M150" i="1" s="1"/>
  <c r="N151" i="1"/>
  <c r="N150" i="1" s="1"/>
  <c r="O151" i="1"/>
  <c r="L166" i="1"/>
  <c r="L164" i="1" s="1"/>
  <c r="N166" i="1"/>
  <c r="O166" i="1"/>
  <c r="M166" i="1"/>
  <c r="L175" i="1"/>
  <c r="M175" i="1"/>
  <c r="N175" i="1"/>
  <c r="O175" i="1"/>
  <c r="L15" i="1"/>
  <c r="M15" i="1"/>
  <c r="N15" i="1"/>
  <c r="O15" i="1"/>
  <c r="L78" i="1"/>
  <c r="O78" i="1"/>
  <c r="M78" i="1"/>
  <c r="N78" i="1"/>
  <c r="L169" i="1"/>
  <c r="M169" i="1"/>
  <c r="N169" i="1"/>
  <c r="O169" i="1"/>
  <c r="L61" i="1"/>
  <c r="M61" i="1"/>
  <c r="N61" i="1"/>
  <c r="O61" i="1"/>
  <c r="L31" i="1"/>
  <c r="O31" i="1"/>
  <c r="N31" i="1"/>
  <c r="M31" i="1"/>
  <c r="L21" i="1"/>
  <c r="O21" i="1"/>
  <c r="N21" i="1"/>
  <c r="M21" i="1"/>
  <c r="L72" i="1"/>
  <c r="M72" i="1"/>
  <c r="N72" i="1"/>
  <c r="O72" i="1"/>
  <c r="L22" i="1"/>
  <c r="N22" i="1"/>
  <c r="M22" i="1"/>
  <c r="O22" i="1"/>
  <c r="L14" i="1"/>
  <c r="P14" i="1"/>
  <c r="N14" i="1"/>
  <c r="M14" i="1"/>
  <c r="L26" i="1"/>
  <c r="O26" i="1"/>
  <c r="M26" i="1"/>
  <c r="M23" i="1" s="1"/>
  <c r="N26" i="1"/>
  <c r="L37" i="1"/>
  <c r="L35" i="1" s="1"/>
  <c r="M37" i="1"/>
  <c r="N37" i="1"/>
  <c r="O37" i="1"/>
  <c r="L50" i="1"/>
  <c r="N50" i="1"/>
  <c r="O50" i="1"/>
  <c r="M50" i="1"/>
  <c r="L59" i="1"/>
  <c r="M59" i="1"/>
  <c r="N59" i="1"/>
  <c r="O59" i="1"/>
  <c r="L68" i="1"/>
  <c r="M68" i="1"/>
  <c r="N68" i="1"/>
  <c r="O68" i="1"/>
  <c r="L77" i="1"/>
  <c r="M77" i="1"/>
  <c r="N77" i="1"/>
  <c r="O77" i="1"/>
  <c r="L86" i="1"/>
  <c r="N86" i="1"/>
  <c r="O86" i="1"/>
  <c r="M86" i="1"/>
  <c r="L95" i="1"/>
  <c r="O95" i="1"/>
  <c r="M95" i="1"/>
  <c r="N95" i="1"/>
  <c r="L104" i="1"/>
  <c r="M104" i="1"/>
  <c r="O104" i="1"/>
  <c r="N104" i="1"/>
  <c r="L113" i="1"/>
  <c r="L110" i="1" s="1"/>
  <c r="M113" i="1"/>
  <c r="N113" i="1"/>
  <c r="O113" i="1"/>
  <c r="L122" i="1"/>
  <c r="L118" i="1" s="1"/>
  <c r="O122" i="1"/>
  <c r="M122" i="1"/>
  <c r="N122" i="1"/>
  <c r="L131" i="1"/>
  <c r="M131" i="1"/>
  <c r="N131" i="1"/>
  <c r="O131" i="1"/>
  <c r="L139" i="1"/>
  <c r="N139" i="1"/>
  <c r="M139" i="1"/>
  <c r="O139" i="1"/>
  <c r="L154" i="1"/>
  <c r="N154" i="1"/>
  <c r="O154" i="1"/>
  <c r="M154" i="1"/>
  <c r="L168" i="1"/>
  <c r="L167" i="1" s="1"/>
  <c r="O168" i="1"/>
  <c r="M168" i="1"/>
  <c r="N168" i="1"/>
  <c r="L178" i="1"/>
  <c r="M178" i="1"/>
  <c r="O178" i="1"/>
  <c r="N178" i="1"/>
  <c r="L153" i="1"/>
  <c r="L177" i="1"/>
  <c r="L94" i="1"/>
  <c r="L57" i="1"/>
  <c r="L102" i="1"/>
  <c r="L75" i="1" l="1"/>
  <c r="L66" i="1"/>
  <c r="L20" i="1"/>
  <c r="N167" i="1"/>
  <c r="M20" i="1"/>
  <c r="N75" i="1"/>
  <c r="N20" i="1"/>
  <c r="P140" i="1"/>
  <c r="M13" i="1"/>
  <c r="M12" i="1" s="1"/>
  <c r="O150" i="1"/>
  <c r="M35" i="1"/>
  <c r="P174" i="1"/>
  <c r="P136" i="1"/>
  <c r="P97" i="1"/>
  <c r="P132" i="1"/>
  <c r="P134" i="1"/>
  <c r="P155" i="1"/>
  <c r="P124" i="1"/>
  <c r="P142" i="1"/>
  <c r="M75" i="1"/>
  <c r="M57" i="1"/>
  <c r="P128" i="1"/>
  <c r="P76" i="1"/>
  <c r="O27" i="1"/>
  <c r="O20" i="1"/>
  <c r="O17" i="1"/>
  <c r="O147" i="1"/>
  <c r="P131" i="1"/>
  <c r="P137" i="1"/>
  <c r="P113" i="1"/>
  <c r="P88" i="1"/>
  <c r="P16" i="1"/>
  <c r="N35" i="1"/>
  <c r="P78" i="1"/>
  <c r="P90" i="1"/>
  <c r="N177" i="1"/>
  <c r="N176" i="1" s="1"/>
  <c r="P77" i="1"/>
  <c r="P15" i="1"/>
  <c r="P138" i="1"/>
  <c r="P79" i="1"/>
  <c r="M153" i="1"/>
  <c r="M152" i="1" s="1"/>
  <c r="L126" i="1"/>
  <c r="P109" i="1"/>
  <c r="L13" i="1"/>
  <c r="M177" i="1"/>
  <c r="M176" i="1" s="1"/>
  <c r="L30" i="1"/>
  <c r="M110" i="1"/>
  <c r="N147" i="1"/>
  <c r="N146" i="1" s="1"/>
  <c r="M126" i="1"/>
  <c r="N84" i="1"/>
  <c r="N153" i="1"/>
  <c r="N152" i="1" s="1"/>
  <c r="O84" i="1"/>
  <c r="P168" i="1"/>
  <c r="P122" i="1"/>
  <c r="O75" i="1"/>
  <c r="P130" i="1"/>
  <c r="P58" i="1"/>
  <c r="P36" i="1"/>
  <c r="O35" i="1"/>
  <c r="N110" i="1"/>
  <c r="M147" i="1"/>
  <c r="M146" i="1" s="1"/>
  <c r="P145" i="1"/>
  <c r="P144" i="1" s="1"/>
  <c r="O144" i="1"/>
  <c r="O126" i="1"/>
  <c r="P111" i="1"/>
  <c r="O110" i="1"/>
  <c r="P104" i="1"/>
  <c r="P50" i="1"/>
  <c r="P93" i="1"/>
  <c r="P64" i="1"/>
  <c r="P149" i="1"/>
  <c r="P129" i="1"/>
  <c r="P92" i="1"/>
  <c r="P74" i="1"/>
  <c r="P56" i="1"/>
  <c r="P55" i="1"/>
  <c r="P54" i="1"/>
  <c r="P123" i="1"/>
  <c r="P173" i="1"/>
  <c r="L147" i="1"/>
  <c r="P148" i="1"/>
  <c r="P91" i="1"/>
  <c r="P81" i="1"/>
  <c r="P80" i="1"/>
  <c r="P27" i="1"/>
  <c r="P96" i="1"/>
  <c r="P172" i="1"/>
  <c r="P127" i="1"/>
  <c r="P99" i="1"/>
  <c r="P62" i="1"/>
  <c r="P39" i="1"/>
  <c r="P87" i="1"/>
  <c r="P171" i="1"/>
  <c r="P125" i="1"/>
  <c r="P107" i="1"/>
  <c r="P89" i="1"/>
  <c r="P70" i="1"/>
  <c r="P105" i="1"/>
  <c r="P180" i="1"/>
  <c r="P156" i="1"/>
  <c r="P133" i="1"/>
  <c r="P115" i="1"/>
  <c r="P52" i="1"/>
  <c r="P114" i="1"/>
  <c r="P175" i="1"/>
  <c r="M102" i="1"/>
  <c r="M66" i="1"/>
  <c r="O30" i="1"/>
  <c r="N30" i="1"/>
  <c r="M164" i="1"/>
  <c r="M157" i="1" s="1"/>
  <c r="N23" i="1"/>
  <c r="N118" i="1"/>
  <c r="N44" i="1"/>
  <c r="O48" i="1"/>
  <c r="O167" i="1"/>
  <c r="N57" i="1"/>
  <c r="P139" i="1"/>
  <c r="L150" i="1"/>
  <c r="P151" i="1"/>
  <c r="P150" i="1" s="1"/>
  <c r="M84" i="1"/>
  <c r="L48" i="1"/>
  <c r="L43" i="1" s="1"/>
  <c r="P178" i="1"/>
  <c r="O177" i="1"/>
  <c r="P154" i="1"/>
  <c r="O153" i="1"/>
  <c r="M94" i="1"/>
  <c r="N13" i="1"/>
  <c r="N12" i="1" s="1"/>
  <c r="P166" i="1"/>
  <c r="N102" i="1"/>
  <c r="P67" i="1"/>
  <c r="P49" i="1"/>
  <c r="N164" i="1"/>
  <c r="P120" i="1"/>
  <c r="P163" i="1"/>
  <c r="P162" i="1" s="1"/>
  <c r="O162" i="1"/>
  <c r="M118" i="1"/>
  <c r="P45" i="1"/>
  <c r="O44" i="1"/>
  <c r="N94" i="1"/>
  <c r="M48" i="1"/>
  <c r="M27" i="1"/>
  <c r="N157" i="1"/>
  <c r="M167" i="1"/>
  <c r="O57" i="1"/>
  <c r="N126" i="1"/>
  <c r="P86" i="1"/>
  <c r="P61" i="1"/>
  <c r="P112" i="1"/>
  <c r="P53" i="1"/>
  <c r="L84" i="1"/>
  <c r="L23" i="1"/>
  <c r="P95" i="1"/>
  <c r="O94" i="1"/>
  <c r="P103" i="1"/>
  <c r="O102" i="1"/>
  <c r="P85" i="1"/>
  <c r="M30" i="1"/>
  <c r="P165" i="1"/>
  <c r="O164" i="1"/>
  <c r="O23" i="1"/>
  <c r="O13" i="1"/>
  <c r="P119" i="1"/>
  <c r="O118" i="1"/>
  <c r="M44" i="1"/>
  <c r="N48" i="1"/>
  <c r="P161" i="1"/>
  <c r="P160" i="1" s="1"/>
  <c r="O160" i="1"/>
  <c r="P159" i="1"/>
  <c r="P158" i="1" s="1"/>
  <c r="O158" i="1"/>
  <c r="P68" i="1"/>
  <c r="P59" i="1"/>
  <c r="P37" i="1"/>
  <c r="P72" i="1"/>
  <c r="P169" i="1"/>
  <c r="P121" i="1"/>
  <c r="P101" i="1"/>
  <c r="P83" i="1"/>
  <c r="P65" i="1"/>
  <c r="P47" i="1"/>
  <c r="P108" i="1"/>
  <c r="P71" i="1"/>
  <c r="P69" i="1"/>
  <c r="P100" i="1"/>
  <c r="P82" i="1"/>
  <c r="P46" i="1"/>
  <c r="P51" i="1"/>
  <c r="P135" i="1"/>
  <c r="P117" i="1"/>
  <c r="P63" i="1"/>
  <c r="L17" i="1"/>
  <c r="L12" i="1" s="1"/>
  <c r="P18" i="1"/>
  <c r="P17" i="1" s="1"/>
  <c r="P179" i="1"/>
  <c r="P116" i="1"/>
  <c r="P98" i="1"/>
  <c r="P40" i="1"/>
  <c r="P38" i="1"/>
  <c r="P170" i="1"/>
  <c r="P141" i="1"/>
  <c r="P106" i="1"/>
  <c r="P60" i="1"/>
  <c r="L176" i="1"/>
  <c r="L152" i="1"/>
  <c r="L157" i="1"/>
  <c r="M19" i="1" l="1"/>
  <c r="O146" i="1"/>
  <c r="O176" i="1"/>
  <c r="O152" i="1"/>
  <c r="N19" i="1"/>
  <c r="M43" i="1"/>
  <c r="M42" i="1" s="1"/>
  <c r="M41" i="1" s="1"/>
  <c r="O12" i="1"/>
  <c r="O19" i="1"/>
  <c r="P13" i="1"/>
  <c r="P12" i="1" s="1"/>
  <c r="P147" i="1"/>
  <c r="P75" i="1"/>
  <c r="P23" i="1"/>
  <c r="P164" i="1"/>
  <c r="P157" i="1" s="1"/>
  <c r="L19" i="1"/>
  <c r="L146" i="1"/>
  <c r="L143" i="1" s="1"/>
  <c r="P48" i="1"/>
  <c r="M143" i="1"/>
  <c r="P30" i="1"/>
  <c r="O43" i="1"/>
  <c r="P177" i="1"/>
  <c r="P176" i="1" s="1"/>
  <c r="P126" i="1"/>
  <c r="P94" i="1"/>
  <c r="P110" i="1"/>
  <c r="P57" i="1"/>
  <c r="P44" i="1"/>
  <c r="P35" i="1"/>
  <c r="P118" i="1"/>
  <c r="P146" i="1"/>
  <c r="P84" i="1"/>
  <c r="O157" i="1"/>
  <c r="N143" i="1"/>
  <c r="N43" i="1"/>
  <c r="P102" i="1"/>
  <c r="P153" i="1"/>
  <c r="P152" i="1" s="1"/>
  <c r="P20" i="1"/>
  <c r="P167" i="1"/>
  <c r="L42" i="1"/>
  <c r="M181" i="1" l="1"/>
  <c r="M11" i="1" s="1"/>
  <c r="O143" i="1"/>
  <c r="P19" i="1"/>
  <c r="P143" i="1"/>
  <c r="P43" i="1"/>
  <c r="L41" i="1"/>
  <c r="L181" i="1" l="1"/>
  <c r="H73" i="1"/>
  <c r="O73" i="1" s="1"/>
  <c r="N73" i="1"/>
  <c r="N66" i="1" s="1"/>
  <c r="N42" i="1" s="1"/>
  <c r="N41" i="1" s="1"/>
  <c r="N181" i="1" s="1"/>
  <c r="N11" i="1" s="1"/>
  <c r="L11" i="1" l="1"/>
  <c r="Q14" i="1"/>
  <c r="Q178" i="1"/>
  <c r="Q112" i="1"/>
  <c r="Q88" i="1"/>
  <c r="Q100" i="1"/>
  <c r="Q39" i="1"/>
  <c r="Q26" i="1"/>
  <c r="Q25" i="1"/>
  <c r="Q82" i="1"/>
  <c r="Q40" i="1"/>
  <c r="Q45" i="1"/>
  <c r="Q179" i="1"/>
  <c r="Q86" i="1"/>
  <c r="Q56" i="1"/>
  <c r="Q172" i="1"/>
  <c r="Q125" i="1"/>
  <c r="Q60" i="1"/>
  <c r="Q78" i="1"/>
  <c r="Q165" i="1"/>
  <c r="Q116" i="1"/>
  <c r="Q77" i="1"/>
  <c r="Q72" i="1"/>
  <c r="Q15" i="1"/>
  <c r="Q93" i="1"/>
  <c r="Q101" i="1"/>
  <c r="Q47" i="1"/>
  <c r="Q123" i="1"/>
  <c r="Q91" i="1"/>
  <c r="Q70" i="1"/>
  <c r="Q156" i="1"/>
  <c r="Q174" i="1"/>
  <c r="Q97" i="1"/>
  <c r="Q134" i="1"/>
  <c r="Q124" i="1"/>
  <c r="Q76" i="1"/>
  <c r="Q22" i="1"/>
  <c r="Q50" i="1"/>
  <c r="Q87" i="1"/>
  <c r="Q138" i="1"/>
  <c r="Q108" i="1"/>
  <c r="Q81" i="1"/>
  <c r="Q115" i="1"/>
  <c r="Q132" i="1"/>
  <c r="Q128" i="1"/>
  <c r="Q18" i="1"/>
  <c r="Q90" i="1"/>
  <c r="Q168" i="1"/>
  <c r="Q109" i="1"/>
  <c r="Q129" i="1"/>
  <c r="Q171" i="1"/>
  <c r="Q21" i="1"/>
  <c r="Q37" i="1"/>
  <c r="Q121" i="1"/>
  <c r="Q65" i="1"/>
  <c r="Q148" i="1"/>
  <c r="Q170" i="1"/>
  <c r="Q154" i="1"/>
  <c r="Q49" i="1"/>
  <c r="Q149" i="1"/>
  <c r="Q51" i="1"/>
  <c r="Q28" i="1"/>
  <c r="Q31" i="1"/>
  <c r="Q137" i="1"/>
  <c r="Q96" i="1"/>
  <c r="Q105" i="1"/>
  <c r="Q161" i="1"/>
  <c r="Q159" i="1"/>
  <c r="Q67" i="1"/>
  <c r="Q34" i="1"/>
  <c r="Q99" i="1"/>
  <c r="Q89" i="1"/>
  <c r="Q122" i="1"/>
  <c r="Q85" i="1"/>
  <c r="Q24" i="1"/>
  <c r="Q98" i="1"/>
  <c r="Q139" i="1"/>
  <c r="Q68" i="1"/>
  <c r="Q175" i="1"/>
  <c r="Q33" i="1"/>
  <c r="Q83" i="1"/>
  <c r="Q55" i="1"/>
  <c r="Q69" i="1"/>
  <c r="Q46" i="1"/>
  <c r="Q38" i="1"/>
  <c r="Q133" i="1"/>
  <c r="Q151" i="1"/>
  <c r="Q64" i="1"/>
  <c r="Q120" i="1"/>
  <c r="Q117" i="1"/>
  <c r="Q114" i="1"/>
  <c r="Q130" i="1"/>
  <c r="Q79" i="1"/>
  <c r="Q135" i="1"/>
  <c r="Q106" i="1"/>
  <c r="Q145" i="1"/>
  <c r="Q107" i="1"/>
  <c r="Q32" i="1"/>
  <c r="Q54" i="1"/>
  <c r="Q141" i="1"/>
  <c r="Q95" i="1"/>
  <c r="Q58" i="1"/>
  <c r="Q16" i="1"/>
  <c r="Q131" i="1"/>
  <c r="Q59" i="1"/>
  <c r="Q61" i="1"/>
  <c r="Q53" i="1"/>
  <c r="Q74" i="1"/>
  <c r="Q173" i="1"/>
  <c r="Q180" i="1"/>
  <c r="Q140" i="1"/>
  <c r="Q136" i="1"/>
  <c r="Q155" i="1"/>
  <c r="Q142" i="1"/>
  <c r="Q29" i="1"/>
  <c r="Q166" i="1"/>
  <c r="Q92" i="1"/>
  <c r="Q63" i="1"/>
  <c r="Q103" i="1"/>
  <c r="Q62" i="1"/>
  <c r="Q127" i="1"/>
  <c r="Q104" i="1"/>
  <c r="Q163" i="1"/>
  <c r="Q52" i="1"/>
  <c r="Q36" i="1"/>
  <c r="Q119" i="1"/>
  <c r="Q113" i="1"/>
  <c r="Q169" i="1"/>
  <c r="Q111" i="1"/>
  <c r="Q71" i="1"/>
  <c r="Q80" i="1"/>
  <c r="Q160" i="1"/>
  <c r="Q48" i="1"/>
  <c r="Q17" i="1"/>
  <c r="Q167" i="1"/>
  <c r="Q44" i="1"/>
  <c r="Q30" i="1"/>
  <c r="Q153" i="1"/>
  <c r="Q13" i="1"/>
  <c r="Q162" i="1"/>
  <c r="Q118" i="1"/>
  <c r="Q75" i="1"/>
  <c r="Q84" i="1"/>
  <c r="Q102" i="1"/>
  <c r="Q150" i="1"/>
  <c r="Q164" i="1"/>
  <c r="Q158" i="1"/>
  <c r="Q27" i="1"/>
  <c r="Q144" i="1"/>
  <c r="Q110" i="1"/>
  <c r="Q126" i="1"/>
  <c r="Q23" i="1"/>
  <c r="Q177" i="1"/>
  <c r="Q20" i="1"/>
  <c r="Q35" i="1"/>
  <c r="Q94" i="1"/>
  <c r="Q147" i="1"/>
  <c r="Q57" i="1"/>
  <c r="Q152" i="1"/>
  <c r="Q19" i="1"/>
  <c r="Q146" i="1"/>
  <c r="Q43" i="1"/>
  <c r="Q176" i="1"/>
  <c r="Q157" i="1"/>
  <c r="Q12" i="1"/>
  <c r="Q143" i="1"/>
  <c r="I73" i="1"/>
  <c r="Q73" i="1"/>
  <c r="O66" i="1"/>
  <c r="P73" i="1"/>
  <c r="P66" i="1" s="1"/>
  <c r="P42" i="1" s="1"/>
  <c r="P41" i="1" s="1"/>
  <c r="P181" i="1" s="1"/>
  <c r="P11" i="1" s="1"/>
  <c r="O42" i="1" l="1"/>
  <c r="Q66" i="1"/>
  <c r="O41" i="1" l="1"/>
  <c r="Q42" i="1"/>
  <c r="Q41" i="1" l="1"/>
  <c r="O181" i="1"/>
  <c r="O11" i="1" l="1"/>
  <c r="Q11" i="1" s="1"/>
  <c r="Q181" i="1"/>
</calcChain>
</file>

<file path=xl/sharedStrings.xml><?xml version="1.0" encoding="utf-8"?>
<sst xmlns="http://schemas.openxmlformats.org/spreadsheetml/2006/main" count="965" uniqueCount="467">
  <si>
    <t>Entidade:</t>
  </si>
  <si>
    <t>NOVATEC Construções e Empeendimentos Ltda.
Rua José de Alencar, nº  916 sala 703 Ilha do Leite Recife-PE CNPJ : 00.338.885/0001-33</t>
  </si>
  <si>
    <t>OBJETO: Execução das obras e serviços de terraplenagem, drenagem e pavimentação de vias do Distrito Industrial do Município de São Cristóvão/SE.</t>
  </si>
  <si>
    <t>BOLETIM DE MEDIÇÃO</t>
  </si>
  <si>
    <t>CONTRANTE:</t>
  </si>
  <si>
    <t>Prefeitura Municipal de São Cristóvão</t>
  </si>
  <si>
    <t>BM:</t>
  </si>
  <si>
    <t>CONTRATO:</t>
  </si>
  <si>
    <t>Contrato Nº 076/2023</t>
  </si>
  <si>
    <t>PERÍODO:</t>
  </si>
  <si>
    <t>ITEM</t>
  </si>
  <si>
    <t>CÓDIGO</t>
  </si>
  <si>
    <t>DESCRIÇÃO</t>
  </si>
  <si>
    <t>QUANTITATIVO</t>
  </si>
  <si>
    <t>PREÇO UNIT</t>
  </si>
  <si>
    <t>VALOR</t>
  </si>
  <si>
    <t>UN</t>
  </si>
  <si>
    <t>QTD</t>
  </si>
  <si>
    <t>ACUM. ANTERIOR</t>
  </si>
  <si>
    <t>DO PERIODO</t>
  </si>
  <si>
    <t>ACUM. TOTAL</t>
  </si>
  <si>
    <t>SALDO</t>
  </si>
  <si>
    <t>P UNIT S/ BDI</t>
  </si>
  <si>
    <t xml:space="preserve"> TOTAL </t>
  </si>
  <si>
    <t>(%)</t>
  </si>
  <si>
    <t>01</t>
  </si>
  <si>
    <t>ADMINISTRAÇÃO DO EMPREENDIMENTO</t>
  </si>
  <si>
    <t/>
  </si>
  <si>
    <t>01.01</t>
  </si>
  <si>
    <t>ADMINISTRAÇÃO LOCAL</t>
  </si>
  <si>
    <t>01.01.01</t>
  </si>
  <si>
    <t>EQDIR</t>
  </si>
  <si>
    <t>EQUIPE DIRIGENTE</t>
  </si>
  <si>
    <t>01.01.02</t>
  </si>
  <si>
    <t>MACANT</t>
  </si>
  <si>
    <t>Manutenção do Canteiro</t>
  </si>
  <si>
    <t>01.01.03</t>
  </si>
  <si>
    <t>EQUIAP</t>
  </si>
  <si>
    <t>Equipamentos de Apoio à Produção</t>
  </si>
  <si>
    <t>01.02</t>
  </si>
  <si>
    <t>MOBILIZAÇÃO E DESMOBILIZAÇÃO DE EQUIPAMENTOS</t>
  </si>
  <si>
    <t>01.02.01</t>
  </si>
  <si>
    <t>10434/ORSE</t>
  </si>
  <si>
    <t>CAMINHÃO CARROCERIA DE MADEIRA 9 T - FONTE:DNIT</t>
  </si>
  <si>
    <t>H</t>
  </si>
  <si>
    <t>02</t>
  </si>
  <si>
    <t>CANTEIRO DA OBRA</t>
  </si>
  <si>
    <t>02.01</t>
  </si>
  <si>
    <t>LIMPEZA DE TERRENO</t>
  </si>
  <si>
    <t>02.01.01</t>
  </si>
  <si>
    <t>00004/ORSE</t>
  </si>
  <si>
    <t>LIMPEZA MECANIZADA DO TERRENO C/ TRATOR ESTEIRA (VEGETAÇÃO RASTEIRA) INCLUSIVE CARGA E TRANSPORTE - DMT ATÉ 1 KMLIMPEZA MECANIZADA DO TERRENO C/ TRATOR ESTEIRA (VEGETAÇÃO RASTEIRA) INCLUSIVE CARGA E TRANSPORTE - DMT ATÉ 1 KM</t>
  </si>
  <si>
    <t>M2</t>
  </si>
  <si>
    <t>02.01.02</t>
  </si>
  <si>
    <t>02496/ORSE</t>
  </si>
  <si>
    <t>REGULARIZAÇÃO MECANIZADA DE ÁREASREGULARIZAÇÃO MECANIZADA DE ÁREAS</t>
  </si>
  <si>
    <t>02.02</t>
  </si>
  <si>
    <t>REVESTIMENTO PRIMÁRIO e=0,1</t>
  </si>
  <si>
    <t>02.02.01</t>
  </si>
  <si>
    <t>11722/ORSE</t>
  </si>
  <si>
    <t>MATERIAL PARA SUB-BASE, CBR&gt;20, ADQUIRIDO SOLTO NA JAZIDA, INCLUSIVE CARGA, EXCLUSIVE TRANSPORTE</t>
  </si>
  <si>
    <t>M3</t>
  </si>
  <si>
    <t>02.02.02</t>
  </si>
  <si>
    <t>5914359</t>
  </si>
  <si>
    <t>Transporte com caminhão basculante de 10 m³ - rodovia em leito natural (SICRO 5914359)</t>
  </si>
  <si>
    <t>t.km</t>
  </si>
  <si>
    <t>02.02.03</t>
  </si>
  <si>
    <t>02521/ORSE</t>
  </si>
  <si>
    <t>COMPACTAÇÃO DE ATERROS, COM ROLO VIBRATÓRIO, A 95% DO PROCTOR NORMALCOMPACTAÇÃO DE ATERROS, COM ROLO VIBRATÓRIO, A 95% DO PROCTOR NORMAL</t>
  </si>
  <si>
    <t>02.03</t>
  </si>
  <si>
    <t>TAPUME /PLACA</t>
  </si>
  <si>
    <t>02.03.01</t>
  </si>
  <si>
    <t>00051/ORSE</t>
  </si>
  <si>
    <t>PLACA DE OBRA EM CHAPA AÇO GALVANIZADO, INSTALADA</t>
  </si>
  <si>
    <t>02.03.02</t>
  </si>
  <si>
    <t>09142/ORSE</t>
  </si>
  <si>
    <t>TAPUME EM CHAPA OSB LP (2,20X1,22M), ESP = 10MM (1 USO)</t>
  </si>
  <si>
    <t>02.04</t>
  </si>
  <si>
    <t>BARRACÕES</t>
  </si>
  <si>
    <t>02.04.01</t>
  </si>
  <si>
    <t>00054/ORSE</t>
  </si>
  <si>
    <t>BARRACÃO PARA ESCRITÓRIO DE OBRA PORTE MÉDIO S=43,56M2 COM MATERIAIS NOVOS</t>
  </si>
  <si>
    <t>02.04.02</t>
  </si>
  <si>
    <t>00062/ORSE</t>
  </si>
  <si>
    <t>BARRACÃO FECHADO PORTE PEQUENO PARA DEPÓSITO DE CIMENTO E ALMOXARIFADO (S=38,72 M2) COM MATERIAIS NOVOS</t>
  </si>
  <si>
    <t>02.04.03</t>
  </si>
  <si>
    <t>00061/ORSE</t>
  </si>
  <si>
    <t>BARRACÃO ABERTO PARA REFEITÓRIO DE OBRA (CAPACIDADE 24 REFEIÇÕES SIMULTÂNEAS)-S=61,60M2 COM MATERIAIS NOVOS</t>
  </si>
  <si>
    <t>02.04.04</t>
  </si>
  <si>
    <t>10184/ORSE</t>
  </si>
  <si>
    <t>BARRACÃO PARA BANHEIRO E VESTIÁRIO DE OBRA, S=35,10M², CAPACIDADE 20 OPERÁRIOS COM MATERIAIS NOVOS</t>
  </si>
  <si>
    <t>02.05</t>
  </si>
  <si>
    <t>LIGAÇÕES PROVISÓRIAS</t>
  </si>
  <si>
    <t>02.05.01</t>
  </si>
  <si>
    <t>06096/ORSE</t>
  </si>
  <si>
    <t>LIGAÇÃO EM MURETA, COM FORNECIMENTO DE MATERIAL, INCLUSIVE MURETA E HIDRÔMETRO, REDE DN 50MM</t>
  </si>
  <si>
    <t>02.05.02</t>
  </si>
  <si>
    <t>41598</t>
  </si>
  <si>
    <t>ENTRADA PROVISORIA DE ENERGIA ELETRICA AEREA TRIFASICA 40A EM POSTO DE MADEIRA</t>
  </si>
  <si>
    <t>02.05.03</t>
  </si>
  <si>
    <t>01711/ORSE</t>
  </si>
  <si>
    <t>FOSSA SÉPTICA PRÉ-MOLDADA, TIPO OMS, CAPACIDADE 30 PESSOAS (V=2710 LITROS)</t>
  </si>
  <si>
    <t>02.05.04</t>
  </si>
  <si>
    <t>01747/ORSE</t>
  </si>
  <si>
    <t>SUMIDOURO PAREDES COM BLOCOS CERÂMICOS 6 FUROS E DIMENSÕES INTERNAS DE 3,00 X 1,50 X 1,50 M</t>
  </si>
  <si>
    <t>02.05.05</t>
  </si>
  <si>
    <t>10390/ORSE</t>
  </si>
  <si>
    <t>ALUGUEL DE BANHEIRO QUÍMICO, COM LIMPEZAS DIÁRIAS</t>
  </si>
  <si>
    <t>MÊS</t>
  </si>
  <si>
    <t>03</t>
  </si>
  <si>
    <t>TERRAPLENAGEM  E DRENAGEM</t>
  </si>
  <si>
    <t>03.01</t>
  </si>
  <si>
    <t>TERRAPLENAGEM</t>
  </si>
  <si>
    <t>03.01.01</t>
  </si>
  <si>
    <t>PAVIMENTAÇÃO DO ACESSO</t>
  </si>
  <si>
    <t>03.01.01.01</t>
  </si>
  <si>
    <t>Serviços Preliminares</t>
  </si>
  <si>
    <t>03.01.01.01.01</t>
  </si>
  <si>
    <t>02548/ORSE</t>
  </si>
  <si>
    <t>LOCAÇÃO DE SERVIÇOS DE TERRAPLENAGEM DE OBRAS CIVIS</t>
  </si>
  <si>
    <t>03.01.01.01.02</t>
  </si>
  <si>
    <t>02492/ORSE</t>
  </si>
  <si>
    <t>DESMATAMENTO, DESTOCAMENTO DE ÁRVORES DE DIÂMETRO DE 0,15 A 0,30MDESMATAMENTO, DESTOCAMENTO DE ÁRVORES DE DIÂMETRO DE 0,15 A 0,30M</t>
  </si>
  <si>
    <t>03.01.01.01.03</t>
  </si>
  <si>
    <t>03.01.01.02</t>
  </si>
  <si>
    <t>Corte e Aterro</t>
  </si>
  <si>
    <t>03.01.01.02.01</t>
  </si>
  <si>
    <t>02533/ORSE</t>
  </si>
  <si>
    <t>ESPALHAMENTO DE MATERIAL DE 1ª CATEGORIA C/ TRATOR ESTEIRA CAT - D-6 OU SIMILARESPALHAMENTO DE MATERIAL DE 1ª CATEGORIA C/ TRATOR ESTEIRA CAT - D-6 OU SIMILAR</t>
  </si>
  <si>
    <t>03.01.01.02.02</t>
  </si>
  <si>
    <t>5502978</t>
  </si>
  <si>
    <t>Compactação de aterros a 100% do Proctor normal (SICRO 5502978)</t>
  </si>
  <si>
    <t>m3</t>
  </si>
  <si>
    <t>03.01.01.02.03</t>
  </si>
  <si>
    <t>5501710</t>
  </si>
  <si>
    <t>Escavação, carga e transporte em material de 1ª categoria - DMT de 50 m (SICRO 5501710 )</t>
  </si>
  <si>
    <t>03.01.01.02.04</t>
  </si>
  <si>
    <t>5501875</t>
  </si>
  <si>
    <t>Escavação, carga e transporte de material de 1ª categoria - DMT de 50 a 200 m - caminho de serviço em leito natural - com carregadeira e caminhão basculante de 14 m³ (SICRO 5501875)</t>
  </si>
  <si>
    <t>03.01.01.02.05</t>
  </si>
  <si>
    <t>5915320</t>
  </si>
  <si>
    <t>Transporte de material de 1º cat com caminhão basculante, revestimento primário (SICRO 5915320 )</t>
  </si>
  <si>
    <t>tkm</t>
  </si>
  <si>
    <t>03.01.01.02.06</t>
  </si>
  <si>
    <t>04986/ORSE</t>
  </si>
  <si>
    <t>CARGA MECÂNICA DE MATERIAL DE 1ª CATEGORIACARGA MECÂNICA DE MATERIAL DE 1ª CATEGORIA</t>
  </si>
  <si>
    <t>03.01.01.02.07</t>
  </si>
  <si>
    <t>5501876</t>
  </si>
  <si>
    <t>Escavação, carga e transporte de material de 1ª categoria - DMT de 200 a 400 m - caminho de serviço em leito natural - com carregadeira e caminhão basculante de 14 m³ (SICRO 5501876)</t>
  </si>
  <si>
    <t>03.01.01.02.08</t>
  </si>
  <si>
    <t>5501877</t>
  </si>
  <si>
    <t>ESCAVAÇÃO, CARGA E TRANSPORTE DE MATERIAL DE 1ª CATEGORIA - DMT DE 400 A 600 M - CAMINHO DE SERVIÇO EM LEITO NATURAL - COM CARREGADEIRA E CAMINHÃO BASCULANTE DE 14 M³</t>
  </si>
  <si>
    <t>M³</t>
  </si>
  <si>
    <t>03.01.02</t>
  </si>
  <si>
    <t>LOTE 05</t>
  </si>
  <si>
    <t>03.01.02.01</t>
  </si>
  <si>
    <t>03.01.02.02</t>
  </si>
  <si>
    <t>03.01.02.03</t>
  </si>
  <si>
    <t>Escavação, carga e transporte em material de 1ª categoria - DMT de 50 m (SICRO 5501710)</t>
  </si>
  <si>
    <t>03.01.02.04</t>
  </si>
  <si>
    <t>03.01.02.05</t>
  </si>
  <si>
    <t>Escavação, carga e transporte de material de 1ª categoria - DMT de 200 a 400 m - caminho de serviço em leito natural - com carregadeira e caminhão basculante de 14 m³ (SICRO 5501876 )</t>
  </si>
  <si>
    <t>03.01.02.06</t>
  </si>
  <si>
    <t>03.01.02.07</t>
  </si>
  <si>
    <t>03.01.02.08</t>
  </si>
  <si>
    <t>Transporte de material de 1º cat  com caminhão basculante, revestimento primário (SICRO 5915320)</t>
  </si>
  <si>
    <t>03.01.03</t>
  </si>
  <si>
    <t>LOTE 06</t>
  </si>
  <si>
    <t>03.01.03.01</t>
  </si>
  <si>
    <t>03.01.03.02</t>
  </si>
  <si>
    <t>03.01.03.03</t>
  </si>
  <si>
    <t>03.01.03.04</t>
  </si>
  <si>
    <t>03.01.03.05</t>
  </si>
  <si>
    <t>03.01.03.06</t>
  </si>
  <si>
    <t>03.01.03.07</t>
  </si>
  <si>
    <t>03.01.03.08</t>
  </si>
  <si>
    <t>03.01.04</t>
  </si>
  <si>
    <t>LOTE 07</t>
  </si>
  <si>
    <t>03.01.04.01</t>
  </si>
  <si>
    <t>03.01.04.02</t>
  </si>
  <si>
    <t>03.01.04.03</t>
  </si>
  <si>
    <t>03.01.04.04</t>
  </si>
  <si>
    <t>03.01.04.05</t>
  </si>
  <si>
    <t>ESCAVAÇÃO, CARGA E TRANSPORTE DE MATERIAL DE 1ª CATEGORIA - DMT DE 200 A 400 M - CAMINHO DE SERVIÇO EM LEITO NATURAL - COM CARREGADEIRA E CAMINHÃO BASCULANTE DE 14 M³</t>
  </si>
  <si>
    <t>03.01.04.06</t>
  </si>
  <si>
    <t>03.01.04.07</t>
  </si>
  <si>
    <t>TRANSPORTE COM CAMINHÃO BASCULANTE DE 14 M³ - RODOVIA EM REVESTIMENTO PRIMÁRIO</t>
  </si>
  <si>
    <t>TKM</t>
  </si>
  <si>
    <t>03.01.04.08</t>
  </si>
  <si>
    <t>03.01.05</t>
  </si>
  <si>
    <t>LOTE 08</t>
  </si>
  <si>
    <t>03.01.05.01</t>
  </si>
  <si>
    <t>03.01.05.02</t>
  </si>
  <si>
    <t>03.01.05.03</t>
  </si>
  <si>
    <t>03.01.05.04</t>
  </si>
  <si>
    <t>03.01.05.05</t>
  </si>
  <si>
    <t>03.01.05.06</t>
  </si>
  <si>
    <t>03.01.05.07</t>
  </si>
  <si>
    <t>03.01.05.08</t>
  </si>
  <si>
    <t>03.01.05.09</t>
  </si>
  <si>
    <t>COMPACTAÇÃO DE ATERROS A 100% DO PROCTOR NORMAL</t>
  </si>
  <si>
    <t>03.01.06</t>
  </si>
  <si>
    <t>LOTE 09 e 10</t>
  </si>
  <si>
    <t>03.01.06.01</t>
  </si>
  <si>
    <t>03.01.06.02</t>
  </si>
  <si>
    <t>03.01.06.03</t>
  </si>
  <si>
    <t>ESCAVAÇÃO, CARGA E TRANSPORTE EM MATERIAL DE 1ª CATEGORIA - DMT DE 50 M</t>
  </si>
  <si>
    <t>03.01.06.04</t>
  </si>
  <si>
    <t>ESCAVAÇÃO, CARGA E TRANSPORTE DE MATERIAL DE 1ª CATEGORIA - DMT DE 50 A 200 M - CAMINHO DE SERVIÇO EM LEITO NATURAL - COM CARREGADEIRA E CAMINHÃO BASCULANTE DE 14 M³</t>
  </si>
  <si>
    <t>03.01.06.05</t>
  </si>
  <si>
    <t>03.01.06.06</t>
  </si>
  <si>
    <t>03.01.06.07</t>
  </si>
  <si>
    <t>Transporte de material de 1º cat com caminhão basculante, revestimento primário (SICRO 5915320)</t>
  </si>
  <si>
    <t>03.01.07</t>
  </si>
  <si>
    <t>LOTE 11</t>
  </si>
  <si>
    <t>03.01.07.01</t>
  </si>
  <si>
    <t>03.01.07.02</t>
  </si>
  <si>
    <t>03.01.07.03</t>
  </si>
  <si>
    <t>03.01.07.04</t>
  </si>
  <si>
    <t>Escavação, carga e transporte de material de 1ª categoria - DMT de 50 a 200 m - caminho de serviço em leito natural - com carregadeira e caminhão basculante de 14 m³ (SICRO 5501875 JULHO/2022)</t>
  </si>
  <si>
    <t>03.01.07.05</t>
  </si>
  <si>
    <t>03.01.07.06</t>
  </si>
  <si>
    <t>03.01.07.07</t>
  </si>
  <si>
    <t>03.01.08</t>
  </si>
  <si>
    <t>LOTE 12</t>
  </si>
  <si>
    <t>03.01.08.01</t>
  </si>
  <si>
    <t>03.01.08.02</t>
  </si>
  <si>
    <t>03.01.08.03</t>
  </si>
  <si>
    <t>03.01.08.04</t>
  </si>
  <si>
    <t>03.01.08.05</t>
  </si>
  <si>
    <t>03.01.08.06</t>
  </si>
  <si>
    <t>03.01.08.07</t>
  </si>
  <si>
    <t>03.01.09</t>
  </si>
  <si>
    <t>LOTE 13</t>
  </si>
  <si>
    <t>03.01.09.01</t>
  </si>
  <si>
    <t>03.01.09.02</t>
  </si>
  <si>
    <t>03.01.09.03</t>
  </si>
  <si>
    <t>03.01.09.04</t>
  </si>
  <si>
    <t>03.01.09.05</t>
  </si>
  <si>
    <t>03.01.09.06</t>
  </si>
  <si>
    <t>03.01.09.07</t>
  </si>
  <si>
    <t>03.02</t>
  </si>
  <si>
    <t>DRENAGEM PLUVIAL</t>
  </si>
  <si>
    <t>03.02.01</t>
  </si>
  <si>
    <t>02663/ORSE</t>
  </si>
  <si>
    <t>LOCAÇÃO DE REDE DE DRENAGEM</t>
  </si>
  <si>
    <t>M</t>
  </si>
  <si>
    <t>03.02.02</t>
  </si>
  <si>
    <t>102279</t>
  </si>
  <si>
    <t>ESCAVAÇÃO MECANIZADA DE VALA COM PROF. ATÉ 1,5 M (MÉDIA MONTANTE E JUSANTE/UMA COMPOSIÇÃO POR TRECHO), ESCAVADEIRA (0,8 M3),LARG. MENOR QUE 1,5 M, EM SOLO DE 1A CATEGORIA, LOCAIS COM BAIXO NÍVEL DE INTERFERÊNCIA. AF_02/2021</t>
  </si>
  <si>
    <t>03.02.03</t>
  </si>
  <si>
    <t>02660/ORSE</t>
  </si>
  <si>
    <t>APILOAMENTO MANUAL DE FUNDO DE VALA</t>
  </si>
  <si>
    <t>03.02.04</t>
  </si>
  <si>
    <t>06316/ORSE</t>
  </si>
  <si>
    <t>LASTRO DE AREIA</t>
  </si>
  <si>
    <t>03.02.05</t>
  </si>
  <si>
    <t>02676/ORSE</t>
  </si>
  <si>
    <t>FORNECIMENTO E ASSENTAMENTO DE TUBO DE CONCRETO ARMADO CA2 D=0,60 M</t>
  </si>
  <si>
    <t>03.02.06</t>
  </si>
  <si>
    <t>02675/ORSE</t>
  </si>
  <si>
    <t>FORNECIMENTO E ASSENTAMENTO DE TUBO DE CONCRETO ARMADO CA2 D=0,40 M</t>
  </si>
  <si>
    <t>03.02.07</t>
  </si>
  <si>
    <t>02823/ORSE</t>
  </si>
  <si>
    <t>BOCA DE LOBO DUPLA, EM ALVENARIA DE TIJOLOS MACIÇOS ESP . = 0,18M, ALTURA ENTRE 1,01 E 1,50M</t>
  </si>
  <si>
    <t>03.02.08</t>
  </si>
  <si>
    <t>02717/ORSE</t>
  </si>
  <si>
    <t>POÇO DE VISITA EM ALVENARIA TIJ. MACIÇOS ESP. = 0,20M, DIM. INT. = 1.50 X 1.50 X 1.20M, LAJE SUP.C.A. ESP. = 0,15M, INCLUSIVE TAM</t>
  </si>
  <si>
    <t>03.02.09</t>
  </si>
  <si>
    <t>0310</t>
  </si>
  <si>
    <t>Boca de lobo tripla, em alvenaria de tijolos maciços esp . = 0,18m, altura entre 1,01 e 1,50m - R1</t>
  </si>
  <si>
    <t>03.02.10</t>
  </si>
  <si>
    <t>00069/ORSE</t>
  </si>
  <si>
    <t>REATERRO MANUAL DE VALAS OU ÁREAS, COMPACTADO MANUALMENTE A 95% DO PN, COM PLACA VIBRATÓRIAREATERRO MANUAL DE VALAS OU ÁREAS, COMPACTADO MANUALMENTE A 95% DO PN, COM PLACA VIBRATÓRIA</t>
  </si>
  <si>
    <t>03.02.11</t>
  </si>
  <si>
    <t>03444/ORSE</t>
  </si>
  <si>
    <t>PONTA DE ALA EM CONCRETO CICLÓPICO, PARA TUBOS DE CONCRETO (SIMPLES) D=0.40 À 0.60 M</t>
  </si>
  <si>
    <t>03.02.12</t>
  </si>
  <si>
    <t>06327/ORSE</t>
  </si>
  <si>
    <t>LAJE E BERÇO DE CONCRETO PARA TUBOS DE 600MM</t>
  </si>
  <si>
    <t>03.02.13</t>
  </si>
  <si>
    <t>02830/ORSE</t>
  </si>
  <si>
    <t>LIMPEZA E TESTE DE REDES DE ESGOTOS SANITÁRIOS</t>
  </si>
  <si>
    <t>03.02.14</t>
  </si>
  <si>
    <t>03.02.15</t>
  </si>
  <si>
    <t>05074/ORSE</t>
  </si>
  <si>
    <t>TRANSPORTE COMERCIAL COM CAMINHÃO BASCULANTE DE 10M³, EM RODOVIA PAVIMENTADA (DENSIDADE=1,5T/M³)TRANSPORTE COMERCIAL COM CAMINHÃO BASCULANTE DE 10M³, EM RODOVIA PAVIMENTADA (DENSIDADE=1,5T/M³)</t>
  </si>
  <si>
    <t>03.02.16</t>
  </si>
  <si>
    <t>10039/ORSE</t>
  </si>
  <si>
    <t>DESCARTE DE RESÍDUOS DA CONSTRUÇÃO CIVIL EM ÁREA LICENCIADA</t>
  </si>
  <si>
    <t>T</t>
  </si>
  <si>
    <t>04</t>
  </si>
  <si>
    <t>PAVIMENTAÇÃO</t>
  </si>
  <si>
    <t>04.01</t>
  </si>
  <si>
    <t>REGULARIZACAO</t>
  </si>
  <si>
    <t>04.01.01</t>
  </si>
  <si>
    <t>4011209</t>
  </si>
  <si>
    <t>Regularização do subleito (SICRO 4011209)</t>
  </si>
  <si>
    <t>m2</t>
  </si>
  <si>
    <t>04.02</t>
  </si>
  <si>
    <t>SUBBASE</t>
  </si>
  <si>
    <t>04.02.01</t>
  </si>
  <si>
    <t>AQUISIÇÃO DO MATERIAL DE SUB-BASE DA JAZIDA JABOTIANA</t>
  </si>
  <si>
    <t>04.02.01.01</t>
  </si>
  <si>
    <t>04.02.01.02</t>
  </si>
  <si>
    <t>5914389</t>
  </si>
  <si>
    <t>Transporte com caminhão basculante de 10 m³ - rodovia pavimentada (SICRO 5914389)</t>
  </si>
  <si>
    <t>04.02.02</t>
  </si>
  <si>
    <t>EXECUÇÃO DE SUB-BASE</t>
  </si>
  <si>
    <t>04.02.02.01</t>
  </si>
  <si>
    <t>02563/ORSE</t>
  </si>
  <si>
    <t>SUB-BASE ESTABILIZADA GRANULOMETRICAMENTE SEM MISTURA (SEM TRANSPORTE)SUB-BASE ESTABILIZADA GRANULOMETRICAMENTE SEM MISTURA (SEM TRANSPORTE)</t>
  </si>
  <si>
    <t>04.03</t>
  </si>
  <si>
    <t>BASE</t>
  </si>
  <si>
    <t>04.03.01</t>
  </si>
  <si>
    <t>AQUISIÇÃO DE BRITA</t>
  </si>
  <si>
    <t>04.03.01.01</t>
  </si>
  <si>
    <t>96397</t>
  </si>
  <si>
    <t>EXECUÇÃO E COMPACTAÇÃO DE BASE E OU SUB BASE PARA PAVIMENTAÇÃO DE BRITA GRADUADA SIMPLES TRATADA COM CIMENTO - EXCLUSIVE CARGA E TRANSPORTE. AF_11/2019</t>
  </si>
  <si>
    <t>04.03.01.02</t>
  </si>
  <si>
    <t>04.03.01.03</t>
  </si>
  <si>
    <t>04.04</t>
  </si>
  <si>
    <t>CAPA ASFÁLTICA</t>
  </si>
  <si>
    <t>04.04.01</t>
  </si>
  <si>
    <t>IMPRIMAÇÃO</t>
  </si>
  <si>
    <t>04.04.01.01</t>
  </si>
  <si>
    <t>02592/ORSE</t>
  </si>
  <si>
    <t>IMPRIMAÇÃO - EXECUÇÃO COM FORNECIMENTO DE MATERIALIMPRIMAÇÃO - EXECUÇÃO COM FORNECIMENTO DE MATERIAL</t>
  </si>
  <si>
    <t>04.04.02</t>
  </si>
  <si>
    <t>PINTURA DE LIGAÇÃO</t>
  </si>
  <si>
    <t>04.04.02.01</t>
  </si>
  <si>
    <t>0327</t>
  </si>
  <si>
    <t>Pintura de Ligação com emulsao asfaltica</t>
  </si>
  <si>
    <t>04.04.03</t>
  </si>
  <si>
    <t>C.A.U.Q</t>
  </si>
  <si>
    <t>04.04.03.01</t>
  </si>
  <si>
    <t>95995</t>
  </si>
  <si>
    <t>EXECUÇÃO DE PAVIMENTO COM APLICAÇÃO DE CONCRETO ASFÁLTICO, CAMADA DE ROLAMENTO - EXCLUSIVE CARGA E TRANSPORTE. AF_11/2019</t>
  </si>
  <si>
    <t>04.04.04</t>
  </si>
  <si>
    <t>TRANSPORTE de C.A.U.Q</t>
  </si>
  <si>
    <t>04.04.04.01</t>
  </si>
  <si>
    <t>100985</t>
  </si>
  <si>
    <t>CARGA DE MISTURA ASFÁLTICA EM CAMINHÃO BASCULANTE 6 M³ (UNIDADE: M3). AF_07/2020</t>
  </si>
  <si>
    <t>04.04.04.02</t>
  </si>
  <si>
    <t>5914612</t>
  </si>
  <si>
    <t>Transporte de mistura betuminosa a quente com caminhão com caçamba térmica de 6m³ - rodovia pavimentada (SICRO 5914612)</t>
  </si>
  <si>
    <t>04.05</t>
  </si>
  <si>
    <t>DIVERSOS</t>
  </si>
  <si>
    <t>04.05.01</t>
  </si>
  <si>
    <t>0318</t>
  </si>
  <si>
    <t>Meio-fio pré-moldado de concreto simples (0,15 x 0,30 x 1,00m),  rejuntado com argamassa de cimento e areia traç o 1:3</t>
  </si>
  <si>
    <t>04.05.02</t>
  </si>
  <si>
    <t>04555/ORSE</t>
  </si>
  <si>
    <t>MEIO-FIO DE CONCRETO SIMPLES, REJUNTADO COM ARGAMASSA DE CIMENTO E AREIA NO TRAÇO 1:3</t>
  </si>
  <si>
    <t>04.05.03</t>
  </si>
  <si>
    <t>102498</t>
  </si>
  <si>
    <t>PINTURA DE MEIO-FIO COM TINTA BRANCA A BASE DE CAL (CAIAÇÃO). AF_05/2021</t>
  </si>
  <si>
    <t>04.05.04</t>
  </si>
  <si>
    <t>97113</t>
  </si>
  <si>
    <t>APLICAÇÃO DE LONA PLÁSTICA PARA EXECUÇÃO DE PAVIMENTOS DE CONCRETO. AF_04/2022</t>
  </si>
  <si>
    <t>04.05.05</t>
  </si>
  <si>
    <t>94991</t>
  </si>
  <si>
    <t>EXECUÇÃO DE PASSEIO (CALÇADA) OU PISO DE CONCRETO COM CONCRETO MOLDADO IN LOCO, USINADO C20, ACABAMENTO CONVENCIONAL, NÃO ARMADO. AF_08/2022</t>
  </si>
  <si>
    <t>04.05.06</t>
  </si>
  <si>
    <t>10234/ORSE</t>
  </si>
  <si>
    <t>GRAMA ESMERALDA EM PLACAS, FORNECIMENTO E PLANTIO</t>
  </si>
  <si>
    <t>04.05.07</t>
  </si>
  <si>
    <t>0319</t>
  </si>
  <si>
    <t>Marco Inaugural 2,80x1,20m - Padrão PMSC</t>
  </si>
  <si>
    <t>04.05.08</t>
  </si>
  <si>
    <t>06191/ORSE</t>
  </si>
  <si>
    <t>LIMPEZA DE RUAS (VARRIÇÃO E REMOÇÃO DE ENTULHOS)</t>
  </si>
  <si>
    <t>M²</t>
  </si>
  <si>
    <t>05</t>
  </si>
  <si>
    <t>SINALIZAÇÃO VIARIA</t>
  </si>
  <si>
    <t>05.01</t>
  </si>
  <si>
    <t>SINALIZAÇÃO HORIZONTAL E VERTICAL</t>
  </si>
  <si>
    <t>05.01.01</t>
  </si>
  <si>
    <t>5213413</t>
  </si>
  <si>
    <t>Pintura de faixa com plástico a frio tricomponente à base de resinas metacrílicas por aspersão - espessura de 0,6 mm (SICRO 5213413 )</t>
  </si>
  <si>
    <t>05.01.02</t>
  </si>
  <si>
    <t>04649/ORSE</t>
  </si>
  <si>
    <t>SINALIZAÇÃO PERMANENTE, VERTICAL, COM PLACA TRIANGULAR DE AÇO, PADRÃO DNER, LARGURA=0,90M, COM POSTE DE MADEIRA 3,50M FIXADO COM</t>
  </si>
  <si>
    <t>05.01.03</t>
  </si>
  <si>
    <t>04650/ORSE</t>
  </si>
  <si>
    <t>SINALIZAÇÃO PERMANENTE, VERTICAL, COM PLACA OCTOGONAL DE AÇO, PADRÃO DNER, LARGURA=0,75M, COM POSTE DE MADEIRA 3,50M FIXADO COM B</t>
  </si>
  <si>
    <t xml:space="preserve">TOTAL </t>
  </si>
  <si>
    <t>MEMÓRIA DE CÁLCULO ADMINISTRAÇÃO</t>
  </si>
  <si>
    <t>BM Nº:</t>
  </si>
  <si>
    <t>Período</t>
  </si>
  <si>
    <t>Total da Obra</t>
  </si>
  <si>
    <t>ADM LOCAL</t>
  </si>
  <si>
    <t>TOTAL DA OBRA SEM ADM LOCAL</t>
  </si>
  <si>
    <t>ADM LOCAL / (TOTAL DA OBRA SEM ADM LOCAL)</t>
  </si>
  <si>
    <t xml:space="preserve">MEDIÇÃO (SEM ADM) </t>
  </si>
  <si>
    <t xml:space="preserve">ADM LOCAL </t>
  </si>
  <si>
    <t xml:space="preserve">ADM LOCAL MEDIÇÃO </t>
  </si>
  <si>
    <t>076/2023</t>
  </si>
  <si>
    <t>Execução das obras e serviços de terraplenagem, drenagem e pavimentação de vias do Distrito Industrial do Município de São Cristóvão/SE.</t>
  </si>
  <si>
    <t>MEMÓRIA DE CÁLCULO LIMPEZA</t>
  </si>
  <si>
    <t>LOTE 09</t>
  </si>
  <si>
    <t>LOTE 10</t>
  </si>
  <si>
    <t>QUADRO DE ÁREAS</t>
  </si>
  <si>
    <t>Efetuada a limpeza da área no período</t>
  </si>
  <si>
    <t>15/11 A 19/12/2024</t>
  </si>
  <si>
    <t>CÁLCULO DE VOLUME E.00+0,00m Á E.04+10,00m
TERRAPLENAGEM - LOTE 08 DISTRITO INDUSTRIAL -                           SÃO CRISTOVÃO</t>
  </si>
  <si>
    <t>PROJETO:</t>
  </si>
  <si>
    <t>RODOVIA CARLOS PINA - SÃO CRISTOVÃO</t>
  </si>
  <si>
    <t>SERVIÇO:</t>
  </si>
  <si>
    <t>SEÇOES TRANSVERSAIS</t>
  </si>
  <si>
    <r>
      <t>LOCAL:</t>
    </r>
    <r>
      <rPr>
        <b/>
        <i/>
        <sz val="7.5"/>
        <rFont val="Arial"/>
        <family val="2"/>
      </rPr>
      <t xml:space="preserve">                        </t>
    </r>
  </si>
  <si>
    <t xml:space="preserve">SÃO CRISTOVÃO - ARACAJU-SE       </t>
  </si>
  <si>
    <t>DATA:</t>
  </si>
  <si>
    <t>05 DE DEZEMBRO 2024</t>
  </si>
  <si>
    <t xml:space="preserve">MATERIAL:                 </t>
  </si>
  <si>
    <t>LOCAL</t>
  </si>
  <si>
    <t>ESTACA</t>
  </si>
  <si>
    <r>
      <rPr>
        <sz val="7.5"/>
        <rFont val="Arial"/>
        <family val="2"/>
      </rPr>
      <t>ÁREAS m2</t>
    </r>
  </si>
  <si>
    <t>DISTÂNCIA</t>
  </si>
  <si>
    <t>VOL.m3</t>
  </si>
  <si>
    <r>
      <rPr>
        <sz val="7.5"/>
        <rFont val="Arial"/>
        <family val="2"/>
      </rPr>
      <t>VOLUME ACUMULADO m3</t>
    </r>
  </si>
  <si>
    <t>CORTE</t>
  </si>
  <si>
    <t>ATERRO</t>
  </si>
  <si>
    <t>00+00,00</t>
  </si>
  <si>
    <t>00+10,00</t>
  </si>
  <si>
    <t>01+00,00</t>
  </si>
  <si>
    <t>01+10,00</t>
  </si>
  <si>
    <t>02+00,00</t>
  </si>
  <si>
    <t>02+10,00</t>
  </si>
  <si>
    <t>03+00,00</t>
  </si>
  <si>
    <t>03+10,00</t>
  </si>
  <si>
    <t>04+00,00</t>
  </si>
  <si>
    <t>04+10,00</t>
  </si>
  <si>
    <t>VOLUME TOTAL CORTE</t>
  </si>
  <si>
    <t>----</t>
  </si>
  <si>
    <t>VOLUME TOTAL ATERRO</t>
  </si>
  <si>
    <t>CÁLCULO DE VOLUME E.00+0,00m Á E.04+10,00m
TERRAPLENAGEM - LOTE 09 DISTRITO INDUSTRIAL -                           SÃO CRISTOVÃO</t>
  </si>
  <si>
    <t>LOTE 09 E LOTE 10</t>
  </si>
  <si>
    <t>15/10 A 14/11/2024</t>
  </si>
  <si>
    <t>05+00,00</t>
  </si>
  <si>
    <t>05+10,00</t>
  </si>
  <si>
    <t>06+00,00</t>
  </si>
  <si>
    <t>06+10,00</t>
  </si>
  <si>
    <t>07+00,00</t>
  </si>
  <si>
    <t>07+10,00</t>
  </si>
  <si>
    <t>08+00,00</t>
  </si>
  <si>
    <t>01/02 A 28/02/2025</t>
  </si>
  <si>
    <t>CÁLCULO DE VOLUME E.00+0,00m Á E.08+10,00m
TERRAPLENAGEM - LOTE 06 DISTRITO INDUSTRIAL -                           SÃO CRISTOVÃO</t>
  </si>
  <si>
    <t>06 DE MARÇO 2025</t>
  </si>
  <si>
    <t>08+10,00</t>
  </si>
  <si>
    <t>CÁLCULO DE VOLUME E.00+0,00m Á E.07+10,00m
TERRAPLENAGEM - LOTE 07 DISTRITO INDUSTRIAL -                           SÃO CRISTOVÃO</t>
  </si>
  <si>
    <t>BOLETIM DE MEDIÇÃO 2º ADITIVO</t>
  </si>
  <si>
    <t xml:space="preserve"> Execução das obras/serviços de terraplenagem, drenagem e pavimentação de vias do Distrito Industrial do Município de São Cristóvão/SE</t>
  </si>
  <si>
    <t>CT:</t>
  </si>
  <si>
    <t>PREÇO UNT</t>
  </si>
  <si>
    <t xml:space="preserve">VALOR </t>
  </si>
  <si>
    <t>VALOR DO CONTRATO</t>
  </si>
  <si>
    <t xml:space="preserve">PERCENTUAL </t>
  </si>
  <si>
    <t>ACOMPANHAMENTO ARQUEOLÓGICO</t>
  </si>
  <si>
    <t>Acompanhamento arqueológico da obra do Distrito Industrial de São Cristóvão, conforme Instrução Normativa do IPHAN nº 01/2015</t>
  </si>
  <si>
    <t>mês</t>
  </si>
  <si>
    <t xml:space="preserve">Memória de Cálculo </t>
  </si>
  <si>
    <t>QTD CONTRATO</t>
  </si>
  <si>
    <t>MEMÓRIA DE CALCULO</t>
  </si>
  <si>
    <t>TOTAL</t>
  </si>
  <si>
    <t>OBSERVAÇÃO</t>
  </si>
  <si>
    <t>REFERENTE A 30 DIAS DE SERVIÇOS PRESTADOS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</si>
</sst>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#.##000"/>
    <numFmt numFmtId="165" formatCode="_(* #,##0.00_);_(* \(#,##0.00\);_(* &quot;-&quot;??_);_(@_)"/>
    <numFmt numFmtId="166" formatCode="#,##0.00;\-#,##0.00;"/>
    <numFmt numFmtId="167" formatCode="#,##0.000;\-#,##0.000;"/>
    <numFmt numFmtId="168" formatCode="#,##0.00_ ;\-#,##0.00\ "/>
    <numFmt numFmtId="169" formatCode="&quot;R$&quot;\ #,##0.00"/>
    <numFmt numFmtId="170" formatCode="&quot;R$&quot;\ #,##0.00000000"/>
    <numFmt numFmtId="171" formatCode="0.0000%"/>
    <numFmt numFmtId="172" formatCode="_-* #,##0.000_-;\-* #,##0.000_-;_-* &quot;-&quot;??_-;_-@_-"/>
    <numFmt numFmtId="173" formatCode="_-* #,##0.00000_-;\-* #,##0.00000_-;_-* &quot;-&quot;??_-;_-@_-"/>
  </numFmts>
  <fonts count="3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Times New Roman"/>
      <family val="1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1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b/>
      <sz val="9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Times New Roman"/>
      <family val="1"/>
    </font>
    <font>
      <i/>
      <sz val="9.5"/>
      <color rgb="FF0000FF"/>
      <name val="Arial"/>
      <family val="2"/>
    </font>
    <font>
      <sz val="7.5"/>
      <name val="Arial"/>
      <family val="2"/>
    </font>
    <font>
      <b/>
      <i/>
      <sz val="7.5"/>
      <name val="Arial"/>
      <family val="2"/>
    </font>
    <font>
      <b/>
      <i/>
      <sz val="9.5"/>
      <color rgb="FF0070C0"/>
      <name val="Arial"/>
      <family val="2"/>
    </font>
    <font>
      <b/>
      <i/>
      <sz val="10"/>
      <color rgb="FF0070C0"/>
      <name val="Arial"/>
      <family val="2"/>
    </font>
    <font>
      <sz val="11"/>
      <color theme="1"/>
      <name val="Calibri"/>
      <scheme val="minor"/>
    </font>
    <font>
      <sz val="10"/>
      <color indexed="64"/>
      <name val="Times New Roman"/>
      <family val="1"/>
    </font>
    <font>
      <sz val="9"/>
      <color indexed="64"/>
      <name val="Arial"/>
      <family val="2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  <font>
      <sz val="10"/>
      <color indexed="6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59999389629810485"/>
        <bgColor theme="6" tint="0.5999938962981048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3" fillId="0" borderId="0"/>
    <xf numFmtId="0" fontId="12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31" fillId="0" borderId="0"/>
    <xf numFmtId="0" fontId="32" fillId="0" borderId="0"/>
    <xf numFmtId="44" fontId="32" fillId="0" borderId="0" applyFont="0" applyFill="0" applyBorder="0" applyProtection="0"/>
    <xf numFmtId="43" fontId="1" fillId="0" borderId="0" applyFont="0" applyFill="0" applyBorder="0" applyProtection="0"/>
    <xf numFmtId="43" fontId="32" fillId="0" borderId="0" applyFont="0" applyFill="0" applyBorder="0" applyProtection="0"/>
    <xf numFmtId="9" fontId="1" fillId="0" borderId="0" applyFont="0" applyFill="0" applyBorder="0" applyProtection="0"/>
    <xf numFmtId="44" fontId="1" fillId="0" borderId="0" applyFont="0" applyFill="0" applyBorder="0" applyProtection="0"/>
  </cellStyleXfs>
  <cellXfs count="249">
    <xf numFmtId="0" fontId="0" fillId="0" borderId="0" xfId="0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right" vertical="top"/>
    </xf>
    <xf numFmtId="4" fontId="4" fillId="2" borderId="0" xfId="0" applyNumberFormat="1" applyFont="1" applyFill="1" applyAlignment="1">
      <alignment vertical="top"/>
    </xf>
    <xf numFmtId="4" fontId="8" fillId="2" borderId="0" xfId="0" applyNumberFormat="1" applyFont="1" applyFill="1" applyAlignment="1">
      <alignment vertical="top"/>
    </xf>
    <xf numFmtId="0" fontId="6" fillId="0" borderId="0" xfId="0" applyFont="1"/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4" fontId="5" fillId="0" borderId="6" xfId="0" applyNumberFormat="1" applyFont="1" applyBorder="1" applyAlignment="1">
      <alignment horizontal="right" vertical="top"/>
    </xf>
    <xf numFmtId="164" fontId="9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14" fontId="16" fillId="0" borderId="0" xfId="0" applyNumberFormat="1" applyFont="1" applyAlignment="1">
      <alignment horizontal="right" vertical="top" readingOrder="1"/>
    </xf>
    <xf numFmtId="0" fontId="5" fillId="0" borderId="0" xfId="0" applyFont="1" applyAlignment="1">
      <alignment horizontal="left" vertical="center" readingOrder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right" vertical="top" wrapText="1"/>
    </xf>
    <xf numFmtId="0" fontId="0" fillId="0" borderId="7" xfId="0" applyBorder="1"/>
    <xf numFmtId="0" fontId="0" fillId="0" borderId="6" xfId="0" applyBorder="1"/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166" fontId="11" fillId="0" borderId="0" xfId="0" applyNumberFormat="1" applyFont="1" applyAlignment="1">
      <alignment horizontal="right" vertical="top" wrapText="1"/>
    </xf>
    <xf numFmtId="0" fontId="16" fillId="0" borderId="6" xfId="0" applyFont="1" applyBorder="1" applyAlignment="1">
      <alignment horizontal="left" vertical="center" readingOrder="1"/>
    </xf>
    <xf numFmtId="14" fontId="16" fillId="0" borderId="7" xfId="0" applyNumberFormat="1" applyFont="1" applyBorder="1" applyAlignment="1">
      <alignment horizontal="right" vertical="top" readingOrder="1"/>
    </xf>
    <xf numFmtId="0" fontId="16" fillId="0" borderId="8" xfId="0" applyFont="1" applyBorder="1" applyAlignment="1">
      <alignment horizontal="left" vertical="center" readingOrder="1"/>
    </xf>
    <xf numFmtId="0" fontId="16" fillId="0" borderId="9" xfId="0" applyFont="1" applyBorder="1" applyAlignment="1">
      <alignment horizontal="left" vertical="center" readingOrder="1"/>
    </xf>
    <xf numFmtId="0" fontId="0" fillId="0" borderId="9" xfId="0" applyBorder="1"/>
    <xf numFmtId="0" fontId="0" fillId="0" borderId="10" xfId="0" applyBorder="1"/>
    <xf numFmtId="4" fontId="11" fillId="3" borderId="1" xfId="0" applyNumberFormat="1" applyFont="1" applyFill="1" applyBorder="1" applyAlignment="1">
      <alignment horizontal="right" vertical="top"/>
    </xf>
    <xf numFmtId="0" fontId="11" fillId="3" borderId="1" xfId="0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6" fontId="17" fillId="0" borderId="1" xfId="0" applyNumberFormat="1" applyFont="1" applyBorder="1" applyAlignment="1">
      <alignment horizontal="right" vertical="top" readingOrder="1"/>
    </xf>
    <xf numFmtId="0" fontId="17" fillId="0" borderId="1" xfId="0" applyFont="1" applyBorder="1" applyAlignment="1">
      <alignment horizontal="left" vertical="top" readingOrder="1"/>
    </xf>
    <xf numFmtId="0" fontId="17" fillId="0" borderId="1" xfId="0" applyFont="1" applyBorder="1" applyAlignment="1">
      <alignment horizontal="left" vertical="top" wrapText="1" readingOrder="1"/>
    </xf>
    <xf numFmtId="0" fontId="17" fillId="0" borderId="1" xfId="0" applyFont="1" applyBorder="1" applyAlignment="1">
      <alignment horizontal="center" vertical="top" readingOrder="1"/>
    </xf>
    <xf numFmtId="0" fontId="0" fillId="0" borderId="1" xfId="0" applyBorder="1"/>
    <xf numFmtId="164" fontId="11" fillId="3" borderId="1" xfId="0" applyNumberFormat="1" applyFont="1" applyFill="1" applyBorder="1" applyAlignment="1">
      <alignment vertical="center"/>
    </xf>
    <xf numFmtId="10" fontId="19" fillId="2" borderId="0" xfId="6" applyNumberFormat="1" applyFont="1" applyFill="1" applyAlignment="1">
      <alignment vertical="top"/>
    </xf>
    <xf numFmtId="10" fontId="10" fillId="0" borderId="1" xfId="6" applyNumberFormat="1" applyFont="1" applyBorder="1" applyAlignment="1">
      <alignment vertical="top"/>
    </xf>
    <xf numFmtId="10" fontId="11" fillId="3" borderId="1" xfId="6" applyNumberFormat="1" applyFont="1" applyFill="1" applyBorder="1" applyAlignment="1">
      <alignment horizontal="right" vertical="top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top" readingOrder="1"/>
    </xf>
    <xf numFmtId="0" fontId="11" fillId="4" borderId="1" xfId="0" applyFont="1" applyFill="1" applyBorder="1" applyAlignment="1">
      <alignment vertical="top"/>
    </xf>
    <xf numFmtId="0" fontId="16" fillId="4" borderId="1" xfId="0" applyFont="1" applyFill="1" applyBorder="1" applyAlignment="1">
      <alignment horizontal="left" vertical="top" wrapText="1" readingOrder="1"/>
    </xf>
    <xf numFmtId="167" fontId="16" fillId="4" borderId="1" xfId="0" applyNumberFormat="1" applyFont="1" applyFill="1" applyBorder="1" applyAlignment="1">
      <alignment horizontal="right" vertical="top" readingOrder="1"/>
    </xf>
    <xf numFmtId="166" fontId="16" fillId="4" borderId="1" xfId="0" applyNumberFormat="1" applyFont="1" applyFill="1" applyBorder="1" applyAlignment="1">
      <alignment horizontal="right" vertical="top" readingOrder="1"/>
    </xf>
    <xf numFmtId="166" fontId="11" fillId="4" borderId="1" xfId="0" applyNumberFormat="1" applyFont="1" applyFill="1" applyBorder="1" applyAlignment="1">
      <alignment vertical="top"/>
    </xf>
    <xf numFmtId="10" fontId="10" fillId="4" borderId="1" xfId="6" applyNumberFormat="1" applyFont="1" applyFill="1" applyBorder="1" applyAlignment="1">
      <alignment vertical="top"/>
    </xf>
    <xf numFmtId="0" fontId="11" fillId="4" borderId="0" xfId="0" applyFont="1" applyFill="1" applyAlignment="1">
      <alignment vertical="top"/>
    </xf>
    <xf numFmtId="0" fontId="16" fillId="5" borderId="1" xfId="0" applyFont="1" applyFill="1" applyBorder="1" applyAlignment="1">
      <alignment horizontal="left" vertical="top" readingOrder="1"/>
    </xf>
    <xf numFmtId="0" fontId="11" fillId="5" borderId="1" xfId="0" applyFont="1" applyFill="1" applyBorder="1" applyAlignment="1">
      <alignment vertical="top"/>
    </xf>
    <xf numFmtId="0" fontId="16" fillId="5" borderId="1" xfId="0" applyFont="1" applyFill="1" applyBorder="1" applyAlignment="1">
      <alignment horizontal="left" vertical="top" wrapText="1" readingOrder="1"/>
    </xf>
    <xf numFmtId="167" fontId="16" fillId="5" borderId="1" xfId="0" applyNumberFormat="1" applyFont="1" applyFill="1" applyBorder="1" applyAlignment="1">
      <alignment horizontal="right" vertical="top" readingOrder="1"/>
    </xf>
    <xf numFmtId="166" fontId="16" fillId="5" borderId="1" xfId="0" applyNumberFormat="1" applyFont="1" applyFill="1" applyBorder="1" applyAlignment="1">
      <alignment horizontal="right" vertical="top" readingOrder="1"/>
    </xf>
    <xf numFmtId="166" fontId="11" fillId="5" borderId="1" xfId="0" applyNumberFormat="1" applyFont="1" applyFill="1" applyBorder="1" applyAlignment="1">
      <alignment vertical="top"/>
    </xf>
    <xf numFmtId="10" fontId="10" fillId="5" borderId="1" xfId="6" applyNumberFormat="1" applyFont="1" applyFill="1" applyBorder="1" applyAlignment="1">
      <alignment vertical="top"/>
    </xf>
    <xf numFmtId="0" fontId="11" fillId="5" borderId="0" xfId="0" applyFont="1" applyFill="1" applyAlignment="1">
      <alignment vertical="top"/>
    </xf>
    <xf numFmtId="168" fontId="11" fillId="5" borderId="1" xfId="0" applyNumberFormat="1" applyFont="1" applyFill="1" applyBorder="1" applyAlignment="1">
      <alignment vertical="top"/>
    </xf>
    <xf numFmtId="0" fontId="16" fillId="6" borderId="1" xfId="0" applyFont="1" applyFill="1" applyBorder="1" applyAlignment="1">
      <alignment horizontal="left" vertical="top" readingOrder="1"/>
    </xf>
    <xf numFmtId="0" fontId="11" fillId="6" borderId="1" xfId="0" applyFont="1" applyFill="1" applyBorder="1" applyAlignment="1">
      <alignment vertical="top"/>
    </xf>
    <xf numFmtId="0" fontId="16" fillId="6" borderId="1" xfId="0" applyFont="1" applyFill="1" applyBorder="1" applyAlignment="1">
      <alignment horizontal="left" vertical="top" wrapText="1" readingOrder="1"/>
    </xf>
    <xf numFmtId="166" fontId="16" fillId="6" borderId="1" xfId="0" applyNumberFormat="1" applyFont="1" applyFill="1" applyBorder="1" applyAlignment="1">
      <alignment horizontal="right" vertical="top" readingOrder="1"/>
    </xf>
    <xf numFmtId="10" fontId="10" fillId="6" borderId="1" xfId="6" applyNumberFormat="1" applyFont="1" applyFill="1" applyBorder="1" applyAlignment="1">
      <alignment vertical="top"/>
    </xf>
    <xf numFmtId="0" fontId="11" fillId="6" borderId="0" xfId="0" applyFont="1" applyFill="1" applyAlignment="1">
      <alignment vertical="top"/>
    </xf>
    <xf numFmtId="43" fontId="11" fillId="5" borderId="1" xfId="7" applyFont="1" applyFill="1" applyBorder="1" applyAlignment="1">
      <alignment vertical="top"/>
    </xf>
    <xf numFmtId="43" fontId="11" fillId="4" borderId="1" xfId="7" applyFont="1" applyFill="1" applyBorder="1" applyAlignment="1">
      <alignment vertical="top"/>
    </xf>
    <xf numFmtId="0" fontId="16" fillId="7" borderId="1" xfId="0" applyFont="1" applyFill="1" applyBorder="1" applyAlignment="1">
      <alignment horizontal="left" vertical="top" readingOrder="1"/>
    </xf>
    <xf numFmtId="0" fontId="11" fillId="7" borderId="1" xfId="0" applyFont="1" applyFill="1" applyBorder="1" applyAlignment="1">
      <alignment vertical="top"/>
    </xf>
    <xf numFmtId="0" fontId="16" fillId="7" borderId="1" xfId="0" applyFont="1" applyFill="1" applyBorder="1" applyAlignment="1">
      <alignment horizontal="left" vertical="top" wrapText="1" readingOrder="1"/>
    </xf>
    <xf numFmtId="167" fontId="16" fillId="7" borderId="1" xfId="0" applyNumberFormat="1" applyFont="1" applyFill="1" applyBorder="1" applyAlignment="1">
      <alignment horizontal="right" vertical="top" readingOrder="1"/>
    </xf>
    <xf numFmtId="166" fontId="16" fillId="7" borderId="1" xfId="0" applyNumberFormat="1" applyFont="1" applyFill="1" applyBorder="1" applyAlignment="1">
      <alignment horizontal="right" vertical="top" readingOrder="1"/>
    </xf>
    <xf numFmtId="166" fontId="11" fillId="7" borderId="1" xfId="0" applyNumberFormat="1" applyFont="1" applyFill="1" applyBorder="1" applyAlignment="1">
      <alignment vertical="top"/>
    </xf>
    <xf numFmtId="10" fontId="10" fillId="7" borderId="1" xfId="6" applyNumberFormat="1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168" fontId="11" fillId="7" borderId="1" xfId="0" applyNumberFormat="1" applyFont="1" applyFill="1" applyBorder="1" applyAlignment="1">
      <alignment vertical="top"/>
    </xf>
    <xf numFmtId="43" fontId="11" fillId="7" borderId="1" xfId="7" applyFont="1" applyFill="1" applyBorder="1" applyAlignment="1">
      <alignment vertical="top"/>
    </xf>
    <xf numFmtId="0" fontId="16" fillId="0" borderId="9" xfId="0" applyFont="1" applyBorder="1" applyAlignment="1">
      <alignment horizontal="right" vertical="center" readingOrder="1"/>
    </xf>
    <xf numFmtId="0" fontId="21" fillId="0" borderId="0" xfId="0" applyFont="1" applyAlignment="1">
      <alignment horizontal="right" vertical="top"/>
    </xf>
    <xf numFmtId="166" fontId="17" fillId="6" borderId="1" xfId="0" applyNumberFormat="1" applyFont="1" applyFill="1" applyBorder="1" applyAlignment="1">
      <alignment horizontal="right" vertical="top" readingOrder="1"/>
    </xf>
    <xf numFmtId="166" fontId="11" fillId="6" borderId="1" xfId="0" applyNumberFormat="1" applyFont="1" applyFill="1" applyBorder="1" applyAlignment="1">
      <alignment vertical="top"/>
    </xf>
    <xf numFmtId="0" fontId="18" fillId="0" borderId="0" xfId="0" applyFont="1" applyAlignment="1">
      <alignment horizontal="left" vertical="top"/>
    </xf>
    <xf numFmtId="43" fontId="11" fillId="3" borderId="1" xfId="7" applyFont="1" applyFill="1" applyBorder="1" applyAlignment="1">
      <alignment vertical="center"/>
    </xf>
    <xf numFmtId="0" fontId="11" fillId="0" borderId="0" xfId="8" applyFont="1" applyAlignment="1">
      <alignment vertical="top" wrapText="1"/>
    </xf>
    <xf numFmtId="0" fontId="18" fillId="0" borderId="0" xfId="8" applyAlignment="1">
      <alignment horizontal="right" vertical="top"/>
    </xf>
    <xf numFmtId="0" fontId="18" fillId="0" borderId="0" xfId="8"/>
    <xf numFmtId="0" fontId="18" fillId="0" borderId="0" xfId="9" applyAlignment="1">
      <alignment horizontal="left" vertical="top"/>
    </xf>
    <xf numFmtId="166" fontId="11" fillId="0" borderId="0" xfId="8" applyNumberFormat="1" applyFont="1" applyAlignment="1">
      <alignment horizontal="right" vertical="top" wrapText="1"/>
    </xf>
    <xf numFmtId="0" fontId="22" fillId="0" borderId="0" xfId="8" applyFont="1" applyAlignment="1">
      <alignment vertical="top" readingOrder="1"/>
    </xf>
    <xf numFmtId="0" fontId="16" fillId="0" borderId="1" xfId="8" applyFont="1" applyBorder="1" applyAlignment="1">
      <alignment horizontal="left" vertical="center" readingOrder="1"/>
    </xf>
    <xf numFmtId="0" fontId="5" fillId="0" borderId="1" xfId="8" applyFont="1" applyBorder="1" applyAlignment="1">
      <alignment horizontal="left" vertical="center" readingOrder="1"/>
    </xf>
    <xf numFmtId="0" fontId="18" fillId="0" borderId="1" xfId="8" applyBorder="1" applyAlignment="1">
      <alignment horizontal="left" vertical="top"/>
    </xf>
    <xf numFmtId="0" fontId="18" fillId="0" borderId="0" xfId="8" applyAlignment="1">
      <alignment horizontal="left" vertical="top"/>
    </xf>
    <xf numFmtId="14" fontId="16" fillId="0" borderId="0" xfId="8" applyNumberFormat="1" applyFont="1" applyAlignment="1">
      <alignment horizontal="right" vertical="top" readingOrder="1"/>
    </xf>
    <xf numFmtId="0" fontId="17" fillId="0" borderId="1" xfId="8" applyFont="1" applyBorder="1" applyAlignment="1">
      <alignment horizontal="left" vertical="center" readingOrder="1"/>
    </xf>
    <xf numFmtId="0" fontId="17" fillId="0" borderId="1" xfId="8" applyFont="1" applyBorder="1" applyAlignment="1">
      <alignment vertical="center" readingOrder="1"/>
    </xf>
    <xf numFmtId="0" fontId="17" fillId="0" borderId="0" xfId="8" applyFont="1" applyAlignment="1">
      <alignment vertical="center" readingOrder="1"/>
    </xf>
    <xf numFmtId="0" fontId="23" fillId="8" borderId="1" xfId="9" applyFont="1" applyFill="1" applyBorder="1" applyAlignment="1">
      <alignment horizontal="center" vertical="center"/>
    </xf>
    <xf numFmtId="169" fontId="23" fillId="8" borderId="1" xfId="9" applyNumberFormat="1" applyFont="1" applyFill="1" applyBorder="1" applyAlignment="1">
      <alignment horizontal="center" vertical="center"/>
    </xf>
    <xf numFmtId="0" fontId="23" fillId="9" borderId="1" xfId="9" applyFont="1" applyFill="1" applyBorder="1" applyAlignment="1">
      <alignment horizontal="center" vertical="center"/>
    </xf>
    <xf numFmtId="169" fontId="23" fillId="9" borderId="1" xfId="9" applyNumberFormat="1" applyFont="1" applyFill="1" applyBorder="1" applyAlignment="1">
      <alignment horizontal="center" vertical="center"/>
    </xf>
    <xf numFmtId="0" fontId="23" fillId="9" borderId="1" xfId="9" applyFont="1" applyFill="1" applyBorder="1" applyAlignment="1">
      <alignment horizontal="center" vertical="center" wrapText="1"/>
    </xf>
    <xf numFmtId="0" fontId="23" fillId="0" borderId="0" xfId="9" applyFont="1" applyAlignment="1">
      <alignment horizontal="center" vertical="center" wrapText="1"/>
    </xf>
    <xf numFmtId="170" fontId="23" fillId="0" borderId="0" xfId="9" applyNumberFormat="1" applyFont="1" applyAlignment="1">
      <alignment horizontal="center" vertical="center"/>
    </xf>
    <xf numFmtId="171" fontId="18" fillId="0" borderId="0" xfId="6" applyNumberFormat="1" applyAlignment="1">
      <alignment horizontal="left" vertical="top"/>
    </xf>
    <xf numFmtId="172" fontId="23" fillId="9" borderId="1" xfId="11" applyNumberFormat="1" applyFont="1" applyFill="1" applyBorder="1" applyAlignment="1">
      <alignment horizontal="center" vertical="center"/>
    </xf>
    <xf numFmtId="169" fontId="18" fillId="0" borderId="0" xfId="9" applyNumberFormat="1" applyAlignment="1">
      <alignment horizontal="left" vertical="top"/>
    </xf>
    <xf numFmtId="173" fontId="23" fillId="9" borderId="1" xfId="7" applyNumberFormat="1" applyFont="1" applyFill="1" applyBorder="1" applyAlignment="1">
      <alignment horizontal="center" vertical="center"/>
    </xf>
    <xf numFmtId="0" fontId="18" fillId="0" borderId="1" xfId="9" applyBorder="1" applyAlignment="1">
      <alignment horizontal="left" vertical="top"/>
    </xf>
    <xf numFmtId="43" fontId="18" fillId="0" borderId="1" xfId="7" applyFont="1" applyBorder="1" applyAlignment="1">
      <alignment horizontal="left" vertical="top"/>
    </xf>
    <xf numFmtId="169" fontId="18" fillId="0" borderId="1" xfId="9" applyNumberFormat="1" applyBorder="1" applyAlignment="1">
      <alignment horizontal="left" vertical="top"/>
    </xf>
    <xf numFmtId="169" fontId="18" fillId="0" borderId="1" xfId="9" applyNumberFormat="1" applyBorder="1" applyAlignment="1">
      <alignment horizontal="left" vertical="top" wrapText="1"/>
    </xf>
    <xf numFmtId="10" fontId="11" fillId="3" borderId="1" xfId="6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6" xfId="0" applyFont="1" applyBorder="1" applyAlignment="1">
      <alignment vertical="top" wrapText="1"/>
    </xf>
    <xf numFmtId="0" fontId="27" fillId="0" borderId="13" xfId="0" applyFont="1" applyBorder="1" applyAlignment="1">
      <alignment vertical="top" wrapText="1"/>
    </xf>
    <xf numFmtId="2" fontId="8" fillId="0" borderId="1" xfId="0" applyNumberFormat="1" applyFont="1" applyBorder="1" applyAlignment="1">
      <alignment horizontal="center" vertical="center"/>
    </xf>
    <xf numFmtId="2" fontId="29" fillId="8" borderId="22" xfId="0" quotePrefix="1" applyNumberFormat="1" applyFont="1" applyFill="1" applyBorder="1" applyAlignment="1">
      <alignment horizontal="center" vertical="center" wrapText="1"/>
    </xf>
    <xf numFmtId="0" fontId="29" fillId="8" borderId="22" xfId="0" quotePrefix="1" applyFont="1" applyFill="1" applyBorder="1" applyAlignment="1">
      <alignment horizontal="center" vertical="center" wrapText="1"/>
    </xf>
    <xf numFmtId="2" fontId="30" fillId="8" borderId="1" xfId="0" applyNumberFormat="1" applyFont="1" applyFill="1" applyBorder="1" applyAlignment="1">
      <alignment horizontal="center" vertical="center" wrapText="1"/>
    </xf>
    <xf numFmtId="43" fontId="9" fillId="0" borderId="0" xfId="7" applyFont="1" applyAlignment="1">
      <alignment horizontal="center"/>
    </xf>
    <xf numFmtId="43" fontId="4" fillId="2" borderId="0" xfId="0" applyNumberFormat="1" applyFont="1" applyFill="1" applyAlignment="1">
      <alignment horizontal="left" vertical="top"/>
    </xf>
    <xf numFmtId="0" fontId="14" fillId="3" borderId="14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5" fillId="0" borderId="14" xfId="0" applyFont="1" applyBorder="1" applyAlignment="1">
      <alignment horizontal="center" vertical="top" readingOrder="1"/>
    </xf>
    <xf numFmtId="0" fontId="15" fillId="0" borderId="12" xfId="0" applyFont="1" applyBorder="1" applyAlignment="1">
      <alignment horizontal="center" vertical="top" readingOrder="1"/>
    </xf>
    <xf numFmtId="0" fontId="15" fillId="0" borderId="12" xfId="0" applyFont="1" applyBorder="1" applyAlignment="1">
      <alignment vertical="top" readingOrder="1"/>
    </xf>
    <xf numFmtId="0" fontId="15" fillId="0" borderId="13" xfId="0" applyFont="1" applyBorder="1" applyAlignment="1">
      <alignment horizontal="center" vertical="top" readingOrder="1"/>
    </xf>
    <xf numFmtId="0" fontId="11" fillId="3" borderId="14" xfId="0" applyFont="1" applyFill="1" applyBorder="1" applyAlignment="1">
      <alignment horizontal="left" vertical="top" wrapText="1"/>
    </xf>
    <xf numFmtId="0" fontId="11" fillId="3" borderId="12" xfId="0" applyFont="1" applyFill="1" applyBorder="1" applyAlignment="1">
      <alignment horizontal="left" vertical="top" wrapText="1"/>
    </xf>
    <xf numFmtId="0" fontId="11" fillId="3" borderId="13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3" borderId="1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readingOrder="1"/>
    </xf>
    <xf numFmtId="164" fontId="11" fillId="3" borderId="11" xfId="0" applyNumberFormat="1" applyFont="1" applyFill="1" applyBorder="1" applyAlignment="1">
      <alignment horizontal="center" vertical="center"/>
    </xf>
    <xf numFmtId="164" fontId="11" fillId="3" borderId="2" xfId="0" applyNumberFormat="1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11" fillId="0" borderId="1" xfId="8" applyFont="1" applyBorder="1" applyAlignment="1">
      <alignment horizontal="left" vertical="top" wrapText="1"/>
    </xf>
    <xf numFmtId="0" fontId="11" fillId="0" borderId="1" xfId="8" applyFont="1" applyBorder="1" applyAlignment="1">
      <alignment horizontal="center" vertical="top" wrapText="1"/>
    </xf>
    <xf numFmtId="0" fontId="22" fillId="0" borderId="1" xfId="8" applyFont="1" applyBorder="1" applyAlignment="1">
      <alignment horizontal="center" vertical="top" readingOrder="1"/>
    </xf>
    <xf numFmtId="0" fontId="21" fillId="7" borderId="1" xfId="9" applyFont="1" applyFill="1" applyBorder="1" applyAlignment="1">
      <alignment horizontal="center" vertical="top"/>
    </xf>
    <xf numFmtId="0" fontId="29" fillId="8" borderId="14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center" vertical="center" wrapText="1"/>
    </xf>
    <xf numFmtId="0" fontId="30" fillId="8" borderId="13" xfId="0" applyFont="1" applyFill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4" fillId="9" borderId="1" xfId="9" applyFont="1" applyFill="1" applyBorder="1" applyAlignment="1">
      <alignment horizontal="center" vertical="center" wrapText="1"/>
    </xf>
    <xf numFmtId="0" fontId="10" fillId="0" borderId="6" xfId="13" applyFont="1" applyBorder="1" applyAlignment="1">
      <alignment horizontal="left" vertical="top" wrapText="1"/>
    </xf>
    <xf numFmtId="0" fontId="10" fillId="0" borderId="0" xfId="13" applyFont="1" applyAlignment="1">
      <alignment horizontal="left" vertical="top" wrapText="1"/>
    </xf>
    <xf numFmtId="4" fontId="33" fillId="10" borderId="0" xfId="14" applyNumberFormat="1" applyFont="1" applyFill="1" applyAlignment="1">
      <alignment vertical="top"/>
    </xf>
    <xf numFmtId="0" fontId="33" fillId="10" borderId="0" xfId="14" applyFont="1" applyFill="1" applyAlignment="1">
      <alignment vertical="top"/>
    </xf>
    <xf numFmtId="0" fontId="33" fillId="10" borderId="0" xfId="14" applyFont="1" applyFill="1" applyAlignment="1">
      <alignment horizontal="left" vertical="top"/>
    </xf>
    <xf numFmtId="44" fontId="33" fillId="10" borderId="0" xfId="15" applyFont="1" applyFill="1" applyAlignment="1">
      <alignment horizontal="left" vertical="top"/>
    </xf>
    <xf numFmtId="0" fontId="34" fillId="11" borderId="14" xfId="13" applyFont="1" applyFill="1" applyBorder="1" applyAlignment="1">
      <alignment horizontal="center"/>
    </xf>
    <xf numFmtId="0" fontId="34" fillId="11" borderId="12" xfId="13" applyFont="1" applyFill="1" applyBorder="1" applyAlignment="1">
      <alignment horizontal="center"/>
    </xf>
    <xf numFmtId="0" fontId="34" fillId="11" borderId="13" xfId="13" applyFont="1" applyFill="1" applyBorder="1" applyAlignment="1">
      <alignment horizontal="center"/>
    </xf>
    <xf numFmtId="0" fontId="35" fillId="0" borderId="1" xfId="13" applyFont="1" applyBorder="1" applyAlignment="1">
      <alignment horizontal="left" vertical="center" wrapText="1"/>
    </xf>
    <xf numFmtId="43" fontId="6" fillId="0" borderId="1" xfId="16" applyFont="1" applyBorder="1" applyAlignment="1">
      <alignment horizontal="left" vertical="center"/>
    </xf>
    <xf numFmtId="17" fontId="6" fillId="0" borderId="14" xfId="16" applyNumberFormat="1" applyFont="1" applyBorder="1" applyAlignment="1">
      <alignment horizontal="left" vertical="center"/>
    </xf>
    <xf numFmtId="17" fontId="6" fillId="0" borderId="12" xfId="16" applyNumberFormat="1" applyFont="1" applyBorder="1" applyAlignment="1">
      <alignment horizontal="left" vertical="center"/>
    </xf>
    <xf numFmtId="17" fontId="6" fillId="0" borderId="13" xfId="16" applyNumberFormat="1" applyFont="1" applyBorder="1" applyAlignment="1">
      <alignment horizontal="left" vertical="center"/>
    </xf>
    <xf numFmtId="10" fontId="6" fillId="0" borderId="14" xfId="16" applyNumberFormat="1" applyFont="1" applyBorder="1" applyAlignment="1">
      <alignment horizontal="left" vertical="center"/>
    </xf>
    <xf numFmtId="10" fontId="6" fillId="0" borderId="12" xfId="16" applyNumberFormat="1" applyFont="1" applyBorder="1" applyAlignment="1">
      <alignment horizontal="left" vertical="center"/>
    </xf>
    <xf numFmtId="10" fontId="6" fillId="0" borderId="13" xfId="16" applyNumberFormat="1" applyFont="1" applyBorder="1" applyAlignment="1">
      <alignment horizontal="left" vertical="center"/>
    </xf>
    <xf numFmtId="0" fontId="6" fillId="0" borderId="14" xfId="16" applyNumberFormat="1" applyFont="1" applyBorder="1" applyAlignment="1">
      <alignment horizontal="left" vertical="center"/>
    </xf>
    <xf numFmtId="0" fontId="6" fillId="0" borderId="12" xfId="16" applyNumberFormat="1" applyFont="1" applyBorder="1" applyAlignment="1">
      <alignment horizontal="left" vertical="center"/>
    </xf>
    <xf numFmtId="0" fontId="6" fillId="0" borderId="13" xfId="16" applyNumberFormat="1" applyFont="1" applyBorder="1" applyAlignment="1">
      <alignment horizontal="left" vertical="center"/>
    </xf>
    <xf numFmtId="0" fontId="11" fillId="12" borderId="11" xfId="14" applyFont="1" applyFill="1" applyBorder="1" applyAlignment="1">
      <alignment horizontal="center" vertical="center" wrapText="1"/>
    </xf>
    <xf numFmtId="0" fontId="35" fillId="0" borderId="14" xfId="13" applyFont="1" applyBorder="1" applyAlignment="1">
      <alignment horizontal="center" vertical="center" wrapText="1"/>
    </xf>
    <xf numFmtId="0" fontId="35" fillId="0" borderId="12" xfId="13" applyFont="1" applyBorder="1" applyAlignment="1">
      <alignment horizontal="center" vertical="center" wrapText="1"/>
    </xf>
    <xf numFmtId="4" fontId="11" fillId="12" borderId="1" xfId="14" applyNumberFormat="1" applyFont="1" applyFill="1" applyBorder="1" applyAlignment="1">
      <alignment horizontal="center" vertical="center" wrapText="1"/>
    </xf>
    <xf numFmtId="0" fontId="5" fillId="0" borderId="14" xfId="16" applyNumberFormat="1" applyFont="1" applyBorder="1" applyAlignment="1">
      <alignment horizontal="center" vertical="center"/>
    </xf>
    <xf numFmtId="0" fontId="5" fillId="0" borderId="12" xfId="16" applyNumberFormat="1" applyFont="1" applyBorder="1" applyAlignment="1">
      <alignment horizontal="center" vertical="center"/>
    </xf>
    <xf numFmtId="0" fontId="5" fillId="0" borderId="13" xfId="16" applyNumberFormat="1" applyFont="1" applyBorder="1" applyAlignment="1">
      <alignment horizontal="center" vertical="center"/>
    </xf>
    <xf numFmtId="0" fontId="11" fillId="12" borderId="22" xfId="14" applyFont="1" applyFill="1" applyBorder="1" applyAlignment="1">
      <alignment horizontal="center" vertical="center" wrapText="1"/>
    </xf>
    <xf numFmtId="4" fontId="11" fillId="12" borderId="11" xfId="14" applyNumberFormat="1" applyFont="1" applyFill="1" applyBorder="1" applyAlignment="1">
      <alignment horizontal="center" vertical="center" wrapText="1"/>
    </xf>
    <xf numFmtId="4" fontId="11" fillId="12" borderId="3" xfId="14" applyNumberFormat="1" applyFont="1" applyFill="1" applyBorder="1" applyAlignment="1">
      <alignment horizontal="center" vertical="center" wrapText="1"/>
    </xf>
    <xf numFmtId="4" fontId="11" fillId="12" borderId="5" xfId="14" applyNumberFormat="1" applyFont="1" applyFill="1" applyBorder="1" applyAlignment="1">
      <alignment horizontal="center" vertical="center" wrapText="1"/>
    </xf>
    <xf numFmtId="0" fontId="32" fillId="0" borderId="0" xfId="14"/>
    <xf numFmtId="0" fontId="32" fillId="0" borderId="0" xfId="14" applyAlignment="1">
      <alignment horizontal="center"/>
    </xf>
    <xf numFmtId="0" fontId="11" fillId="12" borderId="2" xfId="14" applyFont="1" applyFill="1" applyBorder="1" applyAlignment="1">
      <alignment horizontal="center" vertical="center" wrapText="1"/>
    </xf>
    <xf numFmtId="4" fontId="11" fillId="12" borderId="2" xfId="14" applyNumberFormat="1" applyFont="1" applyFill="1" applyBorder="1" applyAlignment="1">
      <alignment horizontal="center" vertical="center" wrapText="1"/>
    </xf>
    <xf numFmtId="4" fontId="11" fillId="12" borderId="8" xfId="14" applyNumberFormat="1" applyFont="1" applyFill="1" applyBorder="1" applyAlignment="1">
      <alignment horizontal="center" vertical="center" wrapText="1"/>
    </xf>
    <xf numFmtId="4" fontId="11" fillId="12" borderId="10" xfId="14" applyNumberFormat="1" applyFont="1" applyFill="1" applyBorder="1" applyAlignment="1">
      <alignment horizontal="center" vertical="center" wrapText="1"/>
    </xf>
    <xf numFmtId="164" fontId="9" fillId="0" borderId="0" xfId="14" applyNumberFormat="1" applyFont="1" applyAlignment="1">
      <alignment horizontal="center"/>
    </xf>
    <xf numFmtId="0" fontId="11" fillId="12" borderId="1" xfId="14" applyFont="1" applyFill="1" applyBorder="1" applyAlignment="1">
      <alignment horizontal="center" vertical="center" wrapText="1"/>
    </xf>
    <xf numFmtId="4" fontId="11" fillId="12" borderId="14" xfId="14" applyNumberFormat="1" applyFont="1" applyFill="1" applyBorder="1" applyAlignment="1">
      <alignment horizontal="center" vertical="center"/>
    </xf>
    <xf numFmtId="164" fontId="11" fillId="12" borderId="1" xfId="14" applyNumberFormat="1" applyFont="1" applyFill="1" applyBorder="1" applyAlignment="1">
      <alignment horizontal="center" vertical="center" wrapText="1"/>
    </xf>
    <xf numFmtId="43" fontId="11" fillId="12" borderId="12" xfId="17" applyFont="1" applyFill="1" applyBorder="1" applyAlignment="1">
      <alignment horizontal="center" vertical="center"/>
    </xf>
    <xf numFmtId="43" fontId="11" fillId="12" borderId="1" xfId="17" applyFont="1" applyFill="1" applyBorder="1" applyAlignment="1">
      <alignment horizontal="center" vertical="center"/>
    </xf>
    <xf numFmtId="0" fontId="10" fillId="10" borderId="1" xfId="14" quotePrefix="1" applyFont="1" applyFill="1" applyBorder="1" applyAlignment="1">
      <alignment horizontal="center" vertical="center" wrapText="1"/>
    </xf>
    <xf numFmtId="0" fontId="10" fillId="10" borderId="1" xfId="14" applyFont="1" applyFill="1" applyBorder="1" applyAlignment="1">
      <alignment horizontal="left" vertical="top" wrapText="1"/>
    </xf>
    <xf numFmtId="43" fontId="10" fillId="10" borderId="1" xfId="16" applyFont="1" applyFill="1" applyBorder="1"/>
    <xf numFmtId="43" fontId="36" fillId="0" borderId="1" xfId="16" applyFont="1" applyBorder="1"/>
    <xf numFmtId="43" fontId="36" fillId="10" borderId="1" xfId="16" applyFont="1" applyFill="1" applyBorder="1"/>
    <xf numFmtId="43" fontId="36" fillId="10" borderId="14" xfId="16" applyFont="1" applyFill="1" applyBorder="1"/>
    <xf numFmtId="10" fontId="36" fillId="10" borderId="1" xfId="18" applyNumberFormat="1" applyFont="1" applyFill="1" applyBorder="1"/>
    <xf numFmtId="2" fontId="32" fillId="0" borderId="0" xfId="14" applyNumberFormat="1" applyAlignment="1">
      <alignment horizontal="left" vertical="top"/>
    </xf>
    <xf numFmtId="44" fontId="32" fillId="0" borderId="0" xfId="15" applyFont="1" applyAlignment="1">
      <alignment horizontal="left" vertical="top"/>
    </xf>
    <xf numFmtId="0" fontId="32" fillId="0" borderId="0" xfId="14" applyAlignment="1">
      <alignment horizontal="left" vertical="top"/>
    </xf>
    <xf numFmtId="0" fontId="10" fillId="10" borderId="1" xfId="14" applyFont="1" applyFill="1" applyBorder="1" applyAlignment="1">
      <alignment horizontal="center" vertical="center" wrapText="1"/>
    </xf>
    <xf numFmtId="0" fontId="10" fillId="10" borderId="1" xfId="14" applyFont="1" applyFill="1" applyBorder="1" applyAlignment="1">
      <alignment horizontal="right" vertical="top" wrapText="1"/>
    </xf>
    <xf numFmtId="166" fontId="36" fillId="0" borderId="1" xfId="14" applyNumberFormat="1" applyFont="1" applyBorder="1" applyAlignment="1">
      <alignment horizontal="right" vertical="top"/>
    </xf>
    <xf numFmtId="4" fontId="36" fillId="10" borderId="1" xfId="14" applyNumberFormat="1" applyFont="1" applyFill="1" applyBorder="1" applyAlignment="1">
      <alignment horizontal="right" vertical="top" shrinkToFit="1"/>
    </xf>
    <xf numFmtId="4" fontId="36" fillId="10" borderId="14" xfId="14" applyNumberFormat="1" applyFont="1" applyFill="1" applyBorder="1" applyAlignment="1">
      <alignment horizontal="right" vertical="top" shrinkToFit="1"/>
    </xf>
    <xf numFmtId="0" fontId="14" fillId="12" borderId="14" xfId="14" applyFont="1" applyFill="1" applyBorder="1" applyAlignment="1">
      <alignment horizontal="center" vertical="center"/>
    </xf>
    <xf numFmtId="0" fontId="14" fillId="12" borderId="12" xfId="14" applyFont="1" applyFill="1" applyBorder="1" applyAlignment="1">
      <alignment horizontal="center" vertical="center"/>
    </xf>
    <xf numFmtId="0" fontId="14" fillId="12" borderId="1" xfId="14" applyFont="1" applyFill="1" applyBorder="1" applyAlignment="1">
      <alignment horizontal="center" vertical="center"/>
    </xf>
    <xf numFmtId="44" fontId="33" fillId="10" borderId="0" xfId="19" applyFont="1" applyFill="1" applyAlignment="1">
      <alignment horizontal="left" vertical="top"/>
    </xf>
    <xf numFmtId="0" fontId="33" fillId="10" borderId="0" xfId="14" applyFont="1" applyFill="1" applyAlignment="1">
      <alignment horizontal="center" vertical="top"/>
    </xf>
    <xf numFmtId="4" fontId="36" fillId="10" borderId="0" xfId="14" applyNumberFormat="1" applyFont="1" applyFill="1" applyAlignment="1">
      <alignment vertical="top"/>
    </xf>
    <xf numFmtId="43" fontId="36" fillId="10" borderId="1" xfId="16" applyFont="1" applyFill="1" applyBorder="1" applyAlignment="1">
      <alignment wrapText="1"/>
    </xf>
  </cellXfs>
  <cellStyles count="20">
    <cellStyle name="Moeda 2" xfId="10" xr:uid="{06B648FE-DD71-4E7D-B4E0-1AF677A0C643}"/>
    <cellStyle name="Moeda 2 2" xfId="15" xr:uid="{F5D9A7D3-F4A2-45ED-8507-F796A4EF96A9}"/>
    <cellStyle name="Moeda 3" xfId="19" xr:uid="{AF1C56D3-3130-4759-9D21-CACFF6799963}"/>
    <cellStyle name="Normal" xfId="0" builtinId="0"/>
    <cellStyle name="Normal 2" xfId="1" xr:uid="{204BF052-2A07-4CBF-AD92-138E3DAE3260}"/>
    <cellStyle name="Normal 2 2" xfId="2" xr:uid="{A745A24A-D40B-4FA7-A57E-311D500D2F57}"/>
    <cellStyle name="Normal 3" xfId="8" xr:uid="{54FCBF37-1F75-4928-875D-7BBD8FE38830}"/>
    <cellStyle name="Normal 3 2" xfId="14" xr:uid="{352E0B43-E7B6-4748-87E7-F5CE25ABDE08}"/>
    <cellStyle name="Normal 4" xfId="12" xr:uid="{8C45A5F3-E783-4FCD-B520-E3C25B8FABCE}"/>
    <cellStyle name="Normal 4 3" xfId="9" xr:uid="{4A91C255-8420-4DB1-9460-009D62C48260}"/>
    <cellStyle name="Normal 5" xfId="13" xr:uid="{03B928B7-98FA-4C76-85C9-285BE21E8252}"/>
    <cellStyle name="Porcentagem" xfId="6" builtinId="5"/>
    <cellStyle name="Porcentagem 2" xfId="4" xr:uid="{6AD9715E-4AFB-48D7-98D6-EFDBEF94EBD1}"/>
    <cellStyle name="Porcentagem 3" xfId="5" xr:uid="{C1C3FB93-F6D7-40BB-9DDE-605C73947460}"/>
    <cellStyle name="Porcentagem 4" xfId="18" xr:uid="{C94BB176-78AE-4635-BDCC-63FCF228BF97}"/>
    <cellStyle name="Separador de milhares 4" xfId="3" xr:uid="{6A0D8946-B189-490D-8C7A-E29695CA90C8}"/>
    <cellStyle name="Vírgula" xfId="7" builtinId="3"/>
    <cellStyle name="Vírgula 2" xfId="11" xr:uid="{E2C8BF4F-0465-48EB-AD48-D4578657D9D3}"/>
    <cellStyle name="Vírgula 2 2" xfId="17" xr:uid="{206BE8C2-C07E-4D4F-BBAA-A24567ED0DA9}"/>
    <cellStyle name="Vírgula 3" xfId="16" xr:uid="{40DA6C28-CC0A-4980-8491-866D0EB3502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44823</xdr:colOff>
      <xdr:row>0</xdr:row>
      <xdr:rowOff>62753</xdr:rowOff>
    </xdr:from>
    <xdr:to>
      <xdr:col>16</xdr:col>
      <xdr:colOff>369047</xdr:colOff>
      <xdr:row>5</xdr:row>
      <xdr:rowOff>8249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499" y="62753"/>
          <a:ext cx="1377577" cy="920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33619</xdr:colOff>
      <xdr:row>1</xdr:row>
      <xdr:rowOff>11205</xdr:rowOff>
    </xdr:from>
    <xdr:to>
      <xdr:col>6</xdr:col>
      <xdr:colOff>1411196</xdr:colOff>
      <xdr:row>6</xdr:row>
      <xdr:rowOff>147201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5AC075-F48F-425A-BB61-BD6045239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8394" y="163605"/>
          <a:ext cx="1377577" cy="897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173876</xdr:colOff>
      <xdr:row>0</xdr:row>
      <xdr:rowOff>67236</xdr:rowOff>
    </xdr:from>
    <xdr:to>
      <xdr:col>3</xdr:col>
      <xdr:colOff>1094519</xdr:colOff>
      <xdr:row>3</xdr:row>
      <xdr:rowOff>313765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8926" y="67236"/>
          <a:ext cx="920643" cy="732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173876</xdr:colOff>
      <xdr:row>0</xdr:row>
      <xdr:rowOff>67236</xdr:rowOff>
    </xdr:from>
    <xdr:to>
      <xdr:col>3</xdr:col>
      <xdr:colOff>1094519</xdr:colOff>
      <xdr:row>3</xdr:row>
      <xdr:rowOff>313765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27AE2B-E6CE-4EC3-842B-EB5BA8625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6976" y="67236"/>
          <a:ext cx="920643" cy="732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78440</xdr:colOff>
      <xdr:row>9</xdr:row>
      <xdr:rowOff>0</xdr:rowOff>
    </xdr:from>
    <xdr:to>
      <xdr:col>3</xdr:col>
      <xdr:colOff>459441</xdr:colOff>
      <xdr:row>29</xdr:row>
      <xdr:rowOff>145676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2830E63-A7C2-4B18-9625-A9EC7D51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40" y="1847850"/>
          <a:ext cx="6134101" cy="33841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372999</xdr:colOff>
      <xdr:row>0</xdr:row>
      <xdr:rowOff>39516</xdr:rowOff>
    </xdr:from>
    <xdr:ext cx="828547" cy="629412"/>
    <xdr:pic>
      <xdr:nvPicPr>
        <xdr:cNvPr id="2" name="image1.jpeg">
          <a:extLst>
            <a:ext uri="{FF2B5EF4-FFF2-40B4-BE49-F238E27FC236}">
              <a16:creationId xmlns:a16="http://schemas.microsoft.com/office/drawing/2014/main" id="{C6476ED4-B822-4324-AD41-B42227900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999" y="39516"/>
          <a:ext cx="828547" cy="629412"/>
        </a:xfrm>
        <a:prstGeom prst="rect">
          <a:avLst/>
        </a:prstGeom>
      </xdr:spPr>
    </xdr:pic>
    <xdr:clientData/>
  </xdr:oneCellAnchor>
  <xdr:twoCellAnchor editAs="oneCell">
    <xdr:from>
      <xdr:col>7</xdr:col>
      <xdr:colOff>121920</xdr:colOff>
      <xdr:row>0</xdr:row>
      <xdr:rowOff>106680</xdr:rowOff>
    </xdr:from>
    <xdr:to>
      <xdr:col>9</xdr:col>
      <xdr:colOff>619</xdr:colOff>
      <xdr:row>0</xdr:row>
      <xdr:rowOff>716280</xdr:rowOff>
    </xdr:to>
    <xdr:pic>
      <xdr:nvPicPr>
        <xdr:cNvPr id="3" name="Imagem 2" descr="Prefeitura Municipal de São Cristóvão - SE">
          <a:extLst>
            <a:ext uri="{FF2B5EF4-FFF2-40B4-BE49-F238E27FC236}">
              <a16:creationId xmlns:a16="http://schemas.microsoft.com/office/drawing/2014/main" id="{322691F4-7069-4DB9-8118-BAEC81677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5845" y="106680"/>
          <a:ext cx="1612249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372999</xdr:colOff>
      <xdr:row>0</xdr:row>
      <xdr:rowOff>39516</xdr:rowOff>
    </xdr:from>
    <xdr:ext cx="828547" cy="629412"/>
    <xdr:pic>
      <xdr:nvPicPr>
        <xdr:cNvPr id="2" name="image1.jpeg">
          <a:extLst>
            <a:ext uri="{FF2B5EF4-FFF2-40B4-BE49-F238E27FC236}">
              <a16:creationId xmlns:a16="http://schemas.microsoft.com/office/drawing/2014/main" id="{791C8D4C-AE4E-40E4-B9D9-A5E092D12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999" y="39516"/>
          <a:ext cx="828547" cy="629412"/>
        </a:xfrm>
        <a:prstGeom prst="rect">
          <a:avLst/>
        </a:prstGeom>
      </xdr:spPr>
    </xdr:pic>
    <xdr:clientData/>
  </xdr:oneCellAnchor>
  <xdr:twoCellAnchor editAs="oneCell">
    <xdr:from>
      <xdr:col>7</xdr:col>
      <xdr:colOff>121920</xdr:colOff>
      <xdr:row>0</xdr:row>
      <xdr:rowOff>106680</xdr:rowOff>
    </xdr:from>
    <xdr:to>
      <xdr:col>9</xdr:col>
      <xdr:colOff>619</xdr:colOff>
      <xdr:row>0</xdr:row>
      <xdr:rowOff>716280</xdr:rowOff>
    </xdr:to>
    <xdr:pic>
      <xdr:nvPicPr>
        <xdr:cNvPr id="3" name="Imagem 2" descr="Prefeitura Municipal de São Cristóvão - SE">
          <a:extLst>
            <a:ext uri="{FF2B5EF4-FFF2-40B4-BE49-F238E27FC236}">
              <a16:creationId xmlns:a16="http://schemas.microsoft.com/office/drawing/2014/main" id="{4C073D52-B8DA-4589-87E5-331384FA2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5845" y="106680"/>
          <a:ext cx="1612249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372999</xdr:colOff>
      <xdr:row>0</xdr:row>
      <xdr:rowOff>39516</xdr:rowOff>
    </xdr:from>
    <xdr:ext cx="828547" cy="629412"/>
    <xdr:pic>
      <xdr:nvPicPr>
        <xdr:cNvPr id="2" name="image1.jpeg">
          <a:extLst>
            <a:ext uri="{FF2B5EF4-FFF2-40B4-BE49-F238E27FC236}">
              <a16:creationId xmlns:a16="http://schemas.microsoft.com/office/drawing/2014/main" id="{C898F39D-1600-40DF-B82F-BFA5663C0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999" y="39516"/>
          <a:ext cx="828547" cy="629412"/>
        </a:xfrm>
        <a:prstGeom prst="rect">
          <a:avLst/>
        </a:prstGeom>
      </xdr:spPr>
    </xdr:pic>
    <xdr:clientData/>
  </xdr:oneCellAnchor>
  <xdr:twoCellAnchor editAs="oneCell">
    <xdr:from>
      <xdr:col>7</xdr:col>
      <xdr:colOff>121920</xdr:colOff>
      <xdr:row>0</xdr:row>
      <xdr:rowOff>30480</xdr:rowOff>
    </xdr:from>
    <xdr:to>
      <xdr:col>9</xdr:col>
      <xdr:colOff>619</xdr:colOff>
      <xdr:row>0</xdr:row>
      <xdr:rowOff>716280</xdr:rowOff>
    </xdr:to>
    <xdr:pic>
      <xdr:nvPicPr>
        <xdr:cNvPr id="3" name="Imagem 2" descr="Prefeitura Municipal de São Cristóvão - SE">
          <a:extLst>
            <a:ext uri="{FF2B5EF4-FFF2-40B4-BE49-F238E27FC236}">
              <a16:creationId xmlns:a16="http://schemas.microsoft.com/office/drawing/2014/main" id="{B75F2754-41DD-4014-A801-6A4852DA7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5845" y="30480"/>
          <a:ext cx="1612249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372999</xdr:colOff>
      <xdr:row>0</xdr:row>
      <xdr:rowOff>39516</xdr:rowOff>
    </xdr:from>
    <xdr:ext cx="828547" cy="629412"/>
    <xdr:pic>
      <xdr:nvPicPr>
        <xdr:cNvPr id="2" name="image1.jpeg">
          <a:extLst>
            <a:ext uri="{FF2B5EF4-FFF2-40B4-BE49-F238E27FC236}">
              <a16:creationId xmlns:a16="http://schemas.microsoft.com/office/drawing/2014/main" id="{9420D39E-8AF3-4257-AEFF-7CEBDD4A7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999" y="39516"/>
          <a:ext cx="828547" cy="629412"/>
        </a:xfrm>
        <a:prstGeom prst="rect">
          <a:avLst/>
        </a:prstGeom>
      </xdr:spPr>
    </xdr:pic>
    <xdr:clientData/>
  </xdr:oneCellAnchor>
  <xdr:twoCellAnchor editAs="oneCell">
    <xdr:from>
      <xdr:col>7</xdr:col>
      <xdr:colOff>121920</xdr:colOff>
      <xdr:row>0</xdr:row>
      <xdr:rowOff>30480</xdr:rowOff>
    </xdr:from>
    <xdr:to>
      <xdr:col>9</xdr:col>
      <xdr:colOff>619</xdr:colOff>
      <xdr:row>0</xdr:row>
      <xdr:rowOff>716280</xdr:rowOff>
    </xdr:to>
    <xdr:pic>
      <xdr:nvPicPr>
        <xdr:cNvPr id="3" name="Imagem 2" descr="Prefeitura Municipal de São Cristóvão - SE">
          <a:extLst>
            <a:ext uri="{FF2B5EF4-FFF2-40B4-BE49-F238E27FC236}">
              <a16:creationId xmlns:a16="http://schemas.microsoft.com/office/drawing/2014/main" id="{CBD80E60-92CF-49B6-A425-A854E5778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5845" y="30480"/>
          <a:ext cx="1612249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173876</xdr:colOff>
      <xdr:row>0</xdr:row>
      <xdr:rowOff>67236</xdr:rowOff>
    </xdr:from>
    <xdr:to>
      <xdr:col>3</xdr:col>
      <xdr:colOff>1094519</xdr:colOff>
      <xdr:row>3</xdr:row>
      <xdr:rowOff>313765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8926" y="67236"/>
          <a:ext cx="920643" cy="732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392206</xdr:colOff>
      <xdr:row>0</xdr:row>
      <xdr:rowOff>44823</xdr:rowOff>
    </xdr:from>
    <xdr:to>
      <xdr:col>14</xdr:col>
      <xdr:colOff>156136</xdr:colOff>
      <xdr:row>6</xdr:row>
      <xdr:rowOff>23937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D82572-770F-456E-9C50-DCA6570C9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8356" y="44823"/>
          <a:ext cx="1373655" cy="893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us%20documentos\Gerencia%20Obra\DNER\Ic&#243;\Pato%20BR%20116%20Ic&#243;%20para%20licitaca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ugusta\Atp\Documents%20and%20Settings\Renato\Desktop\Pre&#231;os%20Revisados-OAE-SEPLANE-(25-11-04)-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 por serv princ"/>
      <sheetName val="Orçamento"/>
      <sheetName val="PATO"/>
      <sheetName val="Transp basc 5m3"/>
      <sheetName val="Transp carroceria"/>
      <sheetName val="Transp carroceria com"/>
      <sheetName val="Transp Mat. para Remendos"/>
      <sheetName val="Consumo e Tansp. mat. bet."/>
      <sheetName val="CRONOGRAMA"/>
      <sheetName val="Gráfico"/>
      <sheetName val="02.510.01"/>
      <sheetName val="02.511.01"/>
      <sheetName val="02.530.01"/>
      <sheetName val="03.329.00"/>
      <sheetName val="08.404.00"/>
      <sheetName val="E412"/>
      <sheetName val="Simulação"/>
      <sheetName val="dez00"/>
      <sheetName val="Mão de Obra"/>
      <sheetName val="Material"/>
      <sheetName val="EQUIPAMENTO"/>
      <sheetName val="Consumo e Tansp. mat. bet.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F1">
            <v>36861</v>
          </cell>
        </row>
        <row r="3">
          <cell r="A3" t="str">
            <v>1 A 01 170 02</v>
          </cell>
          <cell r="B3" t="str">
            <v>Areia extraída com trator e carregadeira</v>
          </cell>
          <cell r="C3" t="str">
            <v>m3</v>
          </cell>
          <cell r="D3">
            <v>2.63</v>
          </cell>
          <cell r="E3">
            <v>0</v>
          </cell>
          <cell r="F3">
            <v>2.63</v>
          </cell>
        </row>
        <row r="4">
          <cell r="A4" t="str">
            <v>3 S 01 200 00</v>
          </cell>
          <cell r="B4" t="str">
            <v>Escavação e carga mat. jazida (consv)</v>
          </cell>
          <cell r="C4" t="str">
            <v>m3</v>
          </cell>
          <cell r="D4">
            <v>3.59</v>
          </cell>
          <cell r="E4">
            <v>1.17</v>
          </cell>
          <cell r="F4">
            <v>4.76</v>
          </cell>
        </row>
        <row r="5">
          <cell r="A5" t="str">
            <v>3 S 01 401 00</v>
          </cell>
          <cell r="B5" t="str">
            <v>Recomposição de revestimento primário</v>
          </cell>
          <cell r="C5" t="str">
            <v>m3</v>
          </cell>
          <cell r="D5">
            <v>5.37</v>
          </cell>
          <cell r="E5">
            <v>1.75</v>
          </cell>
          <cell r="F5">
            <v>7.12</v>
          </cell>
        </row>
        <row r="6">
          <cell r="A6" t="str">
            <v>3 S 01 930 00</v>
          </cell>
          <cell r="B6" t="str">
            <v>Regularização mecânica da faixa de domínio</v>
          </cell>
          <cell r="C6" t="str">
            <v>m2</v>
          </cell>
          <cell r="D6">
            <v>0.08</v>
          </cell>
          <cell r="E6">
            <v>0.02</v>
          </cell>
          <cell r="F6">
            <v>0.11</v>
          </cell>
        </row>
        <row r="7">
          <cell r="A7" t="str">
            <v>3 S 02 200 00</v>
          </cell>
          <cell r="B7" t="str">
            <v>Solo p/ base de remendo profundo</v>
          </cell>
          <cell r="C7" t="str">
            <v>m3</v>
          </cell>
          <cell r="D7">
            <v>4.13</v>
          </cell>
          <cell r="E7">
            <v>1.34</v>
          </cell>
          <cell r="F7">
            <v>5.48</v>
          </cell>
        </row>
        <row r="8">
          <cell r="A8" t="str">
            <v>3 S 02 200 01</v>
          </cell>
          <cell r="B8" t="str">
            <v>Recomposição de camada granular do pavimento</v>
          </cell>
          <cell r="C8" t="str">
            <v>m3</v>
          </cell>
          <cell r="D8">
            <v>6.28</v>
          </cell>
          <cell r="E8">
            <v>2.04</v>
          </cell>
          <cell r="F8">
            <v>8.33</v>
          </cell>
        </row>
        <row r="9">
          <cell r="A9" t="str">
            <v>3 S 02 220 00</v>
          </cell>
          <cell r="B9" t="str">
            <v>Solo brita p/ base de rem. profundo</v>
          </cell>
          <cell r="C9" t="str">
            <v>m3</v>
          </cell>
          <cell r="D9">
            <v>9.9600000000000009</v>
          </cell>
          <cell r="E9">
            <v>3.24</v>
          </cell>
          <cell r="F9">
            <v>13.21</v>
          </cell>
        </row>
        <row r="10">
          <cell r="A10" t="str">
            <v>3 S 02 230 00</v>
          </cell>
          <cell r="B10" t="str">
            <v>Brita para base de remendo profundo</v>
          </cell>
          <cell r="C10" t="str">
            <v>m3</v>
          </cell>
          <cell r="D10">
            <v>22.27</v>
          </cell>
          <cell r="E10">
            <v>7.24</v>
          </cell>
          <cell r="F10">
            <v>29.51</v>
          </cell>
        </row>
        <row r="11">
          <cell r="A11" t="str">
            <v>3 S 02 241 00</v>
          </cell>
          <cell r="B11" t="str">
            <v>Solo melhorado c/ cimento p/ base rem. profundo</v>
          </cell>
          <cell r="C11" t="str">
            <v>m3</v>
          </cell>
          <cell r="D11">
            <v>16.32</v>
          </cell>
          <cell r="E11">
            <v>5.31</v>
          </cell>
          <cell r="F11">
            <v>21.64</v>
          </cell>
        </row>
        <row r="12">
          <cell r="A12" t="str">
            <v>3 S 02 300 00</v>
          </cell>
          <cell r="B12" t="str">
            <v>Imprimação</v>
          </cell>
          <cell r="C12" t="str">
            <v>m2</v>
          </cell>
          <cell r="D12">
            <v>0.06</v>
          </cell>
          <cell r="E12">
            <v>0.02</v>
          </cell>
          <cell r="F12">
            <v>0.09</v>
          </cell>
        </row>
        <row r="13">
          <cell r="A13" t="str">
            <v>3 S 02 400 00</v>
          </cell>
          <cell r="B13" t="str">
            <v>Pintura de ligação</v>
          </cell>
          <cell r="C13" t="str">
            <v>m2</v>
          </cell>
          <cell r="D13">
            <v>0.04</v>
          </cell>
          <cell r="E13">
            <v>0.01</v>
          </cell>
          <cell r="F13">
            <v>0.06</v>
          </cell>
        </row>
        <row r="14">
          <cell r="A14" t="str">
            <v>3 S 02 500 00</v>
          </cell>
          <cell r="B14" t="str">
            <v>Capa selante com pedrisco</v>
          </cell>
          <cell r="C14" t="str">
            <v>m2</v>
          </cell>
          <cell r="D14">
            <v>0.19</v>
          </cell>
          <cell r="E14">
            <v>0.06</v>
          </cell>
          <cell r="F14">
            <v>0.25</v>
          </cell>
        </row>
        <row r="15">
          <cell r="A15" t="str">
            <v>3 S 02 500 01</v>
          </cell>
          <cell r="B15" t="str">
            <v>Capa selante com areia</v>
          </cell>
          <cell r="C15" t="str">
            <v>m2</v>
          </cell>
          <cell r="D15">
            <v>0.1</v>
          </cell>
          <cell r="E15">
            <v>0.03</v>
          </cell>
          <cell r="F15">
            <v>0.13</v>
          </cell>
        </row>
        <row r="16">
          <cell r="A16" t="str">
            <v>3 S 02 500 02</v>
          </cell>
          <cell r="B16" t="str">
            <v>Tratamento superficial simples com CAP</v>
          </cell>
          <cell r="C16" t="str">
            <v>m2</v>
          </cell>
          <cell r="D16">
            <v>0.27</v>
          </cell>
          <cell r="E16">
            <v>0.08</v>
          </cell>
          <cell r="F16">
            <v>0.36</v>
          </cell>
        </row>
        <row r="17">
          <cell r="A17" t="str">
            <v>3 S 02 500 03</v>
          </cell>
          <cell r="B17" t="str">
            <v>Tratamento superficial simples com emulsão</v>
          </cell>
          <cell r="C17" t="str">
            <v>m2</v>
          </cell>
          <cell r="D17">
            <v>0.25</v>
          </cell>
          <cell r="E17">
            <v>0.08</v>
          </cell>
          <cell r="F17">
            <v>0.34</v>
          </cell>
        </row>
        <row r="18">
          <cell r="A18" t="str">
            <v>3 S 02 500 04</v>
          </cell>
          <cell r="B18" t="str">
            <v>Tratamento superficial simples c/ banho diluído</v>
          </cell>
          <cell r="C18" t="str">
            <v>m2</v>
          </cell>
          <cell r="D18">
            <v>0.28000000000000003</v>
          </cell>
          <cell r="E18">
            <v>0.09</v>
          </cell>
          <cell r="F18">
            <v>0.38</v>
          </cell>
        </row>
        <row r="19">
          <cell r="A19" t="str">
            <v>3 S 02 501 00</v>
          </cell>
          <cell r="B19" t="str">
            <v>Tratamento superficial duplo c/ CAP</v>
          </cell>
          <cell r="C19" t="str">
            <v>m2</v>
          </cell>
          <cell r="D19">
            <v>0.81</v>
          </cell>
          <cell r="E19">
            <v>0.26</v>
          </cell>
          <cell r="F19">
            <v>1.08</v>
          </cell>
        </row>
        <row r="20">
          <cell r="A20" t="str">
            <v>3 S 02 501 01</v>
          </cell>
          <cell r="B20" t="str">
            <v>Tratamento superficial duplo com emulsão</v>
          </cell>
          <cell r="C20" t="str">
            <v>m2</v>
          </cell>
          <cell r="D20">
            <v>0.81</v>
          </cell>
          <cell r="E20">
            <v>0.26</v>
          </cell>
          <cell r="F20">
            <v>1.07</v>
          </cell>
        </row>
        <row r="21">
          <cell r="A21" t="str">
            <v>3 S 02 501 02</v>
          </cell>
          <cell r="B21" t="str">
            <v>Tratamento superficial duplo com banho diluído</v>
          </cell>
          <cell r="C21" t="str">
            <v>m2</v>
          </cell>
          <cell r="D21">
            <v>0.87</v>
          </cell>
          <cell r="E21">
            <v>0.28000000000000003</v>
          </cell>
          <cell r="F21">
            <v>1.1599999999999999</v>
          </cell>
        </row>
        <row r="22">
          <cell r="A22" t="str">
            <v>3 S 02 502 00</v>
          </cell>
          <cell r="B22" t="str">
            <v>Tratamento superficial triplo com CAP</v>
          </cell>
          <cell r="C22" t="str">
            <v>m2</v>
          </cell>
          <cell r="D22">
            <v>1.1499999999999999</v>
          </cell>
          <cell r="E22">
            <v>0.37</v>
          </cell>
          <cell r="F22">
            <v>1.53</v>
          </cell>
        </row>
        <row r="23">
          <cell r="A23" t="str">
            <v>3 S 02 502 01</v>
          </cell>
          <cell r="B23" t="str">
            <v>Tratamento superficial triplo com emulsão</v>
          </cell>
          <cell r="C23" t="str">
            <v>m2</v>
          </cell>
          <cell r="D23">
            <v>1.17</v>
          </cell>
          <cell r="E23">
            <v>0.38</v>
          </cell>
          <cell r="F23">
            <v>1.55</v>
          </cell>
        </row>
        <row r="24">
          <cell r="A24" t="str">
            <v>3 S 02 502 02</v>
          </cell>
          <cell r="B24" t="str">
            <v>Tratamento superficial triplo com banho diluído</v>
          </cell>
          <cell r="C24" t="str">
            <v>m2</v>
          </cell>
          <cell r="D24">
            <v>1.24</v>
          </cell>
          <cell r="E24">
            <v>0.4</v>
          </cell>
          <cell r="F24">
            <v>1.65</v>
          </cell>
        </row>
        <row r="25">
          <cell r="A25" t="str">
            <v>3 S 02 510 00</v>
          </cell>
          <cell r="B25" t="str">
            <v>Lama asfáltica fina (granulometrias I e II )</v>
          </cell>
          <cell r="C25" t="str">
            <v>m2</v>
          </cell>
          <cell r="D25">
            <v>0.28000000000000003</v>
          </cell>
          <cell r="E25">
            <v>0.09</v>
          </cell>
          <cell r="F25">
            <v>0.37</v>
          </cell>
        </row>
        <row r="26">
          <cell r="A26" t="str">
            <v>3 S 02 510 01</v>
          </cell>
          <cell r="B26" t="str">
            <v>Lama asfáltica grossa (granulometrias III e IV)</v>
          </cell>
          <cell r="C26" t="str">
            <v>m2</v>
          </cell>
          <cell r="D26">
            <v>0.5</v>
          </cell>
          <cell r="E26">
            <v>0.16</v>
          </cell>
          <cell r="F26">
            <v>0.67</v>
          </cell>
        </row>
        <row r="27">
          <cell r="A27" t="str">
            <v>3 S 02 520 00</v>
          </cell>
          <cell r="B27" t="str">
            <v>Mistura areia-asfalto em betoneira</v>
          </cell>
          <cell r="C27" t="str">
            <v>m3</v>
          </cell>
          <cell r="D27">
            <v>14.69</v>
          </cell>
          <cell r="E27">
            <v>4.78</v>
          </cell>
          <cell r="F27">
            <v>19.47</v>
          </cell>
        </row>
        <row r="28">
          <cell r="A28" t="str">
            <v>3 S 02 520 01</v>
          </cell>
          <cell r="B28" t="str">
            <v>Mistura areia-asfalto usinada a frio</v>
          </cell>
          <cell r="C28" t="str">
            <v>m3</v>
          </cell>
          <cell r="D28">
            <v>9.6</v>
          </cell>
          <cell r="E28">
            <v>3.12</v>
          </cell>
          <cell r="F28">
            <v>12.72</v>
          </cell>
        </row>
        <row r="29">
          <cell r="A29" t="str">
            <v>3 S 02 520 02</v>
          </cell>
          <cell r="B29" t="str">
            <v>Rec.do rev. com areia asfalto a frio</v>
          </cell>
          <cell r="C29" t="str">
            <v>m3</v>
          </cell>
          <cell r="D29">
            <v>11.17</v>
          </cell>
          <cell r="E29">
            <v>3.63</v>
          </cell>
          <cell r="F29">
            <v>14.8</v>
          </cell>
        </row>
        <row r="30">
          <cell r="A30" t="str">
            <v>3 S 02 521 00</v>
          </cell>
          <cell r="B30" t="str">
            <v>Mistura areia-asfalto usinada a quente</v>
          </cell>
          <cell r="C30" t="str">
            <v>m3</v>
          </cell>
          <cell r="D30">
            <v>27.74</v>
          </cell>
          <cell r="E30">
            <v>9.02</v>
          </cell>
          <cell r="F30">
            <v>36.770000000000003</v>
          </cell>
        </row>
        <row r="31">
          <cell r="A31" t="str">
            <v>3 S 02 521 01</v>
          </cell>
          <cell r="B31" t="str">
            <v>Rec. do rev. com areia asfalto a quente</v>
          </cell>
          <cell r="C31" t="str">
            <v>m3</v>
          </cell>
          <cell r="D31">
            <v>7.67</v>
          </cell>
          <cell r="E31">
            <v>2.4900000000000002</v>
          </cell>
          <cell r="F31">
            <v>10.16</v>
          </cell>
        </row>
        <row r="32">
          <cell r="A32" t="str">
            <v>3 S 02 530 00</v>
          </cell>
          <cell r="B32" t="str">
            <v>Mistura betuminosa em betoneira</v>
          </cell>
          <cell r="C32" t="str">
            <v>m3</v>
          </cell>
          <cell r="D32">
            <v>21.48</v>
          </cell>
          <cell r="E32">
            <v>6.99</v>
          </cell>
          <cell r="F32">
            <v>28.47</v>
          </cell>
        </row>
        <row r="33">
          <cell r="A33" t="str">
            <v>3 S 02 530 01</v>
          </cell>
          <cell r="B33" t="str">
            <v>Mistura betuminosa usinada a frio</v>
          </cell>
          <cell r="C33" t="str">
            <v>m3</v>
          </cell>
          <cell r="D33">
            <v>20.29</v>
          </cell>
          <cell r="E33">
            <v>6.6</v>
          </cell>
          <cell r="F33">
            <v>26.89</v>
          </cell>
        </row>
        <row r="34">
          <cell r="A34" t="str">
            <v>3 S 02 530 02</v>
          </cell>
          <cell r="B34" t="str">
            <v>Rec.do rev. com mistura betuminosa a frio</v>
          </cell>
          <cell r="C34" t="str">
            <v>m3</v>
          </cell>
          <cell r="D34">
            <v>12.63</v>
          </cell>
          <cell r="E34">
            <v>4.1100000000000003</v>
          </cell>
          <cell r="F34">
            <v>16.739999999999998</v>
          </cell>
        </row>
        <row r="35">
          <cell r="A35" t="str">
            <v>3 S 02 540 00</v>
          </cell>
          <cell r="B35" t="str">
            <v>Mistura betuminosa usinada a quente</v>
          </cell>
          <cell r="C35" t="str">
            <v>m3</v>
          </cell>
          <cell r="D35">
            <v>42.89</v>
          </cell>
          <cell r="E35">
            <v>13.96</v>
          </cell>
          <cell r="F35">
            <v>56.85</v>
          </cell>
        </row>
        <row r="36">
          <cell r="A36" t="str">
            <v>3 S 02 540 01</v>
          </cell>
          <cell r="B36" t="str">
            <v>Rec.do rev.com mistura betuminosa a quente</v>
          </cell>
          <cell r="C36" t="str">
            <v>m3</v>
          </cell>
          <cell r="D36">
            <v>8.8699999999999992</v>
          </cell>
          <cell r="E36">
            <v>2.88</v>
          </cell>
          <cell r="F36">
            <v>11.76</v>
          </cell>
        </row>
        <row r="37">
          <cell r="A37" t="str">
            <v>3 S 02 601 00</v>
          </cell>
          <cell r="B37" t="str">
            <v>Recomposição de placa de concreto</v>
          </cell>
          <cell r="C37" t="str">
            <v>m3</v>
          </cell>
          <cell r="D37">
            <v>102.55</v>
          </cell>
          <cell r="E37">
            <v>33.380000000000003</v>
          </cell>
          <cell r="F37">
            <v>135.94</v>
          </cell>
        </row>
        <row r="38">
          <cell r="A38" t="str">
            <v>3 S 02 900 00</v>
          </cell>
          <cell r="B38" t="str">
            <v>Remoção mecanizada de revestimento betuminoso</v>
          </cell>
          <cell r="C38" t="str">
            <v>m3</v>
          </cell>
          <cell r="D38">
            <v>2.95</v>
          </cell>
          <cell r="E38">
            <v>0.96</v>
          </cell>
          <cell r="F38">
            <v>3.92</v>
          </cell>
        </row>
        <row r="39">
          <cell r="A39" t="str">
            <v>3 S 02 901 00</v>
          </cell>
          <cell r="B39" t="str">
            <v>Remoção manual de revestimento betuminoso</v>
          </cell>
          <cell r="C39" t="str">
            <v>m3</v>
          </cell>
          <cell r="D39">
            <v>47.07</v>
          </cell>
          <cell r="E39">
            <v>15.32</v>
          </cell>
          <cell r="F39">
            <v>62.39</v>
          </cell>
        </row>
        <row r="40">
          <cell r="A40" t="str">
            <v>3 S 02 902 00</v>
          </cell>
          <cell r="B40" t="str">
            <v>Remoção mecanizada da camada granular do pavimento</v>
          </cell>
          <cell r="C40" t="str">
            <v>m3</v>
          </cell>
          <cell r="D40">
            <v>1.9</v>
          </cell>
          <cell r="E40">
            <v>0.61</v>
          </cell>
          <cell r="F40">
            <v>2.52</v>
          </cell>
        </row>
        <row r="41">
          <cell r="A41" t="str">
            <v>3 S 02 903 00</v>
          </cell>
          <cell r="B41" t="str">
            <v>Remoção manual da camada granular do pavimento</v>
          </cell>
          <cell r="C41" t="str">
            <v>m3</v>
          </cell>
          <cell r="D41">
            <v>25.09</v>
          </cell>
          <cell r="E41">
            <v>8.16</v>
          </cell>
          <cell r="F41">
            <v>33.25</v>
          </cell>
        </row>
        <row r="42">
          <cell r="A42" t="str">
            <v>3 S 02 999 00</v>
          </cell>
          <cell r="B42" t="str">
            <v>Peneiramento</v>
          </cell>
          <cell r="C42" t="str">
            <v>m3</v>
          </cell>
          <cell r="D42">
            <v>3.03</v>
          </cell>
          <cell r="E42">
            <v>0.98</v>
          </cell>
          <cell r="F42">
            <v>4.0199999999999996</v>
          </cell>
        </row>
        <row r="43">
          <cell r="A43" t="str">
            <v>3 S 03 310 00</v>
          </cell>
          <cell r="B43" t="str">
            <v>Concreto ciclópico</v>
          </cell>
          <cell r="C43" t="str">
            <v>m3</v>
          </cell>
          <cell r="D43">
            <v>78.209999999999994</v>
          </cell>
          <cell r="E43">
            <v>25.45</v>
          </cell>
          <cell r="F43">
            <v>103.67</v>
          </cell>
        </row>
        <row r="44">
          <cell r="A44" t="str">
            <v>3 S 03 329 00</v>
          </cell>
          <cell r="B44" t="str">
            <v>Concreto de cimento (confecção e lançamento)</v>
          </cell>
          <cell r="C44" t="str">
            <v>m3</v>
          </cell>
          <cell r="D44">
            <v>96.73</v>
          </cell>
          <cell r="E44">
            <v>31.48</v>
          </cell>
          <cell r="F44">
            <v>128.21</v>
          </cell>
        </row>
        <row r="45">
          <cell r="A45" t="str">
            <v>3 S 03 329 01</v>
          </cell>
          <cell r="B45" t="str">
            <v>Concreto de cimento(confecção manual e lançamento)</v>
          </cell>
          <cell r="C45" t="str">
            <v>m3</v>
          </cell>
          <cell r="D45">
            <v>112.94</v>
          </cell>
          <cell r="E45">
            <v>36.76</v>
          </cell>
          <cell r="F45">
            <v>149.69999999999999</v>
          </cell>
        </row>
        <row r="46">
          <cell r="A46" t="str">
            <v>3 S 03 340 02</v>
          </cell>
          <cell r="B46" t="str">
            <v>Argamassa cimento areia 1-6</v>
          </cell>
          <cell r="C46" t="str">
            <v>m3</v>
          </cell>
          <cell r="D46">
            <v>81.86</v>
          </cell>
          <cell r="E46">
            <v>26.64</v>
          </cell>
          <cell r="F46">
            <v>108.51</v>
          </cell>
        </row>
        <row r="47">
          <cell r="A47" t="str">
            <v>3 S 03 340 03</v>
          </cell>
          <cell r="B47" t="str">
            <v>Argamassa cimento solo 1:10</v>
          </cell>
          <cell r="C47" t="str">
            <v>m3</v>
          </cell>
          <cell r="D47">
            <v>53.21</v>
          </cell>
          <cell r="E47">
            <v>17.32</v>
          </cell>
          <cell r="F47">
            <v>70.53</v>
          </cell>
        </row>
        <row r="48">
          <cell r="A48" t="str">
            <v>3 S 03 353 00</v>
          </cell>
          <cell r="B48" t="str">
            <v>Dobragem e colocação de armadura</v>
          </cell>
          <cell r="C48" t="str">
            <v>kg</v>
          </cell>
          <cell r="D48">
            <v>1.68</v>
          </cell>
          <cell r="E48">
            <v>0.54</v>
          </cell>
          <cell r="F48">
            <v>2.23</v>
          </cell>
        </row>
        <row r="49">
          <cell r="A49" t="str">
            <v>3 S 03 370 00</v>
          </cell>
          <cell r="B49" t="str">
            <v>Forma comum de madeira</v>
          </cell>
          <cell r="C49" t="str">
            <v>m2</v>
          </cell>
          <cell r="D49">
            <v>17.96</v>
          </cell>
          <cell r="E49">
            <v>5.84</v>
          </cell>
          <cell r="F49">
            <v>23.81</v>
          </cell>
        </row>
        <row r="50">
          <cell r="A50" t="str">
            <v>3 S 03 940 01</v>
          </cell>
          <cell r="B50" t="str">
            <v>Reaterro e compactação p/ bueiro</v>
          </cell>
          <cell r="C50" t="str">
            <v>m3</v>
          </cell>
          <cell r="D50">
            <v>6.99</v>
          </cell>
          <cell r="E50">
            <v>2.27</v>
          </cell>
          <cell r="F50">
            <v>9.26</v>
          </cell>
        </row>
        <row r="51">
          <cell r="A51" t="str">
            <v>3 S 03 940 02</v>
          </cell>
          <cell r="B51" t="str">
            <v>Reaterro apiloado</v>
          </cell>
          <cell r="C51" t="str">
            <v>m3</v>
          </cell>
          <cell r="D51">
            <v>4.46</v>
          </cell>
          <cell r="E51">
            <v>1.45</v>
          </cell>
          <cell r="F51">
            <v>5.92</v>
          </cell>
        </row>
        <row r="52">
          <cell r="A52" t="str">
            <v>3 S 03 950 00</v>
          </cell>
          <cell r="B52" t="str">
            <v>Limpeza de ponte</v>
          </cell>
          <cell r="C52" t="str">
            <v>m</v>
          </cell>
          <cell r="D52">
            <v>1.1299999999999999</v>
          </cell>
          <cell r="E52">
            <v>0.37</v>
          </cell>
          <cell r="F52">
            <v>1.5</v>
          </cell>
        </row>
        <row r="53">
          <cell r="A53" t="str">
            <v>3 S 04 000 00</v>
          </cell>
          <cell r="B53" t="str">
            <v>Escavação manual em material de 1a categoria</v>
          </cell>
          <cell r="C53" t="str">
            <v>m3</v>
          </cell>
          <cell r="D53">
            <v>8.07</v>
          </cell>
          <cell r="E53">
            <v>2.62</v>
          </cell>
          <cell r="F53">
            <v>10.7</v>
          </cell>
        </row>
        <row r="54">
          <cell r="A54" t="str">
            <v>3 S 04 000 01</v>
          </cell>
          <cell r="B54" t="str">
            <v>Escavação manual em material de 2a categoria</v>
          </cell>
          <cell r="C54" t="str">
            <v>m3</v>
          </cell>
          <cell r="D54">
            <v>10.76</v>
          </cell>
          <cell r="E54">
            <v>3.5</v>
          </cell>
          <cell r="F54">
            <v>14.26</v>
          </cell>
        </row>
        <row r="55">
          <cell r="A55" t="str">
            <v>3 S 04 001 00</v>
          </cell>
          <cell r="B55" t="str">
            <v>Escavação mecaniz. de vala em mater. de 1a cat.</v>
          </cell>
          <cell r="C55" t="str">
            <v>m3</v>
          </cell>
          <cell r="D55">
            <v>2.37</v>
          </cell>
          <cell r="E55">
            <v>0.77</v>
          </cell>
          <cell r="F55">
            <v>3.14</v>
          </cell>
        </row>
        <row r="56">
          <cell r="A56" t="str">
            <v>3 S 04 010 00</v>
          </cell>
          <cell r="B56" t="str">
            <v>Escavação mecaniz.de vala em material de 2a cat.</v>
          </cell>
          <cell r="C56" t="str">
            <v>m3</v>
          </cell>
          <cell r="D56">
            <v>2.96</v>
          </cell>
          <cell r="E56">
            <v>0.96</v>
          </cell>
          <cell r="F56">
            <v>3.93</v>
          </cell>
        </row>
        <row r="57">
          <cell r="A57" t="str">
            <v>3 S 04 020 00</v>
          </cell>
          <cell r="B57" t="str">
            <v>Escavação e carga de material de 3a cat. em valas</v>
          </cell>
          <cell r="C57" t="str">
            <v>m3</v>
          </cell>
          <cell r="D57">
            <v>22.81</v>
          </cell>
          <cell r="E57">
            <v>7.42</v>
          </cell>
          <cell r="F57">
            <v>30.24</v>
          </cell>
        </row>
        <row r="58">
          <cell r="A58" t="str">
            <v>3 S 04 300 16</v>
          </cell>
          <cell r="B58" t="str">
            <v>Bueiro met. chapa múltipla D=1,60m galv.</v>
          </cell>
          <cell r="C58" t="str">
            <v>m</v>
          </cell>
          <cell r="D58">
            <v>1077.76</v>
          </cell>
          <cell r="E58">
            <v>350.81</v>
          </cell>
          <cell r="F58">
            <v>1428.58</v>
          </cell>
        </row>
        <row r="59">
          <cell r="A59" t="str">
            <v>3 S 04 300 20</v>
          </cell>
          <cell r="B59" t="str">
            <v>Bueiro met. chapa múltipla D=2,00m galv.</v>
          </cell>
          <cell r="C59" t="str">
            <v>m</v>
          </cell>
          <cell r="D59">
            <v>1350.4</v>
          </cell>
          <cell r="E59">
            <v>439.55</v>
          </cell>
          <cell r="F59">
            <v>1789.96</v>
          </cell>
        </row>
        <row r="60">
          <cell r="A60" t="str">
            <v>3 S 04 301 16</v>
          </cell>
          <cell r="B60" t="str">
            <v>Bueiro met.chapas múlt. D=1,60 m rev. epoxy</v>
          </cell>
          <cell r="C60" t="str">
            <v>m</v>
          </cell>
          <cell r="D60">
            <v>1157.76</v>
          </cell>
          <cell r="E60">
            <v>376.85</v>
          </cell>
          <cell r="F60">
            <v>1534.62</v>
          </cell>
        </row>
        <row r="61">
          <cell r="A61" t="str">
            <v>3 S 04 301 20</v>
          </cell>
          <cell r="B61" t="str">
            <v>Bueiro met. chapas múlt. D=2,00 m rev. epoxy</v>
          </cell>
          <cell r="C61" t="str">
            <v>m</v>
          </cell>
          <cell r="D61">
            <v>1450.4</v>
          </cell>
          <cell r="E61">
            <v>472.1</v>
          </cell>
          <cell r="F61">
            <v>1922.51</v>
          </cell>
        </row>
        <row r="62">
          <cell r="A62" t="str">
            <v>3 S 04 310 16</v>
          </cell>
          <cell r="B62" t="str">
            <v>Bueiro met. s/interrupção tráf. D=1,60 m galv.</v>
          </cell>
          <cell r="C62" t="str">
            <v>m</v>
          </cell>
          <cell r="D62">
            <v>922.74</v>
          </cell>
          <cell r="E62">
            <v>300.35000000000002</v>
          </cell>
          <cell r="F62">
            <v>1223.0999999999999</v>
          </cell>
        </row>
        <row r="63">
          <cell r="A63" t="str">
            <v>3 S 04 310 20</v>
          </cell>
          <cell r="B63" t="str">
            <v>Bueiro met. s/interrupção tráf. D=2,00 m galv.</v>
          </cell>
          <cell r="C63" t="str">
            <v>m</v>
          </cell>
          <cell r="D63">
            <v>1146.29</v>
          </cell>
          <cell r="E63">
            <v>373.11</v>
          </cell>
          <cell r="F63">
            <v>1519.4</v>
          </cell>
        </row>
        <row r="64">
          <cell r="A64" t="str">
            <v>3 S 04 311 16</v>
          </cell>
          <cell r="B64" t="str">
            <v>Bueiro met.s/interrupção tráf. D=1,60 m rev. epoxy</v>
          </cell>
          <cell r="C64" t="str">
            <v>m</v>
          </cell>
          <cell r="D64">
            <v>1388.54</v>
          </cell>
          <cell r="E64">
            <v>451.97</v>
          </cell>
          <cell r="F64">
            <v>1840.52</v>
          </cell>
        </row>
        <row r="65">
          <cell r="A65" t="str">
            <v>3 S 04 311 20</v>
          </cell>
          <cell r="B65" t="str">
            <v>Bueiro met.s/interrupção tráf. D=2,00 m rev. epoxy</v>
          </cell>
          <cell r="C65" t="str">
            <v>m</v>
          </cell>
          <cell r="D65">
            <v>1227.29</v>
          </cell>
          <cell r="E65">
            <v>399.48</v>
          </cell>
          <cell r="F65">
            <v>1626.77</v>
          </cell>
        </row>
        <row r="66">
          <cell r="A66" t="str">
            <v>3 S 04 590 00</v>
          </cell>
          <cell r="B66" t="str">
            <v>Assentamento de dreno profundo</v>
          </cell>
          <cell r="C66" t="str">
            <v>m</v>
          </cell>
          <cell r="D66">
            <v>18.61</v>
          </cell>
          <cell r="E66">
            <v>6.06</v>
          </cell>
          <cell r="F66">
            <v>24.67</v>
          </cell>
        </row>
        <row r="67">
          <cell r="A67" t="str">
            <v>3 S 04 999 08</v>
          </cell>
          <cell r="B67" t="str">
            <v>Selo de argila apiloado com solo local</v>
          </cell>
          <cell r="C67" t="str">
            <v>m3</v>
          </cell>
          <cell r="D67">
            <v>4.46</v>
          </cell>
          <cell r="E67">
            <v>1.45</v>
          </cell>
          <cell r="F67">
            <v>5.92</v>
          </cell>
        </row>
        <row r="68">
          <cell r="A68" t="str">
            <v>3 S 05 000 00</v>
          </cell>
          <cell r="B68" t="str">
            <v>Enrocamento de pedra arrumada</v>
          </cell>
          <cell r="C68" t="str">
            <v>m3</v>
          </cell>
          <cell r="D68">
            <v>32.64</v>
          </cell>
          <cell r="E68">
            <v>10.62</v>
          </cell>
          <cell r="F68">
            <v>43.27</v>
          </cell>
        </row>
        <row r="69">
          <cell r="A69" t="str">
            <v>3 S 05 001 00</v>
          </cell>
          <cell r="B69" t="str">
            <v>Enrocamento de pedra jogada</v>
          </cell>
          <cell r="C69" t="str">
            <v>m3</v>
          </cell>
          <cell r="D69">
            <v>21.93</v>
          </cell>
          <cell r="E69">
            <v>7.13</v>
          </cell>
          <cell r="F69">
            <v>29.07</v>
          </cell>
        </row>
        <row r="70">
          <cell r="A70" t="str">
            <v>3 S 05 101 01</v>
          </cell>
          <cell r="B70" t="str">
            <v>Revestimento vegetal com mudas</v>
          </cell>
          <cell r="C70" t="str">
            <v>m2</v>
          </cell>
          <cell r="D70">
            <v>1.51</v>
          </cell>
          <cell r="E70">
            <v>0.49</v>
          </cell>
          <cell r="F70">
            <v>2.0099999999999998</v>
          </cell>
        </row>
        <row r="71">
          <cell r="A71" t="str">
            <v>3 S 05 101 02</v>
          </cell>
          <cell r="B71" t="str">
            <v>Revestimento vegetal com grama em leivas</v>
          </cell>
          <cell r="C71" t="str">
            <v>m2</v>
          </cell>
          <cell r="D71">
            <v>1.62</v>
          </cell>
          <cell r="E71">
            <v>0.53</v>
          </cell>
          <cell r="F71">
            <v>2.15</v>
          </cell>
        </row>
        <row r="72">
          <cell r="A72" t="str">
            <v>3 S 08 001 00</v>
          </cell>
          <cell r="B72" t="str">
            <v>Reconformação da plataforma</v>
          </cell>
          <cell r="C72" t="str">
            <v>ha</v>
          </cell>
          <cell r="D72">
            <v>55.22</v>
          </cell>
          <cell r="E72">
            <v>17.97</v>
          </cell>
          <cell r="F72">
            <v>73.19</v>
          </cell>
        </row>
        <row r="73">
          <cell r="A73" t="str">
            <v>3 S 08 100 00</v>
          </cell>
          <cell r="B73" t="str">
            <v>Tapa buraco</v>
          </cell>
          <cell r="C73" t="str">
            <v>m3</v>
          </cell>
          <cell r="D73">
            <v>49.27</v>
          </cell>
          <cell r="E73">
            <v>16.04</v>
          </cell>
          <cell r="F73">
            <v>65.31</v>
          </cell>
        </row>
        <row r="74">
          <cell r="A74" t="str">
            <v>3 S 08 101 01</v>
          </cell>
          <cell r="B74" t="str">
            <v>Remendo profundo com demolição manual</v>
          </cell>
          <cell r="C74" t="str">
            <v>m3</v>
          </cell>
          <cell r="D74">
            <v>57.84</v>
          </cell>
          <cell r="E74">
            <v>18.82</v>
          </cell>
          <cell r="F74">
            <v>76.67</v>
          </cell>
        </row>
        <row r="75">
          <cell r="A75" t="str">
            <v>3 S 08 101 02</v>
          </cell>
          <cell r="B75" t="str">
            <v>Remendo profundo com demolição mecanizada</v>
          </cell>
          <cell r="C75" t="str">
            <v>m3</v>
          </cell>
          <cell r="D75">
            <v>42.59</v>
          </cell>
          <cell r="E75">
            <v>13.86</v>
          </cell>
          <cell r="F75">
            <v>56.45</v>
          </cell>
        </row>
        <row r="76">
          <cell r="A76" t="str">
            <v>3 S 08 102 00</v>
          </cell>
          <cell r="B76" t="str">
            <v>Limpeza ench. juntas pav. concr. a quente (consv)</v>
          </cell>
          <cell r="C76" t="str">
            <v>m</v>
          </cell>
          <cell r="D76">
            <v>0.68</v>
          </cell>
          <cell r="E76">
            <v>0.22</v>
          </cell>
          <cell r="F76">
            <v>0.91</v>
          </cell>
        </row>
        <row r="77">
          <cell r="A77" t="str">
            <v>3 S 08 102 01</v>
          </cell>
          <cell r="B77" t="str">
            <v>Limpeza ench. juntas pav. concr. a frio (consv)</v>
          </cell>
          <cell r="C77" t="str">
            <v>m</v>
          </cell>
          <cell r="D77">
            <v>0.56999999999999995</v>
          </cell>
          <cell r="E77">
            <v>0.18</v>
          </cell>
          <cell r="F77">
            <v>0.76</v>
          </cell>
        </row>
        <row r="78">
          <cell r="A78" t="str">
            <v>3 S 08 103 00</v>
          </cell>
          <cell r="B78" t="str">
            <v>Selagem de trinca</v>
          </cell>
          <cell r="C78" t="str">
            <v>l</v>
          </cell>
          <cell r="D78">
            <v>0.43</v>
          </cell>
          <cell r="E78">
            <v>0.14000000000000001</v>
          </cell>
          <cell r="F78">
            <v>0.56999999999999995</v>
          </cell>
        </row>
        <row r="79">
          <cell r="A79" t="str">
            <v>3 S 08 104 01</v>
          </cell>
          <cell r="B79" t="str">
            <v>Combate à exsudação com areia</v>
          </cell>
          <cell r="C79" t="str">
            <v>m2</v>
          </cell>
          <cell r="D79">
            <v>0.15</v>
          </cell>
          <cell r="E79">
            <v>0.04</v>
          </cell>
          <cell r="F79">
            <v>0.2</v>
          </cell>
        </row>
        <row r="80">
          <cell r="A80" t="str">
            <v>3 S 08 104 02</v>
          </cell>
          <cell r="B80" t="str">
            <v>Combate à exsudação com pedrisco</v>
          </cell>
          <cell r="C80" t="str">
            <v>m2</v>
          </cell>
          <cell r="D80">
            <v>0.18</v>
          </cell>
          <cell r="E80">
            <v>0.06</v>
          </cell>
          <cell r="F80">
            <v>0.24</v>
          </cell>
        </row>
        <row r="81">
          <cell r="A81" t="str">
            <v>3 S 08 109 00</v>
          </cell>
          <cell r="B81" t="str">
            <v>Correção de defeitos com mistura betuminosa</v>
          </cell>
          <cell r="C81" t="str">
            <v>m3</v>
          </cell>
          <cell r="D81">
            <v>30.73</v>
          </cell>
          <cell r="E81">
            <v>10</v>
          </cell>
          <cell r="F81">
            <v>40.74</v>
          </cell>
        </row>
        <row r="82">
          <cell r="A82" t="str">
            <v>3 S 08 109 12</v>
          </cell>
          <cell r="B82" t="str">
            <v>Correção de defeitos por fresagem descontínua</v>
          </cell>
          <cell r="C82" t="str">
            <v>m3</v>
          </cell>
          <cell r="D82">
            <v>64.209999999999994</v>
          </cell>
          <cell r="E82">
            <v>20.9</v>
          </cell>
          <cell r="F82">
            <v>85.11</v>
          </cell>
        </row>
        <row r="83">
          <cell r="A83" t="str">
            <v>3 S 08 110 00</v>
          </cell>
          <cell r="B83" t="str">
            <v>Correção de defeitos por penetração</v>
          </cell>
          <cell r="C83" t="str">
            <v>m2</v>
          </cell>
          <cell r="D83">
            <v>3.4</v>
          </cell>
          <cell r="E83">
            <v>1.1000000000000001</v>
          </cell>
          <cell r="F83">
            <v>4.51</v>
          </cell>
        </row>
        <row r="84">
          <cell r="A84" t="str">
            <v>3 S 08 200 00</v>
          </cell>
          <cell r="B84" t="str">
            <v>Recomp. de guarda corpo</v>
          </cell>
          <cell r="C84" t="str">
            <v>m</v>
          </cell>
          <cell r="D84">
            <v>28.12</v>
          </cell>
          <cell r="E84">
            <v>9.15</v>
          </cell>
          <cell r="F84">
            <v>37.270000000000003</v>
          </cell>
        </row>
        <row r="85">
          <cell r="A85" t="str">
            <v>3 S 08 200 01</v>
          </cell>
          <cell r="B85" t="str">
            <v>Recomposição de sarjeta em alvenaria de tijolo</v>
          </cell>
          <cell r="C85" t="str">
            <v>m2</v>
          </cell>
          <cell r="D85">
            <v>13.37</v>
          </cell>
          <cell r="E85">
            <v>4.3499999999999996</v>
          </cell>
          <cell r="F85">
            <v>17.72</v>
          </cell>
        </row>
        <row r="86">
          <cell r="A86" t="str">
            <v>3 S 08 300 01</v>
          </cell>
          <cell r="B86" t="str">
            <v>Limpeza de sarjeta e meio fio</v>
          </cell>
          <cell r="C86" t="str">
            <v>m</v>
          </cell>
          <cell r="D86">
            <v>0.09</v>
          </cell>
          <cell r="E86">
            <v>0.02</v>
          </cell>
          <cell r="F86">
            <v>0.12</v>
          </cell>
        </row>
        <row r="87">
          <cell r="A87" t="str">
            <v>3 S 08 301 01</v>
          </cell>
          <cell r="B87" t="str">
            <v>Limpeza de valeta de corte</v>
          </cell>
          <cell r="C87" t="str">
            <v>m</v>
          </cell>
          <cell r="D87">
            <v>0.13</v>
          </cell>
          <cell r="E87">
            <v>0.04</v>
          </cell>
          <cell r="F87">
            <v>0.18</v>
          </cell>
        </row>
        <row r="88">
          <cell r="A88" t="str">
            <v>3 S 08 301 02</v>
          </cell>
          <cell r="B88" t="str">
            <v>Limpeza de vala de drenagem</v>
          </cell>
          <cell r="C88" t="str">
            <v>m</v>
          </cell>
          <cell r="D88">
            <v>0.54</v>
          </cell>
          <cell r="E88">
            <v>0.17</v>
          </cell>
          <cell r="F88">
            <v>0.72</v>
          </cell>
        </row>
        <row r="89">
          <cell r="A89" t="str">
            <v>3 S 08 301 03</v>
          </cell>
          <cell r="B89" t="str">
            <v>Limpeza de descida d'água</v>
          </cell>
          <cell r="C89" t="str">
            <v>m</v>
          </cell>
          <cell r="D89">
            <v>0.18</v>
          </cell>
          <cell r="E89">
            <v>0.05</v>
          </cell>
          <cell r="F89">
            <v>0.24</v>
          </cell>
        </row>
        <row r="90">
          <cell r="A90" t="str">
            <v>3 S 08 302 01</v>
          </cell>
          <cell r="B90" t="str">
            <v>Limpeza de bueiro</v>
          </cell>
          <cell r="C90" t="str">
            <v>m3</v>
          </cell>
          <cell r="D90">
            <v>3.03</v>
          </cell>
          <cell r="E90">
            <v>0.98</v>
          </cell>
          <cell r="F90">
            <v>4.0199999999999996</v>
          </cell>
        </row>
        <row r="91">
          <cell r="A91" t="str">
            <v>3 S 08 302 02</v>
          </cell>
          <cell r="B91" t="str">
            <v>Desobstrução de bueiro</v>
          </cell>
          <cell r="C91" t="str">
            <v>m3</v>
          </cell>
          <cell r="D91">
            <v>8.8000000000000007</v>
          </cell>
          <cell r="E91">
            <v>2.86</v>
          </cell>
          <cell r="F91">
            <v>11.67</v>
          </cell>
        </row>
        <row r="92">
          <cell r="A92" t="str">
            <v>3 S 08 302 03</v>
          </cell>
          <cell r="B92" t="str">
            <v>Assentamento de tubo D=0,60 m</v>
          </cell>
          <cell r="C92" t="str">
            <v>m</v>
          </cell>
          <cell r="D92">
            <v>55.31</v>
          </cell>
          <cell r="E92">
            <v>18</v>
          </cell>
          <cell r="F92">
            <v>73.319999999999993</v>
          </cell>
        </row>
        <row r="93">
          <cell r="A93" t="str">
            <v>3 S 08 302 04</v>
          </cell>
          <cell r="B93" t="str">
            <v>Assentamento de tubo D=0,80 m</v>
          </cell>
          <cell r="C93" t="str">
            <v>m</v>
          </cell>
          <cell r="D93">
            <v>83.26</v>
          </cell>
          <cell r="E93">
            <v>27.1</v>
          </cell>
          <cell r="F93">
            <v>110.36</v>
          </cell>
        </row>
        <row r="94">
          <cell r="A94" t="str">
            <v>3 S 08 302 05</v>
          </cell>
          <cell r="B94" t="str">
            <v>Assentamento de tubo D=1,0 m</v>
          </cell>
          <cell r="C94" t="str">
            <v>m</v>
          </cell>
          <cell r="D94">
            <v>122.24</v>
          </cell>
          <cell r="E94">
            <v>39.78</v>
          </cell>
          <cell r="F94">
            <v>162.03</v>
          </cell>
        </row>
        <row r="95">
          <cell r="A95" t="str">
            <v>3 S 08 302 06</v>
          </cell>
          <cell r="B95" t="str">
            <v>Assentamento de tubo D=1,20 m</v>
          </cell>
          <cell r="C95" t="str">
            <v>m</v>
          </cell>
          <cell r="D95">
            <v>176.45</v>
          </cell>
          <cell r="E95">
            <v>57.43</v>
          </cell>
          <cell r="F95">
            <v>233.89</v>
          </cell>
        </row>
        <row r="96">
          <cell r="A96" t="str">
            <v>3 S 08 400 00</v>
          </cell>
          <cell r="B96" t="str">
            <v>Limpeza de placa de sinalização</v>
          </cell>
          <cell r="C96" t="str">
            <v>m2</v>
          </cell>
          <cell r="D96">
            <v>1.4</v>
          </cell>
          <cell r="E96">
            <v>0.45</v>
          </cell>
          <cell r="F96">
            <v>1.85</v>
          </cell>
        </row>
        <row r="97">
          <cell r="A97" t="str">
            <v>3 S 08 400 01</v>
          </cell>
          <cell r="B97" t="str">
            <v>Recomposição placa de sinalização</v>
          </cell>
          <cell r="C97" t="str">
            <v>m2</v>
          </cell>
          <cell r="D97">
            <v>5.81</v>
          </cell>
          <cell r="E97">
            <v>1.89</v>
          </cell>
          <cell r="F97">
            <v>7.71</v>
          </cell>
        </row>
        <row r="98">
          <cell r="A98" t="str">
            <v>3 S 08 400 02</v>
          </cell>
          <cell r="B98" t="str">
            <v>Substituição de balizador</v>
          </cell>
          <cell r="C98" t="str">
            <v>un</v>
          </cell>
          <cell r="D98">
            <v>7.5</v>
          </cell>
          <cell r="E98">
            <v>2.44</v>
          </cell>
          <cell r="F98">
            <v>9.94</v>
          </cell>
        </row>
        <row r="99">
          <cell r="A99" t="str">
            <v>3 S 08 401 00</v>
          </cell>
          <cell r="B99" t="str">
            <v>Recomposição de defensa metálica</v>
          </cell>
          <cell r="C99" t="str">
            <v>m</v>
          </cell>
          <cell r="D99">
            <v>92.42</v>
          </cell>
          <cell r="E99">
            <v>30.08</v>
          </cell>
          <cell r="F99">
            <v>122.5</v>
          </cell>
        </row>
        <row r="100">
          <cell r="A100" t="str">
            <v>3 S 08 402 00</v>
          </cell>
          <cell r="B100" t="str">
            <v>Caiação</v>
          </cell>
          <cell r="C100" t="str">
            <v>m2</v>
          </cell>
          <cell r="D100">
            <v>0.45</v>
          </cell>
          <cell r="E100">
            <v>0.14000000000000001</v>
          </cell>
          <cell r="F100">
            <v>0.59</v>
          </cell>
        </row>
        <row r="101">
          <cell r="A101" t="str">
            <v>3 S 08 403 00</v>
          </cell>
          <cell r="B101" t="str">
            <v>Renovação de sinalização horizontal</v>
          </cell>
          <cell r="C101" t="str">
            <v>m2</v>
          </cell>
          <cell r="D101">
            <v>10.43</v>
          </cell>
          <cell r="E101">
            <v>3.39</v>
          </cell>
          <cell r="F101">
            <v>13.83</v>
          </cell>
        </row>
        <row r="102">
          <cell r="A102" t="str">
            <v>3 S 08 404 00</v>
          </cell>
          <cell r="B102" t="str">
            <v>Recomp. tot. cerca c/ mourão de conc. secção quad.</v>
          </cell>
          <cell r="C102" t="str">
            <v>m</v>
          </cell>
          <cell r="D102">
            <v>5.61</v>
          </cell>
          <cell r="E102">
            <v>1.82</v>
          </cell>
          <cell r="F102">
            <v>7.43</v>
          </cell>
        </row>
        <row r="103">
          <cell r="A103" t="str">
            <v>3 S 08 404 01</v>
          </cell>
          <cell r="B103" t="str">
            <v>Recomp. parc. cerca de conc. seção quad. - mourão</v>
          </cell>
          <cell r="C103" t="str">
            <v>m</v>
          </cell>
          <cell r="D103">
            <v>4.7</v>
          </cell>
          <cell r="E103">
            <v>1.53</v>
          </cell>
          <cell r="F103">
            <v>6.24</v>
          </cell>
        </row>
        <row r="104">
          <cell r="A104" t="str">
            <v>3 S 08 404 02</v>
          </cell>
          <cell r="B104" t="str">
            <v>Recomp. parc. cerca c/ mourão de concr.-arame</v>
          </cell>
          <cell r="C104" t="str">
            <v>m</v>
          </cell>
          <cell r="D104">
            <v>1.17</v>
          </cell>
          <cell r="E104">
            <v>0.38</v>
          </cell>
          <cell r="F104">
            <v>1.55</v>
          </cell>
        </row>
        <row r="105">
          <cell r="A105" t="str">
            <v>3 S 08 404 03</v>
          </cell>
          <cell r="B105" t="str">
            <v>Recomp. tot. cerca c/ mourão concr. seção triang.</v>
          </cell>
          <cell r="C105" t="str">
            <v>m</v>
          </cell>
          <cell r="D105">
            <v>4.82</v>
          </cell>
          <cell r="E105">
            <v>1.57</v>
          </cell>
          <cell r="F105">
            <v>6.4</v>
          </cell>
        </row>
        <row r="106">
          <cell r="A106" t="str">
            <v>3 S 08 404 04</v>
          </cell>
          <cell r="B106" t="str">
            <v>Recomp. parc. cerca c/ mourão concr. seção triang.</v>
          </cell>
          <cell r="C106" t="str">
            <v>m</v>
          </cell>
          <cell r="D106">
            <v>4.03</v>
          </cell>
          <cell r="E106">
            <v>1.31</v>
          </cell>
          <cell r="F106">
            <v>5.34</v>
          </cell>
        </row>
        <row r="107">
          <cell r="A107" t="str">
            <v>3 S 08 414 00</v>
          </cell>
          <cell r="B107" t="str">
            <v>Recomposição total de cerca com mourão de madeira</v>
          </cell>
          <cell r="C107" t="str">
            <v>m</v>
          </cell>
          <cell r="D107">
            <v>3.35</v>
          </cell>
          <cell r="E107">
            <v>1.0900000000000001</v>
          </cell>
          <cell r="F107">
            <v>4.4400000000000004</v>
          </cell>
        </row>
        <row r="108">
          <cell r="A108" t="str">
            <v>3 S 08 414 01</v>
          </cell>
          <cell r="B108" t="str">
            <v>Recomposição parcial cerca de madeira - mourão</v>
          </cell>
          <cell r="C108" t="str">
            <v>m</v>
          </cell>
          <cell r="D108">
            <v>2.81</v>
          </cell>
          <cell r="E108">
            <v>0.91</v>
          </cell>
          <cell r="F108">
            <v>3.73</v>
          </cell>
        </row>
        <row r="109">
          <cell r="A109" t="str">
            <v>3 S 08 414 02</v>
          </cell>
          <cell r="B109" t="str">
            <v>Recomp. parcial cerca c/ mourão de madeira - arame</v>
          </cell>
          <cell r="C109" t="str">
            <v>m</v>
          </cell>
          <cell r="D109">
            <v>0.9</v>
          </cell>
          <cell r="E109">
            <v>0.28999999999999998</v>
          </cell>
          <cell r="F109">
            <v>1.19</v>
          </cell>
        </row>
        <row r="110">
          <cell r="A110" t="str">
            <v>3 S 08 500 00</v>
          </cell>
          <cell r="B110" t="str">
            <v>Recomposição manual de aterro</v>
          </cell>
          <cell r="C110" t="str">
            <v>m3</v>
          </cell>
          <cell r="D110">
            <v>23.96</v>
          </cell>
          <cell r="E110">
            <v>7.8</v>
          </cell>
          <cell r="F110">
            <v>31.76</v>
          </cell>
        </row>
        <row r="111">
          <cell r="A111" t="str">
            <v>3 S 08 501 00</v>
          </cell>
          <cell r="B111" t="str">
            <v>Recomposição mecanizada de aterro</v>
          </cell>
          <cell r="C111" t="str">
            <v>m3</v>
          </cell>
          <cell r="D111">
            <v>7.79</v>
          </cell>
          <cell r="E111">
            <v>2.5299999999999998</v>
          </cell>
          <cell r="F111">
            <v>10.33</v>
          </cell>
        </row>
        <row r="112">
          <cell r="A112" t="str">
            <v>3 S 08 510 00</v>
          </cell>
          <cell r="B112" t="str">
            <v>Remoção manual de barreira em solo</v>
          </cell>
          <cell r="C112" t="str">
            <v>m3</v>
          </cell>
          <cell r="D112">
            <v>5.96</v>
          </cell>
          <cell r="E112">
            <v>1.94</v>
          </cell>
          <cell r="F112">
            <v>7.9</v>
          </cell>
        </row>
        <row r="113">
          <cell r="A113" t="str">
            <v>3 S 08 510 01</v>
          </cell>
          <cell r="B113" t="str">
            <v>Remoção manual de barreira em rocha</v>
          </cell>
          <cell r="C113" t="str">
            <v>m3</v>
          </cell>
          <cell r="D113">
            <v>7.45</v>
          </cell>
          <cell r="E113">
            <v>2.42</v>
          </cell>
          <cell r="F113">
            <v>9.8699999999999992</v>
          </cell>
        </row>
        <row r="114">
          <cell r="A114" t="str">
            <v>3 S 08 511 00</v>
          </cell>
          <cell r="B114" t="str">
            <v>Remoção mecanizada de barreira - solo</v>
          </cell>
          <cell r="C114" t="str">
            <v>m3</v>
          </cell>
          <cell r="D114">
            <v>1.49</v>
          </cell>
          <cell r="E114">
            <v>0.48</v>
          </cell>
          <cell r="F114">
            <v>1.98</v>
          </cell>
        </row>
        <row r="115">
          <cell r="A115" t="str">
            <v>3 S 08 512 00</v>
          </cell>
          <cell r="B115" t="str">
            <v>Remoção mecanizada de barreira - rocha</v>
          </cell>
          <cell r="C115" t="str">
            <v>m3</v>
          </cell>
          <cell r="D115">
            <v>2.29</v>
          </cell>
          <cell r="E115">
            <v>0.74</v>
          </cell>
          <cell r="F115">
            <v>3.03</v>
          </cell>
        </row>
        <row r="116">
          <cell r="A116" t="str">
            <v>3 S 08 513 00</v>
          </cell>
          <cell r="B116" t="str">
            <v>Remoção de matacões</v>
          </cell>
          <cell r="C116" t="str">
            <v>m3</v>
          </cell>
          <cell r="D116">
            <v>19.13</v>
          </cell>
          <cell r="E116">
            <v>6.22</v>
          </cell>
          <cell r="F116">
            <v>25.36</v>
          </cell>
        </row>
        <row r="117">
          <cell r="A117" t="str">
            <v>3 S 08 900 00</v>
          </cell>
          <cell r="B117" t="str">
            <v>Roçada manual</v>
          </cell>
          <cell r="C117" t="str">
            <v>ha</v>
          </cell>
          <cell r="D117">
            <v>252.79</v>
          </cell>
          <cell r="E117">
            <v>82.28</v>
          </cell>
          <cell r="F117">
            <v>335.07</v>
          </cell>
        </row>
        <row r="118">
          <cell r="A118" t="str">
            <v>3 S 08 900 01</v>
          </cell>
          <cell r="B118" t="str">
            <v>Roçada de capim colonião</v>
          </cell>
          <cell r="C118" t="str">
            <v>ha</v>
          </cell>
          <cell r="D118">
            <v>606.70000000000005</v>
          </cell>
          <cell r="E118">
            <v>197.48</v>
          </cell>
          <cell r="F118">
            <v>804.18</v>
          </cell>
        </row>
        <row r="119">
          <cell r="A119" t="str">
            <v>3 S 08 901 00</v>
          </cell>
          <cell r="B119" t="str">
            <v>Roçada mecanizada</v>
          </cell>
          <cell r="C119" t="str">
            <v>ha</v>
          </cell>
          <cell r="D119">
            <v>83</v>
          </cell>
          <cell r="E119">
            <v>27.01</v>
          </cell>
          <cell r="F119">
            <v>110.02</v>
          </cell>
        </row>
        <row r="120">
          <cell r="A120" t="str">
            <v>3 S 08 901 01</v>
          </cell>
          <cell r="B120" t="str">
            <v>Corte e limpeza de áreas gramadas</v>
          </cell>
          <cell r="C120" t="str">
            <v>m2</v>
          </cell>
          <cell r="D120">
            <v>0.02</v>
          </cell>
          <cell r="E120">
            <v>0</v>
          </cell>
          <cell r="F120">
            <v>0.03</v>
          </cell>
        </row>
        <row r="121">
          <cell r="A121" t="str">
            <v>3 S 08 910 00</v>
          </cell>
          <cell r="B121" t="str">
            <v>Capina manual</v>
          </cell>
          <cell r="C121" t="str">
            <v>m2</v>
          </cell>
          <cell r="D121">
            <v>0.1</v>
          </cell>
          <cell r="E121">
            <v>0.03</v>
          </cell>
          <cell r="F121">
            <v>0.13</v>
          </cell>
        </row>
        <row r="122">
          <cell r="A122" t="str">
            <v>3 S 09 001 00</v>
          </cell>
          <cell r="B122" t="str">
            <v>Transporte local c/ basc. 5m3 em rodov. não pav.</v>
          </cell>
          <cell r="C122" t="str">
            <v>tkm</v>
          </cell>
          <cell r="D122">
            <v>0.25</v>
          </cell>
          <cell r="E122">
            <v>0.08</v>
          </cell>
          <cell r="F122">
            <v>0.33</v>
          </cell>
        </row>
        <row r="123">
          <cell r="A123" t="str">
            <v>3 S 09 001 06</v>
          </cell>
          <cell r="B123" t="str">
            <v>Transporte local c/ basc. 10m3 em rodov. não pav.</v>
          </cell>
          <cell r="C123" t="str">
            <v>tkm</v>
          </cell>
          <cell r="D123">
            <v>0.23</v>
          </cell>
          <cell r="E123">
            <v>7.0000000000000007E-2</v>
          </cell>
          <cell r="F123">
            <v>0.3</v>
          </cell>
        </row>
        <row r="124">
          <cell r="A124" t="str">
            <v>3 S 09 001 41</v>
          </cell>
          <cell r="B124" t="str">
            <v>Transp. local c/ carroceria 4t em rodov. não pav.</v>
          </cell>
          <cell r="C124" t="str">
            <v>tkm</v>
          </cell>
          <cell r="D124">
            <v>0.35</v>
          </cell>
          <cell r="E124">
            <v>0.11</v>
          </cell>
          <cell r="F124">
            <v>0.46</v>
          </cell>
        </row>
        <row r="125">
          <cell r="A125" t="str">
            <v>3 S 09 001 90</v>
          </cell>
          <cell r="B125" t="str">
            <v>Transporte comercial c/ carroc. rodov. não pav.</v>
          </cell>
          <cell r="C125" t="str">
            <v>tkm</v>
          </cell>
          <cell r="D125">
            <v>0.15</v>
          </cell>
          <cell r="E125">
            <v>0.04</v>
          </cell>
          <cell r="F125">
            <v>0.2</v>
          </cell>
        </row>
        <row r="126">
          <cell r="A126" t="str">
            <v>3 S 09 002 00</v>
          </cell>
          <cell r="B126" t="str">
            <v>Transporte local basc. 5m3 em rodov. pav.</v>
          </cell>
          <cell r="C126" t="str">
            <v>tkm</v>
          </cell>
          <cell r="D126">
            <v>0.2</v>
          </cell>
          <cell r="E126">
            <v>0.06</v>
          </cell>
          <cell r="F126">
            <v>0.26</v>
          </cell>
        </row>
        <row r="127">
          <cell r="A127" t="str">
            <v>3 S 09 002 03</v>
          </cell>
          <cell r="B127" t="str">
            <v>Transporte local de material para remendos</v>
          </cell>
          <cell r="C127" t="str">
            <v>tkm</v>
          </cell>
          <cell r="D127">
            <v>0.3</v>
          </cell>
          <cell r="E127">
            <v>0.09</v>
          </cell>
          <cell r="F127">
            <v>0.4</v>
          </cell>
        </row>
        <row r="128">
          <cell r="A128" t="str">
            <v>3 S 09 002 06</v>
          </cell>
          <cell r="B128" t="str">
            <v>Transporte local c/ basc. 10m3 em rodov. pav.</v>
          </cell>
          <cell r="C128" t="str">
            <v>tkm</v>
          </cell>
          <cell r="D128">
            <v>0.17</v>
          </cell>
          <cell r="E128">
            <v>0.05</v>
          </cell>
          <cell r="F128">
            <v>0.23</v>
          </cell>
        </row>
        <row r="129">
          <cell r="A129" t="str">
            <v>3 S 09 002 41</v>
          </cell>
          <cell r="B129" t="str">
            <v>Transp. local c/ carroceria 4t em rodov. pav.</v>
          </cell>
          <cell r="C129" t="str">
            <v>tkm</v>
          </cell>
          <cell r="D129">
            <v>0.27</v>
          </cell>
          <cell r="E129">
            <v>0.09</v>
          </cell>
          <cell r="F129">
            <v>0.36</v>
          </cell>
        </row>
        <row r="130">
          <cell r="A130" t="str">
            <v>3 S 09 002 90</v>
          </cell>
          <cell r="B130" t="str">
            <v>Transporte comercial c/ carroceria rodov. pav.</v>
          </cell>
          <cell r="C130" t="str">
            <v>tkm</v>
          </cell>
          <cell r="D130">
            <v>0.1</v>
          </cell>
          <cell r="E130">
            <v>0.03</v>
          </cell>
          <cell r="F130">
            <v>0.13</v>
          </cell>
        </row>
        <row r="131">
          <cell r="A131" t="str">
            <v>3 S 09 102 00</v>
          </cell>
          <cell r="B131" t="str">
            <v>Transporte local material betuminoso</v>
          </cell>
          <cell r="C131" t="str">
            <v>tkm</v>
          </cell>
          <cell r="D131">
            <v>0.5</v>
          </cell>
          <cell r="E131">
            <v>0.16</v>
          </cell>
          <cell r="F131">
            <v>0.66</v>
          </cell>
        </row>
        <row r="132">
          <cell r="A132" t="str">
            <v>3 S 09 201 70</v>
          </cell>
          <cell r="B132" t="str">
            <v>Transp. local água c/ cam. tanque rodov. não pav.</v>
          </cell>
          <cell r="C132" t="str">
            <v>tkm</v>
          </cell>
          <cell r="D132">
            <v>0.48</v>
          </cell>
          <cell r="E132">
            <v>0.15</v>
          </cell>
          <cell r="F132">
            <v>0.64</v>
          </cell>
        </row>
        <row r="133">
          <cell r="A133" t="str">
            <v>3 S 09 202 70</v>
          </cell>
          <cell r="B133" t="str">
            <v>Transp. local água c/ cam. tanque em rodov. pav.</v>
          </cell>
          <cell r="C133" t="str">
            <v>tkm</v>
          </cell>
          <cell r="D133">
            <v>0.38</v>
          </cell>
          <cell r="E133">
            <v>0.12</v>
          </cell>
          <cell r="F133">
            <v>0.5</v>
          </cell>
        </row>
        <row r="134">
          <cell r="A134" t="str">
            <v>5 S 02 511 01</v>
          </cell>
          <cell r="B134" t="str">
            <v>Micro-revestimento a frio - Microflex 0,8cm</v>
          </cell>
          <cell r="C134" t="str">
            <v>m2</v>
          </cell>
          <cell r="D134">
            <v>0.62</v>
          </cell>
          <cell r="E134">
            <v>0.2</v>
          </cell>
          <cell r="F134">
            <v>0.82</v>
          </cell>
        </row>
      </sheetData>
      <sheetData sheetId="18" refreshError="1"/>
      <sheetData sheetId="19" refreshError="1">
        <row r="3">
          <cell r="A3" t="str">
            <v>AM01</v>
          </cell>
          <cell r="B3" t="str">
            <v>Aço D=4,2 mm CA 25</v>
          </cell>
          <cell r="C3" t="str">
            <v>kg</v>
          </cell>
          <cell r="D3">
            <v>0.95</v>
          </cell>
          <cell r="E3" t="str">
            <v>kg</v>
          </cell>
          <cell r="F3">
            <v>0.95</v>
          </cell>
        </row>
        <row r="4">
          <cell r="A4" t="str">
            <v>AM02</v>
          </cell>
          <cell r="B4" t="str">
            <v>Aço D=6,3 mm CA 25</v>
          </cell>
          <cell r="C4" t="str">
            <v>kg</v>
          </cell>
          <cell r="D4">
            <v>0.9</v>
          </cell>
          <cell r="E4" t="str">
            <v>kg</v>
          </cell>
          <cell r="F4">
            <v>0.9</v>
          </cell>
        </row>
        <row r="5">
          <cell r="A5" t="str">
            <v>AM03</v>
          </cell>
          <cell r="B5" t="str">
            <v>Aço D=10 mm CA 25</v>
          </cell>
          <cell r="C5" t="str">
            <v>kg</v>
          </cell>
          <cell r="D5">
            <v>0.84</v>
          </cell>
          <cell r="E5" t="str">
            <v>kg</v>
          </cell>
          <cell r="F5">
            <v>0.84</v>
          </cell>
        </row>
        <row r="6">
          <cell r="A6" t="str">
            <v>AM04</v>
          </cell>
          <cell r="B6" t="str">
            <v>Aço D=6,3 mm CA 50</v>
          </cell>
          <cell r="C6" t="str">
            <v>kg</v>
          </cell>
          <cell r="D6">
            <v>0.95</v>
          </cell>
          <cell r="E6" t="str">
            <v>kg</v>
          </cell>
          <cell r="F6">
            <v>0.95</v>
          </cell>
        </row>
        <row r="7">
          <cell r="A7" t="str">
            <v>AM05</v>
          </cell>
          <cell r="B7" t="str">
            <v>Aço D=10 mm CA 50</v>
          </cell>
          <cell r="C7" t="str">
            <v>kg</v>
          </cell>
          <cell r="D7">
            <v>0.84</v>
          </cell>
          <cell r="E7" t="str">
            <v>kg</v>
          </cell>
          <cell r="F7">
            <v>0.84</v>
          </cell>
        </row>
        <row r="8">
          <cell r="A8" t="str">
            <v>AM06</v>
          </cell>
          <cell r="B8" t="str">
            <v>Aço D=4,2 mm CA 60</v>
          </cell>
          <cell r="C8" t="str">
            <v>kg</v>
          </cell>
          <cell r="D8">
            <v>0.98</v>
          </cell>
          <cell r="E8" t="str">
            <v>kg</v>
          </cell>
          <cell r="F8">
            <v>0.98</v>
          </cell>
        </row>
        <row r="9">
          <cell r="A9" t="str">
            <v>AM07</v>
          </cell>
          <cell r="B9" t="str">
            <v>Aço D=5,0 mm CA 60</v>
          </cell>
          <cell r="C9" t="str">
            <v>kg</v>
          </cell>
          <cell r="D9">
            <v>0.97</v>
          </cell>
          <cell r="E9" t="str">
            <v>kg</v>
          </cell>
          <cell r="F9">
            <v>0.97</v>
          </cell>
        </row>
        <row r="10">
          <cell r="A10" t="str">
            <v>AM08</v>
          </cell>
          <cell r="B10" t="str">
            <v>Aço D=6,0 mm CA 60</v>
          </cell>
          <cell r="C10" t="str">
            <v>kg</v>
          </cell>
          <cell r="D10">
            <v>0.97</v>
          </cell>
          <cell r="E10" t="str">
            <v>kg</v>
          </cell>
          <cell r="F10">
            <v>0.97</v>
          </cell>
        </row>
        <row r="11">
          <cell r="A11" t="str">
            <v>AM09</v>
          </cell>
          <cell r="B11" t="str">
            <v>Mandíbula móvel p/ britador 6240C</v>
          </cell>
          <cell r="C11" t="str">
            <v>un</v>
          </cell>
          <cell r="D11">
            <v>991.2</v>
          </cell>
          <cell r="E11" t="str">
            <v>u/h</v>
          </cell>
          <cell r="F11">
            <v>4.5888999999999998</v>
          </cell>
        </row>
        <row r="12">
          <cell r="A12" t="str">
            <v>AM10</v>
          </cell>
          <cell r="B12" t="str">
            <v>Mandíbula fixa p/ britador 6240C</v>
          </cell>
          <cell r="C12" t="str">
            <v>un</v>
          </cell>
          <cell r="D12">
            <v>1050</v>
          </cell>
          <cell r="E12" t="str">
            <v>u/h</v>
          </cell>
          <cell r="F12">
            <v>7.8947000000000003</v>
          </cell>
        </row>
        <row r="13">
          <cell r="A13" t="str">
            <v>AM11</v>
          </cell>
          <cell r="B13" t="str">
            <v>Revestimento móvel p/ britador 60TS</v>
          </cell>
          <cell r="C13" t="str">
            <v>un</v>
          </cell>
          <cell r="D13">
            <v>904.04</v>
          </cell>
          <cell r="E13" t="str">
            <v>u/h</v>
          </cell>
          <cell r="F13">
            <v>2.3727999999999998</v>
          </cell>
        </row>
        <row r="14">
          <cell r="A14" t="str">
            <v>AM12</v>
          </cell>
          <cell r="B14" t="str">
            <v>Revestimento fixo p/ britador 60TS</v>
          </cell>
          <cell r="C14" t="str">
            <v>un</v>
          </cell>
          <cell r="D14">
            <v>1214.8599999999999</v>
          </cell>
          <cell r="E14" t="str">
            <v>u/h</v>
          </cell>
          <cell r="F14">
            <v>3.0756000000000001</v>
          </cell>
        </row>
        <row r="15">
          <cell r="A15" t="str">
            <v>AM19</v>
          </cell>
          <cell r="B15" t="str">
            <v>Mandíbula fixa p/ britador 4230</v>
          </cell>
          <cell r="C15" t="str">
            <v>un</v>
          </cell>
          <cell r="D15">
            <v>476.7</v>
          </cell>
          <cell r="E15" t="str">
            <v>u/h</v>
          </cell>
          <cell r="F15">
            <v>3.1779999999999999</v>
          </cell>
        </row>
        <row r="16">
          <cell r="A16" t="str">
            <v>AM20</v>
          </cell>
          <cell r="B16" t="str">
            <v>Mandíbula móvel p/ britador 4230</v>
          </cell>
          <cell r="C16" t="str">
            <v>un</v>
          </cell>
          <cell r="D16">
            <v>476.7</v>
          </cell>
          <cell r="E16" t="str">
            <v>u/h</v>
          </cell>
          <cell r="F16">
            <v>4.7670000000000003</v>
          </cell>
        </row>
        <row r="17">
          <cell r="A17" t="str">
            <v>AM25</v>
          </cell>
          <cell r="B17" t="str">
            <v>Mandíbula móvel para britador 80x50</v>
          </cell>
          <cell r="C17" t="str">
            <v>un</v>
          </cell>
          <cell r="D17">
            <v>2415</v>
          </cell>
          <cell r="E17" t="str">
            <v>u/h</v>
          </cell>
          <cell r="F17">
            <v>9.66</v>
          </cell>
        </row>
        <row r="18">
          <cell r="A18" t="str">
            <v>AM26</v>
          </cell>
          <cell r="B18" t="str">
            <v>Mandíbula fixa para britador 80x50</v>
          </cell>
          <cell r="C18" t="str">
            <v>un</v>
          </cell>
          <cell r="D18">
            <v>2261.69</v>
          </cell>
          <cell r="E18" t="str">
            <v>u/h</v>
          </cell>
          <cell r="F18">
            <v>5.1755000000000004</v>
          </cell>
        </row>
        <row r="19">
          <cell r="A19" t="str">
            <v>AM27</v>
          </cell>
          <cell r="B19" t="str">
            <v>Revestimento móvel p/ britador 90TS</v>
          </cell>
          <cell r="C19" t="str">
            <v>un</v>
          </cell>
          <cell r="D19">
            <v>1653.77</v>
          </cell>
          <cell r="E19" t="str">
            <v>u/h</v>
          </cell>
          <cell r="F19">
            <v>4.8928000000000003</v>
          </cell>
        </row>
        <row r="20">
          <cell r="A20" t="str">
            <v>AM28</v>
          </cell>
          <cell r="B20" t="str">
            <v>Revestimento fixo p/ britador 90TS</v>
          </cell>
          <cell r="C20" t="str">
            <v>un</v>
          </cell>
          <cell r="D20">
            <v>2144.12</v>
          </cell>
          <cell r="E20" t="str">
            <v>u/h</v>
          </cell>
          <cell r="F20">
            <v>4.8730000000000002</v>
          </cell>
        </row>
        <row r="21">
          <cell r="A21" t="str">
            <v>AM29</v>
          </cell>
          <cell r="B21" t="str">
            <v>Revestimento móvel p/ britador 90TF</v>
          </cell>
          <cell r="C21" t="str">
            <v>un</v>
          </cell>
          <cell r="D21">
            <v>1417.5</v>
          </cell>
          <cell r="E21" t="str">
            <v>u/h</v>
          </cell>
          <cell r="F21">
            <v>14.318199999999999</v>
          </cell>
        </row>
        <row r="22">
          <cell r="A22" t="str">
            <v>AM30</v>
          </cell>
          <cell r="B22" t="str">
            <v>Revestimento fixo p/ britador 90TF</v>
          </cell>
          <cell r="C22" t="str">
            <v>un</v>
          </cell>
          <cell r="D22">
            <v>1375.5</v>
          </cell>
          <cell r="E22" t="str">
            <v>u/h</v>
          </cell>
          <cell r="F22">
            <v>11.004</v>
          </cell>
        </row>
        <row r="23">
          <cell r="A23" t="str">
            <v>AM35</v>
          </cell>
          <cell r="B23" t="str">
            <v>Brita 1</v>
          </cell>
          <cell r="C23" t="str">
            <v>m3</v>
          </cell>
          <cell r="D23">
            <v>25</v>
          </cell>
          <cell r="E23" t="str">
            <v>m3</v>
          </cell>
          <cell r="F23">
            <v>25</v>
          </cell>
        </row>
        <row r="24">
          <cell r="A24" t="str">
            <v>AM36</v>
          </cell>
          <cell r="B24" t="str">
            <v>Brita 2</v>
          </cell>
          <cell r="C24" t="str">
            <v>m3</v>
          </cell>
          <cell r="D24">
            <v>25</v>
          </cell>
          <cell r="E24" t="str">
            <v>m3</v>
          </cell>
          <cell r="F24">
            <v>25</v>
          </cell>
        </row>
        <row r="25">
          <cell r="A25" t="str">
            <v>AM37</v>
          </cell>
          <cell r="B25" t="str">
            <v>Brita 3</v>
          </cell>
          <cell r="C25" t="str">
            <v>m3</v>
          </cell>
          <cell r="D25">
            <v>25</v>
          </cell>
          <cell r="E25" t="str">
            <v>m3</v>
          </cell>
          <cell r="F25">
            <v>25</v>
          </cell>
        </row>
        <row r="26">
          <cell r="A26" t="str">
            <v>F801</v>
          </cell>
          <cell r="B26" t="str">
            <v>Bomba hidráulica alta pressão MAC</v>
          </cell>
          <cell r="C26" t="str">
            <v>dia</v>
          </cell>
          <cell r="D26">
            <v>288</v>
          </cell>
          <cell r="E26" t="str">
            <v>h</v>
          </cell>
          <cell r="F26">
            <v>36</v>
          </cell>
        </row>
        <row r="27">
          <cell r="A27" t="str">
            <v>F802</v>
          </cell>
          <cell r="B27" t="str">
            <v>Bomba eletr p/ injeção de nata MAC</v>
          </cell>
          <cell r="C27" t="str">
            <v>dia</v>
          </cell>
          <cell r="D27">
            <v>203.52</v>
          </cell>
          <cell r="E27" t="str">
            <v>h</v>
          </cell>
          <cell r="F27">
            <v>25.44</v>
          </cell>
        </row>
        <row r="28">
          <cell r="A28" t="str">
            <v>F803</v>
          </cell>
          <cell r="B28" t="str">
            <v>Macaco p/ protensão MAC 7</v>
          </cell>
          <cell r="C28" t="str">
            <v>dia</v>
          </cell>
          <cell r="D28">
            <v>186.97</v>
          </cell>
          <cell r="E28" t="str">
            <v>h</v>
          </cell>
          <cell r="F28">
            <v>23.371200000000002</v>
          </cell>
        </row>
        <row r="29">
          <cell r="A29" t="str">
            <v>F804</v>
          </cell>
          <cell r="B29" t="str">
            <v>Macaco p/ protensão MAC 12</v>
          </cell>
          <cell r="C29" t="str">
            <v>dia</v>
          </cell>
          <cell r="D29">
            <v>186.41</v>
          </cell>
          <cell r="E29" t="str">
            <v>h</v>
          </cell>
          <cell r="F29">
            <v>23.301200000000001</v>
          </cell>
        </row>
        <row r="30">
          <cell r="A30" t="str">
            <v>F805</v>
          </cell>
          <cell r="B30" t="str">
            <v>Macaco p/ protensão MAC 4</v>
          </cell>
          <cell r="C30" t="str">
            <v>dia</v>
          </cell>
          <cell r="D30">
            <v>183.45</v>
          </cell>
          <cell r="E30" t="str">
            <v>h</v>
          </cell>
          <cell r="F30">
            <v>22.9312</v>
          </cell>
        </row>
        <row r="31">
          <cell r="A31" t="str">
            <v>F807</v>
          </cell>
          <cell r="B31" t="str">
            <v>Bomba hidr. alta pressão STUP</v>
          </cell>
          <cell r="C31" t="str">
            <v>dia</v>
          </cell>
          <cell r="D31">
            <v>375</v>
          </cell>
          <cell r="E31" t="str">
            <v>h</v>
          </cell>
          <cell r="F31">
            <v>46.875</v>
          </cell>
        </row>
        <row r="32">
          <cell r="A32" t="str">
            <v>F808</v>
          </cell>
          <cell r="B32" t="str">
            <v>Bomba eletr. injeção de nata STUP</v>
          </cell>
          <cell r="C32" t="str">
            <v>dia</v>
          </cell>
          <cell r="D32">
            <v>385</v>
          </cell>
          <cell r="E32" t="str">
            <v>h</v>
          </cell>
          <cell r="F32">
            <v>48.125</v>
          </cell>
        </row>
        <row r="33">
          <cell r="A33" t="str">
            <v>F809</v>
          </cell>
          <cell r="B33" t="str">
            <v>Macaco p/ protensão STUP</v>
          </cell>
          <cell r="C33" t="str">
            <v>dia</v>
          </cell>
          <cell r="D33">
            <v>368</v>
          </cell>
          <cell r="E33" t="str">
            <v>h</v>
          </cell>
          <cell r="F33">
            <v>46</v>
          </cell>
        </row>
        <row r="34">
          <cell r="A34" t="str">
            <v>F810</v>
          </cell>
          <cell r="B34" t="str">
            <v>Macaco p/ protensão STUP</v>
          </cell>
          <cell r="C34" t="str">
            <v>dia</v>
          </cell>
          <cell r="D34">
            <v>378</v>
          </cell>
          <cell r="E34" t="str">
            <v>h</v>
          </cell>
          <cell r="F34">
            <v>47.25</v>
          </cell>
        </row>
        <row r="35">
          <cell r="A35" t="str">
            <v>F811</v>
          </cell>
          <cell r="B35" t="str">
            <v>Macaco p/ protensão STUP</v>
          </cell>
          <cell r="C35" t="str">
            <v>dia</v>
          </cell>
          <cell r="D35">
            <v>426</v>
          </cell>
          <cell r="E35" t="str">
            <v>h</v>
          </cell>
          <cell r="F35">
            <v>53.25</v>
          </cell>
        </row>
        <row r="36">
          <cell r="A36" t="str">
            <v>F812</v>
          </cell>
          <cell r="B36" t="str">
            <v>Macaco p/ protensão STUP</v>
          </cell>
          <cell r="C36" t="str">
            <v>dia</v>
          </cell>
          <cell r="D36">
            <v>352</v>
          </cell>
          <cell r="E36" t="str">
            <v>h</v>
          </cell>
          <cell r="F36">
            <v>44</v>
          </cell>
        </row>
        <row r="37">
          <cell r="A37" t="str">
            <v>F813</v>
          </cell>
          <cell r="B37" t="str">
            <v>Macaco p/ prot. de tirante D=32mm</v>
          </cell>
          <cell r="C37" t="str">
            <v>dia</v>
          </cell>
          <cell r="D37">
            <v>36.75</v>
          </cell>
          <cell r="E37" t="str">
            <v>h</v>
          </cell>
          <cell r="F37">
            <v>4.5937999999999999</v>
          </cell>
        </row>
        <row r="38">
          <cell r="A38" t="str">
            <v>F814</v>
          </cell>
          <cell r="B38" t="str">
            <v>Injeção de nata de cimento</v>
          </cell>
          <cell r="C38" t="str">
            <v>m</v>
          </cell>
          <cell r="D38">
            <v>4.09</v>
          </cell>
          <cell r="E38" t="str">
            <v>m</v>
          </cell>
          <cell r="F38">
            <v>4.09</v>
          </cell>
        </row>
        <row r="39">
          <cell r="A39" t="str">
            <v>F943</v>
          </cell>
          <cell r="B39" t="str">
            <v>Terra Armada - moldes metálicos</v>
          </cell>
          <cell r="C39" t="str">
            <v>cj</v>
          </cell>
          <cell r="D39">
            <v>0.51</v>
          </cell>
          <cell r="E39" t="str">
            <v>cj</v>
          </cell>
          <cell r="F39">
            <v>0.51</v>
          </cell>
        </row>
        <row r="40">
          <cell r="A40" t="str">
            <v>M001</v>
          </cell>
          <cell r="B40" t="str">
            <v>Gasolina</v>
          </cell>
          <cell r="C40" t="str">
            <v>l</v>
          </cell>
          <cell r="D40">
            <v>1.66</v>
          </cell>
          <cell r="E40" t="str">
            <v>l</v>
          </cell>
          <cell r="F40">
            <v>1.66</v>
          </cell>
        </row>
        <row r="41">
          <cell r="A41" t="str">
            <v>M002</v>
          </cell>
          <cell r="B41" t="str">
            <v>Diesel</v>
          </cell>
          <cell r="C41" t="str">
            <v>l</v>
          </cell>
          <cell r="D41">
            <v>0.87</v>
          </cell>
          <cell r="E41" t="str">
            <v>l</v>
          </cell>
          <cell r="F41">
            <v>0.87</v>
          </cell>
        </row>
        <row r="42">
          <cell r="A42" t="str">
            <v>M003</v>
          </cell>
          <cell r="B42" t="str">
            <v>Óleo combustível 1A</v>
          </cell>
          <cell r="C42" t="str">
            <v>l</v>
          </cell>
          <cell r="D42">
            <v>0.46</v>
          </cell>
          <cell r="E42" t="str">
            <v>l</v>
          </cell>
          <cell r="F42">
            <v>0.46479999999999999</v>
          </cell>
        </row>
        <row r="43">
          <cell r="A43" t="str">
            <v>M004</v>
          </cell>
          <cell r="B43" t="str">
            <v>Álcool</v>
          </cell>
          <cell r="C43" t="str">
            <v>l</v>
          </cell>
          <cell r="D43">
            <v>1.19</v>
          </cell>
          <cell r="E43" t="str">
            <v>l</v>
          </cell>
          <cell r="F43">
            <v>1.19</v>
          </cell>
        </row>
        <row r="44">
          <cell r="A44" t="str">
            <v>M005</v>
          </cell>
          <cell r="B44" t="str">
            <v>Energia elétrica</v>
          </cell>
          <cell r="C44" t="str">
            <v>kwh</v>
          </cell>
          <cell r="D44">
            <v>0.21</v>
          </cell>
          <cell r="E44" t="str">
            <v>kwh</v>
          </cell>
          <cell r="F44">
            <v>0.21010000000000001</v>
          </cell>
        </row>
        <row r="45">
          <cell r="A45" t="str">
            <v>M101</v>
          </cell>
          <cell r="B45" t="str">
            <v>Cimento asfáltico CAP-20</v>
          </cell>
          <cell r="C45" t="str">
            <v>t</v>
          </cell>
          <cell r="D45">
            <v>0</v>
          </cell>
          <cell r="E45" t="str">
            <v>t</v>
          </cell>
          <cell r="F45">
            <v>0</v>
          </cell>
        </row>
        <row r="46">
          <cell r="A46" t="str">
            <v>M102</v>
          </cell>
          <cell r="B46" t="str">
            <v>Cimento asfáltico CAP-40</v>
          </cell>
          <cell r="C46" t="str">
            <v>t</v>
          </cell>
          <cell r="D46">
            <v>0</v>
          </cell>
          <cell r="E46" t="str">
            <v>t</v>
          </cell>
          <cell r="F46">
            <v>0</v>
          </cell>
        </row>
        <row r="47">
          <cell r="A47" t="str">
            <v>M103</v>
          </cell>
          <cell r="B47" t="str">
            <v>Asfalto diluído CM-30</v>
          </cell>
          <cell r="C47" t="str">
            <v>t</v>
          </cell>
          <cell r="D47">
            <v>784.1</v>
          </cell>
          <cell r="E47" t="str">
            <v>t</v>
          </cell>
          <cell r="F47">
            <v>0</v>
          </cell>
        </row>
        <row r="48">
          <cell r="A48" t="str">
            <v>M104</v>
          </cell>
          <cell r="B48" t="str">
            <v>Emulsão asfáltica RR-1C</v>
          </cell>
          <cell r="C48" t="str">
            <v>t</v>
          </cell>
          <cell r="D48">
            <v>484.1</v>
          </cell>
          <cell r="E48" t="str">
            <v>t</v>
          </cell>
          <cell r="F48">
            <v>0</v>
          </cell>
        </row>
        <row r="49">
          <cell r="A49" t="str">
            <v>M105</v>
          </cell>
          <cell r="B49" t="str">
            <v>Emulsão asfáltica RR-2C</v>
          </cell>
          <cell r="C49" t="str">
            <v>t</v>
          </cell>
          <cell r="D49">
            <v>0</v>
          </cell>
          <cell r="E49" t="str">
            <v>t</v>
          </cell>
          <cell r="F49">
            <v>0</v>
          </cell>
        </row>
        <row r="50">
          <cell r="A50" t="str">
            <v>M106</v>
          </cell>
          <cell r="B50" t="str">
            <v>Cimento asfáltico CAP 7</v>
          </cell>
          <cell r="C50" t="str">
            <v>t</v>
          </cell>
          <cell r="D50">
            <v>0</v>
          </cell>
          <cell r="E50" t="str">
            <v>t</v>
          </cell>
          <cell r="F50">
            <v>0</v>
          </cell>
        </row>
        <row r="51">
          <cell r="A51" t="str">
            <v>M107</v>
          </cell>
          <cell r="B51" t="str">
            <v>Emulsão asfáltica RM-1C</v>
          </cell>
          <cell r="C51" t="str">
            <v>t</v>
          </cell>
          <cell r="D51">
            <v>617.9</v>
          </cell>
          <cell r="E51" t="str">
            <v>t</v>
          </cell>
          <cell r="F51">
            <v>0</v>
          </cell>
        </row>
        <row r="52">
          <cell r="A52" t="str">
            <v>M108</v>
          </cell>
          <cell r="B52" t="str">
            <v>Emulsão asfáltica RM-2C</v>
          </cell>
          <cell r="C52" t="str">
            <v>t</v>
          </cell>
          <cell r="D52">
            <v>662.8</v>
          </cell>
          <cell r="E52" t="str">
            <v>t</v>
          </cell>
          <cell r="F52">
            <v>0</v>
          </cell>
        </row>
        <row r="53">
          <cell r="A53" t="str">
            <v>M109</v>
          </cell>
          <cell r="B53" t="str">
            <v>Emulsão asfáltica RL-1C</v>
          </cell>
          <cell r="C53" t="str">
            <v>t</v>
          </cell>
          <cell r="D53">
            <v>615</v>
          </cell>
          <cell r="E53" t="str">
            <v>t</v>
          </cell>
          <cell r="F53">
            <v>0</v>
          </cell>
        </row>
        <row r="54">
          <cell r="A54" t="str">
            <v>M110</v>
          </cell>
          <cell r="B54" t="str">
            <v>Emulsão polim. p/ micro-rev. a frio</v>
          </cell>
          <cell r="C54" t="str">
            <v>t</v>
          </cell>
          <cell r="D54">
            <v>0</v>
          </cell>
          <cell r="E54" t="str">
            <v>t</v>
          </cell>
          <cell r="F54">
            <v>0</v>
          </cell>
        </row>
        <row r="55">
          <cell r="A55" t="str">
            <v>M111</v>
          </cell>
          <cell r="B55" t="str">
            <v>Aditivo p/ controle de ruptura</v>
          </cell>
          <cell r="C55" t="str">
            <v>kg</v>
          </cell>
          <cell r="D55">
            <v>1.5</v>
          </cell>
          <cell r="E55" t="str">
            <v>kg</v>
          </cell>
          <cell r="F55">
            <v>1.5</v>
          </cell>
        </row>
        <row r="56">
          <cell r="A56" t="str">
            <v>M112</v>
          </cell>
          <cell r="B56" t="str">
            <v>Aditivo sólido (fibras)</v>
          </cell>
          <cell r="C56" t="str">
            <v>kg</v>
          </cell>
          <cell r="D56">
            <v>2.2000000000000002</v>
          </cell>
          <cell r="E56" t="str">
            <v>kg</v>
          </cell>
          <cell r="F56">
            <v>2.2000000000000002</v>
          </cell>
        </row>
        <row r="57">
          <cell r="A57" t="str">
            <v>M114</v>
          </cell>
          <cell r="B57" t="str">
            <v>Agente rejuv. p/ recicl. a quente</v>
          </cell>
          <cell r="C57" t="str">
            <v>t</v>
          </cell>
          <cell r="D57">
            <v>0</v>
          </cell>
          <cell r="E57" t="str">
            <v>t</v>
          </cell>
          <cell r="F57">
            <v>0</v>
          </cell>
        </row>
        <row r="58">
          <cell r="A58" t="str">
            <v>M201</v>
          </cell>
          <cell r="B58" t="str">
            <v>Cimento portland CP-32 (a granel)</v>
          </cell>
          <cell r="C58" t="str">
            <v>kg</v>
          </cell>
          <cell r="D58">
            <v>0.158</v>
          </cell>
          <cell r="E58" t="str">
            <v>kg</v>
          </cell>
          <cell r="F58">
            <v>0.2</v>
          </cell>
        </row>
        <row r="59">
          <cell r="A59" t="str">
            <v>M202</v>
          </cell>
          <cell r="B59" t="str">
            <v>Cimento portland CP-32</v>
          </cell>
          <cell r="C59" t="str">
            <v>kg</v>
          </cell>
          <cell r="D59">
            <v>0.20319999999999999</v>
          </cell>
          <cell r="E59" t="str">
            <v>sc</v>
          </cell>
          <cell r="F59">
            <v>10.16</v>
          </cell>
        </row>
        <row r="60">
          <cell r="A60" t="str">
            <v>M307</v>
          </cell>
          <cell r="B60" t="str">
            <v>Cordoalha CP-190 RB D=12,7mm</v>
          </cell>
          <cell r="C60" t="str">
            <v>kg</v>
          </cell>
          <cell r="D60">
            <v>2</v>
          </cell>
          <cell r="E60" t="str">
            <v>kg</v>
          </cell>
          <cell r="F60">
            <v>2</v>
          </cell>
        </row>
        <row r="61">
          <cell r="A61" t="str">
            <v>M319</v>
          </cell>
          <cell r="B61" t="str">
            <v>Arame recozido nº. 18</v>
          </cell>
          <cell r="C61" t="str">
            <v>kg</v>
          </cell>
          <cell r="D61">
            <v>1.72</v>
          </cell>
          <cell r="E61" t="str">
            <v>kg</v>
          </cell>
          <cell r="F61">
            <v>1.72</v>
          </cell>
        </row>
        <row r="62">
          <cell r="A62" t="str">
            <v>M320</v>
          </cell>
          <cell r="B62" t="str">
            <v>Pregos (18x30)</v>
          </cell>
          <cell r="C62" t="str">
            <v>kg</v>
          </cell>
          <cell r="D62">
            <v>1.46</v>
          </cell>
          <cell r="E62" t="str">
            <v>kg</v>
          </cell>
          <cell r="F62">
            <v>1.46</v>
          </cell>
        </row>
        <row r="63">
          <cell r="A63" t="str">
            <v>M321</v>
          </cell>
          <cell r="B63" t="str">
            <v>Arame farpado nº. 16 galv. simples</v>
          </cell>
          <cell r="C63" t="str">
            <v>m</v>
          </cell>
          <cell r="D63">
            <v>0.09</v>
          </cell>
          <cell r="E63" t="str">
            <v>rl</v>
          </cell>
          <cell r="F63">
            <v>22.5</v>
          </cell>
        </row>
        <row r="64">
          <cell r="A64" t="str">
            <v>M322</v>
          </cell>
          <cell r="B64" t="str">
            <v>Grampo para cerca galvanizado 1 x 9</v>
          </cell>
          <cell r="C64" t="str">
            <v>kg</v>
          </cell>
          <cell r="D64">
            <v>1.85</v>
          </cell>
          <cell r="E64" t="str">
            <v>kg</v>
          </cell>
          <cell r="F64">
            <v>1.85</v>
          </cell>
        </row>
        <row r="65">
          <cell r="A65" t="str">
            <v>M323</v>
          </cell>
          <cell r="B65" t="str">
            <v>Cantoneira de aço 4" x 4" x 3/8"</v>
          </cell>
          <cell r="C65" t="str">
            <v>kg</v>
          </cell>
          <cell r="D65">
            <v>0.88</v>
          </cell>
          <cell r="E65" t="str">
            <v>kg</v>
          </cell>
          <cell r="F65">
            <v>0.88</v>
          </cell>
        </row>
        <row r="66">
          <cell r="A66" t="str">
            <v>M324</v>
          </cell>
          <cell r="B66" t="str">
            <v>Pórtico metálico (15 a 17m de vão)</v>
          </cell>
          <cell r="C66" t="str">
            <v>un</v>
          </cell>
          <cell r="D66">
            <v>13500</v>
          </cell>
          <cell r="E66" t="str">
            <v>un</v>
          </cell>
          <cell r="F66">
            <v>13500</v>
          </cell>
        </row>
        <row r="67">
          <cell r="A67" t="str">
            <v>M325</v>
          </cell>
          <cell r="B67" t="str">
            <v>Trilho metálico TR-37 (usado)</v>
          </cell>
          <cell r="C67" t="str">
            <v>kg</v>
          </cell>
          <cell r="D67">
            <v>0.65</v>
          </cell>
          <cell r="E67" t="str">
            <v>kg</v>
          </cell>
          <cell r="F67">
            <v>0.65</v>
          </cell>
        </row>
        <row r="68">
          <cell r="A68" t="str">
            <v>M326</v>
          </cell>
          <cell r="B68" t="str">
            <v>Série de brocas S-12 D=22 mm</v>
          </cell>
          <cell r="C68" t="str">
            <v>un</v>
          </cell>
          <cell r="D68">
            <v>1121.06</v>
          </cell>
          <cell r="E68" t="str">
            <v>un</v>
          </cell>
          <cell r="F68">
            <v>1121.06</v>
          </cell>
        </row>
        <row r="69">
          <cell r="A69" t="str">
            <v>M328</v>
          </cell>
          <cell r="B69" t="str">
            <v>Luva de emenda D=32mm</v>
          </cell>
          <cell r="C69" t="str">
            <v>un</v>
          </cell>
          <cell r="D69">
            <v>23.65</v>
          </cell>
          <cell r="E69" t="str">
            <v>un</v>
          </cell>
          <cell r="F69">
            <v>23.65</v>
          </cell>
        </row>
        <row r="70">
          <cell r="A70" t="str">
            <v>M330</v>
          </cell>
          <cell r="B70" t="str">
            <v>Calha met. semicircular D=40 cm</v>
          </cell>
          <cell r="C70" t="str">
            <v>m</v>
          </cell>
          <cell r="D70">
            <v>55</v>
          </cell>
          <cell r="E70" t="str">
            <v>m</v>
          </cell>
          <cell r="F70">
            <v>55</v>
          </cell>
        </row>
        <row r="71">
          <cell r="A71" t="str">
            <v>M331</v>
          </cell>
          <cell r="B71" t="str">
            <v>Paraf. fixação calha met. (1/2"x1")</v>
          </cell>
          <cell r="C71" t="str">
            <v>un</v>
          </cell>
          <cell r="D71">
            <v>0.42</v>
          </cell>
          <cell r="E71" t="str">
            <v>un</v>
          </cell>
          <cell r="F71">
            <v>0.42</v>
          </cell>
        </row>
        <row r="72">
          <cell r="A72" t="str">
            <v>M332</v>
          </cell>
          <cell r="B72" t="str">
            <v>Paraf. forma de madeira (1/2"x3")</v>
          </cell>
          <cell r="C72" t="str">
            <v>kg</v>
          </cell>
          <cell r="D72">
            <v>12.6</v>
          </cell>
          <cell r="E72" t="str">
            <v>kg</v>
          </cell>
          <cell r="F72">
            <v>12.6</v>
          </cell>
        </row>
        <row r="73">
          <cell r="A73" t="str">
            <v>M334</v>
          </cell>
          <cell r="B73" t="str">
            <v>Paraf. zinc. c/ fenda 1 1/2"x3/16"</v>
          </cell>
          <cell r="C73" t="str">
            <v>un</v>
          </cell>
          <cell r="D73">
            <v>0.06</v>
          </cell>
          <cell r="E73" t="str">
            <v>un</v>
          </cell>
          <cell r="F73">
            <v>0.06</v>
          </cell>
        </row>
        <row r="74">
          <cell r="A74" t="str">
            <v>M335</v>
          </cell>
          <cell r="B74" t="str">
            <v>Paraf. zincado francês 4" x 5/16"</v>
          </cell>
          <cell r="C74" t="str">
            <v>un</v>
          </cell>
          <cell r="D74">
            <v>0.33</v>
          </cell>
          <cell r="E74" t="str">
            <v>un</v>
          </cell>
          <cell r="F74">
            <v>0.33</v>
          </cell>
        </row>
        <row r="75">
          <cell r="A75" t="str">
            <v>M338</v>
          </cell>
          <cell r="B75" t="str">
            <v>Cano de ferro D=3/4"</v>
          </cell>
          <cell r="C75" t="str">
            <v>m</v>
          </cell>
          <cell r="D75">
            <v>1.92</v>
          </cell>
          <cell r="E75" t="str">
            <v>pç</v>
          </cell>
          <cell r="F75">
            <v>11.52</v>
          </cell>
        </row>
        <row r="76">
          <cell r="A76" t="str">
            <v>M339</v>
          </cell>
          <cell r="B76" t="str">
            <v>Cantoneira ferro (3,0"x3,0"x3/8")</v>
          </cell>
          <cell r="C76" t="str">
            <v>kg</v>
          </cell>
          <cell r="D76">
            <v>0.86</v>
          </cell>
          <cell r="E76" t="str">
            <v>kg</v>
          </cell>
          <cell r="F76">
            <v>0.86</v>
          </cell>
        </row>
        <row r="77">
          <cell r="A77" t="str">
            <v>M340</v>
          </cell>
          <cell r="B77" t="str">
            <v>Tampão de ferro fundido</v>
          </cell>
          <cell r="C77" t="str">
            <v>un</v>
          </cell>
          <cell r="D77">
            <v>135.31</v>
          </cell>
          <cell r="E77" t="str">
            <v>un</v>
          </cell>
          <cell r="F77">
            <v>135.31</v>
          </cell>
        </row>
        <row r="78">
          <cell r="A78" t="str">
            <v>M341</v>
          </cell>
          <cell r="B78" t="str">
            <v>Defensa met. maleável simples</v>
          </cell>
          <cell r="C78" t="str">
            <v>mod</v>
          </cell>
          <cell r="D78">
            <v>546</v>
          </cell>
          <cell r="E78" t="str">
            <v>mod</v>
          </cell>
          <cell r="F78">
            <v>546</v>
          </cell>
        </row>
        <row r="79">
          <cell r="A79" t="str">
            <v>M342</v>
          </cell>
          <cell r="B79" t="str">
            <v>Defensa met. maleável dupla</v>
          </cell>
          <cell r="C79" t="str">
            <v>mod</v>
          </cell>
          <cell r="D79">
            <v>680</v>
          </cell>
          <cell r="E79" t="str">
            <v>mod</v>
          </cell>
          <cell r="F79">
            <v>680</v>
          </cell>
        </row>
        <row r="80">
          <cell r="A80" t="str">
            <v>M343</v>
          </cell>
          <cell r="B80" t="str">
            <v>Defensa met. semi-maleável simples</v>
          </cell>
          <cell r="C80" t="str">
            <v>mod</v>
          </cell>
          <cell r="D80">
            <v>360</v>
          </cell>
          <cell r="E80" t="str">
            <v>mod</v>
          </cell>
          <cell r="F80">
            <v>360</v>
          </cell>
        </row>
        <row r="81">
          <cell r="A81" t="str">
            <v>M344</v>
          </cell>
          <cell r="B81" t="str">
            <v>Defensa met. semi-maleável dupla</v>
          </cell>
          <cell r="C81" t="str">
            <v>mod</v>
          </cell>
          <cell r="D81">
            <v>618</v>
          </cell>
          <cell r="E81" t="str">
            <v>mod</v>
          </cell>
          <cell r="F81">
            <v>618</v>
          </cell>
        </row>
        <row r="82">
          <cell r="A82" t="str">
            <v>M345</v>
          </cell>
          <cell r="B82" t="str">
            <v>Chapa de aço n. 28 (fina)</v>
          </cell>
          <cell r="C82" t="str">
            <v>kg</v>
          </cell>
          <cell r="D82">
            <v>1.665</v>
          </cell>
          <cell r="E82" t="str">
            <v>kg</v>
          </cell>
          <cell r="F82">
            <v>1.67</v>
          </cell>
        </row>
        <row r="83">
          <cell r="A83" t="str">
            <v>M346</v>
          </cell>
          <cell r="B83" t="str">
            <v>Chapa de aço n. 16 (tratada)</v>
          </cell>
          <cell r="C83" t="str">
            <v>m2</v>
          </cell>
          <cell r="D83">
            <v>17.5</v>
          </cell>
          <cell r="E83" t="str">
            <v>m2</v>
          </cell>
          <cell r="F83">
            <v>17.5</v>
          </cell>
        </row>
        <row r="84">
          <cell r="A84" t="str">
            <v>M347</v>
          </cell>
          <cell r="B84" t="str">
            <v>Dente p/ fresadora 1000 C</v>
          </cell>
          <cell r="C84" t="str">
            <v>un</v>
          </cell>
          <cell r="D84">
            <v>19.260000000000002</v>
          </cell>
          <cell r="E84" t="str">
            <v>un</v>
          </cell>
          <cell r="F84">
            <v>19.260000000000002</v>
          </cell>
        </row>
        <row r="85">
          <cell r="A85" t="str">
            <v>M348</v>
          </cell>
          <cell r="B85" t="str">
            <v>Porta dente p/ fresadora 1000 C</v>
          </cell>
          <cell r="C85" t="str">
            <v>un</v>
          </cell>
          <cell r="D85">
            <v>42.94</v>
          </cell>
          <cell r="E85" t="str">
            <v>un</v>
          </cell>
          <cell r="F85">
            <v>42.94</v>
          </cell>
        </row>
        <row r="86">
          <cell r="A86" t="str">
            <v>M349</v>
          </cell>
          <cell r="B86" t="str">
            <v>Dente p/ fresadora 2000 DC</v>
          </cell>
          <cell r="C86" t="str">
            <v>un</v>
          </cell>
          <cell r="D86">
            <v>19.260000000000002</v>
          </cell>
          <cell r="E86" t="str">
            <v>un</v>
          </cell>
          <cell r="F86">
            <v>19.260000000000002</v>
          </cell>
        </row>
        <row r="87">
          <cell r="A87" t="str">
            <v>M350</v>
          </cell>
          <cell r="B87" t="str">
            <v>Porta dente p/ fresadora 2000 DC</v>
          </cell>
          <cell r="C87" t="str">
            <v>un</v>
          </cell>
          <cell r="D87">
            <v>68.8</v>
          </cell>
          <cell r="E87" t="str">
            <v>un</v>
          </cell>
          <cell r="F87">
            <v>68.8</v>
          </cell>
        </row>
        <row r="88">
          <cell r="A88" t="str">
            <v>M351</v>
          </cell>
          <cell r="B88" t="str">
            <v>Estrut. (tunnel liner) D=1,6m galv.</v>
          </cell>
          <cell r="C88" t="str">
            <v>m</v>
          </cell>
          <cell r="D88">
            <v>827</v>
          </cell>
          <cell r="E88" t="str">
            <v>m</v>
          </cell>
          <cell r="F88">
            <v>827</v>
          </cell>
        </row>
        <row r="89">
          <cell r="A89" t="str">
            <v>M352</v>
          </cell>
          <cell r="B89" t="str">
            <v>Estrut. (tunnel liner) D=2,0m galv.</v>
          </cell>
          <cell r="C89" t="str">
            <v>m</v>
          </cell>
          <cell r="D89">
            <v>1036</v>
          </cell>
          <cell r="E89" t="str">
            <v>m</v>
          </cell>
          <cell r="F89">
            <v>1036</v>
          </cell>
        </row>
        <row r="90">
          <cell r="A90" t="str">
            <v>M353</v>
          </cell>
          <cell r="B90" t="str">
            <v>Estrut. (tunnel liner) D=1,6m epoxy</v>
          </cell>
          <cell r="C90" t="str">
            <v>m</v>
          </cell>
          <cell r="D90">
            <v>1296</v>
          </cell>
          <cell r="E90" t="str">
            <v>m</v>
          </cell>
          <cell r="F90">
            <v>1296</v>
          </cell>
        </row>
        <row r="91">
          <cell r="A91" t="str">
            <v>M354</v>
          </cell>
          <cell r="B91" t="str">
            <v>Estrut, (tunnel liner) D=2,0m epoxy</v>
          </cell>
          <cell r="C91" t="str">
            <v>m</v>
          </cell>
          <cell r="D91">
            <v>1117</v>
          </cell>
          <cell r="E91" t="str">
            <v>m</v>
          </cell>
          <cell r="F91">
            <v>1117</v>
          </cell>
        </row>
        <row r="92">
          <cell r="A92" t="str">
            <v>M355</v>
          </cell>
          <cell r="B92" t="str">
            <v>Chapa mult. D=1,60 m rev. galv.</v>
          </cell>
          <cell r="C92" t="str">
            <v>m</v>
          </cell>
          <cell r="D92">
            <v>980</v>
          </cell>
          <cell r="E92" t="str">
            <v>m</v>
          </cell>
          <cell r="F92">
            <v>980</v>
          </cell>
        </row>
        <row r="93">
          <cell r="A93" t="str">
            <v>M356</v>
          </cell>
          <cell r="B93" t="str">
            <v>Chapa mult. D=2,00 m rev. galv.</v>
          </cell>
          <cell r="C93" t="str">
            <v>m</v>
          </cell>
          <cell r="D93">
            <v>1225</v>
          </cell>
          <cell r="E93" t="str">
            <v>m</v>
          </cell>
          <cell r="F93">
            <v>1225</v>
          </cell>
        </row>
        <row r="94">
          <cell r="A94" t="str">
            <v>M357</v>
          </cell>
          <cell r="B94" t="str">
            <v>Chapa mult. D=1,60 m rev. epoxy</v>
          </cell>
          <cell r="C94" t="str">
            <v>m</v>
          </cell>
          <cell r="D94">
            <v>1060</v>
          </cell>
          <cell r="E94" t="str">
            <v>m</v>
          </cell>
          <cell r="F94">
            <v>1060</v>
          </cell>
        </row>
        <row r="95">
          <cell r="A95" t="str">
            <v>M358</v>
          </cell>
          <cell r="B95" t="str">
            <v>Chapa mult. D=2,00 m rev. epoxy</v>
          </cell>
          <cell r="C95" t="str">
            <v>m</v>
          </cell>
          <cell r="D95">
            <v>1325</v>
          </cell>
          <cell r="E95" t="str">
            <v>m</v>
          </cell>
          <cell r="F95">
            <v>1325</v>
          </cell>
        </row>
        <row r="96">
          <cell r="A96" t="str">
            <v>M359</v>
          </cell>
          <cell r="B96" t="str">
            <v>Vigas "I" 254 x 117,5mm - 1ª alma</v>
          </cell>
          <cell r="C96" t="str">
            <v>kg</v>
          </cell>
          <cell r="D96">
            <v>1.45</v>
          </cell>
          <cell r="E96" t="str">
            <v>kg</v>
          </cell>
          <cell r="F96">
            <v>1.45</v>
          </cell>
        </row>
        <row r="97">
          <cell r="A97" t="str">
            <v>M370</v>
          </cell>
          <cell r="B97" t="str">
            <v>Bainha metálica diam. int.=45mm MAC</v>
          </cell>
          <cell r="C97" t="str">
            <v>m</v>
          </cell>
          <cell r="D97">
            <v>6.44</v>
          </cell>
          <cell r="E97" t="str">
            <v>m</v>
          </cell>
          <cell r="F97">
            <v>6.44</v>
          </cell>
        </row>
        <row r="98">
          <cell r="A98" t="str">
            <v>M371</v>
          </cell>
          <cell r="B98" t="str">
            <v>Bainha metálica diam. int.=60mm MAC</v>
          </cell>
          <cell r="C98" t="str">
            <v>m</v>
          </cell>
          <cell r="D98">
            <v>9.82</v>
          </cell>
          <cell r="E98" t="str">
            <v>m</v>
          </cell>
          <cell r="F98">
            <v>9.82</v>
          </cell>
        </row>
        <row r="99">
          <cell r="A99" t="str">
            <v>M372</v>
          </cell>
          <cell r="B99" t="str">
            <v>Bainha metálica diam. int.=55mm MAC</v>
          </cell>
          <cell r="C99" t="str">
            <v>m</v>
          </cell>
          <cell r="D99">
            <v>8.42</v>
          </cell>
          <cell r="E99" t="str">
            <v>m</v>
          </cell>
          <cell r="F99">
            <v>8.42</v>
          </cell>
        </row>
        <row r="100">
          <cell r="A100" t="str">
            <v>M373</v>
          </cell>
          <cell r="B100" t="str">
            <v>Bainha metálica diam. int.=70mm MAC</v>
          </cell>
          <cell r="C100" t="str">
            <v>m</v>
          </cell>
          <cell r="D100">
            <v>11.04</v>
          </cell>
          <cell r="E100" t="str">
            <v>m</v>
          </cell>
          <cell r="F100">
            <v>11.04</v>
          </cell>
        </row>
        <row r="101">
          <cell r="A101" t="str">
            <v>M374</v>
          </cell>
          <cell r="B101" t="str">
            <v>Ancoragem p/ cabo 4V D=1/2" MAC 4a</v>
          </cell>
          <cell r="C101" t="str">
            <v>cj</v>
          </cell>
          <cell r="D101">
            <v>142.43</v>
          </cell>
          <cell r="E101" t="str">
            <v>cj</v>
          </cell>
          <cell r="F101">
            <v>142.43</v>
          </cell>
        </row>
        <row r="102">
          <cell r="A102" t="str">
            <v>M375</v>
          </cell>
          <cell r="B102" t="str">
            <v>Ancoragem p/ cabo 6V D=1/2" MAC 6ac</v>
          </cell>
          <cell r="C102" t="str">
            <v>cj</v>
          </cell>
          <cell r="D102">
            <v>223.36</v>
          </cell>
          <cell r="E102" t="str">
            <v>cj</v>
          </cell>
          <cell r="F102">
            <v>223.36</v>
          </cell>
        </row>
        <row r="103">
          <cell r="A103" t="str">
            <v>M376</v>
          </cell>
          <cell r="B103" t="str">
            <v>Ancoragem p/ cabo 7V D=1/2" MAC 7a</v>
          </cell>
          <cell r="C103" t="str">
            <v>cj</v>
          </cell>
          <cell r="D103">
            <v>431.11</v>
          </cell>
          <cell r="E103" t="str">
            <v>cj</v>
          </cell>
          <cell r="F103">
            <v>431.11</v>
          </cell>
        </row>
        <row r="104">
          <cell r="A104" t="str">
            <v>M377</v>
          </cell>
          <cell r="B104" t="str">
            <v>Ancoragem p/ cabo 12V D=1/2" MAC 12</v>
          </cell>
          <cell r="C104" t="str">
            <v>cj</v>
          </cell>
          <cell r="D104">
            <v>452.67</v>
          </cell>
          <cell r="E104" t="str">
            <v>cj</v>
          </cell>
          <cell r="F104">
            <v>452.67</v>
          </cell>
        </row>
        <row r="105">
          <cell r="A105" t="str">
            <v>M378</v>
          </cell>
          <cell r="B105" t="str">
            <v>Apoio do porta dente frezad. 2000DC</v>
          </cell>
          <cell r="C105" t="str">
            <v>un</v>
          </cell>
          <cell r="D105">
            <v>145.94999999999999</v>
          </cell>
          <cell r="E105" t="str">
            <v>un</v>
          </cell>
          <cell r="F105">
            <v>145.94999999999999</v>
          </cell>
        </row>
        <row r="106">
          <cell r="A106" t="str">
            <v>M380</v>
          </cell>
          <cell r="B106" t="str">
            <v>Bainha metálica D=45mm STUP</v>
          </cell>
          <cell r="C106" t="str">
            <v>m</v>
          </cell>
          <cell r="D106">
            <v>7.4</v>
          </cell>
          <cell r="E106" t="str">
            <v>m</v>
          </cell>
          <cell r="F106">
            <v>7.4</v>
          </cell>
        </row>
        <row r="107">
          <cell r="A107" t="str">
            <v>M381</v>
          </cell>
          <cell r="B107" t="str">
            <v>Bainha metálica D=60mm STUP</v>
          </cell>
          <cell r="C107" t="str">
            <v>m</v>
          </cell>
          <cell r="D107">
            <v>8.9</v>
          </cell>
          <cell r="E107" t="str">
            <v>m</v>
          </cell>
          <cell r="F107">
            <v>8.9</v>
          </cell>
        </row>
        <row r="108">
          <cell r="A108" t="str">
            <v>M382</v>
          </cell>
          <cell r="B108" t="str">
            <v>Bainha metálica D=55mm STUP</v>
          </cell>
          <cell r="C108" t="str">
            <v>m</v>
          </cell>
          <cell r="D108">
            <v>8.6</v>
          </cell>
          <cell r="E108" t="str">
            <v>m</v>
          </cell>
          <cell r="F108">
            <v>8.6</v>
          </cell>
        </row>
        <row r="109">
          <cell r="A109" t="str">
            <v>M383</v>
          </cell>
          <cell r="B109" t="str">
            <v>Bainha metálica D=70mm STUP</v>
          </cell>
          <cell r="C109" t="str">
            <v>m</v>
          </cell>
          <cell r="D109">
            <v>9.8000000000000007</v>
          </cell>
          <cell r="E109" t="str">
            <v>m</v>
          </cell>
          <cell r="F109">
            <v>9.8000000000000007</v>
          </cell>
        </row>
        <row r="110">
          <cell r="A110" t="str">
            <v>M384</v>
          </cell>
          <cell r="B110" t="str">
            <v>Ancoragem p/ cabo 4V D=1/2" STUP</v>
          </cell>
          <cell r="C110" t="str">
            <v>cj</v>
          </cell>
          <cell r="D110">
            <v>117</v>
          </cell>
          <cell r="E110" t="str">
            <v>cj</v>
          </cell>
          <cell r="F110">
            <v>117</v>
          </cell>
        </row>
        <row r="111">
          <cell r="A111" t="str">
            <v>M385</v>
          </cell>
          <cell r="B111" t="str">
            <v>Ancoragem p/ cabo 6V D=1/2" STUP</v>
          </cell>
          <cell r="C111" t="str">
            <v>cj</v>
          </cell>
          <cell r="D111">
            <v>175</v>
          </cell>
          <cell r="E111" t="str">
            <v>cj</v>
          </cell>
          <cell r="F111">
            <v>175</v>
          </cell>
        </row>
        <row r="112">
          <cell r="A112" t="str">
            <v>M386</v>
          </cell>
          <cell r="B112" t="str">
            <v>Ancoragem p/ cabo 7V D=1/2" STUP</v>
          </cell>
          <cell r="C112" t="str">
            <v>cj</v>
          </cell>
          <cell r="D112">
            <v>209</v>
          </cell>
          <cell r="E112" t="str">
            <v>cj</v>
          </cell>
          <cell r="F112">
            <v>209</v>
          </cell>
        </row>
        <row r="113">
          <cell r="A113" t="str">
            <v>M387</v>
          </cell>
          <cell r="B113" t="str">
            <v>Ancoragem p/ cabo 12V D=1/2" STUP</v>
          </cell>
          <cell r="C113" t="str">
            <v>cj</v>
          </cell>
          <cell r="D113">
            <v>415</v>
          </cell>
          <cell r="E113" t="str">
            <v>cj</v>
          </cell>
          <cell r="F113">
            <v>415</v>
          </cell>
        </row>
        <row r="114">
          <cell r="A114" t="str">
            <v>M390</v>
          </cell>
          <cell r="B114" t="str">
            <v>Porca de ancoragem D=32mm</v>
          </cell>
          <cell r="C114" t="str">
            <v>un</v>
          </cell>
          <cell r="D114">
            <v>14.3</v>
          </cell>
          <cell r="E114" t="str">
            <v>un</v>
          </cell>
          <cell r="F114">
            <v>14.3</v>
          </cell>
        </row>
        <row r="115">
          <cell r="A115" t="str">
            <v>M391</v>
          </cell>
          <cell r="B115" t="str">
            <v>Contra porca h=35mm D=32mm</v>
          </cell>
          <cell r="C115" t="str">
            <v>un</v>
          </cell>
          <cell r="D115">
            <v>10.45</v>
          </cell>
          <cell r="E115" t="str">
            <v>un</v>
          </cell>
          <cell r="F115">
            <v>10.45</v>
          </cell>
        </row>
        <row r="116">
          <cell r="A116" t="str">
            <v>M392</v>
          </cell>
          <cell r="B116" t="str">
            <v>Aço ST 85/105 D=32mm</v>
          </cell>
          <cell r="C116" t="str">
            <v>m</v>
          </cell>
          <cell r="D116">
            <v>21.52</v>
          </cell>
          <cell r="E116" t="str">
            <v>m</v>
          </cell>
          <cell r="F116">
            <v>21.52</v>
          </cell>
        </row>
        <row r="117">
          <cell r="A117" t="str">
            <v>M393</v>
          </cell>
          <cell r="B117" t="str">
            <v>Placa de ancoragem - 200x200x38mm</v>
          </cell>
          <cell r="C117" t="str">
            <v>un</v>
          </cell>
          <cell r="D117">
            <v>48.3</v>
          </cell>
          <cell r="E117" t="str">
            <v>un</v>
          </cell>
          <cell r="F117">
            <v>48.3</v>
          </cell>
        </row>
        <row r="118">
          <cell r="A118" t="str">
            <v>M394</v>
          </cell>
          <cell r="B118" t="str">
            <v>Bainha metálica D=38mm</v>
          </cell>
          <cell r="C118" t="str">
            <v>m</v>
          </cell>
          <cell r="D118">
            <v>6</v>
          </cell>
          <cell r="E118" t="str">
            <v>m</v>
          </cell>
          <cell r="F118">
            <v>6</v>
          </cell>
        </row>
        <row r="119">
          <cell r="A119" t="str">
            <v>M395</v>
          </cell>
          <cell r="B119" t="str">
            <v>Bits p/ estabil. e recicl. RR/SS250</v>
          </cell>
          <cell r="C119" t="str">
            <v>un</v>
          </cell>
          <cell r="D119">
            <v>25</v>
          </cell>
          <cell r="E119" t="str">
            <v>un</v>
          </cell>
          <cell r="F119">
            <v>25</v>
          </cell>
        </row>
        <row r="120">
          <cell r="A120" t="str">
            <v>M396</v>
          </cell>
          <cell r="B120" t="str">
            <v>Porta dente p/ est. e rec. RR/SS250</v>
          </cell>
          <cell r="C120" t="str">
            <v>un</v>
          </cell>
          <cell r="D120">
            <v>161.83000000000001</v>
          </cell>
          <cell r="E120" t="str">
            <v>un</v>
          </cell>
          <cell r="F120">
            <v>161.83000000000001</v>
          </cell>
        </row>
        <row r="121">
          <cell r="A121" t="str">
            <v>M397</v>
          </cell>
          <cell r="B121" t="str">
            <v>Dente de corte para equip. recicl.</v>
          </cell>
          <cell r="C121" t="str">
            <v>un</v>
          </cell>
          <cell r="D121">
            <v>40.950000000000003</v>
          </cell>
          <cell r="E121" t="str">
            <v>un</v>
          </cell>
          <cell r="F121">
            <v>40.950000000000003</v>
          </cell>
        </row>
        <row r="122">
          <cell r="A122" t="str">
            <v>M398</v>
          </cell>
          <cell r="B122" t="str">
            <v>Chapa de 8,00 mm</v>
          </cell>
          <cell r="C122" t="str">
            <v>kg</v>
          </cell>
          <cell r="D122">
            <v>0.91</v>
          </cell>
          <cell r="E122" t="str">
            <v>kg</v>
          </cell>
          <cell r="F122">
            <v>0.91</v>
          </cell>
        </row>
        <row r="123">
          <cell r="A123" t="str">
            <v>M401</v>
          </cell>
          <cell r="B123" t="str">
            <v>Pontaletes D=15 cm (tronco p/ esc.)</v>
          </cell>
          <cell r="C123" t="str">
            <v>m</v>
          </cell>
          <cell r="D123">
            <v>1.5</v>
          </cell>
          <cell r="E123" t="str">
            <v>m</v>
          </cell>
          <cell r="F123">
            <v>1.5</v>
          </cell>
        </row>
        <row r="124">
          <cell r="A124" t="str">
            <v>M402</v>
          </cell>
          <cell r="B124" t="str">
            <v>Pontaletes D=20 cm (tronco p/ esc.)</v>
          </cell>
          <cell r="C124" t="str">
            <v>m</v>
          </cell>
          <cell r="D124">
            <v>2</v>
          </cell>
          <cell r="E124" t="str">
            <v>m</v>
          </cell>
          <cell r="F124">
            <v>2</v>
          </cell>
        </row>
        <row r="125">
          <cell r="A125" t="str">
            <v>M403</v>
          </cell>
          <cell r="B125" t="str">
            <v>Mourão madeira H=2,15 m D=9 cm</v>
          </cell>
          <cell r="C125" t="str">
            <v>un</v>
          </cell>
          <cell r="D125">
            <v>4.5</v>
          </cell>
          <cell r="E125" t="str">
            <v>un</v>
          </cell>
          <cell r="F125">
            <v>4.5</v>
          </cell>
        </row>
        <row r="126">
          <cell r="A126" t="str">
            <v>M404</v>
          </cell>
          <cell r="B126" t="str">
            <v>Mourão madeira H=2,50 m D=12 cm</v>
          </cell>
          <cell r="C126" t="str">
            <v>un</v>
          </cell>
          <cell r="D126">
            <v>4.5</v>
          </cell>
          <cell r="E126" t="str">
            <v>un</v>
          </cell>
          <cell r="F126">
            <v>4.5</v>
          </cell>
        </row>
        <row r="127">
          <cell r="A127" t="str">
            <v>M405</v>
          </cell>
          <cell r="B127" t="str">
            <v>Ripas de 2,5 cm x 5,0 cm</v>
          </cell>
          <cell r="C127" t="str">
            <v>m</v>
          </cell>
          <cell r="D127">
            <v>0.39</v>
          </cell>
          <cell r="E127" t="str">
            <v>m</v>
          </cell>
          <cell r="F127">
            <v>0.39</v>
          </cell>
        </row>
        <row r="128">
          <cell r="A128" t="str">
            <v>M406</v>
          </cell>
          <cell r="B128" t="str">
            <v>Caibros de 7,5 cm x 7,5 cm</v>
          </cell>
          <cell r="C128" t="str">
            <v>m</v>
          </cell>
          <cell r="D128">
            <v>3</v>
          </cell>
          <cell r="E128" t="str">
            <v>m</v>
          </cell>
          <cell r="F128">
            <v>3</v>
          </cell>
        </row>
        <row r="129">
          <cell r="A129" t="str">
            <v>M407</v>
          </cell>
          <cell r="B129" t="str">
            <v>Tábua pinho de 1ª 2,5 cm x 15,0 cm</v>
          </cell>
          <cell r="C129" t="str">
            <v>m</v>
          </cell>
          <cell r="D129">
            <v>1.2</v>
          </cell>
          <cell r="E129" t="str">
            <v>m</v>
          </cell>
          <cell r="F129">
            <v>1.2</v>
          </cell>
        </row>
        <row r="130">
          <cell r="A130" t="str">
            <v>M408</v>
          </cell>
          <cell r="B130" t="str">
            <v>Tábua de 5ª 2,5 cm x 30,0 cm</v>
          </cell>
          <cell r="C130" t="str">
            <v>m</v>
          </cell>
          <cell r="D130">
            <v>2.2999999999999998</v>
          </cell>
          <cell r="E130" t="str">
            <v>m</v>
          </cell>
          <cell r="F130">
            <v>2.2999999999999998</v>
          </cell>
        </row>
        <row r="131">
          <cell r="A131" t="str">
            <v>M409</v>
          </cell>
          <cell r="B131" t="str">
            <v>Pranchão de 1ª de 5,0 cm x 30,0 cm</v>
          </cell>
          <cell r="C131" t="str">
            <v>m</v>
          </cell>
          <cell r="D131">
            <v>10</v>
          </cell>
          <cell r="E131" t="str">
            <v>m</v>
          </cell>
          <cell r="F131">
            <v>10</v>
          </cell>
        </row>
        <row r="132">
          <cell r="A132" t="str">
            <v>M410</v>
          </cell>
          <cell r="B132" t="str">
            <v>Compensado resinado de 17 mm</v>
          </cell>
          <cell r="C132" t="str">
            <v>m2</v>
          </cell>
          <cell r="D132">
            <v>10</v>
          </cell>
          <cell r="E132" t="str">
            <v>un</v>
          </cell>
          <cell r="F132">
            <v>24.2</v>
          </cell>
        </row>
        <row r="133">
          <cell r="A133" t="str">
            <v>M411</v>
          </cell>
          <cell r="B133" t="str">
            <v>Compensado plastificado de 17 mm</v>
          </cell>
          <cell r="C133" t="str">
            <v>m2</v>
          </cell>
          <cell r="D133">
            <v>18</v>
          </cell>
          <cell r="E133" t="str">
            <v>un</v>
          </cell>
          <cell r="F133">
            <v>53.46</v>
          </cell>
        </row>
        <row r="134">
          <cell r="A134" t="str">
            <v>M412</v>
          </cell>
          <cell r="B134" t="str">
            <v>Gastalho 10 x 2,0 cm</v>
          </cell>
          <cell r="C134" t="str">
            <v>m</v>
          </cell>
          <cell r="D134">
            <v>1</v>
          </cell>
          <cell r="E134" t="str">
            <v>m</v>
          </cell>
          <cell r="F134">
            <v>1</v>
          </cell>
        </row>
        <row r="135">
          <cell r="A135" t="str">
            <v>M413</v>
          </cell>
          <cell r="B135" t="str">
            <v>Gastalho 10 x 2,5 cm</v>
          </cell>
          <cell r="C135" t="str">
            <v>m</v>
          </cell>
          <cell r="D135">
            <v>0.85</v>
          </cell>
          <cell r="E135" t="str">
            <v>m</v>
          </cell>
          <cell r="F135">
            <v>0.85</v>
          </cell>
        </row>
        <row r="136">
          <cell r="A136" t="str">
            <v>M414</v>
          </cell>
          <cell r="B136" t="str">
            <v>Pranchão 7,5 x 30,0 cm</v>
          </cell>
          <cell r="C136" t="str">
            <v>m</v>
          </cell>
          <cell r="D136">
            <v>13.7</v>
          </cell>
          <cell r="E136" t="str">
            <v>un</v>
          </cell>
          <cell r="F136">
            <v>13.7</v>
          </cell>
        </row>
        <row r="137">
          <cell r="A137" t="str">
            <v>M415</v>
          </cell>
          <cell r="B137" t="str">
            <v>Tábua 2,5 x 22,5 cm</v>
          </cell>
          <cell r="C137" t="str">
            <v>m</v>
          </cell>
          <cell r="D137">
            <v>1.8</v>
          </cell>
          <cell r="E137" t="str">
            <v>un</v>
          </cell>
          <cell r="F137">
            <v>1.8</v>
          </cell>
        </row>
        <row r="138">
          <cell r="A138" t="str">
            <v>M501</v>
          </cell>
          <cell r="B138" t="str">
            <v>Dinamite a 60% (gelatina especial)</v>
          </cell>
          <cell r="C138" t="str">
            <v>kg</v>
          </cell>
          <cell r="D138">
            <v>1.76</v>
          </cell>
          <cell r="E138" t="str">
            <v>kg</v>
          </cell>
          <cell r="F138">
            <v>1.76</v>
          </cell>
        </row>
        <row r="139">
          <cell r="A139" t="str">
            <v>M503</v>
          </cell>
          <cell r="B139" t="str">
            <v>Espoleta comum n. 8</v>
          </cell>
          <cell r="C139" t="str">
            <v>un</v>
          </cell>
          <cell r="D139">
            <v>0.15</v>
          </cell>
          <cell r="E139" t="str">
            <v>un</v>
          </cell>
          <cell r="F139">
            <v>0.15</v>
          </cell>
        </row>
        <row r="140">
          <cell r="A140" t="str">
            <v>M505</v>
          </cell>
          <cell r="B140" t="str">
            <v>Cordel detonante NP 10</v>
          </cell>
          <cell r="C140" t="str">
            <v>m</v>
          </cell>
          <cell r="D140">
            <v>0.28999999999999998</v>
          </cell>
          <cell r="E140" t="str">
            <v>m</v>
          </cell>
          <cell r="F140">
            <v>0.28999999999999998</v>
          </cell>
        </row>
        <row r="141">
          <cell r="A141" t="str">
            <v>M507</v>
          </cell>
          <cell r="B141" t="str">
            <v>Retardador de cordel</v>
          </cell>
          <cell r="C141" t="str">
            <v>un</v>
          </cell>
          <cell r="D141">
            <v>4</v>
          </cell>
          <cell r="E141" t="str">
            <v>un</v>
          </cell>
          <cell r="F141">
            <v>4</v>
          </cell>
        </row>
        <row r="142">
          <cell r="A142" t="str">
            <v>M508</v>
          </cell>
          <cell r="B142" t="str">
            <v>Estopim</v>
          </cell>
          <cell r="C142" t="str">
            <v>m</v>
          </cell>
          <cell r="D142">
            <v>0.28999999999999998</v>
          </cell>
          <cell r="E142" t="str">
            <v>m</v>
          </cell>
          <cell r="F142">
            <v>0.28999999999999998</v>
          </cell>
        </row>
        <row r="143">
          <cell r="A143" t="str">
            <v>M600</v>
          </cell>
          <cell r="B143" t="str">
            <v>Tinta refletiva alquídica p/ 1 ano</v>
          </cell>
          <cell r="C143" t="str">
            <v>l</v>
          </cell>
          <cell r="D143">
            <v>5.5660999999999996</v>
          </cell>
          <cell r="E143" t="str">
            <v>ba</v>
          </cell>
          <cell r="F143">
            <v>100.19</v>
          </cell>
        </row>
        <row r="144">
          <cell r="A144" t="str">
            <v>M601</v>
          </cell>
          <cell r="B144" t="str">
            <v>Tinta refletiva acrílica p/ 2 anos</v>
          </cell>
          <cell r="C144" t="str">
            <v>l</v>
          </cell>
          <cell r="D144">
            <v>6.72</v>
          </cell>
          <cell r="E144" t="str">
            <v>ba</v>
          </cell>
          <cell r="F144">
            <v>120.96</v>
          </cell>
        </row>
        <row r="145">
          <cell r="A145" t="str">
            <v>M602</v>
          </cell>
          <cell r="B145" t="str">
            <v>Adubo NPK (4.14.8)</v>
          </cell>
          <cell r="C145" t="str">
            <v>kg</v>
          </cell>
          <cell r="D145">
            <v>0.5</v>
          </cell>
          <cell r="E145" t="str">
            <v>kg</v>
          </cell>
          <cell r="F145">
            <v>0.5</v>
          </cell>
        </row>
        <row r="146">
          <cell r="A146" t="str">
            <v>M603</v>
          </cell>
          <cell r="B146" t="str">
            <v>Inseticida</v>
          </cell>
          <cell r="C146" t="str">
            <v>l</v>
          </cell>
          <cell r="D146">
            <v>18</v>
          </cell>
          <cell r="E146" t="str">
            <v>l</v>
          </cell>
          <cell r="F146">
            <v>18</v>
          </cell>
        </row>
        <row r="147">
          <cell r="A147" t="str">
            <v>M604</v>
          </cell>
          <cell r="B147" t="str">
            <v>Aditivo plastiment BV-40</v>
          </cell>
          <cell r="C147" t="str">
            <v>kg</v>
          </cell>
          <cell r="D147">
            <v>1.6</v>
          </cell>
          <cell r="E147" t="str">
            <v>tam</v>
          </cell>
          <cell r="F147">
            <v>320</v>
          </cell>
        </row>
        <row r="148">
          <cell r="A148" t="str">
            <v>M605</v>
          </cell>
          <cell r="B148" t="str">
            <v>Cola para tubo PVC</v>
          </cell>
          <cell r="C148" t="str">
            <v>gr</v>
          </cell>
          <cell r="D148">
            <v>1.55E-2</v>
          </cell>
          <cell r="E148" t="str">
            <v>tb</v>
          </cell>
          <cell r="F148">
            <v>1.1599999999999999</v>
          </cell>
        </row>
        <row r="149">
          <cell r="A149" t="str">
            <v>M606</v>
          </cell>
          <cell r="B149" t="str">
            <v>Tinta anti-corrosiva</v>
          </cell>
          <cell r="C149" t="str">
            <v>l</v>
          </cell>
          <cell r="D149">
            <v>6.95</v>
          </cell>
          <cell r="E149" t="str">
            <v>ba</v>
          </cell>
          <cell r="F149">
            <v>125.1</v>
          </cell>
        </row>
        <row r="150">
          <cell r="A150" t="str">
            <v>M607</v>
          </cell>
          <cell r="B150" t="str">
            <v>Óleo de linhaça</v>
          </cell>
          <cell r="C150" t="str">
            <v>l</v>
          </cell>
          <cell r="D150">
            <v>5.4</v>
          </cell>
          <cell r="E150" t="str">
            <v>tam</v>
          </cell>
          <cell r="F150">
            <v>1080</v>
          </cell>
        </row>
        <row r="151">
          <cell r="A151" t="str">
            <v>M608</v>
          </cell>
          <cell r="B151" t="str">
            <v>Detergente</v>
          </cell>
          <cell r="C151" t="str">
            <v>l</v>
          </cell>
          <cell r="D151">
            <v>0.94</v>
          </cell>
          <cell r="E151" t="str">
            <v>ba</v>
          </cell>
          <cell r="F151">
            <v>16.920000000000002</v>
          </cell>
        </row>
        <row r="152">
          <cell r="A152" t="str">
            <v>M609</v>
          </cell>
          <cell r="B152" t="str">
            <v>Tinta esmalte sintético fosco</v>
          </cell>
          <cell r="C152" t="str">
            <v>l</v>
          </cell>
          <cell r="D152">
            <v>7.78</v>
          </cell>
          <cell r="E152" t="str">
            <v>ba</v>
          </cell>
          <cell r="F152">
            <v>140.04</v>
          </cell>
        </row>
        <row r="153">
          <cell r="A153" t="str">
            <v>M610</v>
          </cell>
          <cell r="B153" t="str">
            <v>Pintura epóxica - barra D= 32mm</v>
          </cell>
          <cell r="C153" t="str">
            <v>m</v>
          </cell>
          <cell r="D153">
            <v>3.67</v>
          </cell>
          <cell r="E153" t="str">
            <v>m</v>
          </cell>
          <cell r="F153">
            <v>3.67</v>
          </cell>
        </row>
        <row r="154">
          <cell r="A154" t="str">
            <v>M611</v>
          </cell>
          <cell r="B154" t="str">
            <v>Redutor tipo 2002 prim. qualidade</v>
          </cell>
          <cell r="C154" t="str">
            <v>l</v>
          </cell>
          <cell r="D154">
            <v>3.2669999999999999</v>
          </cell>
          <cell r="E154" t="str">
            <v>l</v>
          </cell>
          <cell r="F154">
            <v>3.27</v>
          </cell>
        </row>
        <row r="155">
          <cell r="A155" t="str">
            <v>M612</v>
          </cell>
          <cell r="B155" t="str">
            <v>Lixa para ferro n. 100</v>
          </cell>
          <cell r="C155" t="str">
            <v>un</v>
          </cell>
          <cell r="D155">
            <v>0.75</v>
          </cell>
          <cell r="E155" t="str">
            <v>un</v>
          </cell>
          <cell r="F155">
            <v>0.75</v>
          </cell>
        </row>
        <row r="156">
          <cell r="A156" t="str">
            <v>M613</v>
          </cell>
          <cell r="B156" t="str">
            <v>Base de resina alquídica (primer)</v>
          </cell>
          <cell r="C156" t="str">
            <v>l</v>
          </cell>
          <cell r="D156">
            <v>4.88</v>
          </cell>
          <cell r="E156" t="str">
            <v>l</v>
          </cell>
          <cell r="F156">
            <v>4.88</v>
          </cell>
        </row>
        <row r="157">
          <cell r="A157" t="str">
            <v>M615</v>
          </cell>
          <cell r="B157" t="str">
            <v>Microesferas PRE-MIX</v>
          </cell>
          <cell r="C157" t="str">
            <v>kg</v>
          </cell>
          <cell r="D157">
            <v>2.3759999999999999</v>
          </cell>
          <cell r="E157" t="str">
            <v>kg</v>
          </cell>
          <cell r="F157">
            <v>2.38</v>
          </cell>
        </row>
        <row r="158">
          <cell r="A158" t="str">
            <v>M616</v>
          </cell>
          <cell r="B158" t="str">
            <v>Microesferas DROP-ON</v>
          </cell>
          <cell r="C158" t="str">
            <v>kg</v>
          </cell>
          <cell r="D158">
            <v>2.379</v>
          </cell>
          <cell r="E158" t="str">
            <v>kg</v>
          </cell>
          <cell r="F158">
            <v>2.38</v>
          </cell>
        </row>
        <row r="159">
          <cell r="A159" t="str">
            <v>M617</v>
          </cell>
          <cell r="B159" t="str">
            <v>Massa termoplástica para extrusão</v>
          </cell>
          <cell r="C159" t="str">
            <v>kg</v>
          </cell>
          <cell r="D159">
            <v>2.97</v>
          </cell>
          <cell r="E159" t="str">
            <v>kg</v>
          </cell>
          <cell r="F159">
            <v>2.97</v>
          </cell>
        </row>
        <row r="160">
          <cell r="A160" t="str">
            <v>M618</v>
          </cell>
          <cell r="B160" t="str">
            <v>Massa termoplástica para aspersão</v>
          </cell>
          <cell r="C160" t="str">
            <v>kg</v>
          </cell>
          <cell r="D160">
            <v>3.5089999999999999</v>
          </cell>
          <cell r="E160" t="str">
            <v>kg</v>
          </cell>
          <cell r="F160">
            <v>3.51</v>
          </cell>
        </row>
        <row r="161">
          <cell r="A161" t="str">
            <v>M619</v>
          </cell>
          <cell r="B161" t="str">
            <v>Cola poliester</v>
          </cell>
          <cell r="C161" t="str">
            <v>kg</v>
          </cell>
          <cell r="D161">
            <v>6.9</v>
          </cell>
          <cell r="E161" t="str">
            <v>kg</v>
          </cell>
          <cell r="F161">
            <v>6.9</v>
          </cell>
        </row>
        <row r="162">
          <cell r="A162" t="str">
            <v>M620</v>
          </cell>
          <cell r="B162" t="str">
            <v>Protetor de cura do concreto</v>
          </cell>
          <cell r="C162" t="str">
            <v>kg</v>
          </cell>
          <cell r="D162">
            <v>3.6246999999999998</v>
          </cell>
          <cell r="E162" t="str">
            <v>tam</v>
          </cell>
          <cell r="F162">
            <v>652.45000000000005</v>
          </cell>
        </row>
        <row r="163">
          <cell r="A163" t="str">
            <v>M621</v>
          </cell>
          <cell r="B163" t="str">
            <v>Desmoldante</v>
          </cell>
          <cell r="C163" t="str">
            <v>kg</v>
          </cell>
          <cell r="D163">
            <v>3.1371000000000002</v>
          </cell>
          <cell r="E163" t="str">
            <v>tam</v>
          </cell>
          <cell r="F163">
            <v>693.3</v>
          </cell>
        </row>
        <row r="164">
          <cell r="A164" t="str">
            <v>M622</v>
          </cell>
          <cell r="B164" t="str">
            <v>Interplast N</v>
          </cell>
          <cell r="C164" t="str">
            <v>kg</v>
          </cell>
          <cell r="D164">
            <v>4.7584999999999997</v>
          </cell>
          <cell r="E164" t="str">
            <v>sc</v>
          </cell>
          <cell r="F164">
            <v>95.17</v>
          </cell>
        </row>
        <row r="165">
          <cell r="A165" t="str">
            <v>M623</v>
          </cell>
          <cell r="B165" t="str">
            <v>Gás propano</v>
          </cell>
          <cell r="C165" t="str">
            <v>kg</v>
          </cell>
          <cell r="D165">
            <v>2.2400000000000002</v>
          </cell>
          <cell r="E165" t="str">
            <v>kg</v>
          </cell>
          <cell r="F165">
            <v>2.2400000000000002</v>
          </cell>
        </row>
        <row r="166">
          <cell r="A166" t="str">
            <v>M624</v>
          </cell>
          <cell r="B166" t="str">
            <v>Tinta para pré-marcação</v>
          </cell>
          <cell r="C166" t="str">
            <v>l</v>
          </cell>
          <cell r="D166">
            <v>6.2</v>
          </cell>
          <cell r="E166" t="str">
            <v>l</v>
          </cell>
          <cell r="F166">
            <v>6.2</v>
          </cell>
        </row>
        <row r="167">
          <cell r="A167" t="str">
            <v>M625</v>
          </cell>
          <cell r="B167" t="str">
            <v>Acetileno</v>
          </cell>
          <cell r="C167" t="str">
            <v>m3</v>
          </cell>
          <cell r="D167">
            <v>18.190000000000001</v>
          </cell>
          <cell r="E167" t="str">
            <v>m3</v>
          </cell>
          <cell r="F167">
            <v>18.190000000000001</v>
          </cell>
        </row>
        <row r="168">
          <cell r="A168" t="str">
            <v>M626</v>
          </cell>
          <cell r="B168" t="str">
            <v>Oxigênio</v>
          </cell>
          <cell r="C168" t="str">
            <v>m3</v>
          </cell>
          <cell r="D168">
            <v>7.2880000000000003</v>
          </cell>
          <cell r="E168" t="str">
            <v>m3</v>
          </cell>
          <cell r="F168">
            <v>7.29</v>
          </cell>
        </row>
        <row r="169">
          <cell r="A169" t="str">
            <v>M700</v>
          </cell>
          <cell r="B169" t="str">
            <v>Tijolo comum maciço (5,5x9x19) cm</v>
          </cell>
          <cell r="C169" t="str">
            <v>un</v>
          </cell>
          <cell r="D169">
            <v>0.14000000000000001</v>
          </cell>
          <cell r="E169" t="str">
            <v>mlh</v>
          </cell>
          <cell r="F169">
            <v>140</v>
          </cell>
        </row>
        <row r="170">
          <cell r="A170" t="str">
            <v>M702</v>
          </cell>
          <cell r="B170" t="str">
            <v>Cal hidratada</v>
          </cell>
          <cell r="C170" t="str">
            <v>kg</v>
          </cell>
          <cell r="D170">
            <v>0.12</v>
          </cell>
          <cell r="E170" t="str">
            <v>sc</v>
          </cell>
          <cell r="F170">
            <v>2.4</v>
          </cell>
        </row>
        <row r="171">
          <cell r="A171" t="str">
            <v>M703</v>
          </cell>
          <cell r="B171" t="str">
            <v>Tijolo 20 x 30 cm</v>
          </cell>
          <cell r="C171" t="str">
            <v>un</v>
          </cell>
          <cell r="D171">
            <v>0.1</v>
          </cell>
          <cell r="E171" t="str">
            <v>mlh</v>
          </cell>
          <cell r="F171">
            <v>100</v>
          </cell>
        </row>
        <row r="172">
          <cell r="A172" t="str">
            <v>M704</v>
          </cell>
          <cell r="B172" t="str">
            <v>Areia lavada</v>
          </cell>
          <cell r="C172" t="str">
            <v>m3</v>
          </cell>
          <cell r="D172">
            <v>6</v>
          </cell>
          <cell r="E172" t="str">
            <v>m3</v>
          </cell>
          <cell r="F172">
            <v>6</v>
          </cell>
        </row>
        <row r="173">
          <cell r="A173" t="str">
            <v>M705</v>
          </cell>
          <cell r="B173" t="str">
            <v>Pó de pedra</v>
          </cell>
          <cell r="C173" t="str">
            <v>m3</v>
          </cell>
          <cell r="D173">
            <v>8</v>
          </cell>
          <cell r="E173" t="str">
            <v>m3</v>
          </cell>
          <cell r="F173">
            <v>8</v>
          </cell>
        </row>
        <row r="174">
          <cell r="A174" t="str">
            <v>M709</v>
          </cell>
          <cell r="B174" t="str">
            <v>Brita corrida</v>
          </cell>
          <cell r="C174" t="str">
            <v>m3</v>
          </cell>
          <cell r="D174">
            <v>18</v>
          </cell>
          <cell r="E174" t="str">
            <v>m3</v>
          </cell>
          <cell r="F174">
            <v>18</v>
          </cell>
        </row>
        <row r="175">
          <cell r="A175" t="str">
            <v>M710</v>
          </cell>
          <cell r="B175" t="str">
            <v>Pedra de mão</v>
          </cell>
          <cell r="C175" t="str">
            <v>m3</v>
          </cell>
          <cell r="D175">
            <v>15</v>
          </cell>
          <cell r="E175" t="str">
            <v>m3</v>
          </cell>
          <cell r="F175">
            <v>15</v>
          </cell>
        </row>
        <row r="176">
          <cell r="A176" t="str">
            <v>M715</v>
          </cell>
          <cell r="B176" t="str">
            <v>Pó calcário dolomítico</v>
          </cell>
          <cell r="C176" t="str">
            <v>kg</v>
          </cell>
          <cell r="D176">
            <v>0.08</v>
          </cell>
          <cell r="E176" t="str">
            <v>kg</v>
          </cell>
          <cell r="F176">
            <v>0.08</v>
          </cell>
        </row>
        <row r="177">
          <cell r="A177" t="str">
            <v>M901</v>
          </cell>
          <cell r="B177" t="str">
            <v>Aparelho de apoio neoprene fretado</v>
          </cell>
          <cell r="C177" t="str">
            <v>dm3</v>
          </cell>
          <cell r="D177">
            <v>62.95</v>
          </cell>
          <cell r="E177" t="str">
            <v>dm3</v>
          </cell>
          <cell r="F177">
            <v>62.95</v>
          </cell>
        </row>
        <row r="178">
          <cell r="A178" t="str">
            <v>M902</v>
          </cell>
          <cell r="B178" t="str">
            <v>Tubo de PVC D=75 mm</v>
          </cell>
          <cell r="C178" t="str">
            <v>m</v>
          </cell>
          <cell r="D178">
            <v>2.57</v>
          </cell>
          <cell r="E178" t="str">
            <v>vr</v>
          </cell>
          <cell r="F178">
            <v>15.42</v>
          </cell>
        </row>
        <row r="179">
          <cell r="A179" t="str">
            <v>M903</v>
          </cell>
          <cell r="B179" t="str">
            <v>Manta sintética (Bidim) OP-20</v>
          </cell>
          <cell r="C179" t="str">
            <v>m2</v>
          </cell>
          <cell r="D179">
            <v>3.15</v>
          </cell>
          <cell r="E179" t="str">
            <v>m2</v>
          </cell>
          <cell r="F179">
            <v>3.15</v>
          </cell>
        </row>
        <row r="180">
          <cell r="A180" t="str">
            <v>M904</v>
          </cell>
          <cell r="B180" t="str">
            <v>Manta sintética (Bidim) OP-30</v>
          </cell>
          <cell r="C180" t="str">
            <v>m2</v>
          </cell>
          <cell r="D180">
            <v>2.95</v>
          </cell>
          <cell r="E180" t="str">
            <v>m2</v>
          </cell>
          <cell r="F180">
            <v>2.95</v>
          </cell>
        </row>
        <row r="181">
          <cell r="A181" t="str">
            <v>M905</v>
          </cell>
          <cell r="B181" t="str">
            <v>Filler</v>
          </cell>
          <cell r="C181" t="str">
            <v>kg</v>
          </cell>
          <cell r="D181">
            <v>0.06</v>
          </cell>
          <cell r="E181" t="str">
            <v>kg</v>
          </cell>
          <cell r="F181">
            <v>0.06</v>
          </cell>
        </row>
        <row r="182">
          <cell r="A182" t="str">
            <v>M906</v>
          </cell>
          <cell r="B182" t="str">
            <v>Sementes p/ hidrossemeadura</v>
          </cell>
          <cell r="C182" t="str">
            <v>kg</v>
          </cell>
          <cell r="D182">
            <v>12.5</v>
          </cell>
          <cell r="E182" t="str">
            <v>kg</v>
          </cell>
          <cell r="F182">
            <v>12.5</v>
          </cell>
        </row>
        <row r="183">
          <cell r="A183" t="str">
            <v>M907</v>
          </cell>
          <cell r="B183" t="str">
            <v>Adubo orgânico</v>
          </cell>
          <cell r="C183" t="str">
            <v>kg</v>
          </cell>
          <cell r="D183">
            <v>0.23</v>
          </cell>
          <cell r="E183" t="str">
            <v>t</v>
          </cell>
          <cell r="F183">
            <v>230</v>
          </cell>
        </row>
        <row r="184">
          <cell r="A184" t="str">
            <v>M908</v>
          </cell>
          <cell r="B184" t="str">
            <v>Eletrodo p/ solda eletr. OK 46.00</v>
          </cell>
          <cell r="C184" t="str">
            <v>kg</v>
          </cell>
          <cell r="D184">
            <v>4.4000000000000004</v>
          </cell>
          <cell r="E184" t="str">
            <v>kg</v>
          </cell>
          <cell r="F184">
            <v>4.4000000000000004</v>
          </cell>
        </row>
        <row r="185">
          <cell r="A185" t="str">
            <v>M909</v>
          </cell>
          <cell r="B185" t="str">
            <v>Tubo de PVC perfurado D=50 mm</v>
          </cell>
          <cell r="C185" t="str">
            <v>m</v>
          </cell>
          <cell r="D185">
            <v>1.9</v>
          </cell>
          <cell r="E185" t="str">
            <v>vr</v>
          </cell>
          <cell r="F185">
            <v>11.4</v>
          </cell>
        </row>
        <row r="186">
          <cell r="A186" t="str">
            <v>M910</v>
          </cell>
          <cell r="B186" t="str">
            <v>Tubo de PVC rígido D=50 mm</v>
          </cell>
          <cell r="C186" t="str">
            <v>m</v>
          </cell>
          <cell r="D186">
            <v>2.98</v>
          </cell>
          <cell r="E186" t="str">
            <v>vr</v>
          </cell>
          <cell r="F186">
            <v>17.88</v>
          </cell>
        </row>
        <row r="187">
          <cell r="A187" t="str">
            <v>M911</v>
          </cell>
          <cell r="B187" t="str">
            <v>Tubo de PVC D=100 mm</v>
          </cell>
          <cell r="C187" t="str">
            <v>m</v>
          </cell>
          <cell r="D187">
            <v>3.2</v>
          </cell>
          <cell r="E187" t="str">
            <v>vr</v>
          </cell>
          <cell r="F187">
            <v>19.2</v>
          </cell>
        </row>
        <row r="188">
          <cell r="A188" t="str">
            <v>M920</v>
          </cell>
          <cell r="B188" t="str">
            <v>Meio tubo de concreto D=40 cm</v>
          </cell>
          <cell r="C188" t="str">
            <v>m</v>
          </cell>
          <cell r="D188">
            <v>14</v>
          </cell>
          <cell r="E188" t="str">
            <v>m</v>
          </cell>
          <cell r="F188">
            <v>14</v>
          </cell>
        </row>
        <row r="189">
          <cell r="A189" t="str">
            <v>M930</v>
          </cell>
          <cell r="B189" t="str">
            <v>Gabião caixa 2x1x1m galvanizado</v>
          </cell>
          <cell r="C189" t="str">
            <v>un</v>
          </cell>
          <cell r="D189">
            <v>88.5</v>
          </cell>
          <cell r="E189" t="str">
            <v>un</v>
          </cell>
          <cell r="F189">
            <v>88.5</v>
          </cell>
        </row>
        <row r="190">
          <cell r="A190" t="str">
            <v>M935</v>
          </cell>
          <cell r="B190" t="str">
            <v>Terra arm. ECE - greide 0&lt;h&lt;6m</v>
          </cell>
          <cell r="C190" t="str">
            <v>m2</v>
          </cell>
          <cell r="D190">
            <v>86.67</v>
          </cell>
          <cell r="E190" t="str">
            <v>m2</v>
          </cell>
          <cell r="F190">
            <v>86.67</v>
          </cell>
        </row>
        <row r="191">
          <cell r="A191" t="str">
            <v>M936</v>
          </cell>
          <cell r="B191" t="str">
            <v>Terra arm. ECE - greide 6&lt;h&lt;9m</v>
          </cell>
          <cell r="C191" t="str">
            <v>m2</v>
          </cell>
          <cell r="D191">
            <v>111.85</v>
          </cell>
          <cell r="E191" t="str">
            <v>m2</v>
          </cell>
          <cell r="F191">
            <v>111.85</v>
          </cell>
        </row>
        <row r="192">
          <cell r="A192" t="str">
            <v>M937</v>
          </cell>
          <cell r="B192" t="str">
            <v>Terra arm. ECE - greide 9&lt;h&lt;12m</v>
          </cell>
          <cell r="C192" t="str">
            <v>m2</v>
          </cell>
          <cell r="D192">
            <v>162.96</v>
          </cell>
          <cell r="E192" t="str">
            <v>m2</v>
          </cell>
          <cell r="F192">
            <v>162.96</v>
          </cell>
        </row>
        <row r="193">
          <cell r="A193" t="str">
            <v>M938</v>
          </cell>
          <cell r="B193" t="str">
            <v>Terra arm. ECE- pé talude 0&lt;h&lt;6m</v>
          </cell>
          <cell r="C193" t="str">
            <v>m2</v>
          </cell>
          <cell r="D193">
            <v>99.26</v>
          </cell>
          <cell r="E193" t="str">
            <v>m2</v>
          </cell>
          <cell r="F193">
            <v>99.26</v>
          </cell>
        </row>
        <row r="194">
          <cell r="A194" t="str">
            <v>M939</v>
          </cell>
          <cell r="B194" t="str">
            <v>Terra arm. ECE- pé talude 6&lt;h&lt;9m</v>
          </cell>
          <cell r="C194" t="str">
            <v>m2</v>
          </cell>
          <cell r="D194">
            <v>137.04</v>
          </cell>
          <cell r="E194" t="str">
            <v>m2</v>
          </cell>
          <cell r="F194">
            <v>137.04</v>
          </cell>
        </row>
        <row r="195">
          <cell r="A195" t="str">
            <v>M940</v>
          </cell>
          <cell r="B195" t="str">
            <v>Terra arm. ECE- pé talude 9&lt;h&lt;12m</v>
          </cell>
          <cell r="C195" t="str">
            <v>m2</v>
          </cell>
          <cell r="D195">
            <v>199.26</v>
          </cell>
          <cell r="E195" t="str">
            <v>m2</v>
          </cell>
          <cell r="F195">
            <v>199.26</v>
          </cell>
        </row>
        <row r="196">
          <cell r="A196" t="str">
            <v>M941</v>
          </cell>
          <cell r="B196" t="str">
            <v>Terra arm. ECE-enc. portante 0&lt;h&lt;6m</v>
          </cell>
          <cell r="C196" t="str">
            <v>m2</v>
          </cell>
          <cell r="D196">
            <v>173.33</v>
          </cell>
          <cell r="E196" t="str">
            <v>m2</v>
          </cell>
          <cell r="F196">
            <v>173.33</v>
          </cell>
        </row>
        <row r="197">
          <cell r="A197" t="str">
            <v>M942</v>
          </cell>
          <cell r="B197" t="str">
            <v>Terra arm. ECE-enc. portante 6&lt;h&lt;9m</v>
          </cell>
          <cell r="C197" t="str">
            <v>m2</v>
          </cell>
          <cell r="D197">
            <v>223.7</v>
          </cell>
          <cell r="E197" t="str">
            <v>m2</v>
          </cell>
          <cell r="F197">
            <v>223.7</v>
          </cell>
        </row>
        <row r="198">
          <cell r="A198" t="str">
            <v>M945</v>
          </cell>
          <cell r="B198" t="str">
            <v>Haste para perfuratriz de esteira</v>
          </cell>
          <cell r="C198" t="str">
            <v>un</v>
          </cell>
          <cell r="D198">
            <v>470</v>
          </cell>
          <cell r="E198" t="str">
            <v>un</v>
          </cell>
          <cell r="F198">
            <v>470</v>
          </cell>
        </row>
        <row r="199">
          <cell r="A199" t="str">
            <v>M946</v>
          </cell>
          <cell r="B199" t="str">
            <v>Luva para perfuratriz de esteira</v>
          </cell>
          <cell r="C199" t="str">
            <v>un</v>
          </cell>
          <cell r="D199">
            <v>103</v>
          </cell>
          <cell r="E199" t="str">
            <v>un</v>
          </cell>
          <cell r="F199">
            <v>103</v>
          </cell>
        </row>
        <row r="200">
          <cell r="A200" t="str">
            <v>M947</v>
          </cell>
          <cell r="B200" t="str">
            <v>Punho para perfuratriz de esteira</v>
          </cell>
          <cell r="C200" t="str">
            <v>un</v>
          </cell>
          <cell r="D200">
            <v>301.51</v>
          </cell>
          <cell r="E200" t="str">
            <v>un</v>
          </cell>
          <cell r="F200">
            <v>301.51</v>
          </cell>
        </row>
        <row r="201">
          <cell r="A201" t="str">
            <v>M948</v>
          </cell>
          <cell r="B201" t="str">
            <v>Coroa para perfuratriz de esteira</v>
          </cell>
          <cell r="C201" t="str">
            <v>un</v>
          </cell>
          <cell r="D201">
            <v>490</v>
          </cell>
          <cell r="E201" t="str">
            <v>un</v>
          </cell>
          <cell r="F201">
            <v>490</v>
          </cell>
        </row>
        <row r="202">
          <cell r="A202" t="str">
            <v>M949</v>
          </cell>
          <cell r="B202" t="str">
            <v>Disco diam. p/ máq. de disco 48kW</v>
          </cell>
          <cell r="C202" t="str">
            <v>un</v>
          </cell>
          <cell r="D202">
            <v>589</v>
          </cell>
          <cell r="E202" t="str">
            <v>un</v>
          </cell>
          <cell r="F202">
            <v>589</v>
          </cell>
        </row>
        <row r="203">
          <cell r="A203" t="str">
            <v>M950</v>
          </cell>
          <cell r="B203" t="str">
            <v>Coroa de diamante linha NX</v>
          </cell>
          <cell r="C203" t="str">
            <v>un</v>
          </cell>
          <cell r="D203">
            <v>285.12</v>
          </cell>
          <cell r="E203" t="str">
            <v>un</v>
          </cell>
          <cell r="F203">
            <v>285.12</v>
          </cell>
        </row>
        <row r="204">
          <cell r="A204" t="str">
            <v>M951</v>
          </cell>
          <cell r="B204" t="str">
            <v>Calibrador de diamante linha NX</v>
          </cell>
          <cell r="C204" t="str">
            <v>un</v>
          </cell>
          <cell r="D204">
            <v>293.76</v>
          </cell>
          <cell r="E204" t="str">
            <v>un</v>
          </cell>
          <cell r="F204">
            <v>293.76</v>
          </cell>
        </row>
        <row r="205">
          <cell r="A205" t="str">
            <v>M952</v>
          </cell>
          <cell r="B205" t="str">
            <v>Mola comum linha NX</v>
          </cell>
          <cell r="C205" t="str">
            <v>un</v>
          </cell>
          <cell r="D205">
            <v>16.2</v>
          </cell>
          <cell r="E205" t="str">
            <v>un</v>
          </cell>
          <cell r="F205">
            <v>16.2</v>
          </cell>
        </row>
        <row r="206">
          <cell r="A206" t="str">
            <v>M953</v>
          </cell>
          <cell r="B206" t="str">
            <v>Barrilete simples linha NX</v>
          </cell>
          <cell r="C206" t="str">
            <v>un</v>
          </cell>
          <cell r="D206">
            <v>142.56</v>
          </cell>
          <cell r="E206" t="str">
            <v>un</v>
          </cell>
          <cell r="F206">
            <v>142.56</v>
          </cell>
        </row>
        <row r="207">
          <cell r="A207" t="str">
            <v>M954</v>
          </cell>
          <cell r="B207" t="str">
            <v>Haste paredes paraleleas c/ niples</v>
          </cell>
          <cell r="C207" t="str">
            <v>un</v>
          </cell>
          <cell r="D207">
            <v>176.04</v>
          </cell>
          <cell r="E207" t="str">
            <v>un</v>
          </cell>
          <cell r="F207">
            <v>176.04</v>
          </cell>
        </row>
        <row r="208">
          <cell r="A208" t="str">
            <v>M955</v>
          </cell>
          <cell r="B208" t="str">
            <v>Coroa de widia linha NX</v>
          </cell>
          <cell r="C208" t="str">
            <v>un</v>
          </cell>
          <cell r="D208">
            <v>76.680000000000007</v>
          </cell>
          <cell r="E208" t="str">
            <v>un</v>
          </cell>
          <cell r="F208">
            <v>76.680000000000007</v>
          </cell>
        </row>
        <row r="209">
          <cell r="A209" t="str">
            <v>M956</v>
          </cell>
          <cell r="B209" t="str">
            <v>Sapata de widia linha NX</v>
          </cell>
          <cell r="C209" t="str">
            <v>un</v>
          </cell>
          <cell r="D209">
            <v>70.2</v>
          </cell>
          <cell r="E209" t="str">
            <v>un</v>
          </cell>
          <cell r="F209">
            <v>70.2</v>
          </cell>
        </row>
        <row r="210">
          <cell r="A210" t="str">
            <v>M957</v>
          </cell>
          <cell r="B210" t="str">
            <v>Revestimento c/ conector linha NX</v>
          </cell>
          <cell r="C210" t="str">
            <v>un</v>
          </cell>
          <cell r="D210">
            <v>108</v>
          </cell>
          <cell r="E210" t="str">
            <v>un</v>
          </cell>
          <cell r="F210">
            <v>108</v>
          </cell>
        </row>
        <row r="211">
          <cell r="A211" t="str">
            <v>M958</v>
          </cell>
          <cell r="B211" t="str">
            <v>Calibrador de widia simples linh NX</v>
          </cell>
          <cell r="C211" t="str">
            <v>un</v>
          </cell>
          <cell r="D211">
            <v>76.680000000000007</v>
          </cell>
          <cell r="E211" t="str">
            <v>un</v>
          </cell>
          <cell r="F211">
            <v>76.680000000000007</v>
          </cell>
        </row>
        <row r="212">
          <cell r="A212" t="str">
            <v>M960</v>
          </cell>
          <cell r="B212" t="str">
            <v>Fio de nylon n. 40</v>
          </cell>
          <cell r="C212" t="str">
            <v>m</v>
          </cell>
          <cell r="D212">
            <v>0.03</v>
          </cell>
          <cell r="E212" t="str">
            <v>rl</v>
          </cell>
          <cell r="F212">
            <v>3</v>
          </cell>
        </row>
        <row r="213">
          <cell r="A213" t="str">
            <v>M969</v>
          </cell>
          <cell r="B213" t="str">
            <v>Película refletiva lentes expostas</v>
          </cell>
          <cell r="C213" t="str">
            <v>m2</v>
          </cell>
          <cell r="D213">
            <v>71.53</v>
          </cell>
          <cell r="E213" t="str">
            <v>m2</v>
          </cell>
          <cell r="F213">
            <v>71.53</v>
          </cell>
        </row>
        <row r="214">
          <cell r="A214" t="str">
            <v>M970</v>
          </cell>
          <cell r="B214" t="str">
            <v>Película refletiva lentes inclusas</v>
          </cell>
          <cell r="C214" t="str">
            <v>m2</v>
          </cell>
          <cell r="D214">
            <v>69.31</v>
          </cell>
          <cell r="E214" t="str">
            <v>m2</v>
          </cell>
          <cell r="F214">
            <v>69.31</v>
          </cell>
        </row>
        <row r="215">
          <cell r="A215" t="str">
            <v>M971</v>
          </cell>
          <cell r="B215" t="str">
            <v>Dispositivo anti-ofuscante</v>
          </cell>
          <cell r="C215" t="str">
            <v>m</v>
          </cell>
          <cell r="D215">
            <v>52</v>
          </cell>
          <cell r="E215" t="str">
            <v>m</v>
          </cell>
          <cell r="F215">
            <v>52</v>
          </cell>
        </row>
        <row r="216">
          <cell r="A216" t="str">
            <v>M972</v>
          </cell>
          <cell r="B216" t="str">
            <v>Tacha refletiva monodirecional</v>
          </cell>
          <cell r="C216" t="str">
            <v>un</v>
          </cell>
          <cell r="D216">
            <v>3.8</v>
          </cell>
          <cell r="E216" t="str">
            <v>un</v>
          </cell>
          <cell r="F216">
            <v>3.8</v>
          </cell>
        </row>
        <row r="217">
          <cell r="A217" t="str">
            <v>M973</v>
          </cell>
          <cell r="B217" t="str">
            <v>Tacha refletiva bidirecional</v>
          </cell>
          <cell r="C217" t="str">
            <v>un</v>
          </cell>
          <cell r="D217">
            <v>4.2</v>
          </cell>
          <cell r="E217" t="str">
            <v>un</v>
          </cell>
          <cell r="F217">
            <v>4.2</v>
          </cell>
        </row>
        <row r="218">
          <cell r="A218" t="str">
            <v>M974</v>
          </cell>
          <cell r="B218" t="str">
            <v>Tachão refletivo monodirecional</v>
          </cell>
          <cell r="C218" t="str">
            <v>un</v>
          </cell>
          <cell r="D218">
            <v>9.5</v>
          </cell>
          <cell r="E218" t="str">
            <v>un</v>
          </cell>
          <cell r="F218">
            <v>9.5</v>
          </cell>
        </row>
        <row r="219">
          <cell r="A219" t="str">
            <v>M975</v>
          </cell>
          <cell r="B219" t="str">
            <v>Tachão refletivo bidirecional</v>
          </cell>
          <cell r="C219" t="str">
            <v>un</v>
          </cell>
          <cell r="D219">
            <v>10.5</v>
          </cell>
          <cell r="E219" t="str">
            <v>un</v>
          </cell>
          <cell r="F219">
            <v>10.5</v>
          </cell>
        </row>
        <row r="220">
          <cell r="A220" t="str">
            <v>M976</v>
          </cell>
          <cell r="B220" t="str">
            <v>Baguete limitador de polietileno</v>
          </cell>
          <cell r="C220" t="str">
            <v>m</v>
          </cell>
          <cell r="D220">
            <v>0.56000000000000005</v>
          </cell>
          <cell r="E220" t="str">
            <v>m</v>
          </cell>
          <cell r="F220">
            <v>0.56000000000000005</v>
          </cell>
        </row>
        <row r="221">
          <cell r="A221" t="str">
            <v>M977</v>
          </cell>
          <cell r="B221" t="str">
            <v>Selante asfáltico polimerizado</v>
          </cell>
          <cell r="C221" t="str">
            <v>l</v>
          </cell>
          <cell r="D221">
            <v>24.68</v>
          </cell>
          <cell r="E221" t="str">
            <v>l</v>
          </cell>
          <cell r="F221">
            <v>24.68</v>
          </cell>
        </row>
        <row r="222">
          <cell r="A222" t="str">
            <v>M980</v>
          </cell>
          <cell r="B222" t="str">
            <v>Indenização de jazida</v>
          </cell>
          <cell r="C222" t="str">
            <v>m3</v>
          </cell>
          <cell r="D222">
            <v>0.84</v>
          </cell>
          <cell r="E222" t="str">
            <v>m3</v>
          </cell>
          <cell r="F222">
            <v>0.84</v>
          </cell>
        </row>
        <row r="223">
          <cell r="A223" t="str">
            <v>M982</v>
          </cell>
          <cell r="B223" t="str">
            <v>Isopor de 5cm de espessura</v>
          </cell>
          <cell r="C223" t="str">
            <v>m2</v>
          </cell>
          <cell r="D223">
            <v>5</v>
          </cell>
          <cell r="E223" t="str">
            <v>m2</v>
          </cell>
          <cell r="F223">
            <v>5</v>
          </cell>
        </row>
        <row r="224">
          <cell r="A224" t="str">
            <v>M983</v>
          </cell>
          <cell r="B224" t="str">
            <v>Disco diam. p/ máq. de disco 6kW</v>
          </cell>
          <cell r="C224" t="str">
            <v>un</v>
          </cell>
          <cell r="D224">
            <v>300</v>
          </cell>
          <cell r="E224" t="str">
            <v>un</v>
          </cell>
          <cell r="F224">
            <v>300</v>
          </cell>
        </row>
        <row r="225">
          <cell r="A225" t="str">
            <v>M984</v>
          </cell>
          <cell r="B225" t="str">
            <v>Chumbadores</v>
          </cell>
          <cell r="C225" t="str">
            <v>kg</v>
          </cell>
          <cell r="D225">
            <v>10.433299999999999</v>
          </cell>
          <cell r="E225" t="str">
            <v>pç</v>
          </cell>
          <cell r="F225">
            <v>3.13</v>
          </cell>
        </row>
        <row r="226">
          <cell r="A226" t="str">
            <v>M985</v>
          </cell>
          <cell r="B226" t="str">
            <v>Tubo plástico para purgadores</v>
          </cell>
          <cell r="C226" t="str">
            <v>m</v>
          </cell>
          <cell r="D226">
            <v>1.41</v>
          </cell>
          <cell r="E226" t="str">
            <v>m</v>
          </cell>
          <cell r="F226">
            <v>1.41</v>
          </cell>
        </row>
        <row r="227">
          <cell r="A227" t="str">
            <v>M996</v>
          </cell>
          <cell r="B227" t="str">
            <v>Material Demolido</v>
          </cell>
          <cell r="C227" t="str">
            <v>t</v>
          </cell>
          <cell r="D227">
            <v>0</v>
          </cell>
          <cell r="E227" t="str">
            <v>t</v>
          </cell>
          <cell r="F227">
            <v>0</v>
          </cell>
        </row>
        <row r="228">
          <cell r="A228" t="str">
            <v>M997</v>
          </cell>
          <cell r="B228" t="str">
            <v>Material Fresado</v>
          </cell>
          <cell r="C228" t="str">
            <v>t</v>
          </cell>
          <cell r="D228">
            <v>0</v>
          </cell>
          <cell r="E228" t="str">
            <v>t</v>
          </cell>
          <cell r="F228">
            <v>0</v>
          </cell>
        </row>
        <row r="229">
          <cell r="A229" t="str">
            <v>M998</v>
          </cell>
          <cell r="B229" t="str">
            <v>Madeira</v>
          </cell>
          <cell r="C229" t="str">
            <v>t</v>
          </cell>
          <cell r="D229">
            <v>0</v>
          </cell>
          <cell r="E229" t="str">
            <v>t</v>
          </cell>
          <cell r="F229">
            <v>0</v>
          </cell>
        </row>
        <row r="230">
          <cell r="A230" t="str">
            <v>M999</v>
          </cell>
          <cell r="B230" t="str">
            <v>Material retirado da pista</v>
          </cell>
          <cell r="C230" t="str">
            <v>t</v>
          </cell>
          <cell r="D230">
            <v>0</v>
          </cell>
          <cell r="E230" t="str">
            <v>t</v>
          </cell>
          <cell r="F230">
            <v>0</v>
          </cell>
        </row>
      </sheetData>
      <sheetData sheetId="20" refreshError="1">
        <row r="1">
          <cell r="A1" t="str">
            <v>E001</v>
          </cell>
          <cell r="B1" t="str">
            <v xml:space="preserve">Trator de Esteiras: D4E-PS/4A - com lâmina  </v>
          </cell>
          <cell r="C1" t="str">
            <v xml:space="preserve"> Diesel</v>
          </cell>
          <cell r="D1">
            <v>5.4363000000000001</v>
          </cell>
          <cell r="E1">
            <v>53.947299999999998</v>
          </cell>
        </row>
        <row r="2">
          <cell r="A2" t="str">
            <v>E002</v>
          </cell>
          <cell r="B2" t="str">
            <v xml:space="preserve">Trator de Esteiras: D6M-XL/6A - com lâmina  </v>
          </cell>
          <cell r="C2" t="str">
            <v xml:space="preserve"> Diesel</v>
          </cell>
          <cell r="D2">
            <v>5.4363000000000001</v>
          </cell>
          <cell r="E2">
            <v>77.576700000000002</v>
          </cell>
        </row>
        <row r="3">
          <cell r="A3" t="str">
            <v>E003</v>
          </cell>
          <cell r="B3" t="str">
            <v xml:space="preserve">Trator de Esteiras: D8R - com lâmina  </v>
          </cell>
          <cell r="C3" t="str">
            <v xml:space="preserve"> Diesel</v>
          </cell>
          <cell r="D3">
            <v>5.4363000000000001</v>
          </cell>
          <cell r="E3">
            <v>144.51490000000001</v>
          </cell>
        </row>
        <row r="4">
          <cell r="A4" t="str">
            <v>E005</v>
          </cell>
          <cell r="B4" t="str">
            <v xml:space="preserve">Motoscraper: 621F -   </v>
          </cell>
          <cell r="C4" t="str">
            <v xml:space="preserve"> Diesel</v>
          </cell>
          <cell r="D4">
            <v>5.4363000000000001</v>
          </cell>
          <cell r="E4">
            <v>158.85830000000001</v>
          </cell>
        </row>
        <row r="5">
          <cell r="A5" t="str">
            <v>E006</v>
          </cell>
          <cell r="B5" t="str">
            <v xml:space="preserve">Motoniveladora: 120G -   </v>
          </cell>
          <cell r="C5" t="str">
            <v xml:space="preserve"> Diesel</v>
          </cell>
          <cell r="D5">
            <v>5.7469999999999999</v>
          </cell>
          <cell r="E5">
            <v>52.1905</v>
          </cell>
        </row>
        <row r="6">
          <cell r="A6" t="str">
            <v>E007</v>
          </cell>
          <cell r="B6" t="str">
            <v xml:space="preserve">Trator Agrícola: 620/4 - 80 a 115 hp  </v>
          </cell>
          <cell r="C6" t="str">
            <v xml:space="preserve"> Diesel</v>
          </cell>
          <cell r="D6">
            <v>4.1938000000000004</v>
          </cell>
          <cell r="E6">
            <v>27.098500000000001</v>
          </cell>
        </row>
        <row r="7">
          <cell r="A7" t="str">
            <v>E008</v>
          </cell>
          <cell r="B7" t="str">
            <v xml:space="preserve">Escavadeira Hidráulica: 888-CKE - com drag line 760 l  </v>
          </cell>
          <cell r="C7" t="str">
            <v xml:space="preserve"> Diesel</v>
          </cell>
          <cell r="D7">
            <v>5.7469999999999999</v>
          </cell>
          <cell r="E7">
            <v>60.406999999999996</v>
          </cell>
        </row>
        <row r="8">
          <cell r="A8" t="str">
            <v>E009</v>
          </cell>
          <cell r="B8" t="str">
            <v xml:space="preserve">Carregadeira de Pneus: 924F - 1,72 m3  </v>
          </cell>
          <cell r="C8" t="str">
            <v xml:space="preserve"> Diesel</v>
          </cell>
          <cell r="D8">
            <v>5.4363000000000001</v>
          </cell>
          <cell r="E8">
            <v>41.526699999999998</v>
          </cell>
        </row>
        <row r="9">
          <cell r="A9" t="str">
            <v>E010</v>
          </cell>
          <cell r="B9" t="str">
            <v xml:space="preserve">Carregadeira de Pneus: 950F - 3,1 m3  </v>
          </cell>
          <cell r="C9" t="str">
            <v xml:space="preserve"> Diesel</v>
          </cell>
          <cell r="D9">
            <v>5.4363000000000001</v>
          </cell>
          <cell r="E9">
            <v>68.135400000000004</v>
          </cell>
        </row>
        <row r="10">
          <cell r="A10" t="str">
            <v>E011</v>
          </cell>
          <cell r="B10" t="str">
            <v xml:space="preserve">Retroescavadeira: MF-86HD -   </v>
          </cell>
          <cell r="C10" t="str">
            <v xml:space="preserve"> Diesel</v>
          </cell>
          <cell r="D10">
            <v>5.4363000000000001</v>
          </cell>
          <cell r="E10">
            <v>32.604300000000002</v>
          </cell>
        </row>
        <row r="11">
          <cell r="A11" t="str">
            <v>E012</v>
          </cell>
          <cell r="B11" t="str">
            <v xml:space="preserve">Rolo Compactador: PC-2 - pé de carneiro reb. 3,45 / 4,6 t  </v>
          </cell>
          <cell r="C11" t="str">
            <v xml:space="preserve"> Não utiliza energia</v>
          </cell>
          <cell r="D11">
            <v>0</v>
          </cell>
          <cell r="E11">
            <v>0.82709999999999995</v>
          </cell>
        </row>
        <row r="12">
          <cell r="A12" t="str">
            <v>E013</v>
          </cell>
          <cell r="B12" t="str">
            <v xml:space="preserve">Rolo Compactador: CA-25-PP - pé de carneiro autop. 11,25t vibrat  </v>
          </cell>
          <cell r="C12" t="str">
            <v xml:space="preserve"> Diesel</v>
          </cell>
          <cell r="D12">
            <v>4.1938000000000004</v>
          </cell>
          <cell r="E12">
            <v>45.536099999999998</v>
          </cell>
        </row>
        <row r="13">
          <cell r="A13" t="str">
            <v>E014</v>
          </cell>
          <cell r="B13" t="str">
            <v xml:space="preserve">Trator de Esteiras: D8R/RB - com escarificador  </v>
          </cell>
          <cell r="C13" t="str">
            <v xml:space="preserve"> Diesel</v>
          </cell>
          <cell r="D13">
            <v>5.4363000000000001</v>
          </cell>
          <cell r="E13">
            <v>145.5427</v>
          </cell>
        </row>
        <row r="14">
          <cell r="A14" t="str">
            <v>E015</v>
          </cell>
          <cell r="B14" t="str">
            <v xml:space="preserve">Motoniveladora: 140G -   </v>
          </cell>
          <cell r="C14" t="str">
            <v xml:space="preserve"> Diesel</v>
          </cell>
          <cell r="D14">
            <v>5.7469999999999999</v>
          </cell>
          <cell r="E14">
            <v>63.596499999999999</v>
          </cell>
        </row>
        <row r="15">
          <cell r="A15" t="str">
            <v>E016</v>
          </cell>
          <cell r="B15" t="str">
            <v xml:space="preserve">Carregadeira de Pneus: W18E J L - 1,33 m3  </v>
          </cell>
          <cell r="C15" t="str">
            <v xml:space="preserve"> Diesel</v>
          </cell>
          <cell r="D15">
            <v>5.4363000000000001</v>
          </cell>
          <cell r="E15">
            <v>35.982300000000002</v>
          </cell>
        </row>
        <row r="16">
          <cell r="A16" t="str">
            <v>E055</v>
          </cell>
          <cell r="B16" t="str">
            <v xml:space="preserve">Rolo Compactador: CP433C - pé de carneiro vibratório  </v>
          </cell>
          <cell r="C16" t="str">
            <v xml:space="preserve"> Diesel</v>
          </cell>
          <cell r="D16">
            <v>4.1938000000000004</v>
          </cell>
          <cell r="E16">
            <v>41.104199999999999</v>
          </cell>
        </row>
        <row r="17">
          <cell r="A17" t="str">
            <v>E056</v>
          </cell>
          <cell r="B17" t="str">
            <v xml:space="preserve">Rolo Compactador: CT-262 - pé de carneiro tamping  </v>
          </cell>
          <cell r="C17" t="str">
            <v xml:space="preserve"> Diesel</v>
          </cell>
          <cell r="D17">
            <v>4.1938000000000004</v>
          </cell>
          <cell r="E17">
            <v>93.690299999999993</v>
          </cell>
        </row>
        <row r="18">
          <cell r="A18" t="str">
            <v>E062</v>
          </cell>
          <cell r="B18" t="str">
            <v xml:space="preserve">Escavadeira Hidráulica: 330 - com esteira - cap. 1,7 m3  </v>
          </cell>
          <cell r="C18" t="str">
            <v xml:space="preserve"> Diesel</v>
          </cell>
          <cell r="D18">
            <v>5.7469999999999999</v>
          </cell>
          <cell r="E18">
            <v>129.6935</v>
          </cell>
        </row>
        <row r="19">
          <cell r="A19" t="str">
            <v>E063</v>
          </cell>
          <cell r="B19" t="str">
            <v xml:space="preserve">Escavadeira Hidráulica: 320L - c/ est. - cap 600l p/ longo alcance  </v>
          </cell>
          <cell r="C19" t="str">
            <v xml:space="preserve"> Diesel</v>
          </cell>
          <cell r="D19">
            <v>5.7469999999999999</v>
          </cell>
          <cell r="E19">
            <v>68.950999999999993</v>
          </cell>
        </row>
        <row r="20">
          <cell r="A20" t="str">
            <v>E065</v>
          </cell>
          <cell r="B20" t="str">
            <v xml:space="preserve">Draga de Sucção: p/ extração de Areia  6"  </v>
          </cell>
          <cell r="C20" t="str">
            <v xml:space="preserve"> Diesel</v>
          </cell>
          <cell r="D20">
            <v>0</v>
          </cell>
          <cell r="E20">
            <v>12.652200000000001</v>
          </cell>
        </row>
        <row r="21">
          <cell r="A21" t="str">
            <v>E066</v>
          </cell>
          <cell r="B21" t="str">
            <v xml:space="preserve">Chata - 25m3: com rebocador  </v>
          </cell>
          <cell r="C21" t="str">
            <v xml:space="preserve"> Diesel</v>
          </cell>
          <cell r="D21">
            <v>5.2809999999999997</v>
          </cell>
          <cell r="E21">
            <v>44.421399999999998</v>
          </cell>
        </row>
        <row r="22">
          <cell r="A22" t="str">
            <v>E101</v>
          </cell>
          <cell r="B22" t="str">
            <v xml:space="preserve">Grade de Discos: GA 24 x 24  </v>
          </cell>
          <cell r="C22" t="str">
            <v xml:space="preserve"> Não utiliza energia</v>
          </cell>
          <cell r="D22">
            <v>0</v>
          </cell>
          <cell r="E22">
            <v>0.94110000000000005</v>
          </cell>
        </row>
        <row r="23">
          <cell r="A23" t="str">
            <v>E102</v>
          </cell>
          <cell r="B23" t="str">
            <v xml:space="preserve">Rolo Compactador: CC-431 - Tanden vibrat. autoprop. 10,9 t  </v>
          </cell>
          <cell r="C23" t="str">
            <v xml:space="preserve"> Diesel</v>
          </cell>
          <cell r="D23">
            <v>4.1938000000000004</v>
          </cell>
          <cell r="E23">
            <v>50.396099999999997</v>
          </cell>
        </row>
        <row r="24">
          <cell r="A24" t="str">
            <v>E103</v>
          </cell>
          <cell r="B24" t="str">
            <v xml:space="preserve">Rolo Compactador: SPV 84 - liso, vibrat. autoprop. 11,6 t  </v>
          </cell>
          <cell r="C24" t="str">
            <v xml:space="preserve"> Diesel</v>
          </cell>
          <cell r="D24">
            <v>4.1938000000000004</v>
          </cell>
          <cell r="E24">
            <v>47.619500000000002</v>
          </cell>
        </row>
        <row r="25">
          <cell r="A25" t="str">
            <v>E104</v>
          </cell>
          <cell r="B25" t="str">
            <v xml:space="preserve">Rolo Compactador: CC-222 - liso, tanden vibrat. autoprop. 7,2  </v>
          </cell>
          <cell r="C25" t="str">
            <v xml:space="preserve"> Diesel</v>
          </cell>
          <cell r="D25">
            <v>4.1938000000000004</v>
          </cell>
          <cell r="E25">
            <v>40.826099999999997</v>
          </cell>
        </row>
        <row r="26">
          <cell r="A26" t="str">
            <v>E105</v>
          </cell>
          <cell r="B26" t="str">
            <v xml:space="preserve">Rolo Compactador: SP 8000 - de pneus autoprop. 21 t  </v>
          </cell>
          <cell r="C26" t="str">
            <v xml:space="preserve"> Diesel</v>
          </cell>
          <cell r="D26">
            <v>4.1938000000000004</v>
          </cell>
          <cell r="E26">
            <v>50.769300000000001</v>
          </cell>
        </row>
        <row r="27">
          <cell r="A27" t="str">
            <v>E106</v>
          </cell>
          <cell r="B27" t="str">
            <v xml:space="preserve">Usina Misturadora: USC-2 - de solos 350 / 600 t/h  </v>
          </cell>
          <cell r="C27" t="str">
            <v xml:space="preserve"> Elétrico</v>
          </cell>
          <cell r="D27">
            <v>5.7469999999999999</v>
          </cell>
          <cell r="E27">
            <v>28.718399999999999</v>
          </cell>
        </row>
        <row r="28">
          <cell r="A28" t="str">
            <v>E107</v>
          </cell>
          <cell r="B28" t="str">
            <v xml:space="preserve">Vassoura Mecânica: rebocável  </v>
          </cell>
          <cell r="C28" t="str">
            <v xml:space="preserve"> Não utiliza energia</v>
          </cell>
          <cell r="D28">
            <v>0</v>
          </cell>
          <cell r="E28">
            <v>2.85</v>
          </cell>
        </row>
        <row r="29">
          <cell r="A29" t="str">
            <v>E108</v>
          </cell>
          <cell r="B29" t="str">
            <v xml:space="preserve">Distribuidor de Agregados: rebocável  </v>
          </cell>
          <cell r="C29" t="str">
            <v xml:space="preserve"> Não utiliza energia</v>
          </cell>
          <cell r="D29">
            <v>0</v>
          </cell>
          <cell r="E29">
            <v>2.1840000000000002</v>
          </cell>
        </row>
        <row r="30">
          <cell r="A30" t="str">
            <v>E109</v>
          </cell>
          <cell r="B30" t="str">
            <v xml:space="preserve">Distribuidor de Agregados: SD-1 - autopropelido  </v>
          </cell>
          <cell r="C30" t="str">
            <v xml:space="preserve"> Diesel</v>
          </cell>
          <cell r="D30">
            <v>5.4363000000000001</v>
          </cell>
          <cell r="E30">
            <v>30.139399999999998</v>
          </cell>
        </row>
        <row r="31">
          <cell r="A31" t="str">
            <v>E110</v>
          </cell>
          <cell r="B31" t="str">
            <v xml:space="preserve">Tanque de Estocagem de Asfalto: 20.000 l  </v>
          </cell>
          <cell r="C31" t="str">
            <v xml:space="preserve"> Não utiliza energia</v>
          </cell>
          <cell r="D31">
            <v>0</v>
          </cell>
          <cell r="E31">
            <v>0.96599999999999997</v>
          </cell>
        </row>
        <row r="32">
          <cell r="A32" t="str">
            <v>E111</v>
          </cell>
          <cell r="B32" t="str">
            <v xml:space="preserve">Equip. Distribuição de Asfalto: montado em caminhão  </v>
          </cell>
          <cell r="C32" t="str">
            <v xml:space="preserve"> Diesel</v>
          </cell>
          <cell r="D32">
            <v>4.9703999999999997</v>
          </cell>
          <cell r="E32">
            <v>42.822899999999997</v>
          </cell>
        </row>
        <row r="33">
          <cell r="A33" t="str">
            <v>E112</v>
          </cell>
          <cell r="B33" t="str">
            <v xml:space="preserve">Aquecedor de Fluido Térmico: TH III -   </v>
          </cell>
          <cell r="C33" t="str">
            <v xml:space="preserve"> Elétrico</v>
          </cell>
          <cell r="D33">
            <v>0</v>
          </cell>
          <cell r="E33">
            <v>4.0125000000000002</v>
          </cell>
        </row>
        <row r="34">
          <cell r="A34" t="str">
            <v>E113</v>
          </cell>
          <cell r="B34" t="str">
            <v xml:space="preserve">Usina de Asfalto a Quente: DMC-2 - 40 / 60 t/h  </v>
          </cell>
          <cell r="C34" t="str">
            <v xml:space="preserve"> Elétrico</v>
          </cell>
          <cell r="D34">
            <v>5.7469999999999999</v>
          </cell>
          <cell r="E34">
            <v>84.634799999999998</v>
          </cell>
        </row>
        <row r="35">
          <cell r="A35" t="str">
            <v>E114</v>
          </cell>
          <cell r="B35" t="str">
            <v xml:space="preserve">Vibro-acabadora de Asfalto: VDA-206 - sobre pneus  </v>
          </cell>
          <cell r="C35" t="str">
            <v xml:space="preserve"> Diesel</v>
          </cell>
          <cell r="D35">
            <v>5.7469999999999999</v>
          </cell>
          <cell r="E35">
            <v>21.054200000000002</v>
          </cell>
        </row>
        <row r="36">
          <cell r="A36" t="str">
            <v>E115</v>
          </cell>
          <cell r="B36" t="str">
            <v xml:space="preserve">Usina Misturadora: USC-2 - pré mist. a frio 60/100 t/h  </v>
          </cell>
          <cell r="C36" t="str">
            <v xml:space="preserve"> Elétrico</v>
          </cell>
          <cell r="D36">
            <v>5.7469999999999999</v>
          </cell>
          <cell r="E36">
            <v>25.367000000000001</v>
          </cell>
        </row>
        <row r="37">
          <cell r="A37" t="str">
            <v>E116</v>
          </cell>
          <cell r="B37" t="str">
            <v xml:space="preserve">Usina Misturadora: USC-2 - pré mist. a frio 30/60 t/h  </v>
          </cell>
          <cell r="C37" t="str">
            <v xml:space="preserve"> Elétrico</v>
          </cell>
          <cell r="D37">
            <v>5.7469999999999999</v>
          </cell>
          <cell r="E37">
            <v>16.292000000000002</v>
          </cell>
        </row>
        <row r="38">
          <cell r="A38" t="str">
            <v>E117</v>
          </cell>
          <cell r="B38" t="str">
            <v xml:space="preserve">Rolo Compactador: RT82H - estático Tanden autoprop. 8,9 t  </v>
          </cell>
          <cell r="C38" t="str">
            <v xml:space="preserve"> Diesel</v>
          </cell>
          <cell r="D38">
            <v>4.1938000000000004</v>
          </cell>
          <cell r="E38">
            <v>21.779699999999998</v>
          </cell>
        </row>
        <row r="39">
          <cell r="A39" t="str">
            <v>E118</v>
          </cell>
          <cell r="B39" t="str">
            <v xml:space="preserve">Rolo Compactador: Tanden vibrat. 1,6 t  </v>
          </cell>
          <cell r="C39" t="str">
            <v xml:space="preserve"> Diesel</v>
          </cell>
          <cell r="D39">
            <v>4.1938000000000004</v>
          </cell>
          <cell r="E39">
            <v>11.114800000000001</v>
          </cell>
        </row>
        <row r="40">
          <cell r="A40" t="str">
            <v>E119</v>
          </cell>
          <cell r="B40" t="str">
            <v xml:space="preserve">Rolo Compactador: AP23 - de pneus estat. autoprop. 23 t  </v>
          </cell>
          <cell r="C40" t="str">
            <v xml:space="preserve"> Diesel</v>
          </cell>
          <cell r="D40">
            <v>4.1938000000000004</v>
          </cell>
          <cell r="E40">
            <v>34.246499999999997</v>
          </cell>
        </row>
        <row r="41">
          <cell r="A41" t="str">
            <v>E121</v>
          </cell>
          <cell r="B41" t="str">
            <v xml:space="preserve">Rolo Compactador: CA15 - liso vibrat.autoprop. 6,6 t  </v>
          </cell>
          <cell r="C41" t="str">
            <v xml:space="preserve"> Diesel</v>
          </cell>
          <cell r="D41">
            <v>4.1938000000000004</v>
          </cell>
          <cell r="E41">
            <v>33.888399999999997</v>
          </cell>
        </row>
        <row r="42">
          <cell r="A42" t="str">
            <v>E122</v>
          </cell>
          <cell r="B42" t="str">
            <v xml:space="preserve">Equip. Distribuição Lama Asfáltica: montado em caminhão  </v>
          </cell>
          <cell r="C42" t="str">
            <v xml:space="preserve"> Diesel</v>
          </cell>
          <cell r="D42">
            <v>4.9703999999999997</v>
          </cell>
          <cell r="E42">
            <v>55.874299999999998</v>
          </cell>
        </row>
        <row r="43">
          <cell r="A43" t="str">
            <v>E123</v>
          </cell>
          <cell r="B43" t="str">
            <v xml:space="preserve">Caldeira de Asfalto Rebocável: CA-1 - 600 l  </v>
          </cell>
          <cell r="C43" t="str">
            <v xml:space="preserve"> Elétrico</v>
          </cell>
          <cell r="D43">
            <v>0</v>
          </cell>
          <cell r="E43">
            <v>1.9792000000000001</v>
          </cell>
        </row>
        <row r="44">
          <cell r="A44" t="str">
            <v>E124</v>
          </cell>
          <cell r="B44" t="str">
            <v xml:space="preserve">Usina de Asfalto a Quente: gravim 100/140 t/h  </v>
          </cell>
          <cell r="C44" t="str">
            <v xml:space="preserve"> Elétrico</v>
          </cell>
          <cell r="D44">
            <v>5.7469999999999999</v>
          </cell>
          <cell r="E44">
            <v>114.9106</v>
          </cell>
        </row>
        <row r="45">
          <cell r="A45" t="str">
            <v>E126</v>
          </cell>
          <cell r="B45" t="str">
            <v xml:space="preserve">Fresadora a Frio: 1000 C -   </v>
          </cell>
          <cell r="C45" t="str">
            <v xml:space="preserve"> Diesel</v>
          </cell>
          <cell r="D45">
            <v>5.7469999999999999</v>
          </cell>
          <cell r="E45">
            <v>137.417</v>
          </cell>
        </row>
        <row r="46">
          <cell r="A46" t="str">
            <v>E127</v>
          </cell>
          <cell r="B46" t="str">
            <v xml:space="preserve">Fresadora a Frio: 2000 DC -   </v>
          </cell>
          <cell r="C46" t="str">
            <v xml:space="preserve"> Diesel</v>
          </cell>
          <cell r="D46">
            <v>5.7469999999999999</v>
          </cell>
          <cell r="E46">
            <v>284.22500000000002</v>
          </cell>
        </row>
        <row r="47">
          <cell r="A47" t="str">
            <v>E138</v>
          </cell>
          <cell r="B47" t="str">
            <v xml:space="preserve">Estabilizador/Recicladora a Frio: RR/SS-250 -   </v>
          </cell>
          <cell r="C47" t="str">
            <v xml:space="preserve"> Diesel</v>
          </cell>
          <cell r="D47">
            <v>5.7469999999999999</v>
          </cell>
          <cell r="E47">
            <v>203.68700000000001</v>
          </cell>
        </row>
        <row r="48">
          <cell r="A48" t="str">
            <v>E139</v>
          </cell>
          <cell r="B48" t="str">
            <v xml:space="preserve">Rolo Compactador: CA25 - liso auto. vibrat.  </v>
          </cell>
          <cell r="C48" t="str">
            <v xml:space="preserve"> Diesel</v>
          </cell>
          <cell r="D48">
            <v>4.1938000000000004</v>
          </cell>
          <cell r="E48">
            <v>42.997999999999998</v>
          </cell>
        </row>
        <row r="49">
          <cell r="A49" t="str">
            <v>E142</v>
          </cell>
          <cell r="B49" t="str">
            <v xml:space="preserve">Rolo Compactador: CP271 - de pneus  </v>
          </cell>
          <cell r="C49" t="str">
            <v xml:space="preserve"> Diesel</v>
          </cell>
          <cell r="D49">
            <v>4.1938000000000004</v>
          </cell>
          <cell r="E49">
            <v>41.012599999999999</v>
          </cell>
        </row>
        <row r="50">
          <cell r="A50" t="str">
            <v>E147</v>
          </cell>
          <cell r="B50" t="str">
            <v xml:space="preserve">Usina de Asfalto a Quente: DMC-2 - 90/120 t/h com filtro de manga  </v>
          </cell>
          <cell r="C50" t="str">
            <v xml:space="preserve"> Elétrico</v>
          </cell>
          <cell r="D50">
            <v>5.7469999999999999</v>
          </cell>
          <cell r="E50">
            <v>88.358599999999996</v>
          </cell>
        </row>
        <row r="51">
          <cell r="A51" t="str">
            <v>E149</v>
          </cell>
          <cell r="B51" t="str">
            <v xml:space="preserve">Vibro-acabadora de Asfalto: VDA-600BM - sobre esteiras  </v>
          </cell>
          <cell r="C51" t="str">
            <v xml:space="preserve"> Diesel</v>
          </cell>
          <cell r="D51">
            <v>5.7469999999999999</v>
          </cell>
          <cell r="E51">
            <v>52.372999999999998</v>
          </cell>
        </row>
        <row r="52">
          <cell r="A52" t="str">
            <v>E151</v>
          </cell>
          <cell r="B52" t="str">
            <v xml:space="preserve">Rolo Compactador: SP5500 - autoprop. de pneus 20 t  </v>
          </cell>
          <cell r="C52" t="str">
            <v xml:space="preserve"> Diesel</v>
          </cell>
          <cell r="D52">
            <v>4.1938000000000004</v>
          </cell>
          <cell r="E52">
            <v>34.217300000000002</v>
          </cell>
        </row>
        <row r="53">
          <cell r="A53" t="str">
            <v>E153</v>
          </cell>
          <cell r="B53" t="str">
            <v xml:space="preserve">Recicladora de Pavimento: a quente "in situ"  </v>
          </cell>
          <cell r="C53" t="str">
            <v xml:space="preserve"> Diesel</v>
          </cell>
          <cell r="D53">
            <v>11.494</v>
          </cell>
          <cell r="E53">
            <v>387.23480000000001</v>
          </cell>
        </row>
        <row r="54">
          <cell r="A54" t="str">
            <v>E156</v>
          </cell>
          <cell r="B54" t="str">
            <v xml:space="preserve">Trator Uniloader: 1845 - C - c/ vassoura de 1,80 m  </v>
          </cell>
          <cell r="C54" t="str">
            <v xml:space="preserve"> Diesel</v>
          </cell>
          <cell r="D54">
            <v>5.4363000000000001</v>
          </cell>
          <cell r="E54">
            <v>24.787800000000001</v>
          </cell>
        </row>
        <row r="55">
          <cell r="A55" t="str">
            <v>E160</v>
          </cell>
          <cell r="B55" t="str">
            <v xml:space="preserve">Fresadora e Distribuidora de solo: 9500 - para regular sub leito  </v>
          </cell>
          <cell r="C55" t="str">
            <v xml:space="preserve"> Diesel</v>
          </cell>
          <cell r="D55">
            <v>5.7469999999999999</v>
          </cell>
          <cell r="E55">
            <v>234.64689999999999</v>
          </cell>
        </row>
        <row r="56">
          <cell r="A56" t="str">
            <v>E161</v>
          </cell>
          <cell r="B56" t="str">
            <v xml:space="preserve">Equip. Distr. de L.A. Rupt. Contr.: MICROFLEX - acoplado em cavalo mecânico  </v>
          </cell>
          <cell r="C56" t="str">
            <v xml:space="preserve"> Diesel</v>
          </cell>
          <cell r="D56">
            <v>5.2809999999999997</v>
          </cell>
          <cell r="E56">
            <v>104.0889</v>
          </cell>
        </row>
        <row r="57">
          <cell r="A57" t="str">
            <v>E201</v>
          </cell>
          <cell r="B57" t="str">
            <v xml:space="preserve">Compressor de Ar: XA 125PD - 250 PCM  </v>
          </cell>
          <cell r="C57" t="str">
            <v xml:space="preserve"> Diesel</v>
          </cell>
          <cell r="D57">
            <v>4.1938000000000004</v>
          </cell>
          <cell r="E57">
            <v>20.5779</v>
          </cell>
        </row>
        <row r="58">
          <cell r="A58" t="str">
            <v>E202</v>
          </cell>
          <cell r="B58" t="str">
            <v xml:space="preserve">Compressor de Ar: XA 175 - 350 PCM  </v>
          </cell>
          <cell r="C58" t="str">
            <v xml:space="preserve"> Diesel</v>
          </cell>
          <cell r="D58">
            <v>4.1938000000000004</v>
          </cell>
          <cell r="E58">
            <v>26.444299999999998</v>
          </cell>
        </row>
        <row r="59">
          <cell r="A59" t="str">
            <v>E203</v>
          </cell>
          <cell r="B59" t="str">
            <v xml:space="preserve">Compressor de Ar: XA 360 SD - 764 PCM  </v>
          </cell>
          <cell r="C59" t="str">
            <v xml:space="preserve"> Diesel</v>
          </cell>
          <cell r="D59">
            <v>4.1938000000000004</v>
          </cell>
          <cell r="E59">
            <v>55.485300000000002</v>
          </cell>
        </row>
        <row r="60">
          <cell r="A60" t="str">
            <v>E204</v>
          </cell>
          <cell r="B60" t="str">
            <v xml:space="preserve">Martelete: RH658-6L - perfuratriz manual  </v>
          </cell>
          <cell r="C60" t="str">
            <v xml:space="preserve"> Não utiliza energia</v>
          </cell>
          <cell r="D60">
            <v>3.7277999999999998</v>
          </cell>
          <cell r="E60">
            <v>4.5633999999999997</v>
          </cell>
        </row>
        <row r="61">
          <cell r="A61" t="str">
            <v>E205</v>
          </cell>
          <cell r="B61" t="str">
            <v xml:space="preserve">Perfuratriz sobre Esteiras: ROC 442PC - Crawler Drill  </v>
          </cell>
          <cell r="C61" t="str">
            <v xml:space="preserve"> Não utiliza energia</v>
          </cell>
          <cell r="D61">
            <v>4.1938000000000004</v>
          </cell>
          <cell r="E61">
            <v>31.947099999999999</v>
          </cell>
        </row>
        <row r="62">
          <cell r="A62" t="str">
            <v>E206</v>
          </cell>
          <cell r="B62" t="str">
            <v xml:space="preserve">Conjunto de Britagem: L-150A - 30 m3/h  </v>
          </cell>
          <cell r="C62" t="str">
            <v xml:space="preserve"> Elétrico</v>
          </cell>
          <cell r="D62">
            <v>5.7469999999999999</v>
          </cell>
          <cell r="E62">
            <v>67.889799999999994</v>
          </cell>
        </row>
        <row r="63">
          <cell r="A63" t="str">
            <v>E207</v>
          </cell>
          <cell r="B63" t="str">
            <v xml:space="preserve">Conjunto de Britagem: c-130 - 9 a 20 m3/h  </v>
          </cell>
          <cell r="C63" t="str">
            <v xml:space="preserve"> Elétrico</v>
          </cell>
          <cell r="D63">
            <v>5.7469999999999999</v>
          </cell>
          <cell r="E63">
            <v>19.775700000000001</v>
          </cell>
        </row>
        <row r="64">
          <cell r="A64" t="str">
            <v>E208</v>
          </cell>
          <cell r="B64" t="str">
            <v xml:space="preserve">Compressor de Ar: XA90PD - 180 PCM  </v>
          </cell>
          <cell r="C64" t="str">
            <v xml:space="preserve"> Diesel</v>
          </cell>
          <cell r="D64">
            <v>4.1938000000000004</v>
          </cell>
          <cell r="E64">
            <v>19.863900000000001</v>
          </cell>
        </row>
        <row r="65">
          <cell r="A65" t="str">
            <v>E209</v>
          </cell>
          <cell r="B65" t="str">
            <v xml:space="preserve">Martelete: TEX28 - rompedor  28 kg  </v>
          </cell>
          <cell r="C65" t="str">
            <v xml:space="preserve"> Não utiliza energia</v>
          </cell>
          <cell r="D65">
            <v>3.7277999999999998</v>
          </cell>
          <cell r="E65">
            <v>4.2933000000000003</v>
          </cell>
        </row>
        <row r="66">
          <cell r="A66" t="str">
            <v>E210</v>
          </cell>
          <cell r="B66" t="str">
            <v xml:space="preserve">Martelete: TEX33 - rompedor  33 kg  </v>
          </cell>
          <cell r="C66" t="str">
            <v xml:space="preserve"> Não utiliza energia</v>
          </cell>
          <cell r="D66">
            <v>3.7277999999999998</v>
          </cell>
          <cell r="E66">
            <v>4.2347999999999999</v>
          </cell>
        </row>
        <row r="67">
          <cell r="A67" t="str">
            <v>E211</v>
          </cell>
          <cell r="B67" t="str">
            <v xml:space="preserve">Máquina para Pintura: compres. de ar p/ pintura c/ filtro  </v>
          </cell>
          <cell r="C67" t="str">
            <v xml:space="preserve"> Elétrico</v>
          </cell>
          <cell r="D67">
            <v>0</v>
          </cell>
          <cell r="E67">
            <v>0.24829999999999999</v>
          </cell>
        </row>
        <row r="68">
          <cell r="A68" t="str">
            <v>E223</v>
          </cell>
          <cell r="B68" t="str">
            <v xml:space="preserve">Compressor de Ar: portátil 375 PCM  </v>
          </cell>
          <cell r="C68" t="str">
            <v xml:space="preserve"> Diesel</v>
          </cell>
          <cell r="D68">
            <v>4.1938000000000004</v>
          </cell>
          <cell r="E68">
            <v>36.3354</v>
          </cell>
        </row>
        <row r="69">
          <cell r="A69" t="str">
            <v>E225</v>
          </cell>
          <cell r="B69" t="str">
            <v xml:space="preserve">Conjunto de Britagem: 80 m3/h  </v>
          </cell>
          <cell r="C69" t="str">
            <v xml:space="preserve"> Elétrico</v>
          </cell>
          <cell r="D69">
            <v>5.7469999999999999</v>
          </cell>
          <cell r="E69">
            <v>123.60420000000001</v>
          </cell>
        </row>
        <row r="70">
          <cell r="A70" t="str">
            <v>E226</v>
          </cell>
          <cell r="B70" t="str">
            <v xml:space="preserve">Conjunto de Britagem - p/ rachão: 80 m3/h   p/ produção de rachão  </v>
          </cell>
          <cell r="C70" t="str">
            <v xml:space="preserve"> Elétrico</v>
          </cell>
          <cell r="D70">
            <v>5.7469999999999999</v>
          </cell>
          <cell r="E70">
            <v>36.0685</v>
          </cell>
        </row>
        <row r="71">
          <cell r="A71" t="str">
            <v>E301</v>
          </cell>
          <cell r="B71" t="str">
            <v xml:space="preserve">Betoneira: 320 l  </v>
          </cell>
          <cell r="C71" t="str">
            <v xml:space="preserve"> Diesel</v>
          </cell>
          <cell r="D71">
            <v>4.1938000000000004</v>
          </cell>
          <cell r="E71">
            <v>6.3403</v>
          </cell>
        </row>
        <row r="72">
          <cell r="A72" t="str">
            <v>E302</v>
          </cell>
          <cell r="B72" t="str">
            <v xml:space="preserve">Betoneira: 320 l  </v>
          </cell>
          <cell r="C72" t="str">
            <v xml:space="preserve"> Elétrico</v>
          </cell>
          <cell r="D72">
            <v>4.1938000000000004</v>
          </cell>
          <cell r="E72">
            <v>4.3377999999999997</v>
          </cell>
        </row>
        <row r="73">
          <cell r="A73" t="str">
            <v>E303</v>
          </cell>
          <cell r="B73" t="str">
            <v xml:space="preserve">Betoneira: 750 l  </v>
          </cell>
          <cell r="C73" t="str">
            <v xml:space="preserve"> Elétrico</v>
          </cell>
          <cell r="D73">
            <v>4.1938000000000004</v>
          </cell>
          <cell r="E73">
            <v>6.1938000000000004</v>
          </cell>
        </row>
        <row r="74">
          <cell r="A74" t="str">
            <v>E304</v>
          </cell>
          <cell r="B74" t="str">
            <v xml:space="preserve">Transportador Manual: carrinho de mão 80 l  </v>
          </cell>
          <cell r="C74" t="str">
            <v xml:space="preserve"> Não utiliza energia</v>
          </cell>
          <cell r="D74">
            <v>0</v>
          </cell>
          <cell r="E74">
            <v>4.7699999999999999E-2</v>
          </cell>
        </row>
        <row r="75">
          <cell r="A75" t="str">
            <v>E305</v>
          </cell>
          <cell r="B75" t="str">
            <v xml:space="preserve">Transportador Manual: A-15 - gerica 180 l  </v>
          </cell>
          <cell r="C75" t="str">
            <v xml:space="preserve"> Não utiliza energia</v>
          </cell>
          <cell r="D75">
            <v>0</v>
          </cell>
          <cell r="E75">
            <v>0.12609999999999999</v>
          </cell>
        </row>
        <row r="76">
          <cell r="A76" t="str">
            <v>E306</v>
          </cell>
          <cell r="B76" t="str">
            <v xml:space="preserve">Vibrador de Concreto: VIP45/MT2 - de imersão  </v>
          </cell>
          <cell r="C76" t="str">
            <v xml:space="preserve"> Elétrico</v>
          </cell>
          <cell r="D76">
            <v>3.7277999999999998</v>
          </cell>
          <cell r="E76">
            <v>3.9548000000000001</v>
          </cell>
        </row>
        <row r="77">
          <cell r="A77" t="str">
            <v>E307</v>
          </cell>
          <cell r="B77" t="str">
            <v xml:space="preserve">Fábric. Pré-Moldado Concreto: tubos   D=0,2 m   M / F  </v>
          </cell>
          <cell r="C77" t="str">
            <v xml:space="preserve"> Elétrico</v>
          </cell>
          <cell r="D77">
            <v>0</v>
          </cell>
          <cell r="E77">
            <v>1.3293999999999999</v>
          </cell>
        </row>
        <row r="78">
          <cell r="A78" t="str">
            <v>E308</v>
          </cell>
          <cell r="B78" t="str">
            <v xml:space="preserve">Fábric. Pré-Moldado Concreto: tubos   D=0,3 m   M / F  </v>
          </cell>
          <cell r="C78" t="str">
            <v xml:space="preserve"> Elétrico</v>
          </cell>
          <cell r="D78">
            <v>0</v>
          </cell>
          <cell r="E78">
            <v>1.3771</v>
          </cell>
        </row>
        <row r="79">
          <cell r="A79" t="str">
            <v>E309</v>
          </cell>
          <cell r="B79" t="str">
            <v xml:space="preserve">Fábric. Pré-Moldado Concreto: tubos   D=0,4 m   M / F  </v>
          </cell>
          <cell r="C79" t="str">
            <v xml:space="preserve"> Elétrico</v>
          </cell>
          <cell r="D79">
            <v>0</v>
          </cell>
          <cell r="E79">
            <v>1.4869000000000001</v>
          </cell>
        </row>
        <row r="80">
          <cell r="A80" t="str">
            <v>E310</v>
          </cell>
          <cell r="B80" t="str">
            <v xml:space="preserve">Fábric. Pré-Moldado Concreto: tubos   D=0,6 m   M / F  </v>
          </cell>
          <cell r="C80" t="str">
            <v xml:space="preserve"> Elétrico</v>
          </cell>
          <cell r="D80">
            <v>0</v>
          </cell>
          <cell r="E80">
            <v>1.9801</v>
          </cell>
        </row>
        <row r="81">
          <cell r="A81" t="str">
            <v>E311</v>
          </cell>
          <cell r="B81" t="str">
            <v xml:space="preserve">Fábric. Pré-Moldado Concreto: tubos   D=0,8 m   M / F  </v>
          </cell>
          <cell r="C81" t="str">
            <v xml:space="preserve"> Elétrico</v>
          </cell>
          <cell r="D81">
            <v>0</v>
          </cell>
          <cell r="E81">
            <v>1.9222999999999999</v>
          </cell>
        </row>
        <row r="82">
          <cell r="A82" t="str">
            <v>E312</v>
          </cell>
          <cell r="B82" t="str">
            <v xml:space="preserve">Fábric. Pré-Moldado Concreto: tubos   D=1,0 m   M / F  </v>
          </cell>
          <cell r="C82" t="str">
            <v xml:space="preserve"> Elétrico</v>
          </cell>
          <cell r="D82">
            <v>0</v>
          </cell>
          <cell r="E82">
            <v>2.1139999999999999</v>
          </cell>
        </row>
        <row r="83">
          <cell r="A83" t="str">
            <v>E313</v>
          </cell>
          <cell r="B83" t="str">
            <v xml:space="preserve">Fábric. Pré-Moldado Concreto: tubos   D=1,2 m   M / F  </v>
          </cell>
          <cell r="C83" t="str">
            <v xml:space="preserve"> Elétrico</v>
          </cell>
          <cell r="D83">
            <v>0</v>
          </cell>
          <cell r="E83">
            <v>2.1522999999999999</v>
          </cell>
        </row>
        <row r="84">
          <cell r="A84" t="str">
            <v>E314</v>
          </cell>
          <cell r="B84" t="str">
            <v xml:space="preserve">Fábric. Pré-Moldado Concreto: tubos   D=1,5 m   M / F  </v>
          </cell>
          <cell r="C84" t="str">
            <v xml:space="preserve"> Elétrico</v>
          </cell>
          <cell r="D84">
            <v>0</v>
          </cell>
          <cell r="E84">
            <v>2.1879</v>
          </cell>
        </row>
        <row r="85">
          <cell r="A85" t="str">
            <v>E315</v>
          </cell>
          <cell r="B85" t="str">
            <v xml:space="preserve">Betoneira: 500 l  </v>
          </cell>
          <cell r="C85" t="str">
            <v xml:space="preserve"> Diesel</v>
          </cell>
          <cell r="D85">
            <v>4.1938000000000004</v>
          </cell>
          <cell r="E85">
            <v>7.1970000000000001</v>
          </cell>
        </row>
        <row r="86">
          <cell r="A86" t="str">
            <v>E316</v>
          </cell>
          <cell r="B86" t="str">
            <v xml:space="preserve">Fábric. Pré-Moldado Concreto: inst. compl. -  mourão  </v>
          </cell>
          <cell r="C86" t="str">
            <v xml:space="preserve"> Elétrico</v>
          </cell>
          <cell r="D86">
            <v>0</v>
          </cell>
          <cell r="E86">
            <v>0.58079999999999998</v>
          </cell>
        </row>
        <row r="87">
          <cell r="A87" t="str">
            <v>E317</v>
          </cell>
          <cell r="B87" t="str">
            <v xml:space="preserve">Fábric. Pré-Moldado Concreto: inst. compl. -  balizador  </v>
          </cell>
          <cell r="C87" t="str">
            <v xml:space="preserve"> Elétrico</v>
          </cell>
          <cell r="D87">
            <v>0</v>
          </cell>
          <cell r="E87">
            <v>0.61099999999999999</v>
          </cell>
        </row>
        <row r="88">
          <cell r="A88" t="str">
            <v>E318</v>
          </cell>
          <cell r="B88" t="str">
            <v xml:space="preserve">Fábric. Pré-Moldado Concreto: inst. compl. - guarda-corpo  </v>
          </cell>
          <cell r="C88" t="str">
            <v xml:space="preserve"> Elétrico</v>
          </cell>
          <cell r="D88">
            <v>0</v>
          </cell>
          <cell r="E88">
            <v>0.81599999999999995</v>
          </cell>
        </row>
        <row r="89">
          <cell r="A89" t="str">
            <v>E323</v>
          </cell>
          <cell r="B89" t="str">
            <v xml:space="preserve">Central de Concreto: 30m3/h - dosadora  </v>
          </cell>
          <cell r="C89" t="str">
            <v xml:space="preserve"> Elétrico</v>
          </cell>
          <cell r="D89">
            <v>5.7469999999999999</v>
          </cell>
          <cell r="E89">
            <v>11.347</v>
          </cell>
        </row>
        <row r="90">
          <cell r="A90" t="str">
            <v>E330</v>
          </cell>
          <cell r="B90" t="str">
            <v xml:space="preserve">Espalhadora de concreto: PS 2600 -   </v>
          </cell>
          <cell r="C90" t="str">
            <v xml:space="preserve"> Diesel</v>
          </cell>
          <cell r="D90">
            <v>5.7469999999999999</v>
          </cell>
          <cell r="E90">
            <v>182.9436</v>
          </cell>
        </row>
        <row r="91">
          <cell r="A91" t="str">
            <v>E331</v>
          </cell>
          <cell r="B91" t="str">
            <v xml:space="preserve">Acabadora de concreto: GP 2600 - com forma deslizante  </v>
          </cell>
          <cell r="C91" t="str">
            <v xml:space="preserve"> Diesel</v>
          </cell>
          <cell r="D91">
            <v>5.7469999999999999</v>
          </cell>
          <cell r="E91">
            <v>212.422</v>
          </cell>
        </row>
        <row r="92">
          <cell r="A92" t="str">
            <v>E332</v>
          </cell>
          <cell r="B92" t="str">
            <v xml:space="preserve">Texturizadora e Lançadora: TC 400 - com estação meteorológica  </v>
          </cell>
          <cell r="C92" t="str">
            <v xml:space="preserve"> Diesel</v>
          </cell>
          <cell r="D92">
            <v>3.7277999999999998</v>
          </cell>
          <cell r="E92">
            <v>58.248699999999999</v>
          </cell>
        </row>
        <row r="93">
          <cell r="A93" t="str">
            <v>E333</v>
          </cell>
          <cell r="B93" t="str">
            <v xml:space="preserve">Serra de Disco Diamantado: PRO-65 - para concreto  </v>
          </cell>
          <cell r="C93" t="str">
            <v xml:space="preserve"> Gasolina</v>
          </cell>
          <cell r="D93">
            <v>3.7277999999999998</v>
          </cell>
          <cell r="E93">
            <v>37.576799999999999</v>
          </cell>
        </row>
        <row r="94">
          <cell r="A94" t="str">
            <v>E334</v>
          </cell>
          <cell r="B94" t="str">
            <v xml:space="preserve">Seladora de Juntas: EZ100 -   </v>
          </cell>
          <cell r="C94" t="str">
            <v xml:space="preserve"> Gasolina</v>
          </cell>
          <cell r="D94">
            <v>3.7277999999999998</v>
          </cell>
          <cell r="E94">
            <v>19.320599999999999</v>
          </cell>
        </row>
        <row r="95">
          <cell r="A95" t="str">
            <v>E335</v>
          </cell>
          <cell r="B95" t="str">
            <v xml:space="preserve">Central de Concreto: MG11C - 270m3 / h - dosadora e misturadora.  </v>
          </cell>
          <cell r="C95" t="str">
            <v xml:space="preserve"> Elétrico</v>
          </cell>
          <cell r="D95">
            <v>5.7469999999999999</v>
          </cell>
          <cell r="E95">
            <v>123.1434</v>
          </cell>
        </row>
        <row r="96">
          <cell r="A96" t="str">
            <v>E337</v>
          </cell>
          <cell r="B96" t="str">
            <v xml:space="preserve">Régua vibratória: CRV 4 - 4,25m  </v>
          </cell>
          <cell r="C96" t="str">
            <v xml:space="preserve"> Elétrico</v>
          </cell>
          <cell r="D96">
            <v>3.7277999999999998</v>
          </cell>
          <cell r="E96">
            <v>5.7130000000000001</v>
          </cell>
        </row>
        <row r="97">
          <cell r="A97" t="str">
            <v>E338</v>
          </cell>
          <cell r="B97" t="str">
            <v xml:space="preserve">Serra de Juntas: C-844 - para concreto  </v>
          </cell>
          <cell r="C97" t="str">
            <v xml:space="preserve"> Elétrico</v>
          </cell>
          <cell r="D97">
            <v>3.7277999999999998</v>
          </cell>
          <cell r="E97">
            <v>4.3326000000000002</v>
          </cell>
        </row>
        <row r="98">
          <cell r="A98" t="str">
            <v>E339</v>
          </cell>
          <cell r="B98" t="str">
            <v xml:space="preserve">Fábric. Pré-Moldado Concreto: placas p/ pavimento  </v>
          </cell>
          <cell r="C98" t="str">
            <v xml:space="preserve"> Elétrico</v>
          </cell>
          <cell r="D98">
            <v>0</v>
          </cell>
          <cell r="E98">
            <v>1.2596000000000001</v>
          </cell>
        </row>
        <row r="99">
          <cell r="A99" t="str">
            <v>E340</v>
          </cell>
          <cell r="B99" t="str">
            <v xml:space="preserve">Jateadora de Areia: KI-2460 - pressurizado  </v>
          </cell>
          <cell r="C99" t="str">
            <v xml:space="preserve"> Não utiliza energia</v>
          </cell>
          <cell r="D99">
            <v>3.7277999999999998</v>
          </cell>
          <cell r="E99">
            <v>4.8484999999999996</v>
          </cell>
        </row>
        <row r="100">
          <cell r="A100" t="str">
            <v>E400</v>
          </cell>
          <cell r="B100" t="str">
            <v xml:space="preserve">Caminhão Basculante: 1418R - 5 m3 - 8,8 t  </v>
          </cell>
          <cell r="C100" t="str">
            <v xml:space="preserve"> Diesel</v>
          </cell>
          <cell r="D100">
            <v>4.9703999999999997</v>
          </cell>
          <cell r="E100">
            <v>34.086500000000001</v>
          </cell>
        </row>
        <row r="101">
          <cell r="A101" t="str">
            <v>E402</v>
          </cell>
          <cell r="B101" t="str">
            <v xml:space="preserve">Caminhão Carroceria: L2318/51 - de madeira 15 t  </v>
          </cell>
          <cell r="C101" t="str">
            <v xml:space="preserve"> Diesel</v>
          </cell>
          <cell r="D101">
            <v>4.9703999999999997</v>
          </cell>
          <cell r="E101">
            <v>37.622100000000003</v>
          </cell>
        </row>
        <row r="102">
          <cell r="A102" t="str">
            <v>E403</v>
          </cell>
          <cell r="B102" t="str">
            <v xml:space="preserve">Caminhão Basculante: LK 1620 - 6 m3 - 10,5 t  </v>
          </cell>
          <cell r="C102" t="str">
            <v xml:space="preserve"> Diesel</v>
          </cell>
          <cell r="D102">
            <v>4.9703999999999997</v>
          </cell>
          <cell r="E102">
            <v>39.272100000000002</v>
          </cell>
        </row>
        <row r="103">
          <cell r="A103" t="str">
            <v>E404</v>
          </cell>
          <cell r="B103" t="str">
            <v xml:space="preserve">Caminhão Basculante: LK 2318 - 10 m3 - 15 t  </v>
          </cell>
          <cell r="C103" t="str">
            <v xml:space="preserve"> Diesel</v>
          </cell>
          <cell r="D103">
            <v>4.9703999999999997</v>
          </cell>
          <cell r="E103">
            <v>39.351799999999997</v>
          </cell>
        </row>
        <row r="104">
          <cell r="A104" t="str">
            <v>E405</v>
          </cell>
          <cell r="B104" t="str">
            <v xml:space="preserve">Caminhão Basculante: LK2318 - p/ rocha 8 m3 - 13 t  </v>
          </cell>
          <cell r="C104" t="str">
            <v xml:space="preserve"> Diesel</v>
          </cell>
          <cell r="D104">
            <v>4.9703999999999997</v>
          </cell>
          <cell r="E104">
            <v>40.878900000000002</v>
          </cell>
        </row>
        <row r="105">
          <cell r="A105" t="str">
            <v>E406</v>
          </cell>
          <cell r="B105" t="str">
            <v xml:space="preserve">Caminhão Tanque: L1620/51 - 6.000 l  </v>
          </cell>
          <cell r="C105" t="str">
            <v xml:space="preserve"> Diesel</v>
          </cell>
          <cell r="D105">
            <v>4.9703999999999997</v>
          </cell>
          <cell r="E105">
            <v>36.354900000000001</v>
          </cell>
        </row>
        <row r="106">
          <cell r="A106" t="str">
            <v>E407</v>
          </cell>
          <cell r="B106" t="str">
            <v xml:space="preserve">Caminhão Tanque: L2318/51 - 10.000 l  </v>
          </cell>
          <cell r="C106" t="str">
            <v xml:space="preserve"> Diesel</v>
          </cell>
          <cell r="D106">
            <v>4.9703999999999997</v>
          </cell>
          <cell r="E106">
            <v>38.028799999999997</v>
          </cell>
        </row>
        <row r="107">
          <cell r="A107" t="str">
            <v>E408</v>
          </cell>
          <cell r="B107" t="str">
            <v xml:space="preserve">Caminhão Carroceria: 710 / 37 - fixa 4 t  </v>
          </cell>
          <cell r="C107" t="str">
            <v xml:space="preserve"> Diesel</v>
          </cell>
          <cell r="D107">
            <v>4.9703999999999997</v>
          </cell>
          <cell r="E107">
            <v>21.9148</v>
          </cell>
        </row>
        <row r="108">
          <cell r="A108" t="str">
            <v>E409</v>
          </cell>
          <cell r="B108" t="str">
            <v xml:space="preserve">Caminhão Carroceria: L1620/51 - fixa 9 t  </v>
          </cell>
          <cell r="C108" t="str">
            <v xml:space="preserve"> Diesel</v>
          </cell>
          <cell r="D108">
            <v>4.9703999999999997</v>
          </cell>
          <cell r="E108">
            <v>35.988799999999998</v>
          </cell>
        </row>
        <row r="109">
          <cell r="A109" t="str">
            <v>E410</v>
          </cell>
          <cell r="B109" t="str">
            <v xml:space="preserve">Caminhão Basculante: 1214K - 4 m3 - 7,1 t  </v>
          </cell>
          <cell r="C109" t="str">
            <v xml:space="preserve"> Diesel</v>
          </cell>
          <cell r="D109">
            <v>4.9703999999999997</v>
          </cell>
          <cell r="E109">
            <v>29.4145</v>
          </cell>
        </row>
        <row r="110">
          <cell r="A110" t="str">
            <v>E411</v>
          </cell>
          <cell r="B110" t="str">
            <v xml:space="preserve">Cavalo Mecânico com Reboque: LS1632/45 - 29,5 t  </v>
          </cell>
          <cell r="C110" t="str">
            <v xml:space="preserve"> Diesel</v>
          </cell>
          <cell r="D110">
            <v>5.2809999999999997</v>
          </cell>
          <cell r="E110">
            <v>53.461799999999997</v>
          </cell>
        </row>
        <row r="111">
          <cell r="A111" t="str">
            <v>E412</v>
          </cell>
          <cell r="B111" t="str">
            <v xml:space="preserve">Veículo Leve: GOL 1000 - automóvel até 100 hp  </v>
          </cell>
          <cell r="C111" t="str">
            <v xml:space="preserve"> Gasolina</v>
          </cell>
          <cell r="D111">
            <v>4.5044000000000004</v>
          </cell>
          <cell r="E111">
            <v>16.7941</v>
          </cell>
        </row>
        <row r="112">
          <cell r="A112" t="str">
            <v>E416</v>
          </cell>
          <cell r="B112" t="str">
            <v xml:space="preserve">Veículo Leve: pick up Silverado  </v>
          </cell>
          <cell r="C112" t="str">
            <v xml:space="preserve"> Diesel</v>
          </cell>
          <cell r="D112">
            <v>4.5044000000000004</v>
          </cell>
          <cell r="E112">
            <v>18.8369</v>
          </cell>
        </row>
        <row r="113">
          <cell r="A113" t="str">
            <v>E421</v>
          </cell>
          <cell r="B113" t="str">
            <v xml:space="preserve">Caminhão Tanque: L2318/51 - 13.000 l  </v>
          </cell>
          <cell r="C113" t="str">
            <v xml:space="preserve"> Diesel</v>
          </cell>
          <cell r="D113">
            <v>4.9703999999999997</v>
          </cell>
          <cell r="E113">
            <v>38.420999999999999</v>
          </cell>
        </row>
        <row r="114">
          <cell r="A114" t="str">
            <v>E422</v>
          </cell>
          <cell r="B114" t="str">
            <v xml:space="preserve">Caminhão Tanque: L1620/51 - 8.000 l  </v>
          </cell>
          <cell r="C114" t="str">
            <v xml:space="preserve"> Diesel</v>
          </cell>
          <cell r="D114">
            <v>4.9703999999999997</v>
          </cell>
          <cell r="E114">
            <v>36.441899999999997</v>
          </cell>
        </row>
        <row r="115">
          <cell r="A115" t="str">
            <v>E427</v>
          </cell>
          <cell r="B115" t="str">
            <v xml:space="preserve">Caminhão Betoneira: 16-220 - 11,5 t   5m3  </v>
          </cell>
          <cell r="C115" t="str">
            <v xml:space="preserve"> Diesel</v>
          </cell>
          <cell r="D115">
            <v>4.9703999999999997</v>
          </cell>
          <cell r="E115">
            <v>44.1663</v>
          </cell>
        </row>
        <row r="116">
          <cell r="A116" t="str">
            <v>E432</v>
          </cell>
          <cell r="B116" t="str">
            <v xml:space="preserve">Caminhão Basculante: NL-10-320  6x4 - 20 t  </v>
          </cell>
          <cell r="C116" t="str">
            <v xml:space="preserve"> Diesel</v>
          </cell>
          <cell r="D116">
            <v>4.9703999999999997</v>
          </cell>
          <cell r="E116">
            <v>53.091999999999999</v>
          </cell>
        </row>
        <row r="117">
          <cell r="A117" t="str">
            <v>E433</v>
          </cell>
          <cell r="B117" t="str">
            <v xml:space="preserve">Caminhão Basculante: NL-10-320  6x4 - para rocha  18 t  </v>
          </cell>
          <cell r="C117" t="str">
            <v xml:space="preserve"> Diesel</v>
          </cell>
          <cell r="D117">
            <v>4.9703999999999997</v>
          </cell>
          <cell r="E117">
            <v>54.608899999999998</v>
          </cell>
        </row>
        <row r="118">
          <cell r="A118" t="str">
            <v>E434</v>
          </cell>
          <cell r="B118" t="str">
            <v xml:space="preserve">Caminhão Carroceria: L 1620/51 - c/ guindauto   6 t x m  </v>
          </cell>
          <cell r="C118" t="str">
            <v xml:space="preserve"> Diesel</v>
          </cell>
          <cell r="D118">
            <v>4.9703999999999997</v>
          </cell>
          <cell r="E118">
            <v>38.572800000000001</v>
          </cell>
        </row>
        <row r="119">
          <cell r="A119" t="str">
            <v>E435</v>
          </cell>
          <cell r="B119" t="str">
            <v xml:space="preserve">Caminhão Basculante: LK-1620/51 - p/ rocha   5m3    8 t  </v>
          </cell>
          <cell r="C119" t="str">
            <v xml:space="preserve"> Diesel</v>
          </cell>
          <cell r="D119">
            <v>4.9703999999999997</v>
          </cell>
          <cell r="E119">
            <v>40.184899999999999</v>
          </cell>
        </row>
        <row r="120">
          <cell r="A120" t="str">
            <v>E501</v>
          </cell>
          <cell r="B120" t="str">
            <v xml:space="preserve">Grupo Gerador: GEHMB-44 - 40 / 44 KVA  </v>
          </cell>
          <cell r="C120" t="str">
            <v xml:space="preserve"> Diesel</v>
          </cell>
          <cell r="D120">
            <v>4.1938000000000004</v>
          </cell>
          <cell r="E120">
            <v>13.5405</v>
          </cell>
        </row>
        <row r="121">
          <cell r="A121" t="str">
            <v>E502</v>
          </cell>
          <cell r="B121" t="str">
            <v xml:space="preserve">Grupo Gerador: GEHM-150 - 139 / 150 KVA  </v>
          </cell>
          <cell r="C121" t="str">
            <v xml:space="preserve"> Diesel</v>
          </cell>
          <cell r="D121">
            <v>4.1938000000000004</v>
          </cell>
          <cell r="E121">
            <v>32.253900000000002</v>
          </cell>
        </row>
        <row r="122">
          <cell r="A122" t="str">
            <v>E503</v>
          </cell>
          <cell r="B122" t="str">
            <v xml:space="preserve">Grupo Gerador: GEHM-180 - 165 / 180 KVA  </v>
          </cell>
          <cell r="C122" t="str">
            <v xml:space="preserve"> Diesel</v>
          </cell>
          <cell r="D122">
            <v>4.1938000000000004</v>
          </cell>
          <cell r="E122">
            <v>37.573700000000002</v>
          </cell>
        </row>
        <row r="123">
          <cell r="A123" t="str">
            <v>E504</v>
          </cell>
          <cell r="B123" t="str">
            <v xml:space="preserve">Grupo Gerador: GEHV-285 - 262 / 290 KVA  </v>
          </cell>
          <cell r="C123" t="str">
            <v xml:space="preserve"> Diesel</v>
          </cell>
          <cell r="D123">
            <v>4.1938000000000004</v>
          </cell>
          <cell r="E123">
            <v>60.707599999999999</v>
          </cell>
        </row>
        <row r="124">
          <cell r="A124" t="str">
            <v>E505</v>
          </cell>
          <cell r="B124" t="str">
            <v xml:space="preserve">Grupo Gerador: GEHY-10 - 9 / 10 KVA  </v>
          </cell>
          <cell r="C124" t="str">
            <v xml:space="preserve"> Diesel</v>
          </cell>
          <cell r="D124">
            <v>4.1938000000000004</v>
          </cell>
          <cell r="E124">
            <v>7.2183000000000002</v>
          </cell>
        </row>
        <row r="125">
          <cell r="A125" t="str">
            <v>E507</v>
          </cell>
          <cell r="B125" t="str">
            <v xml:space="preserve">Grupo Gerador: GEHP-110 - 86 / 95 KVA  </v>
          </cell>
          <cell r="C125" t="str">
            <v xml:space="preserve"> Diesel</v>
          </cell>
          <cell r="D125">
            <v>4.1938000000000004</v>
          </cell>
          <cell r="E125">
            <v>25.650099999999998</v>
          </cell>
        </row>
        <row r="126">
          <cell r="A126" t="str">
            <v>E508</v>
          </cell>
          <cell r="B126" t="str">
            <v xml:space="preserve">Grupo Gerador: GEHY-3 - 2,5 / 3,0 KVA  </v>
          </cell>
          <cell r="C126" t="str">
            <v xml:space="preserve"> Diesel</v>
          </cell>
          <cell r="D126">
            <v>4.1938000000000004</v>
          </cell>
          <cell r="E126">
            <v>4.8719999999999999</v>
          </cell>
        </row>
        <row r="127">
          <cell r="A127" t="str">
            <v>E509</v>
          </cell>
          <cell r="B127" t="str">
            <v xml:space="preserve">Grupo Gerador: 25,0 KVA  </v>
          </cell>
          <cell r="C127" t="str">
            <v xml:space="preserve"> Diesel</v>
          </cell>
          <cell r="D127">
            <v>4.1938000000000004</v>
          </cell>
          <cell r="E127">
            <v>9.5383999999999993</v>
          </cell>
        </row>
        <row r="128">
          <cell r="A128" t="str">
            <v>E601</v>
          </cell>
          <cell r="B128" t="str">
            <v xml:space="preserve">Roçadeira: em trator de pneus  </v>
          </cell>
          <cell r="C128" t="str">
            <v xml:space="preserve"> Diesel</v>
          </cell>
          <cell r="D128">
            <v>4.1938000000000004</v>
          </cell>
          <cell r="E128">
            <v>27.7225</v>
          </cell>
        </row>
        <row r="129">
          <cell r="A129" t="str">
            <v>E602</v>
          </cell>
          <cell r="B129" t="str">
            <v xml:space="preserve">Roçadeira: XTA-TC145 - em micro trator  </v>
          </cell>
          <cell r="C129" t="str">
            <v xml:space="preserve"> Diesel</v>
          </cell>
          <cell r="D129">
            <v>4.1938000000000004</v>
          </cell>
          <cell r="E129">
            <v>8.9770000000000003</v>
          </cell>
        </row>
        <row r="130">
          <cell r="A130" t="str">
            <v>E603</v>
          </cell>
          <cell r="B130" t="str">
            <v xml:space="preserve">Roçadeira: FR-108 - mecânica (costal)  </v>
          </cell>
          <cell r="C130" t="str">
            <v xml:space="preserve"> Diesel</v>
          </cell>
          <cell r="D130">
            <v>3.7277999999999998</v>
          </cell>
          <cell r="E130">
            <v>6.5384000000000002</v>
          </cell>
        </row>
        <row r="131">
          <cell r="A131" t="str">
            <v>E901</v>
          </cell>
          <cell r="B131" t="str">
            <v xml:space="preserve">Campânula de Ar Comprimido: 3 m3  </v>
          </cell>
          <cell r="C131" t="str">
            <v xml:space="preserve"> Não utiliza energia</v>
          </cell>
          <cell r="D131">
            <v>0</v>
          </cell>
          <cell r="E131">
            <v>2.6981000000000002</v>
          </cell>
        </row>
        <row r="132">
          <cell r="A132" t="str">
            <v>E902</v>
          </cell>
          <cell r="B132" t="str">
            <v xml:space="preserve">Bate-Estacas: IM-750-PM - de gravidade 500 kg  </v>
          </cell>
          <cell r="C132" t="str">
            <v xml:space="preserve"> Diesel</v>
          </cell>
          <cell r="D132">
            <v>4.1938000000000004</v>
          </cell>
          <cell r="E132">
            <v>9.5035000000000007</v>
          </cell>
        </row>
        <row r="133">
          <cell r="A133" t="str">
            <v>E903</v>
          </cell>
          <cell r="B133" t="str">
            <v xml:space="preserve">Bate-Estacas: IM-1320-BS - de gravidade 3.000 kg  </v>
          </cell>
          <cell r="C133" t="str">
            <v xml:space="preserve"> Diesel</v>
          </cell>
          <cell r="D133">
            <v>4.1938000000000004</v>
          </cell>
          <cell r="E133">
            <v>51.347499999999997</v>
          </cell>
        </row>
        <row r="134">
          <cell r="A134" t="str">
            <v>E904</v>
          </cell>
          <cell r="B134" t="str">
            <v xml:space="preserve">Máquina de Bancada: serra circular de 12"  </v>
          </cell>
          <cell r="C134" t="str">
            <v xml:space="preserve"> Elétrico</v>
          </cell>
          <cell r="D134">
            <v>0</v>
          </cell>
          <cell r="E134">
            <v>0.12239999999999999</v>
          </cell>
        </row>
        <row r="135">
          <cell r="A135" t="str">
            <v>E905</v>
          </cell>
          <cell r="B135" t="str">
            <v xml:space="preserve">Máquina Manual: TU-40 - talha guincho para 4 t  </v>
          </cell>
          <cell r="C135" t="str">
            <v xml:space="preserve"> Não utiliza energia</v>
          </cell>
          <cell r="D135">
            <v>0</v>
          </cell>
          <cell r="E135">
            <v>0.27229999999999999</v>
          </cell>
        </row>
        <row r="136">
          <cell r="A136" t="str">
            <v>E906</v>
          </cell>
          <cell r="B136" t="str">
            <v xml:space="preserve">Compactador Manual: ES600 - soquete vibratório  </v>
          </cell>
          <cell r="C136" t="str">
            <v xml:space="preserve"> Gasolina</v>
          </cell>
          <cell r="D136">
            <v>3.7277999999999998</v>
          </cell>
          <cell r="E136">
            <v>6.2308000000000003</v>
          </cell>
        </row>
        <row r="137">
          <cell r="A137" t="str">
            <v>E907</v>
          </cell>
          <cell r="B137" t="str">
            <v xml:space="preserve">Conjunto Moto-Bomba: 180-SH-75 - com motor  </v>
          </cell>
          <cell r="C137" t="str">
            <v xml:space="preserve"> Gasolina</v>
          </cell>
          <cell r="D137">
            <v>0</v>
          </cell>
          <cell r="E137">
            <v>7.2904999999999998</v>
          </cell>
        </row>
        <row r="138">
          <cell r="A138" t="str">
            <v>E908</v>
          </cell>
          <cell r="B138" t="str">
            <v xml:space="preserve">Máquina para Pintura: 44 - demarcação de faixas autoprop.  </v>
          </cell>
          <cell r="C138" t="str">
            <v xml:space="preserve"> Diesel</v>
          </cell>
          <cell r="D138">
            <v>5.7469999999999999</v>
          </cell>
          <cell r="E138">
            <v>29.155100000000001</v>
          </cell>
        </row>
        <row r="139">
          <cell r="A139" t="str">
            <v>E909</v>
          </cell>
          <cell r="B139" t="str">
            <v xml:space="preserve">Equip. para Hidrosemeadura: 5.500 l  </v>
          </cell>
          <cell r="C139" t="str">
            <v xml:space="preserve"> Diesel</v>
          </cell>
          <cell r="D139">
            <v>4.9703999999999997</v>
          </cell>
          <cell r="E139">
            <v>49.0715</v>
          </cell>
        </row>
        <row r="140">
          <cell r="A140" t="str">
            <v>E910</v>
          </cell>
          <cell r="B140" t="str">
            <v xml:space="preserve">Máquina Manual: 1361 - esmerilhadeira de disco  </v>
          </cell>
          <cell r="C140" t="str">
            <v xml:space="preserve"> Elétrico</v>
          </cell>
          <cell r="D140">
            <v>0</v>
          </cell>
          <cell r="E140">
            <v>5.9499999999999997E-2</v>
          </cell>
        </row>
        <row r="141">
          <cell r="A141" t="str">
            <v>E911</v>
          </cell>
          <cell r="B141" t="str">
            <v xml:space="preserve">Tripé-Sonda: MACH 850 - Tripé-Sonda com motor  </v>
          </cell>
          <cell r="C141" t="str">
            <v xml:space="preserve"> Diesel</v>
          </cell>
          <cell r="D141">
            <v>0</v>
          </cell>
          <cell r="E141">
            <v>10.1454</v>
          </cell>
        </row>
        <row r="142">
          <cell r="A142" t="str">
            <v>E912</v>
          </cell>
          <cell r="B142" t="str">
            <v xml:space="preserve">Máquina Manual: 1184 - furadeira elétrica de Impacto  </v>
          </cell>
          <cell r="C142" t="str">
            <v xml:space="preserve"> Elétrico</v>
          </cell>
          <cell r="D142">
            <v>0</v>
          </cell>
          <cell r="E142">
            <v>2.9499999999999998E-2</v>
          </cell>
        </row>
        <row r="143">
          <cell r="A143" t="str">
            <v>E914</v>
          </cell>
          <cell r="B143" t="str">
            <v xml:space="preserve">Compactador Manual: VPY-1750 - placa vibratória c/ motor  </v>
          </cell>
          <cell r="C143" t="str">
            <v xml:space="preserve"> Diesel</v>
          </cell>
          <cell r="D143">
            <v>3.7277999999999998</v>
          </cell>
          <cell r="E143">
            <v>5.5388999999999999</v>
          </cell>
        </row>
        <row r="144">
          <cell r="A144" t="str">
            <v>E915</v>
          </cell>
          <cell r="B144" t="str">
            <v xml:space="preserve">Vassoura Mecânica: equip. varred. aspirad.  </v>
          </cell>
          <cell r="C144" t="str">
            <v xml:space="preserve"> Diesel</v>
          </cell>
          <cell r="D144">
            <v>4.9703999999999997</v>
          </cell>
          <cell r="E144">
            <v>59.407400000000003</v>
          </cell>
        </row>
        <row r="145">
          <cell r="A145" t="str">
            <v>E916</v>
          </cell>
          <cell r="B145" t="str">
            <v xml:space="preserve">Máquina Manual: moto serra nº 8  </v>
          </cell>
          <cell r="C145" t="str">
            <v xml:space="preserve"> Gasolina</v>
          </cell>
          <cell r="D145">
            <v>3.7277999999999998</v>
          </cell>
          <cell r="E145">
            <v>7.4124999999999996</v>
          </cell>
        </row>
        <row r="146">
          <cell r="A146" t="str">
            <v>E917</v>
          </cell>
          <cell r="B146" t="str">
            <v xml:space="preserve">Máquina de Bancada: C-6A universal de corte p/ chapa  </v>
          </cell>
          <cell r="C146" t="str">
            <v xml:space="preserve"> Elétrico</v>
          </cell>
          <cell r="D146">
            <v>3.7277999999999998</v>
          </cell>
          <cell r="E146">
            <v>4.8696999999999999</v>
          </cell>
        </row>
        <row r="147">
          <cell r="A147" t="str">
            <v>E918</v>
          </cell>
          <cell r="B147" t="str">
            <v xml:space="preserve">Máquina de Bancada: EB-08 - prensa excêntrica  </v>
          </cell>
          <cell r="C147" t="str">
            <v xml:space="preserve"> Elétrico</v>
          </cell>
          <cell r="D147">
            <v>0</v>
          </cell>
          <cell r="E147">
            <v>0.41660000000000003</v>
          </cell>
        </row>
        <row r="148">
          <cell r="A148" t="str">
            <v>E919</v>
          </cell>
          <cell r="B148" t="str">
            <v xml:space="preserve">Máquina de Bancada: GMN 1202 - guilhotina   8 t  </v>
          </cell>
          <cell r="C148" t="str">
            <v xml:space="preserve"> Elétrico</v>
          </cell>
          <cell r="D148">
            <v>0</v>
          </cell>
          <cell r="E148">
            <v>0.94179999999999997</v>
          </cell>
        </row>
        <row r="149">
          <cell r="A149" t="str">
            <v>E920</v>
          </cell>
          <cell r="B149" t="str">
            <v xml:space="preserve">Máquina para Pintura: FX45-HSP - de faixa a quente p/ mat. termop.  </v>
          </cell>
          <cell r="C149" t="str">
            <v xml:space="preserve"> Diesel</v>
          </cell>
          <cell r="D149">
            <v>5.7469999999999999</v>
          </cell>
          <cell r="E149">
            <v>30.822399999999998</v>
          </cell>
        </row>
        <row r="150">
          <cell r="A150" t="str">
            <v>E921</v>
          </cell>
          <cell r="B150" t="str">
            <v xml:space="preserve">Fusor: 600 l  </v>
          </cell>
          <cell r="C150" t="str">
            <v xml:space="preserve"> Diesel</v>
          </cell>
          <cell r="D150">
            <v>0</v>
          </cell>
          <cell r="E150">
            <v>13.382400000000001</v>
          </cell>
        </row>
        <row r="151">
          <cell r="A151" t="str">
            <v>E922</v>
          </cell>
          <cell r="B151" t="str">
            <v xml:space="preserve">Martelete: perfurador/ rompedor elétrico 11316  </v>
          </cell>
          <cell r="C151" t="str">
            <v xml:space="preserve"> Elétrico</v>
          </cell>
          <cell r="D151">
            <v>3.7277999999999998</v>
          </cell>
          <cell r="E151">
            <v>4.0044000000000004</v>
          </cell>
        </row>
        <row r="152">
          <cell r="A152" t="str">
            <v>E923</v>
          </cell>
          <cell r="B152" t="str">
            <v xml:space="preserve">Máquina Manual: lixadeira 1353-7"  </v>
          </cell>
          <cell r="C152" t="str">
            <v xml:space="preserve"> Elétrico</v>
          </cell>
          <cell r="D152">
            <v>0</v>
          </cell>
          <cell r="E152">
            <v>7.5899999999999995E-2</v>
          </cell>
        </row>
        <row r="153">
          <cell r="A153" t="str">
            <v>E924</v>
          </cell>
          <cell r="B153" t="str">
            <v xml:space="preserve">Equip. para Solda: Bantam 2000 - transformador solda elétr. 250 amp  </v>
          </cell>
          <cell r="C153" t="str">
            <v xml:space="preserve"> Elétrico</v>
          </cell>
          <cell r="D153">
            <v>0</v>
          </cell>
          <cell r="E153">
            <v>3.73E-2</v>
          </cell>
        </row>
        <row r="154">
          <cell r="A154" t="str">
            <v>E925</v>
          </cell>
          <cell r="B154" t="str">
            <v xml:space="preserve">Aplicador de Material Termoplástico: por extrusão  </v>
          </cell>
          <cell r="C154" t="str">
            <v xml:space="preserve"> Diesel</v>
          </cell>
          <cell r="D154">
            <v>0</v>
          </cell>
          <cell r="E154">
            <v>4.17</v>
          </cell>
        </row>
      </sheetData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TAURAÇÃO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87"/>
  <sheetViews>
    <sheetView showGridLines="0" view="pageBreakPreview" topLeftCell="A51" zoomScale="85" zoomScaleNormal="100" zoomScaleSheetLayoutView="85" workbookViewId="0">
      <selection activeCell="H64" sqref="H64"/>
    </sheetView>
  </sheetViews>
  <sheetFormatPr defaultColWidth="9" defaultRowHeight="12" x14ac:dyDescent="0.2"/>
  <cols>
    <col min="1" max="1" width="15.33203125" style="1" customWidth="1"/>
    <col min="2" max="2" width="14.83203125" style="8" customWidth="1"/>
    <col min="3" max="3" width="95.1640625" style="1" customWidth="1"/>
    <col min="4" max="4" width="8.83203125" style="7" customWidth="1"/>
    <col min="5" max="5" width="13.33203125" style="3" bestFit="1" customWidth="1"/>
    <col min="6" max="9" width="13.33203125" style="3" customWidth="1"/>
    <col min="10" max="10" width="14.6640625" style="4" hidden="1" customWidth="1"/>
    <col min="11" max="11" width="14.6640625" style="2" bestFit="1" customWidth="1"/>
    <col min="12" max="16" width="18.33203125" style="2" customWidth="1"/>
    <col min="17" max="17" width="13.6640625" style="1" customWidth="1"/>
    <col min="18" max="18" width="27.1640625" style="1" bestFit="1" customWidth="1"/>
    <col min="19" max="19" width="24.6640625" style="1" customWidth="1"/>
    <col min="20" max="16384" width="9" style="1"/>
  </cols>
  <sheetData>
    <row r="1" spans="1:19" s="11" customFormat="1" ht="12.75" x14ac:dyDescent="0.2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</row>
    <row r="2" spans="1:19" s="11" customFormat="1" ht="12.75" x14ac:dyDescent="0.2">
      <c r="A2" s="131" t="s">
        <v>1</v>
      </c>
      <c r="B2" s="132"/>
      <c r="C2" s="132"/>
      <c r="D2" s="19"/>
      <c r="E2" s="20"/>
      <c r="F2" s="20"/>
      <c r="G2" s="20"/>
      <c r="H2" s="20"/>
      <c r="I2" s="20"/>
      <c r="J2" s="13"/>
      <c r="Q2" s="21"/>
    </row>
    <row r="3" spans="1:19" s="11" customFormat="1" ht="12.75" x14ac:dyDescent="0.2">
      <c r="A3" s="131"/>
      <c r="B3" s="132"/>
      <c r="C3" s="132"/>
      <c r="D3" s="19"/>
      <c r="E3" s="20"/>
      <c r="F3" s="20"/>
      <c r="G3" s="20"/>
      <c r="H3" s="20"/>
      <c r="I3" s="20"/>
      <c r="J3" s="13"/>
      <c r="Q3" s="21"/>
    </row>
    <row r="4" spans="1:19" s="11" customFormat="1" ht="12.75" x14ac:dyDescent="0.2">
      <c r="A4" s="22"/>
      <c r="B4" s="23"/>
      <c r="C4" s="24"/>
      <c r="D4" s="23"/>
      <c r="E4" s="25"/>
      <c r="F4" s="25"/>
      <c r="G4" s="25"/>
      <c r="H4" s="25"/>
      <c r="I4" s="25"/>
      <c r="J4" s="13"/>
      <c r="Q4" s="21"/>
    </row>
    <row r="5" spans="1:19" s="11" customFormat="1" ht="27.95" customHeight="1" x14ac:dyDescent="0.2">
      <c r="A5" s="140" t="s">
        <v>2</v>
      </c>
      <c r="B5" s="141"/>
      <c r="C5" s="141"/>
      <c r="D5" s="141"/>
      <c r="E5" s="141"/>
      <c r="F5" s="141"/>
      <c r="G5" s="141"/>
      <c r="H5" s="141"/>
      <c r="I5" s="141"/>
      <c r="J5" s="141"/>
      <c r="Q5" s="21"/>
    </row>
    <row r="6" spans="1:19" s="11" customFormat="1" ht="23.25" x14ac:dyDescent="0.2">
      <c r="A6" s="133" t="s">
        <v>3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135"/>
      <c r="N6" s="135"/>
      <c r="O6" s="135"/>
      <c r="P6" s="135"/>
      <c r="Q6" s="136"/>
    </row>
    <row r="7" spans="1:19" s="11" customFormat="1" ht="12.75" x14ac:dyDescent="0.2">
      <c r="A7" s="26" t="s">
        <v>4</v>
      </c>
      <c r="B7" s="15" t="s">
        <v>5</v>
      </c>
      <c r="C7" s="12"/>
      <c r="D7" s="12"/>
      <c r="E7" s="13"/>
      <c r="F7" s="84" t="s">
        <v>6</v>
      </c>
      <c r="G7" s="87">
        <v>4</v>
      </c>
      <c r="H7" s="13"/>
      <c r="I7" s="13"/>
      <c r="J7" s="14"/>
      <c r="Q7" s="27"/>
    </row>
    <row r="8" spans="1:19" s="11" customFormat="1" ht="12.75" x14ac:dyDescent="0.2">
      <c r="A8" s="28" t="s">
        <v>7</v>
      </c>
      <c r="B8" s="29" t="s">
        <v>8</v>
      </c>
      <c r="C8" s="29"/>
      <c r="D8" s="29"/>
      <c r="E8" s="29"/>
      <c r="F8" s="83" t="s">
        <v>9</v>
      </c>
      <c r="G8" s="87" t="s">
        <v>446</v>
      </c>
      <c r="H8" s="29"/>
      <c r="I8" s="29"/>
      <c r="J8" s="30"/>
      <c r="K8" s="30"/>
      <c r="L8" s="30"/>
      <c r="M8" s="30"/>
      <c r="N8" s="30"/>
      <c r="O8" s="30"/>
      <c r="P8" s="30"/>
      <c r="Q8" s="31"/>
    </row>
    <row r="9" spans="1:19" s="11" customFormat="1" ht="12.75" x14ac:dyDescent="0.2">
      <c r="A9" s="144" t="s">
        <v>10</v>
      </c>
      <c r="B9" s="146" t="s">
        <v>11</v>
      </c>
      <c r="C9" s="146" t="s">
        <v>12</v>
      </c>
      <c r="D9" s="148" t="s">
        <v>13</v>
      </c>
      <c r="E9" s="148"/>
      <c r="F9" s="148"/>
      <c r="G9" s="148"/>
      <c r="H9" s="148"/>
      <c r="I9" s="148"/>
      <c r="J9" s="40"/>
      <c r="K9" s="149" t="s">
        <v>14</v>
      </c>
      <c r="L9" s="151" t="s">
        <v>15</v>
      </c>
      <c r="M9" s="152"/>
      <c r="N9" s="152"/>
      <c r="O9" s="152"/>
      <c r="P9" s="152"/>
      <c r="Q9" s="153"/>
    </row>
    <row r="10" spans="1:19" ht="25.5" x14ac:dyDescent="0.2">
      <c r="A10" s="145"/>
      <c r="B10" s="147"/>
      <c r="C10" s="147"/>
      <c r="D10" s="33" t="s">
        <v>16</v>
      </c>
      <c r="E10" s="33" t="s">
        <v>17</v>
      </c>
      <c r="F10" s="33" t="s">
        <v>18</v>
      </c>
      <c r="G10" s="33" t="s">
        <v>19</v>
      </c>
      <c r="H10" s="33" t="s">
        <v>20</v>
      </c>
      <c r="I10" s="33" t="s">
        <v>21</v>
      </c>
      <c r="J10" s="34" t="s">
        <v>22</v>
      </c>
      <c r="K10" s="150"/>
      <c r="L10" s="41" t="s">
        <v>23</v>
      </c>
      <c r="M10" s="33" t="s">
        <v>18</v>
      </c>
      <c r="N10" s="33" t="s">
        <v>19</v>
      </c>
      <c r="O10" s="33" t="s">
        <v>20</v>
      </c>
      <c r="P10" s="33" t="s">
        <v>21</v>
      </c>
      <c r="Q10" s="35" t="s">
        <v>24</v>
      </c>
      <c r="R10" s="10"/>
    </row>
    <row r="11" spans="1:19" ht="12.75" x14ac:dyDescent="0.2">
      <c r="A11" s="45"/>
      <c r="B11" s="46"/>
      <c r="C11" s="46"/>
      <c r="D11" s="33"/>
      <c r="E11" s="33"/>
      <c r="F11" s="33"/>
      <c r="G11" s="33"/>
      <c r="H11" s="33"/>
      <c r="I11" s="33"/>
      <c r="J11" s="34"/>
      <c r="K11" s="47"/>
      <c r="L11" s="88">
        <f>L181</f>
        <v>5689114.4000000004</v>
      </c>
      <c r="M11" s="88">
        <f t="shared" ref="M11:P11" si="0">M181</f>
        <v>557896.24411693995</v>
      </c>
      <c r="N11" s="88">
        <f t="shared" si="0"/>
        <v>341757.51275356766</v>
      </c>
      <c r="O11" s="88">
        <f t="shared" si="0"/>
        <v>899653.75687050761</v>
      </c>
      <c r="P11" s="88">
        <f t="shared" si="0"/>
        <v>4789460.6751294918</v>
      </c>
      <c r="Q11" s="118">
        <f>O11/$L$181</f>
        <v>0.15813599334028289</v>
      </c>
      <c r="R11" s="126"/>
      <c r="S11" s="127"/>
    </row>
    <row r="12" spans="1:19" s="55" customFormat="1" ht="12.75" x14ac:dyDescent="0.2">
      <c r="A12" s="48" t="s">
        <v>25</v>
      </c>
      <c r="B12" s="49"/>
      <c r="C12" s="50" t="s">
        <v>26</v>
      </c>
      <c r="D12" s="49"/>
      <c r="E12" s="51" t="s">
        <v>27</v>
      </c>
      <c r="F12" s="51"/>
      <c r="G12" s="51"/>
      <c r="H12" s="51"/>
      <c r="I12" s="51"/>
      <c r="J12" s="52" t="s">
        <v>27</v>
      </c>
      <c r="K12" s="49"/>
      <c r="L12" s="53">
        <f>L13+L17</f>
        <v>199436.83999999997</v>
      </c>
      <c r="M12" s="53">
        <f t="shared" ref="M12:P12" si="1">M13+M17</f>
        <v>19860.655530939996</v>
      </c>
      <c r="N12" s="53">
        <f>N13+N17</f>
        <v>11837.750093567625</v>
      </c>
      <c r="O12" s="53">
        <f t="shared" si="1"/>
        <v>31698.405624507617</v>
      </c>
      <c r="P12" s="53">
        <f t="shared" si="1"/>
        <v>167738.43437549236</v>
      </c>
      <c r="Q12" s="54">
        <f>O12/$L$181</f>
        <v>5.5717644954560268E-3</v>
      </c>
    </row>
    <row r="13" spans="1:19" s="63" customFormat="1" ht="12.75" x14ac:dyDescent="0.2">
      <c r="A13" s="56" t="s">
        <v>28</v>
      </c>
      <c r="B13" s="57"/>
      <c r="C13" s="58" t="s">
        <v>29</v>
      </c>
      <c r="D13" s="57"/>
      <c r="E13" s="60" t="s">
        <v>27</v>
      </c>
      <c r="F13" s="59"/>
      <c r="G13" s="59"/>
      <c r="H13" s="59"/>
      <c r="I13" s="59"/>
      <c r="J13" s="60" t="s">
        <v>27</v>
      </c>
      <c r="K13" s="57"/>
      <c r="L13" s="61">
        <f>SUM(L14:L16)</f>
        <v>197044.93999999997</v>
      </c>
      <c r="M13" s="61">
        <f t="shared" ref="M13:P13" si="2">SUM(M14:M16)</f>
        <v>18688.155530939996</v>
      </c>
      <c r="N13" s="61">
        <f t="shared" si="2"/>
        <v>11837.750093567625</v>
      </c>
      <c r="O13" s="61">
        <f t="shared" si="2"/>
        <v>30525.905624507617</v>
      </c>
      <c r="P13" s="61">
        <f t="shared" si="2"/>
        <v>166519.03437549237</v>
      </c>
      <c r="Q13" s="62">
        <f t="shared" ref="Q13:Q76" si="3">O13/$L$181</f>
        <v>5.3656691495793463E-3</v>
      </c>
    </row>
    <row r="14" spans="1:19" s="11" customFormat="1" ht="12.75" x14ac:dyDescent="0.2">
      <c r="A14" s="37" t="s">
        <v>30</v>
      </c>
      <c r="B14" s="37" t="s">
        <v>31</v>
      </c>
      <c r="C14" s="38" t="s">
        <v>32</v>
      </c>
      <c r="D14" s="39" t="s">
        <v>16</v>
      </c>
      <c r="E14" s="36">
        <v>1</v>
      </c>
      <c r="F14" s="36">
        <v>9.4842098106858244E-2</v>
      </c>
      <c r="G14" s="36">
        <f>'CALCULO ADM LOCAL'!C17</f>
        <v>6.0076397260277914E-2</v>
      </c>
      <c r="H14" s="36">
        <f>F14+G14</f>
        <v>0.15491849536713614</v>
      </c>
      <c r="I14" s="36">
        <f>E14-H14</f>
        <v>0.84508150463286391</v>
      </c>
      <c r="J14" s="36">
        <v>156196.76</v>
      </c>
      <c r="K14" s="36">
        <f>TRUNC(J14*1.2211,2)</f>
        <v>190731.86</v>
      </c>
      <c r="L14" s="36">
        <f>TRUNC(E14*K14,2)</f>
        <v>190731.86</v>
      </c>
      <c r="M14" s="36">
        <f>F14*K14</f>
        <v>18089.409778223551</v>
      </c>
      <c r="N14" s="36">
        <f>G14*K14</f>
        <v>11458.482991551709</v>
      </c>
      <c r="O14" s="36">
        <f>H14*K14</f>
        <v>29547.892769775259</v>
      </c>
      <c r="P14" s="36">
        <f>L14-O14</f>
        <v>161183.96723022472</v>
      </c>
      <c r="Q14" s="43">
        <f t="shared" si="3"/>
        <v>5.1937596420587456E-3</v>
      </c>
    </row>
    <row r="15" spans="1:19" s="11" customFormat="1" ht="12.75" x14ac:dyDescent="0.2">
      <c r="A15" s="37" t="s">
        <v>33</v>
      </c>
      <c r="B15" s="37" t="s">
        <v>34</v>
      </c>
      <c r="C15" s="38" t="s">
        <v>35</v>
      </c>
      <c r="D15" s="39" t="s">
        <v>16</v>
      </c>
      <c r="E15" s="36">
        <v>1</v>
      </c>
      <c r="F15" s="36">
        <v>9.4842098106858244E-2</v>
      </c>
      <c r="G15" s="36">
        <f>G14</f>
        <v>6.0076397260277914E-2</v>
      </c>
      <c r="H15" s="36">
        <f t="shared" ref="H15:H18" si="4">F15+G15</f>
        <v>0.15491849536713614</v>
      </c>
      <c r="I15" s="36">
        <f t="shared" ref="I15:I18" si="5">E15-H15</f>
        <v>0.84508150463286391</v>
      </c>
      <c r="J15" s="36">
        <v>2920</v>
      </c>
      <c r="K15" s="36">
        <f t="shared" ref="K15:K16" si="6">TRUNC(J15*1.2211,2)</f>
        <v>3565.61</v>
      </c>
      <c r="L15" s="36">
        <f t="shared" ref="L15:L16" si="7">TRUNC(E15*K15,2)</f>
        <v>3565.61</v>
      </c>
      <c r="M15" s="36">
        <f t="shared" ref="M15:M18" si="8">F15*K15</f>
        <v>338.16993343079486</v>
      </c>
      <c r="N15" s="36">
        <f t="shared" ref="N15:N18" si="9">G15*K15</f>
        <v>214.20900283521954</v>
      </c>
      <c r="O15" s="36">
        <f t="shared" ref="O15:O18" si="10">H15*K15</f>
        <v>552.37893626601431</v>
      </c>
      <c r="P15" s="36">
        <f t="shared" ref="P15:P18" si="11">L15-O15</f>
        <v>3013.231063733986</v>
      </c>
      <c r="Q15" s="43">
        <f t="shared" si="3"/>
        <v>9.70940110232296E-5</v>
      </c>
    </row>
    <row r="16" spans="1:19" s="11" customFormat="1" ht="12.75" x14ac:dyDescent="0.2">
      <c r="A16" s="37" t="s">
        <v>36</v>
      </c>
      <c r="B16" s="37" t="s">
        <v>37</v>
      </c>
      <c r="C16" s="38" t="s">
        <v>38</v>
      </c>
      <c r="D16" s="39" t="s">
        <v>16</v>
      </c>
      <c r="E16" s="36">
        <v>1</v>
      </c>
      <c r="F16" s="36">
        <v>9.4842098106858244E-2</v>
      </c>
      <c r="G16" s="36">
        <f>G15</f>
        <v>6.0076397260277914E-2</v>
      </c>
      <c r="H16" s="36">
        <f>F16+G16</f>
        <v>0.15491849536713614</v>
      </c>
      <c r="I16" s="36">
        <f t="shared" si="5"/>
        <v>0.84508150463286391</v>
      </c>
      <c r="J16" s="36">
        <v>2250</v>
      </c>
      <c r="K16" s="36">
        <f t="shared" si="6"/>
        <v>2747.47</v>
      </c>
      <c r="L16" s="36">
        <f t="shared" si="7"/>
        <v>2747.47</v>
      </c>
      <c r="M16" s="36">
        <f t="shared" si="8"/>
        <v>260.5758192856498</v>
      </c>
      <c r="N16" s="36">
        <f t="shared" si="9"/>
        <v>165.05809918069573</v>
      </c>
      <c r="O16" s="36">
        <f t="shared" si="10"/>
        <v>425.63391846634551</v>
      </c>
      <c r="P16" s="36">
        <f t="shared" si="11"/>
        <v>2321.8360815336541</v>
      </c>
      <c r="Q16" s="43">
        <f t="shared" si="3"/>
        <v>7.4815496497371449E-5</v>
      </c>
    </row>
    <row r="17" spans="1:17" s="63" customFormat="1" ht="12.75" x14ac:dyDescent="0.2">
      <c r="A17" s="56" t="s">
        <v>39</v>
      </c>
      <c r="B17" s="57"/>
      <c r="C17" s="58" t="s">
        <v>40</v>
      </c>
      <c r="D17" s="57"/>
      <c r="E17" s="60" t="s">
        <v>27</v>
      </c>
      <c r="F17" s="60"/>
      <c r="G17" s="60"/>
      <c r="H17" s="60"/>
      <c r="I17" s="59"/>
      <c r="J17" s="60" t="s">
        <v>27</v>
      </c>
      <c r="K17" s="57"/>
      <c r="L17" s="61">
        <f>SUM(L18)</f>
        <v>2391.9</v>
      </c>
      <c r="M17" s="61">
        <f t="shared" ref="M17:P17" si="12">SUM(M18)</f>
        <v>1172.5</v>
      </c>
      <c r="N17" s="61">
        <f t="shared" si="12"/>
        <v>0</v>
      </c>
      <c r="O17" s="61">
        <f t="shared" si="12"/>
        <v>1172.5</v>
      </c>
      <c r="P17" s="61">
        <f t="shared" si="12"/>
        <v>1219.4000000000001</v>
      </c>
      <c r="Q17" s="62">
        <f t="shared" si="3"/>
        <v>2.0609534587667983E-4</v>
      </c>
    </row>
    <row r="18" spans="1:17" s="11" customFormat="1" ht="12.75" x14ac:dyDescent="0.2">
      <c r="A18" s="37" t="s">
        <v>41</v>
      </c>
      <c r="B18" s="37" t="s">
        <v>42</v>
      </c>
      <c r="C18" s="38" t="s">
        <v>43</v>
      </c>
      <c r="D18" s="39" t="s">
        <v>44</v>
      </c>
      <c r="E18" s="36">
        <v>51</v>
      </c>
      <c r="F18" s="36">
        <v>25</v>
      </c>
      <c r="G18" s="36"/>
      <c r="H18" s="36">
        <f t="shared" si="4"/>
        <v>25</v>
      </c>
      <c r="I18" s="36">
        <f t="shared" si="5"/>
        <v>26</v>
      </c>
      <c r="J18" s="36">
        <v>38.409999999999997</v>
      </c>
      <c r="K18" s="36">
        <f>TRUNC(J18*1.2211,2)</f>
        <v>46.9</v>
      </c>
      <c r="L18" s="36">
        <f>TRUNC(E18*K18,2)</f>
        <v>2391.9</v>
      </c>
      <c r="M18" s="36">
        <f t="shared" si="8"/>
        <v>1172.5</v>
      </c>
      <c r="N18" s="36">
        <f t="shared" si="9"/>
        <v>0</v>
      </c>
      <c r="O18" s="36">
        <f t="shared" si="10"/>
        <v>1172.5</v>
      </c>
      <c r="P18" s="36">
        <f t="shared" si="11"/>
        <v>1219.4000000000001</v>
      </c>
      <c r="Q18" s="43">
        <f t="shared" si="3"/>
        <v>2.0609534587667983E-4</v>
      </c>
    </row>
    <row r="19" spans="1:17" s="55" customFormat="1" ht="12.75" x14ac:dyDescent="0.2">
      <c r="A19" s="48" t="s">
        <v>45</v>
      </c>
      <c r="B19" s="49"/>
      <c r="C19" s="50" t="s">
        <v>46</v>
      </c>
      <c r="D19" s="49"/>
      <c r="E19" s="52" t="s">
        <v>27</v>
      </c>
      <c r="F19" s="52"/>
      <c r="G19" s="52"/>
      <c r="H19" s="52"/>
      <c r="I19" s="51"/>
      <c r="J19" s="52" t="s">
        <v>27</v>
      </c>
      <c r="K19" s="49"/>
      <c r="L19" s="53">
        <f>L20+L23+L27+L30+L35</f>
        <v>77907.37</v>
      </c>
      <c r="M19" s="53">
        <f t="shared" ref="M19:P19" si="13">M20+M23+M27+M30+M35</f>
        <v>75456.581999999995</v>
      </c>
      <c r="N19" s="53">
        <f t="shared" si="13"/>
        <v>816.94</v>
      </c>
      <c r="O19" s="53">
        <f>O20+O23+O27+O30+O35</f>
        <v>76273.521999999997</v>
      </c>
      <c r="P19" s="53">
        <f t="shared" si="13"/>
        <v>1633.88</v>
      </c>
      <c r="Q19" s="54">
        <f t="shared" si="3"/>
        <v>1.3406923580232452E-2</v>
      </c>
    </row>
    <row r="20" spans="1:17" s="63" customFormat="1" ht="12.75" x14ac:dyDescent="0.2">
      <c r="A20" s="56" t="s">
        <v>47</v>
      </c>
      <c r="B20" s="57"/>
      <c r="C20" s="58" t="s">
        <v>48</v>
      </c>
      <c r="D20" s="57"/>
      <c r="E20" s="60" t="s">
        <v>27</v>
      </c>
      <c r="F20" s="60"/>
      <c r="G20" s="60"/>
      <c r="H20" s="60"/>
      <c r="I20" s="59"/>
      <c r="J20" s="60" t="s">
        <v>27</v>
      </c>
      <c r="K20" s="57"/>
      <c r="L20" s="61">
        <f>SUM(L21:L22)</f>
        <v>2113.6799999999998</v>
      </c>
      <c r="M20" s="61">
        <f t="shared" ref="M20:P20" si="14">SUM(M21:M22)</f>
        <v>2113.6907999999999</v>
      </c>
      <c r="N20" s="61">
        <f t="shared" si="14"/>
        <v>0</v>
      </c>
      <c r="O20" s="61">
        <f t="shared" si="14"/>
        <v>2113.6907999999999</v>
      </c>
      <c r="P20" s="61">
        <f t="shared" si="14"/>
        <v>0</v>
      </c>
      <c r="Q20" s="62">
        <f t="shared" si="3"/>
        <v>3.7153248315765976E-4</v>
      </c>
    </row>
    <row r="21" spans="1:17" s="11" customFormat="1" ht="51" x14ac:dyDescent="0.2">
      <c r="A21" s="37" t="s">
        <v>49</v>
      </c>
      <c r="B21" s="37" t="s">
        <v>50</v>
      </c>
      <c r="C21" s="38" t="s">
        <v>51</v>
      </c>
      <c r="D21" s="39" t="s">
        <v>52</v>
      </c>
      <c r="E21" s="36">
        <v>353.46</v>
      </c>
      <c r="F21" s="36">
        <v>353.46</v>
      </c>
      <c r="G21" s="36"/>
      <c r="H21" s="36">
        <f t="shared" ref="H21:H40" si="15">F21+G21</f>
        <v>353.46</v>
      </c>
      <c r="I21" s="36">
        <f t="shared" ref="I21:I40" si="16">E21-H21</f>
        <v>0</v>
      </c>
      <c r="J21" s="36">
        <v>3.97</v>
      </c>
      <c r="K21" s="36">
        <f>TRUNC(J21*1.2211,2)</f>
        <v>4.84</v>
      </c>
      <c r="L21" s="36">
        <f t="shared" ref="L21:L22" si="17">TRUNC(E21*K21,2)</f>
        <v>1710.74</v>
      </c>
      <c r="M21" s="36">
        <f t="shared" ref="M21" si="18">F21*K21</f>
        <v>1710.7463999999998</v>
      </c>
      <c r="N21" s="36">
        <f t="shared" ref="N21" si="19">G21*K21</f>
        <v>0</v>
      </c>
      <c r="O21" s="36">
        <f t="shared" ref="O21" si="20">H21*K21</f>
        <v>1710.7463999999998</v>
      </c>
      <c r="P21" s="36">
        <f>I21*K21</f>
        <v>0</v>
      </c>
      <c r="Q21" s="43">
        <f t="shared" si="3"/>
        <v>3.0070522048211929E-4</v>
      </c>
    </row>
    <row r="22" spans="1:17" s="11" customFormat="1" ht="12.75" x14ac:dyDescent="0.2">
      <c r="A22" s="37" t="s">
        <v>53</v>
      </c>
      <c r="B22" s="37" t="s">
        <v>54</v>
      </c>
      <c r="C22" s="38" t="s">
        <v>55</v>
      </c>
      <c r="D22" s="39" t="s">
        <v>52</v>
      </c>
      <c r="E22" s="36">
        <v>353.46</v>
      </c>
      <c r="F22" s="36">
        <v>353.46</v>
      </c>
      <c r="G22" s="36"/>
      <c r="H22" s="36">
        <f t="shared" si="15"/>
        <v>353.46</v>
      </c>
      <c r="I22" s="36">
        <f t="shared" si="16"/>
        <v>0</v>
      </c>
      <c r="J22" s="36">
        <v>0.94</v>
      </c>
      <c r="K22" s="36">
        <f t="shared" ref="K22" si="21">TRUNC(J22*1.2211,2)</f>
        <v>1.1399999999999999</v>
      </c>
      <c r="L22" s="36">
        <f t="shared" si="17"/>
        <v>402.94</v>
      </c>
      <c r="M22" s="36">
        <f t="shared" ref="M22" si="22">F22*K22</f>
        <v>402.94439999999992</v>
      </c>
      <c r="N22" s="36">
        <f t="shared" ref="N22" si="23">G22*K22</f>
        <v>0</v>
      </c>
      <c r="O22" s="36">
        <f t="shared" ref="O22" si="24">H22*K22</f>
        <v>402.94439999999992</v>
      </c>
      <c r="P22" s="36">
        <f>I22*K22</f>
        <v>0</v>
      </c>
      <c r="Q22" s="43">
        <f t="shared" si="3"/>
        <v>7.082726267554049E-5</v>
      </c>
    </row>
    <row r="23" spans="1:17" s="63" customFormat="1" ht="12.75" x14ac:dyDescent="0.2">
      <c r="A23" s="56" t="s">
        <v>56</v>
      </c>
      <c r="B23" s="57"/>
      <c r="C23" s="58" t="s">
        <v>57</v>
      </c>
      <c r="D23" s="57"/>
      <c r="E23" s="60" t="s">
        <v>27</v>
      </c>
      <c r="F23" s="60"/>
      <c r="G23" s="60"/>
      <c r="H23" s="60"/>
      <c r="I23" s="59"/>
      <c r="J23" s="60" t="s">
        <v>27</v>
      </c>
      <c r="K23" s="57"/>
      <c r="L23" s="61">
        <f>SUM(L24:L26)</f>
        <v>4043.9300000000003</v>
      </c>
      <c r="M23" s="61">
        <f t="shared" ref="M23:P23" si="25">SUM(M24:M26)</f>
        <v>4043.9416000000001</v>
      </c>
      <c r="N23" s="61">
        <f t="shared" si="25"/>
        <v>0</v>
      </c>
      <c r="O23" s="61">
        <f t="shared" si="25"/>
        <v>4043.9416000000001</v>
      </c>
      <c r="P23" s="61">
        <f t="shared" si="25"/>
        <v>0</v>
      </c>
      <c r="Q23" s="62">
        <f t="shared" si="3"/>
        <v>7.1082093198899284E-4</v>
      </c>
    </row>
    <row r="24" spans="1:17" s="11" customFormat="1" ht="25.5" x14ac:dyDescent="0.2">
      <c r="A24" s="37" t="s">
        <v>58</v>
      </c>
      <c r="B24" s="37" t="s">
        <v>59</v>
      </c>
      <c r="C24" s="38" t="s">
        <v>60</v>
      </c>
      <c r="D24" s="39" t="s">
        <v>61</v>
      </c>
      <c r="E24" s="36">
        <v>70.69</v>
      </c>
      <c r="F24" s="36">
        <v>70.69</v>
      </c>
      <c r="G24" s="36"/>
      <c r="H24" s="36">
        <f t="shared" si="15"/>
        <v>70.69</v>
      </c>
      <c r="I24" s="36">
        <f t="shared" si="16"/>
        <v>0</v>
      </c>
      <c r="J24" s="36">
        <v>5.67</v>
      </c>
      <c r="K24" s="36">
        <f t="shared" ref="K24:K26" si="26">TRUNC(J24*1.2211,2)</f>
        <v>6.92</v>
      </c>
      <c r="L24" s="36">
        <f t="shared" ref="L24:L26" si="27">TRUNC(E24*K24,2)</f>
        <v>489.17</v>
      </c>
      <c r="M24" s="36">
        <f t="shared" ref="M24" si="28">F24*K24</f>
        <v>489.1748</v>
      </c>
      <c r="N24" s="36">
        <f t="shared" ref="N24" si="29">G24*K24</f>
        <v>0</v>
      </c>
      <c r="O24" s="36">
        <f t="shared" ref="O24" si="30">H24*K24</f>
        <v>489.1748</v>
      </c>
      <c r="P24" s="36">
        <f>I24*K24</f>
        <v>0</v>
      </c>
      <c r="Q24" s="43">
        <f t="shared" si="3"/>
        <v>8.5984349339151975E-5</v>
      </c>
    </row>
    <row r="25" spans="1:17" s="11" customFormat="1" ht="12.75" x14ac:dyDescent="0.2">
      <c r="A25" s="37" t="s">
        <v>62</v>
      </c>
      <c r="B25" s="37" t="s">
        <v>63</v>
      </c>
      <c r="C25" s="38" t="s">
        <v>64</v>
      </c>
      <c r="D25" s="39" t="s">
        <v>65</v>
      </c>
      <c r="E25" s="36">
        <v>2288.3000000000002</v>
      </c>
      <c r="F25" s="36">
        <v>2288.3000000000002</v>
      </c>
      <c r="G25" s="36"/>
      <c r="H25" s="36">
        <f t="shared" si="15"/>
        <v>2288.3000000000002</v>
      </c>
      <c r="I25" s="36">
        <f t="shared" si="16"/>
        <v>0</v>
      </c>
      <c r="J25" s="36">
        <v>1.17</v>
      </c>
      <c r="K25" s="36">
        <f t="shared" si="26"/>
        <v>1.42</v>
      </c>
      <c r="L25" s="36">
        <f t="shared" si="27"/>
        <v>3249.38</v>
      </c>
      <c r="M25" s="36">
        <f t="shared" ref="M25:M26" si="31">F25*K25</f>
        <v>3249.386</v>
      </c>
      <c r="N25" s="36">
        <f t="shared" ref="N25:N26" si="32">G25*K25</f>
        <v>0</v>
      </c>
      <c r="O25" s="36">
        <f t="shared" ref="O25:O26" si="33">H25*K25</f>
        <v>3249.386</v>
      </c>
      <c r="P25" s="36">
        <f t="shared" ref="P25:P34" si="34">I25*K25</f>
        <v>0</v>
      </c>
      <c r="Q25" s="43">
        <f t="shared" si="3"/>
        <v>5.7115849173291361E-4</v>
      </c>
    </row>
    <row r="26" spans="1:17" s="11" customFormat="1" ht="38.25" x14ac:dyDescent="0.2">
      <c r="A26" s="37" t="s">
        <v>66</v>
      </c>
      <c r="B26" s="37" t="s">
        <v>67</v>
      </c>
      <c r="C26" s="38" t="s">
        <v>68</v>
      </c>
      <c r="D26" s="39" t="s">
        <v>61</v>
      </c>
      <c r="E26" s="36">
        <v>70.69</v>
      </c>
      <c r="F26" s="36">
        <v>70.69</v>
      </c>
      <c r="G26" s="36"/>
      <c r="H26" s="36">
        <f t="shared" si="15"/>
        <v>70.69</v>
      </c>
      <c r="I26" s="36">
        <f t="shared" si="16"/>
        <v>0</v>
      </c>
      <c r="J26" s="36">
        <v>3.54</v>
      </c>
      <c r="K26" s="36">
        <f t="shared" si="26"/>
        <v>4.32</v>
      </c>
      <c r="L26" s="36">
        <f t="shared" si="27"/>
        <v>305.38</v>
      </c>
      <c r="M26" s="36">
        <f t="shared" si="31"/>
        <v>305.38080000000002</v>
      </c>
      <c r="N26" s="36">
        <f t="shared" si="32"/>
        <v>0</v>
      </c>
      <c r="O26" s="36">
        <f t="shared" si="33"/>
        <v>305.38080000000002</v>
      </c>
      <c r="P26" s="36">
        <f t="shared" si="34"/>
        <v>0</v>
      </c>
      <c r="Q26" s="43">
        <f t="shared" si="3"/>
        <v>5.3678090916927249E-5</v>
      </c>
    </row>
    <row r="27" spans="1:17" s="63" customFormat="1" ht="12.75" x14ac:dyDescent="0.2">
      <c r="A27" s="56" t="s">
        <v>69</v>
      </c>
      <c r="B27" s="57"/>
      <c r="C27" s="58" t="s">
        <v>70</v>
      </c>
      <c r="D27" s="57"/>
      <c r="E27" s="60" t="s">
        <v>27</v>
      </c>
      <c r="F27" s="60"/>
      <c r="G27" s="60"/>
      <c r="H27" s="60"/>
      <c r="I27" s="59"/>
      <c r="J27" s="60" t="s">
        <v>27</v>
      </c>
      <c r="K27" s="57"/>
      <c r="L27" s="61">
        <f>SUM(L28:L29)</f>
        <v>13440.74</v>
      </c>
      <c r="M27" s="61">
        <f t="shared" ref="M27:P27" si="35">SUM(M28:M29)</f>
        <v>13440.749599999999</v>
      </c>
      <c r="N27" s="61">
        <f t="shared" si="35"/>
        <v>0</v>
      </c>
      <c r="O27" s="61">
        <f t="shared" si="35"/>
        <v>13440.749599999999</v>
      </c>
      <c r="P27" s="61">
        <f t="shared" si="35"/>
        <v>0</v>
      </c>
      <c r="Q27" s="62">
        <f t="shared" si="3"/>
        <v>2.3625381131376086E-3</v>
      </c>
    </row>
    <row r="28" spans="1:17" s="11" customFormat="1" ht="12.75" x14ac:dyDescent="0.2">
      <c r="A28" s="37" t="s">
        <v>71</v>
      </c>
      <c r="B28" s="37" t="s">
        <v>72</v>
      </c>
      <c r="C28" s="38" t="s">
        <v>73</v>
      </c>
      <c r="D28" s="39" t="s">
        <v>52</v>
      </c>
      <c r="E28" s="36">
        <v>12</v>
      </c>
      <c r="F28" s="36">
        <v>12</v>
      </c>
      <c r="G28" s="36"/>
      <c r="H28" s="36">
        <f t="shared" si="15"/>
        <v>12</v>
      </c>
      <c r="I28" s="36">
        <f t="shared" si="16"/>
        <v>0</v>
      </c>
      <c r="J28" s="36">
        <v>128.41999999999999</v>
      </c>
      <c r="K28" s="36">
        <f t="shared" ref="K28:K29" si="36">TRUNC(J28*1.2211,2)</f>
        <v>156.81</v>
      </c>
      <c r="L28" s="36">
        <f t="shared" ref="L28:L29" si="37">TRUNC(E28*K28,2)</f>
        <v>1881.72</v>
      </c>
      <c r="M28" s="36">
        <f t="shared" ref="M28" si="38">F28*K28</f>
        <v>1881.72</v>
      </c>
      <c r="N28" s="36">
        <f t="shared" ref="N28" si="39">G28*K28</f>
        <v>0</v>
      </c>
      <c r="O28" s="36">
        <f t="shared" ref="O28" si="40">H28*K28</f>
        <v>1881.72</v>
      </c>
      <c r="P28" s="36">
        <f t="shared" si="34"/>
        <v>0</v>
      </c>
      <c r="Q28" s="43">
        <f t="shared" si="3"/>
        <v>3.3075798229685799E-4</v>
      </c>
    </row>
    <row r="29" spans="1:17" s="11" customFormat="1" ht="12.75" x14ac:dyDescent="0.2">
      <c r="A29" s="37" t="s">
        <v>74</v>
      </c>
      <c r="B29" s="37" t="s">
        <v>75</v>
      </c>
      <c r="C29" s="38" t="s">
        <v>76</v>
      </c>
      <c r="D29" s="39" t="s">
        <v>52</v>
      </c>
      <c r="E29" s="36">
        <v>162.62</v>
      </c>
      <c r="F29" s="36">
        <v>162.62</v>
      </c>
      <c r="G29" s="36"/>
      <c r="H29" s="36">
        <f t="shared" si="15"/>
        <v>162.62</v>
      </c>
      <c r="I29" s="36">
        <f t="shared" si="16"/>
        <v>0</v>
      </c>
      <c r="J29" s="36">
        <v>58.21</v>
      </c>
      <c r="K29" s="36">
        <f t="shared" si="36"/>
        <v>71.08</v>
      </c>
      <c r="L29" s="36">
        <f t="shared" si="37"/>
        <v>11559.02</v>
      </c>
      <c r="M29" s="36">
        <f t="shared" ref="M29" si="41">F29*K29</f>
        <v>11559.0296</v>
      </c>
      <c r="N29" s="36">
        <f t="shared" ref="N29" si="42">G29*K29</f>
        <v>0</v>
      </c>
      <c r="O29" s="36">
        <f t="shared" ref="O29" si="43">H29*K29</f>
        <v>11559.0296</v>
      </c>
      <c r="P29" s="36">
        <f t="shared" si="34"/>
        <v>0</v>
      </c>
      <c r="Q29" s="43">
        <f t="shared" si="3"/>
        <v>2.0317801308407505E-3</v>
      </c>
    </row>
    <row r="30" spans="1:17" s="63" customFormat="1" ht="12.75" x14ac:dyDescent="0.2">
      <c r="A30" s="56" t="s">
        <v>77</v>
      </c>
      <c r="B30" s="57"/>
      <c r="C30" s="58" t="s">
        <v>78</v>
      </c>
      <c r="D30" s="57"/>
      <c r="E30" s="60" t="s">
        <v>27</v>
      </c>
      <c r="F30" s="60"/>
      <c r="G30" s="60"/>
      <c r="H30" s="60"/>
      <c r="I30" s="59"/>
      <c r="J30" s="60" t="s">
        <v>27</v>
      </c>
      <c r="K30" s="57"/>
      <c r="L30" s="61">
        <f>SUM(L31:L34)</f>
        <v>42821.93</v>
      </c>
      <c r="M30" s="61">
        <f t="shared" ref="M30:P30" si="44">SUM(M31:M34)</f>
        <v>42821.93</v>
      </c>
      <c r="N30" s="61">
        <f t="shared" si="44"/>
        <v>0</v>
      </c>
      <c r="O30" s="61">
        <f t="shared" si="44"/>
        <v>42821.93</v>
      </c>
      <c r="P30" s="61">
        <f t="shared" si="44"/>
        <v>0</v>
      </c>
      <c r="Q30" s="62">
        <f t="shared" si="3"/>
        <v>7.5269940080656484E-3</v>
      </c>
    </row>
    <row r="31" spans="1:17" s="11" customFormat="1" ht="25.5" x14ac:dyDescent="0.2">
      <c r="A31" s="37" t="s">
        <v>79</v>
      </c>
      <c r="B31" s="37" t="s">
        <v>80</v>
      </c>
      <c r="C31" s="38" t="s">
        <v>81</v>
      </c>
      <c r="D31" s="39" t="s">
        <v>16</v>
      </c>
      <c r="E31" s="36">
        <v>1</v>
      </c>
      <c r="F31" s="36">
        <v>1</v>
      </c>
      <c r="G31" s="36"/>
      <c r="H31" s="36">
        <f t="shared" si="15"/>
        <v>1</v>
      </c>
      <c r="I31" s="36">
        <f t="shared" si="16"/>
        <v>0</v>
      </c>
      <c r="J31" s="36">
        <v>10188.700000000001</v>
      </c>
      <c r="K31" s="36">
        <f t="shared" ref="K31:K34" si="45">TRUNC(J31*1.2211,2)</f>
        <v>12441.42</v>
      </c>
      <c r="L31" s="36">
        <f t="shared" ref="L31:L34" si="46">TRUNC(E31*K31,2)</f>
        <v>12441.42</v>
      </c>
      <c r="M31" s="36">
        <f t="shared" ref="M31" si="47">F31*K31</f>
        <v>12441.42</v>
      </c>
      <c r="N31" s="36">
        <f t="shared" ref="N31" si="48">G31*K31</f>
        <v>0</v>
      </c>
      <c r="O31" s="36">
        <f t="shared" ref="O31" si="49">H31*K31</f>
        <v>12441.42</v>
      </c>
      <c r="P31" s="36">
        <f t="shared" si="34"/>
        <v>0</v>
      </c>
      <c r="Q31" s="43">
        <f t="shared" si="3"/>
        <v>2.1868816700187995E-3</v>
      </c>
    </row>
    <row r="32" spans="1:17" s="11" customFormat="1" ht="25.5" x14ac:dyDescent="0.2">
      <c r="A32" s="37" t="s">
        <v>82</v>
      </c>
      <c r="B32" s="37" t="s">
        <v>83</v>
      </c>
      <c r="C32" s="38" t="s">
        <v>84</v>
      </c>
      <c r="D32" s="39" t="s">
        <v>16</v>
      </c>
      <c r="E32" s="36">
        <v>1</v>
      </c>
      <c r="F32" s="36">
        <v>1</v>
      </c>
      <c r="G32" s="36"/>
      <c r="H32" s="36">
        <f t="shared" si="15"/>
        <v>1</v>
      </c>
      <c r="I32" s="36">
        <f t="shared" si="16"/>
        <v>0</v>
      </c>
      <c r="J32" s="36">
        <v>6094.39</v>
      </c>
      <c r="K32" s="36">
        <f t="shared" si="45"/>
        <v>7441.85</v>
      </c>
      <c r="L32" s="36">
        <f t="shared" si="46"/>
        <v>7441.85</v>
      </c>
      <c r="M32" s="36">
        <f t="shared" ref="M32:M34" si="50">F32*K32</f>
        <v>7441.85</v>
      </c>
      <c r="N32" s="36">
        <f t="shared" ref="N32:N34" si="51">G32*K32</f>
        <v>0</v>
      </c>
      <c r="O32" s="36">
        <f t="shared" ref="O32:O34" si="52">H32*K32</f>
        <v>7441.85</v>
      </c>
      <c r="P32" s="36">
        <f t="shared" si="34"/>
        <v>0</v>
      </c>
      <c r="Q32" s="43">
        <f t="shared" si="3"/>
        <v>1.3080858419721707E-3</v>
      </c>
    </row>
    <row r="33" spans="1:17" s="11" customFormat="1" ht="25.5" x14ac:dyDescent="0.2">
      <c r="A33" s="37" t="s">
        <v>85</v>
      </c>
      <c r="B33" s="37" t="s">
        <v>86</v>
      </c>
      <c r="C33" s="38" t="s">
        <v>87</v>
      </c>
      <c r="D33" s="39" t="s">
        <v>16</v>
      </c>
      <c r="E33" s="36">
        <v>1</v>
      </c>
      <c r="F33" s="36">
        <v>1</v>
      </c>
      <c r="G33" s="36"/>
      <c r="H33" s="36">
        <f t="shared" si="15"/>
        <v>1</v>
      </c>
      <c r="I33" s="36">
        <f t="shared" si="16"/>
        <v>0</v>
      </c>
      <c r="J33" s="36">
        <v>9511.99</v>
      </c>
      <c r="K33" s="36">
        <f t="shared" si="45"/>
        <v>11615.09</v>
      </c>
      <c r="L33" s="36">
        <f t="shared" si="46"/>
        <v>11615.09</v>
      </c>
      <c r="M33" s="36">
        <f t="shared" si="50"/>
        <v>11615.09</v>
      </c>
      <c r="N33" s="36">
        <f t="shared" si="51"/>
        <v>0</v>
      </c>
      <c r="O33" s="36">
        <f t="shared" si="52"/>
        <v>11615.09</v>
      </c>
      <c r="P33" s="36">
        <f t="shared" si="34"/>
        <v>0</v>
      </c>
      <c r="Q33" s="43">
        <f t="shared" si="3"/>
        <v>2.0416341074104608E-3</v>
      </c>
    </row>
    <row r="34" spans="1:17" s="11" customFormat="1" ht="25.5" x14ac:dyDescent="0.2">
      <c r="A34" s="37" t="s">
        <v>88</v>
      </c>
      <c r="B34" s="37" t="s">
        <v>89</v>
      </c>
      <c r="C34" s="38" t="s">
        <v>90</v>
      </c>
      <c r="D34" s="39" t="s">
        <v>16</v>
      </c>
      <c r="E34" s="36">
        <v>1</v>
      </c>
      <c r="F34" s="36">
        <v>1</v>
      </c>
      <c r="G34" s="36"/>
      <c r="H34" s="36">
        <f t="shared" si="15"/>
        <v>1</v>
      </c>
      <c r="I34" s="36">
        <f t="shared" si="16"/>
        <v>0</v>
      </c>
      <c r="J34" s="36">
        <v>9273.26</v>
      </c>
      <c r="K34" s="36">
        <f t="shared" si="45"/>
        <v>11323.57</v>
      </c>
      <c r="L34" s="36">
        <f t="shared" si="46"/>
        <v>11323.57</v>
      </c>
      <c r="M34" s="36">
        <f t="shared" si="50"/>
        <v>11323.57</v>
      </c>
      <c r="N34" s="36">
        <f t="shared" si="51"/>
        <v>0</v>
      </c>
      <c r="O34" s="36">
        <f t="shared" si="52"/>
        <v>11323.57</v>
      </c>
      <c r="P34" s="36">
        <f t="shared" si="34"/>
        <v>0</v>
      </c>
      <c r="Q34" s="43">
        <f t="shared" si="3"/>
        <v>1.9903923886642181E-3</v>
      </c>
    </row>
    <row r="35" spans="1:17" s="63" customFormat="1" ht="12.75" x14ac:dyDescent="0.2">
      <c r="A35" s="56" t="s">
        <v>91</v>
      </c>
      <c r="B35" s="57"/>
      <c r="C35" s="58" t="s">
        <v>92</v>
      </c>
      <c r="D35" s="57"/>
      <c r="E35" s="60" t="s">
        <v>27</v>
      </c>
      <c r="F35" s="60"/>
      <c r="G35" s="60"/>
      <c r="H35" s="60"/>
      <c r="I35" s="59"/>
      <c r="J35" s="60" t="s">
        <v>27</v>
      </c>
      <c r="K35" s="57"/>
      <c r="L35" s="61">
        <f>SUM(L36:L40)</f>
        <v>15487.09</v>
      </c>
      <c r="M35" s="61">
        <f t="shared" ref="M35:P35" si="53">SUM(M36:M40)</f>
        <v>13036.27</v>
      </c>
      <c r="N35" s="61">
        <f t="shared" si="53"/>
        <v>816.94</v>
      </c>
      <c r="O35" s="61">
        <f t="shared" si="53"/>
        <v>13853.210000000001</v>
      </c>
      <c r="P35" s="61">
        <f t="shared" si="53"/>
        <v>1633.88</v>
      </c>
      <c r="Q35" s="62">
        <f t="shared" si="3"/>
        <v>2.4350380438825417E-3</v>
      </c>
    </row>
    <row r="36" spans="1:17" s="11" customFormat="1" ht="25.5" x14ac:dyDescent="0.2">
      <c r="A36" s="37" t="s">
        <v>93</v>
      </c>
      <c r="B36" s="37" t="s">
        <v>94</v>
      </c>
      <c r="C36" s="38" t="s">
        <v>95</v>
      </c>
      <c r="D36" s="39" t="s">
        <v>16</v>
      </c>
      <c r="E36" s="36">
        <v>1</v>
      </c>
      <c r="F36" s="36">
        <v>1</v>
      </c>
      <c r="G36" s="36"/>
      <c r="H36" s="36">
        <f t="shared" si="15"/>
        <v>1</v>
      </c>
      <c r="I36" s="36">
        <f t="shared" si="16"/>
        <v>0</v>
      </c>
      <c r="J36" s="36">
        <v>470.3</v>
      </c>
      <c r="K36" s="36">
        <f t="shared" ref="K36:K40" si="54">TRUNC(J36*1.2211,2)</f>
        <v>574.28</v>
      </c>
      <c r="L36" s="36">
        <f t="shared" ref="L36:L40" si="55">TRUNC(E36*K36,2)</f>
        <v>574.28</v>
      </c>
      <c r="M36" s="36">
        <f t="shared" ref="M36" si="56">F36*K36</f>
        <v>574.28</v>
      </c>
      <c r="N36" s="36">
        <f t="shared" ref="N36" si="57">G36*K36</f>
        <v>0</v>
      </c>
      <c r="O36" s="36">
        <f t="shared" ref="O36" si="58">H36*K36</f>
        <v>574.28</v>
      </c>
      <c r="P36" s="36">
        <f t="shared" ref="P36" si="59">L36-O36</f>
        <v>0</v>
      </c>
      <c r="Q36" s="43">
        <f t="shared" si="3"/>
        <v>1.0094365478043471E-4</v>
      </c>
    </row>
    <row r="37" spans="1:17" s="11" customFormat="1" ht="25.5" x14ac:dyDescent="0.2">
      <c r="A37" s="37" t="s">
        <v>96</v>
      </c>
      <c r="B37" s="37" t="s">
        <v>97</v>
      </c>
      <c r="C37" s="38" t="s">
        <v>98</v>
      </c>
      <c r="D37" s="39" t="s">
        <v>16</v>
      </c>
      <c r="E37" s="36">
        <v>1</v>
      </c>
      <c r="F37" s="36">
        <v>1</v>
      </c>
      <c r="G37" s="36"/>
      <c r="H37" s="36">
        <f t="shared" si="15"/>
        <v>1</v>
      </c>
      <c r="I37" s="36">
        <f t="shared" si="16"/>
        <v>0</v>
      </c>
      <c r="J37" s="36">
        <v>1359.17</v>
      </c>
      <c r="K37" s="36">
        <f t="shared" si="54"/>
        <v>1659.68</v>
      </c>
      <c r="L37" s="36">
        <f t="shared" si="55"/>
        <v>1659.68</v>
      </c>
      <c r="M37" s="36">
        <f t="shared" ref="M37:M40" si="60">F37*K37</f>
        <v>1659.68</v>
      </c>
      <c r="N37" s="36">
        <f t="shared" ref="N37:N40" si="61">G37*K37</f>
        <v>0</v>
      </c>
      <c r="O37" s="36">
        <f t="shared" ref="O37:O40" si="62">H37*K37</f>
        <v>1659.68</v>
      </c>
      <c r="P37" s="36">
        <f t="shared" ref="P37:P40" si="63">L37-O37</f>
        <v>0</v>
      </c>
      <c r="Q37" s="43">
        <f t="shared" si="3"/>
        <v>2.9172906067770408E-4</v>
      </c>
    </row>
    <row r="38" spans="1:17" s="11" customFormat="1" ht="25.5" x14ac:dyDescent="0.2">
      <c r="A38" s="37" t="s">
        <v>99</v>
      </c>
      <c r="B38" s="37" t="s">
        <v>100</v>
      </c>
      <c r="C38" s="38" t="s">
        <v>101</v>
      </c>
      <c r="D38" s="39" t="s">
        <v>16</v>
      </c>
      <c r="E38" s="36">
        <v>1</v>
      </c>
      <c r="F38" s="36">
        <v>1</v>
      </c>
      <c r="G38" s="36"/>
      <c r="H38" s="36">
        <f t="shared" si="15"/>
        <v>1</v>
      </c>
      <c r="I38" s="36">
        <f t="shared" si="16"/>
        <v>0</v>
      </c>
      <c r="J38" s="36">
        <v>2379.7800000000002</v>
      </c>
      <c r="K38" s="36">
        <f t="shared" si="54"/>
        <v>2905.94</v>
      </c>
      <c r="L38" s="36">
        <f t="shared" si="55"/>
        <v>2905.94</v>
      </c>
      <c r="M38" s="36">
        <f t="shared" si="60"/>
        <v>2905.94</v>
      </c>
      <c r="N38" s="36">
        <f t="shared" si="61"/>
        <v>0</v>
      </c>
      <c r="O38" s="36">
        <f t="shared" si="62"/>
        <v>2905.94</v>
      </c>
      <c r="P38" s="36">
        <f t="shared" si="63"/>
        <v>0</v>
      </c>
      <c r="Q38" s="43">
        <f t="shared" si="3"/>
        <v>5.1078951760927846E-4</v>
      </c>
    </row>
    <row r="39" spans="1:17" s="11" customFormat="1" ht="25.5" x14ac:dyDescent="0.2">
      <c r="A39" s="37" t="s">
        <v>102</v>
      </c>
      <c r="B39" s="37" t="s">
        <v>103</v>
      </c>
      <c r="C39" s="38" t="s">
        <v>104</v>
      </c>
      <c r="D39" s="39" t="s">
        <v>16</v>
      </c>
      <c r="E39" s="36">
        <v>1</v>
      </c>
      <c r="F39" s="36">
        <v>1</v>
      </c>
      <c r="G39" s="36"/>
      <c r="H39" s="36">
        <f t="shared" si="15"/>
        <v>1</v>
      </c>
      <c r="I39" s="36">
        <f t="shared" si="16"/>
        <v>0</v>
      </c>
      <c r="J39" s="36">
        <v>4459.55</v>
      </c>
      <c r="K39" s="36">
        <f t="shared" si="54"/>
        <v>5445.55</v>
      </c>
      <c r="L39" s="36">
        <f t="shared" si="55"/>
        <v>5445.55</v>
      </c>
      <c r="M39" s="36">
        <f t="shared" si="60"/>
        <v>5445.55</v>
      </c>
      <c r="N39" s="36">
        <f t="shared" si="61"/>
        <v>0</v>
      </c>
      <c r="O39" s="36">
        <f t="shared" si="62"/>
        <v>5445.55</v>
      </c>
      <c r="P39" s="36">
        <f t="shared" si="63"/>
        <v>0</v>
      </c>
      <c r="Q39" s="43">
        <f t="shared" si="3"/>
        <v>9.5718764242111215E-4</v>
      </c>
    </row>
    <row r="40" spans="1:17" s="11" customFormat="1" ht="12.75" x14ac:dyDescent="0.2">
      <c r="A40" s="37" t="s">
        <v>105</v>
      </c>
      <c r="B40" s="37" t="s">
        <v>106</v>
      </c>
      <c r="C40" s="38" t="s">
        <v>107</v>
      </c>
      <c r="D40" s="39" t="s">
        <v>108</v>
      </c>
      <c r="E40" s="36">
        <v>6</v>
      </c>
      <c r="F40" s="36">
        <v>3</v>
      </c>
      <c r="G40" s="36">
        <v>1</v>
      </c>
      <c r="H40" s="36">
        <f t="shared" si="15"/>
        <v>4</v>
      </c>
      <c r="I40" s="36">
        <f t="shared" si="16"/>
        <v>2</v>
      </c>
      <c r="J40" s="36">
        <v>669.02</v>
      </c>
      <c r="K40" s="36">
        <f t="shared" si="54"/>
        <v>816.94</v>
      </c>
      <c r="L40" s="36">
        <f t="shared" si="55"/>
        <v>4901.6400000000003</v>
      </c>
      <c r="M40" s="36">
        <f t="shared" si="60"/>
        <v>2450.8200000000002</v>
      </c>
      <c r="N40" s="36">
        <f t="shared" si="61"/>
        <v>816.94</v>
      </c>
      <c r="O40" s="36">
        <f t="shared" si="62"/>
        <v>3267.76</v>
      </c>
      <c r="P40" s="36">
        <f t="shared" si="63"/>
        <v>1633.88</v>
      </c>
      <c r="Q40" s="43">
        <f t="shared" si="3"/>
        <v>5.7438816839401228E-4</v>
      </c>
    </row>
    <row r="41" spans="1:17" s="55" customFormat="1" ht="12.75" x14ac:dyDescent="0.2">
      <c r="A41" s="48" t="s">
        <v>109</v>
      </c>
      <c r="B41" s="49"/>
      <c r="C41" s="50" t="s">
        <v>110</v>
      </c>
      <c r="D41" s="49"/>
      <c r="E41" s="52" t="s">
        <v>27</v>
      </c>
      <c r="F41" s="52"/>
      <c r="G41" s="52"/>
      <c r="H41" s="52"/>
      <c r="I41" s="51"/>
      <c r="J41" s="52" t="s">
        <v>27</v>
      </c>
      <c r="K41" s="49"/>
      <c r="L41" s="53">
        <f>L42+L126</f>
        <v>3446802.8000000003</v>
      </c>
      <c r="M41" s="53">
        <f t="shared" ref="M41:P41" si="64">M42+M126</f>
        <v>462579.00658599997</v>
      </c>
      <c r="N41" s="53">
        <f t="shared" si="64"/>
        <v>329102.82266000001</v>
      </c>
      <c r="O41" s="53">
        <f t="shared" si="64"/>
        <v>791681.82924600004</v>
      </c>
      <c r="P41" s="53">
        <f t="shared" si="64"/>
        <v>2655120.9707539999</v>
      </c>
      <c r="Q41" s="54">
        <f t="shared" si="3"/>
        <v>0.13915730526459444</v>
      </c>
    </row>
    <row r="42" spans="1:17" s="63" customFormat="1" ht="12.75" x14ac:dyDescent="0.2">
      <c r="A42" s="56" t="s">
        <v>111</v>
      </c>
      <c r="B42" s="57"/>
      <c r="C42" s="58" t="s">
        <v>112</v>
      </c>
      <c r="D42" s="57"/>
      <c r="E42" s="60" t="s">
        <v>27</v>
      </c>
      <c r="F42" s="60"/>
      <c r="G42" s="60"/>
      <c r="H42" s="60"/>
      <c r="I42" s="59"/>
      <c r="J42" s="60" t="s">
        <v>27</v>
      </c>
      <c r="K42" s="57"/>
      <c r="L42" s="64">
        <f>L43+L57+L66+L75+L84+L94+L102+L110+L118</f>
        <v>3298627.99</v>
      </c>
      <c r="M42" s="71">
        <f t="shared" ref="M42:P42" si="65">M43+M57+M66+M75+M84+M94+M102+M110+M118</f>
        <v>462579.00658599997</v>
      </c>
      <c r="N42" s="71">
        <f t="shared" si="65"/>
        <v>329102.82266000001</v>
      </c>
      <c r="O42" s="71">
        <f t="shared" si="65"/>
        <v>791681.82924600004</v>
      </c>
      <c r="P42" s="71">
        <f t="shared" si="65"/>
        <v>2506946.1607539998</v>
      </c>
      <c r="Q42" s="62">
        <f t="shared" si="3"/>
        <v>0.13915730526459444</v>
      </c>
    </row>
    <row r="43" spans="1:17" s="80" customFormat="1" ht="12.75" x14ac:dyDescent="0.2">
      <c r="A43" s="73" t="s">
        <v>113</v>
      </c>
      <c r="B43" s="74"/>
      <c r="C43" s="75" t="s">
        <v>114</v>
      </c>
      <c r="D43" s="74"/>
      <c r="E43" s="77" t="s">
        <v>27</v>
      </c>
      <c r="F43" s="77"/>
      <c r="G43" s="77"/>
      <c r="H43" s="77"/>
      <c r="I43" s="76"/>
      <c r="J43" s="77" t="s">
        <v>27</v>
      </c>
      <c r="K43" s="74"/>
      <c r="L43" s="81">
        <f>L44+L48</f>
        <v>1076452.29</v>
      </c>
      <c r="M43" s="82">
        <f t="shared" ref="M43:P43" si="66">M44+M48</f>
        <v>73155.817200000005</v>
      </c>
      <c r="N43" s="82">
        <f t="shared" si="66"/>
        <v>32313.68</v>
      </c>
      <c r="O43" s="82">
        <f t="shared" si="66"/>
        <v>105469.4972</v>
      </c>
      <c r="P43" s="82">
        <f t="shared" si="66"/>
        <v>970982.79280000017</v>
      </c>
      <c r="Q43" s="79">
        <f t="shared" si="3"/>
        <v>1.8538825164071227E-2</v>
      </c>
    </row>
    <row r="44" spans="1:17" s="55" customFormat="1" ht="12.75" x14ac:dyDescent="0.2">
      <c r="A44" s="48" t="s">
        <v>115</v>
      </c>
      <c r="B44" s="49"/>
      <c r="C44" s="50" t="s">
        <v>116</v>
      </c>
      <c r="D44" s="49"/>
      <c r="E44" s="52" t="s">
        <v>27</v>
      </c>
      <c r="F44" s="52"/>
      <c r="G44" s="52"/>
      <c r="H44" s="52"/>
      <c r="I44" s="51"/>
      <c r="J44" s="52" t="s">
        <v>27</v>
      </c>
      <c r="K44" s="49"/>
      <c r="L44" s="53">
        <f>SUM(L45:L47)</f>
        <v>72075.06</v>
      </c>
      <c r="M44" s="72">
        <f t="shared" ref="M44:P44" si="67">SUM(M45:M47)</f>
        <v>58911.657200000001</v>
      </c>
      <c r="N44" s="72">
        <f t="shared" si="67"/>
        <v>0</v>
      </c>
      <c r="O44" s="72">
        <f t="shared" si="67"/>
        <v>58911.657200000001</v>
      </c>
      <c r="P44" s="72">
        <f t="shared" si="67"/>
        <v>13163.402800000002</v>
      </c>
      <c r="Q44" s="54">
        <f t="shared" si="3"/>
        <v>1.0355154257400764E-2</v>
      </c>
    </row>
    <row r="45" spans="1:17" s="11" customFormat="1" ht="12.75" x14ac:dyDescent="0.2">
      <c r="A45" s="37" t="s">
        <v>117</v>
      </c>
      <c r="B45" s="37" t="s">
        <v>118</v>
      </c>
      <c r="C45" s="38" t="s">
        <v>119</v>
      </c>
      <c r="D45" s="39" t="s">
        <v>52</v>
      </c>
      <c r="E45" s="36">
        <v>12677.27</v>
      </c>
      <c r="F45" s="36">
        <v>0</v>
      </c>
      <c r="G45" s="36"/>
      <c r="H45" s="36">
        <f t="shared" ref="H45:H108" si="68">F45+G45</f>
        <v>0</v>
      </c>
      <c r="I45" s="36">
        <f t="shared" ref="I45:I108" si="69">E45-H45</f>
        <v>12677.27</v>
      </c>
      <c r="J45" s="36">
        <v>0.67</v>
      </c>
      <c r="K45" s="36">
        <f t="shared" ref="K45:K47" si="70">TRUNC(J45*1.2211,2)</f>
        <v>0.81</v>
      </c>
      <c r="L45" s="36">
        <f t="shared" ref="L45:L47" si="71">TRUNC(E45*K45,2)</f>
        <v>10268.58</v>
      </c>
      <c r="M45" s="36">
        <f t="shared" ref="M45" si="72">F45*K45</f>
        <v>0</v>
      </c>
      <c r="N45" s="36">
        <f t="shared" ref="N45" si="73">G45*K45</f>
        <v>0</v>
      </c>
      <c r="O45" s="36">
        <f t="shared" ref="O45" si="74">H45*K45</f>
        <v>0</v>
      </c>
      <c r="P45" s="36">
        <f t="shared" ref="P45" si="75">L45-O45</f>
        <v>10268.58</v>
      </c>
      <c r="Q45" s="43">
        <f t="shared" si="3"/>
        <v>0</v>
      </c>
    </row>
    <row r="46" spans="1:17" s="11" customFormat="1" ht="38.25" x14ac:dyDescent="0.2">
      <c r="A46" s="37" t="s">
        <v>120</v>
      </c>
      <c r="B46" s="37" t="s">
        <v>121</v>
      </c>
      <c r="C46" s="38" t="s">
        <v>122</v>
      </c>
      <c r="D46" s="39" t="s">
        <v>16</v>
      </c>
      <c r="E46" s="36">
        <v>10</v>
      </c>
      <c r="F46" s="36">
        <v>0</v>
      </c>
      <c r="G46" s="36"/>
      <c r="H46" s="36">
        <f t="shared" si="68"/>
        <v>0</v>
      </c>
      <c r="I46" s="36">
        <f t="shared" si="69"/>
        <v>10</v>
      </c>
      <c r="J46" s="36">
        <v>36.729999999999997</v>
      </c>
      <c r="K46" s="36">
        <f t="shared" si="70"/>
        <v>44.85</v>
      </c>
      <c r="L46" s="36">
        <f t="shared" si="71"/>
        <v>448.5</v>
      </c>
      <c r="M46" s="36">
        <f t="shared" ref="M46:M47" si="76">F46*K46</f>
        <v>0</v>
      </c>
      <c r="N46" s="36">
        <f t="shared" ref="N46:N47" si="77">G46*K46</f>
        <v>0</v>
      </c>
      <c r="O46" s="36">
        <f t="shared" ref="O46:O47" si="78">H46*K46</f>
        <v>0</v>
      </c>
      <c r="P46" s="36">
        <f t="shared" ref="P46:P47" si="79">L46-O46</f>
        <v>448.5</v>
      </c>
      <c r="Q46" s="43">
        <f t="shared" si="3"/>
        <v>0</v>
      </c>
    </row>
    <row r="47" spans="1:17" s="11" customFormat="1" ht="51" x14ac:dyDescent="0.2">
      <c r="A47" s="37" t="s">
        <v>123</v>
      </c>
      <c r="B47" s="37" t="s">
        <v>50</v>
      </c>
      <c r="C47" s="38" t="s">
        <v>51</v>
      </c>
      <c r="D47" s="39" t="s">
        <v>52</v>
      </c>
      <c r="E47" s="36">
        <v>12677.27</v>
      </c>
      <c r="F47" s="36">
        <v>12171.83</v>
      </c>
      <c r="G47" s="36"/>
      <c r="H47" s="36">
        <f t="shared" si="68"/>
        <v>12171.83</v>
      </c>
      <c r="I47" s="36">
        <f t="shared" si="69"/>
        <v>505.44000000000051</v>
      </c>
      <c r="J47" s="36">
        <v>3.97</v>
      </c>
      <c r="K47" s="36">
        <f t="shared" si="70"/>
        <v>4.84</v>
      </c>
      <c r="L47" s="36">
        <f t="shared" si="71"/>
        <v>61357.98</v>
      </c>
      <c r="M47" s="36">
        <f t="shared" si="76"/>
        <v>58911.657200000001</v>
      </c>
      <c r="N47" s="36">
        <f t="shared" si="77"/>
        <v>0</v>
      </c>
      <c r="O47" s="36">
        <f t="shared" si="78"/>
        <v>58911.657200000001</v>
      </c>
      <c r="P47" s="36">
        <f t="shared" si="79"/>
        <v>2446.3228000000017</v>
      </c>
      <c r="Q47" s="43">
        <f t="shared" si="3"/>
        <v>1.0355154257400764E-2</v>
      </c>
    </row>
    <row r="48" spans="1:17" s="55" customFormat="1" ht="12.75" x14ac:dyDescent="0.2">
      <c r="A48" s="48" t="s">
        <v>124</v>
      </c>
      <c r="B48" s="49"/>
      <c r="C48" s="50" t="s">
        <v>125</v>
      </c>
      <c r="D48" s="49"/>
      <c r="E48" s="52" t="s">
        <v>27</v>
      </c>
      <c r="F48" s="52"/>
      <c r="G48" s="52"/>
      <c r="H48" s="52"/>
      <c r="I48" s="51"/>
      <c r="J48" s="52" t="s">
        <v>27</v>
      </c>
      <c r="K48" s="49"/>
      <c r="L48" s="53">
        <f>SUM(L49:L56)</f>
        <v>1004377.23</v>
      </c>
      <c r="M48" s="53">
        <f t="shared" ref="M48:P48" si="80">SUM(M49:M56)</f>
        <v>14244.159999999998</v>
      </c>
      <c r="N48" s="53">
        <f t="shared" si="80"/>
        <v>32313.68</v>
      </c>
      <c r="O48" s="53">
        <f t="shared" si="80"/>
        <v>46557.84</v>
      </c>
      <c r="P48" s="53">
        <f t="shared" si="80"/>
        <v>957819.39000000013</v>
      </c>
      <c r="Q48" s="54">
        <f t="shared" si="3"/>
        <v>8.1836709066704649E-3</v>
      </c>
    </row>
    <row r="49" spans="1:17" s="11" customFormat="1" ht="38.25" x14ac:dyDescent="0.2">
      <c r="A49" s="37" t="s">
        <v>126</v>
      </c>
      <c r="B49" s="37" t="s">
        <v>127</v>
      </c>
      <c r="C49" s="38" t="s">
        <v>128</v>
      </c>
      <c r="D49" s="39" t="s">
        <v>61</v>
      </c>
      <c r="E49" s="36">
        <v>9547.2099999999991</v>
      </c>
      <c r="F49" s="36">
        <v>0</v>
      </c>
      <c r="G49" s="36"/>
      <c r="H49" s="36">
        <f t="shared" si="68"/>
        <v>0</v>
      </c>
      <c r="I49" s="36">
        <f t="shared" si="69"/>
        <v>9547.2099999999991</v>
      </c>
      <c r="J49" s="36">
        <v>0.34</v>
      </c>
      <c r="K49" s="36">
        <f t="shared" ref="K49:K56" si="81">TRUNC(J49*1.2211,2)</f>
        <v>0.41</v>
      </c>
      <c r="L49" s="36">
        <f t="shared" ref="L49:L56" si="82">TRUNC(E49*K49,2)</f>
        <v>3914.35</v>
      </c>
      <c r="M49" s="36">
        <f t="shared" ref="M49" si="83">F49*K49</f>
        <v>0</v>
      </c>
      <c r="N49" s="36">
        <f t="shared" ref="N49" si="84">G49*K49</f>
        <v>0</v>
      </c>
      <c r="O49" s="36">
        <f t="shared" ref="O49" si="85">H49*K49</f>
        <v>0</v>
      </c>
      <c r="P49" s="36">
        <f t="shared" ref="P49" si="86">L49-O49</f>
        <v>3914.35</v>
      </c>
      <c r="Q49" s="43">
        <f t="shared" si="3"/>
        <v>0</v>
      </c>
    </row>
    <row r="50" spans="1:17" s="11" customFormat="1" ht="12.75" x14ac:dyDescent="0.2">
      <c r="A50" s="37" t="s">
        <v>129</v>
      </c>
      <c r="B50" s="37" t="s">
        <v>130</v>
      </c>
      <c r="C50" s="38" t="s">
        <v>131</v>
      </c>
      <c r="D50" s="39" t="s">
        <v>132</v>
      </c>
      <c r="E50" s="36">
        <v>9547.2099999999991</v>
      </c>
      <c r="F50" s="36">
        <v>2543.6</v>
      </c>
      <c r="G50" s="36">
        <f>'LOTE 06'!I26+'LOTE 07'!I24</f>
        <v>5770.3</v>
      </c>
      <c r="H50" s="36">
        <f t="shared" si="68"/>
        <v>8313.9</v>
      </c>
      <c r="I50" s="36">
        <f t="shared" si="69"/>
        <v>1233.3099999999995</v>
      </c>
      <c r="J50" s="36">
        <v>4.59</v>
      </c>
      <c r="K50" s="36">
        <f t="shared" si="81"/>
        <v>5.6</v>
      </c>
      <c r="L50" s="36">
        <f t="shared" si="82"/>
        <v>53464.37</v>
      </c>
      <c r="M50" s="36">
        <f t="shared" ref="M50:M56" si="87">F50*K50</f>
        <v>14244.159999999998</v>
      </c>
      <c r="N50" s="36">
        <f t="shared" ref="N50:N56" si="88">G50*K50</f>
        <v>32313.68</v>
      </c>
      <c r="O50" s="36">
        <f t="shared" ref="O50:O56" si="89">H50*K50</f>
        <v>46557.84</v>
      </c>
      <c r="P50" s="36">
        <f t="shared" ref="P50:P56" si="90">L50-O50</f>
        <v>6906.5300000000061</v>
      </c>
      <c r="Q50" s="43">
        <f t="shared" si="3"/>
        <v>8.1836709066704649E-3</v>
      </c>
    </row>
    <row r="51" spans="1:17" s="11" customFormat="1" ht="12.75" x14ac:dyDescent="0.2">
      <c r="A51" s="37" t="s">
        <v>133</v>
      </c>
      <c r="B51" s="37" t="s">
        <v>134</v>
      </c>
      <c r="C51" s="38" t="s">
        <v>135</v>
      </c>
      <c r="D51" s="39" t="s">
        <v>132</v>
      </c>
      <c r="E51" s="36">
        <v>496.72</v>
      </c>
      <c r="F51" s="36">
        <v>0</v>
      </c>
      <c r="G51" s="36"/>
      <c r="H51" s="36">
        <f t="shared" si="68"/>
        <v>0</v>
      </c>
      <c r="I51" s="36">
        <f t="shared" si="69"/>
        <v>496.72</v>
      </c>
      <c r="J51" s="36">
        <v>2.83</v>
      </c>
      <c r="K51" s="36">
        <f t="shared" si="81"/>
        <v>3.45</v>
      </c>
      <c r="L51" s="36">
        <f t="shared" si="82"/>
        <v>1713.68</v>
      </c>
      <c r="M51" s="36">
        <f t="shared" si="87"/>
        <v>0</v>
      </c>
      <c r="N51" s="36">
        <f t="shared" si="88"/>
        <v>0</v>
      </c>
      <c r="O51" s="36">
        <f t="shared" si="89"/>
        <v>0</v>
      </c>
      <c r="P51" s="36">
        <f t="shared" si="90"/>
        <v>1713.68</v>
      </c>
      <c r="Q51" s="43">
        <f t="shared" si="3"/>
        <v>0</v>
      </c>
    </row>
    <row r="52" spans="1:17" s="11" customFormat="1" ht="25.5" x14ac:dyDescent="0.2">
      <c r="A52" s="37" t="s">
        <v>136</v>
      </c>
      <c r="B52" s="37" t="s">
        <v>137</v>
      </c>
      <c r="C52" s="38" t="s">
        <v>138</v>
      </c>
      <c r="D52" s="39" t="s">
        <v>132</v>
      </c>
      <c r="E52" s="36">
        <v>12347.81</v>
      </c>
      <c r="F52" s="36">
        <v>0</v>
      </c>
      <c r="G52" s="36"/>
      <c r="H52" s="36">
        <f t="shared" si="68"/>
        <v>0</v>
      </c>
      <c r="I52" s="36">
        <f t="shared" si="69"/>
        <v>12347.81</v>
      </c>
      <c r="J52" s="36">
        <v>9.16</v>
      </c>
      <c r="K52" s="36">
        <f t="shared" si="81"/>
        <v>11.18</v>
      </c>
      <c r="L52" s="36">
        <f t="shared" si="82"/>
        <v>138048.51</v>
      </c>
      <c r="M52" s="36">
        <f t="shared" si="87"/>
        <v>0</v>
      </c>
      <c r="N52" s="36">
        <f t="shared" si="88"/>
        <v>0</v>
      </c>
      <c r="O52" s="36">
        <f t="shared" si="89"/>
        <v>0</v>
      </c>
      <c r="P52" s="36">
        <f t="shared" si="90"/>
        <v>138048.51</v>
      </c>
      <c r="Q52" s="43">
        <f t="shared" si="3"/>
        <v>0</v>
      </c>
    </row>
    <row r="53" spans="1:17" s="11" customFormat="1" ht="25.5" x14ac:dyDescent="0.2">
      <c r="A53" s="37" t="s">
        <v>139</v>
      </c>
      <c r="B53" s="37" t="s">
        <v>140</v>
      </c>
      <c r="C53" s="38" t="s">
        <v>141</v>
      </c>
      <c r="D53" s="39" t="s">
        <v>142</v>
      </c>
      <c r="E53" s="36">
        <v>151328.21</v>
      </c>
      <c r="F53" s="36">
        <v>0</v>
      </c>
      <c r="G53" s="36"/>
      <c r="H53" s="36">
        <f t="shared" si="68"/>
        <v>0</v>
      </c>
      <c r="I53" s="36">
        <f t="shared" si="69"/>
        <v>151328.21</v>
      </c>
      <c r="J53" s="36">
        <v>0.67</v>
      </c>
      <c r="K53" s="36">
        <f t="shared" si="81"/>
        <v>0.81</v>
      </c>
      <c r="L53" s="36">
        <f t="shared" si="82"/>
        <v>122575.85</v>
      </c>
      <c r="M53" s="36">
        <f t="shared" si="87"/>
        <v>0</v>
      </c>
      <c r="N53" s="36">
        <f t="shared" si="88"/>
        <v>0</v>
      </c>
      <c r="O53" s="36">
        <f t="shared" si="89"/>
        <v>0</v>
      </c>
      <c r="P53" s="36">
        <f t="shared" si="90"/>
        <v>122575.85</v>
      </c>
      <c r="Q53" s="43">
        <f t="shared" si="3"/>
        <v>0</v>
      </c>
    </row>
    <row r="54" spans="1:17" s="11" customFormat="1" ht="25.5" x14ac:dyDescent="0.2">
      <c r="A54" s="37" t="s">
        <v>143</v>
      </c>
      <c r="B54" s="37" t="s">
        <v>144</v>
      </c>
      <c r="C54" s="38" t="s">
        <v>145</v>
      </c>
      <c r="D54" s="39" t="s">
        <v>61</v>
      </c>
      <c r="E54" s="36">
        <v>67256.98</v>
      </c>
      <c r="F54" s="36">
        <v>0</v>
      </c>
      <c r="G54" s="36"/>
      <c r="H54" s="36">
        <f t="shared" si="68"/>
        <v>0</v>
      </c>
      <c r="I54" s="36">
        <f t="shared" si="69"/>
        <v>67256.98</v>
      </c>
      <c r="J54" s="36">
        <v>0.99</v>
      </c>
      <c r="K54" s="36">
        <f t="shared" si="81"/>
        <v>1.2</v>
      </c>
      <c r="L54" s="36">
        <f t="shared" si="82"/>
        <v>80708.37</v>
      </c>
      <c r="M54" s="36">
        <f t="shared" si="87"/>
        <v>0</v>
      </c>
      <c r="N54" s="36">
        <f t="shared" si="88"/>
        <v>0</v>
      </c>
      <c r="O54" s="36">
        <f t="shared" si="89"/>
        <v>0</v>
      </c>
      <c r="P54" s="36">
        <f t="shared" si="90"/>
        <v>80708.37</v>
      </c>
      <c r="Q54" s="43">
        <f t="shared" si="3"/>
        <v>0</v>
      </c>
    </row>
    <row r="55" spans="1:17" s="11" customFormat="1" ht="38.25" x14ac:dyDescent="0.2">
      <c r="A55" s="37" t="s">
        <v>146</v>
      </c>
      <c r="B55" s="37" t="s">
        <v>147</v>
      </c>
      <c r="C55" s="38" t="s">
        <v>148</v>
      </c>
      <c r="D55" s="39" t="s">
        <v>132</v>
      </c>
      <c r="E55" s="36">
        <v>5102.7</v>
      </c>
      <c r="F55" s="36">
        <v>0</v>
      </c>
      <c r="G55" s="36"/>
      <c r="H55" s="36">
        <f t="shared" si="68"/>
        <v>0</v>
      </c>
      <c r="I55" s="36">
        <f t="shared" si="69"/>
        <v>5102.7</v>
      </c>
      <c r="J55" s="36">
        <v>9.58</v>
      </c>
      <c r="K55" s="36">
        <f t="shared" si="81"/>
        <v>11.69</v>
      </c>
      <c r="L55" s="36">
        <f t="shared" si="82"/>
        <v>59650.559999999998</v>
      </c>
      <c r="M55" s="36">
        <f t="shared" si="87"/>
        <v>0</v>
      </c>
      <c r="N55" s="36">
        <f t="shared" si="88"/>
        <v>0</v>
      </c>
      <c r="O55" s="36">
        <f t="shared" si="89"/>
        <v>0</v>
      </c>
      <c r="P55" s="36">
        <f t="shared" si="90"/>
        <v>59650.559999999998</v>
      </c>
      <c r="Q55" s="43">
        <f t="shared" si="3"/>
        <v>0</v>
      </c>
    </row>
    <row r="56" spans="1:17" s="11" customFormat="1" ht="38.25" x14ac:dyDescent="0.2">
      <c r="A56" s="37" t="s">
        <v>149</v>
      </c>
      <c r="B56" s="37" t="s">
        <v>150</v>
      </c>
      <c r="C56" s="38" t="s">
        <v>151</v>
      </c>
      <c r="D56" s="39" t="s">
        <v>152</v>
      </c>
      <c r="E56" s="36">
        <v>43336.11</v>
      </c>
      <c r="F56" s="36">
        <v>0</v>
      </c>
      <c r="G56" s="36"/>
      <c r="H56" s="36">
        <f t="shared" si="68"/>
        <v>0</v>
      </c>
      <c r="I56" s="36">
        <f t="shared" si="69"/>
        <v>43336.11</v>
      </c>
      <c r="J56" s="36">
        <v>10.29</v>
      </c>
      <c r="K56" s="36">
        <f t="shared" si="81"/>
        <v>12.56</v>
      </c>
      <c r="L56" s="36">
        <f t="shared" si="82"/>
        <v>544301.54</v>
      </c>
      <c r="M56" s="36">
        <f t="shared" si="87"/>
        <v>0</v>
      </c>
      <c r="N56" s="36">
        <f t="shared" si="88"/>
        <v>0</v>
      </c>
      <c r="O56" s="36">
        <f t="shared" si="89"/>
        <v>0</v>
      </c>
      <c r="P56" s="36">
        <f t="shared" si="90"/>
        <v>544301.54</v>
      </c>
      <c r="Q56" s="43">
        <f t="shared" si="3"/>
        <v>0</v>
      </c>
    </row>
    <row r="57" spans="1:17" s="80" customFormat="1" ht="12.75" x14ac:dyDescent="0.2">
      <c r="A57" s="73" t="s">
        <v>153</v>
      </c>
      <c r="B57" s="74"/>
      <c r="C57" s="75" t="s">
        <v>154</v>
      </c>
      <c r="D57" s="74"/>
      <c r="E57" s="77" t="s">
        <v>27</v>
      </c>
      <c r="F57" s="77"/>
      <c r="G57" s="77"/>
      <c r="H57" s="77"/>
      <c r="I57" s="76"/>
      <c r="J57" s="77" t="s">
        <v>27</v>
      </c>
      <c r="K57" s="74"/>
      <c r="L57" s="78">
        <f>SUM(L58:L65)</f>
        <v>262062.73</v>
      </c>
      <c r="M57" s="78">
        <f t="shared" ref="M57:P57" si="91">SUM(M58:M65)</f>
        <v>0</v>
      </c>
      <c r="N57" s="78">
        <f t="shared" si="91"/>
        <v>6955.15</v>
      </c>
      <c r="O57" s="78">
        <f t="shared" si="91"/>
        <v>6955.15</v>
      </c>
      <c r="P57" s="78">
        <f t="shared" si="91"/>
        <v>255107.58</v>
      </c>
      <c r="Q57" s="79">
        <f t="shared" si="3"/>
        <v>1.2225364988266011E-3</v>
      </c>
    </row>
    <row r="58" spans="1:17" s="11" customFormat="1" ht="12.75" x14ac:dyDescent="0.2">
      <c r="A58" s="37" t="s">
        <v>155</v>
      </c>
      <c r="B58" s="37" t="s">
        <v>118</v>
      </c>
      <c r="C58" s="38" t="s">
        <v>119</v>
      </c>
      <c r="D58" s="39" t="s">
        <v>52</v>
      </c>
      <c r="E58" s="36">
        <v>16822.259999999998</v>
      </c>
      <c r="F58" s="36">
        <v>0</v>
      </c>
      <c r="G58" s="36">
        <f>G59</f>
        <v>1231</v>
      </c>
      <c r="H58" s="36">
        <f t="shared" si="68"/>
        <v>1231</v>
      </c>
      <c r="I58" s="36">
        <f t="shared" si="69"/>
        <v>15591.259999999998</v>
      </c>
      <c r="J58" s="36">
        <v>0.67</v>
      </c>
      <c r="K58" s="36">
        <f t="shared" ref="K58:K65" si="92">TRUNC(J58*1.2211,2)</f>
        <v>0.81</v>
      </c>
      <c r="L58" s="36">
        <f t="shared" ref="L58:L65" si="93">TRUNC(E58*K58,2)</f>
        <v>13626.03</v>
      </c>
      <c r="M58" s="36">
        <f t="shared" ref="M58" si="94">F58*K58</f>
        <v>0</v>
      </c>
      <c r="N58" s="36">
        <f t="shared" ref="N58" si="95">G58*K58</f>
        <v>997.11</v>
      </c>
      <c r="O58" s="36">
        <f t="shared" ref="O58" si="96">H58*K58</f>
        <v>997.11</v>
      </c>
      <c r="P58" s="36">
        <f t="shared" ref="P58" si="97">L58-O58</f>
        <v>12628.92</v>
      </c>
      <c r="Q58" s="43">
        <f t="shared" si="3"/>
        <v>1.752662945220437E-4</v>
      </c>
    </row>
    <row r="59" spans="1:17" s="11" customFormat="1" ht="51" x14ac:dyDescent="0.2">
      <c r="A59" s="37" t="s">
        <v>156</v>
      </c>
      <c r="B59" s="37" t="s">
        <v>50</v>
      </c>
      <c r="C59" s="38" t="s">
        <v>51</v>
      </c>
      <c r="D59" s="39" t="s">
        <v>52</v>
      </c>
      <c r="E59" s="36">
        <v>16822.259999999998</v>
      </c>
      <c r="F59" s="36">
        <v>0</v>
      </c>
      <c r="G59" s="36">
        <f>'MEMORIA LIMPEZA'!B12</f>
        <v>1231</v>
      </c>
      <c r="H59" s="36">
        <f t="shared" si="68"/>
        <v>1231</v>
      </c>
      <c r="I59" s="36">
        <f t="shared" si="69"/>
        <v>15591.259999999998</v>
      </c>
      <c r="J59" s="36">
        <v>3.97</v>
      </c>
      <c r="K59" s="36">
        <f t="shared" si="92"/>
        <v>4.84</v>
      </c>
      <c r="L59" s="36">
        <f t="shared" si="93"/>
        <v>81419.73</v>
      </c>
      <c r="M59" s="36">
        <f t="shared" ref="M59:M65" si="98">F59*K59</f>
        <v>0</v>
      </c>
      <c r="N59" s="36">
        <f t="shared" ref="N59:N65" si="99">G59*K59</f>
        <v>5958.04</v>
      </c>
      <c r="O59" s="36">
        <f t="shared" ref="O59:O65" si="100">H59*K59</f>
        <v>5958.04</v>
      </c>
      <c r="P59" s="36">
        <f t="shared" ref="P59:P65" si="101">L59-O59</f>
        <v>75461.69</v>
      </c>
      <c r="Q59" s="43">
        <f t="shared" si="3"/>
        <v>1.0472702043045573E-3</v>
      </c>
    </row>
    <row r="60" spans="1:17" s="11" customFormat="1" ht="12.75" x14ac:dyDescent="0.2">
      <c r="A60" s="37" t="s">
        <v>157</v>
      </c>
      <c r="B60" s="37" t="s">
        <v>134</v>
      </c>
      <c r="C60" s="38" t="s">
        <v>158</v>
      </c>
      <c r="D60" s="39" t="s">
        <v>132</v>
      </c>
      <c r="E60" s="36">
        <v>1250.99</v>
      </c>
      <c r="F60" s="36">
        <v>0</v>
      </c>
      <c r="G60" s="36"/>
      <c r="H60" s="36">
        <f t="shared" si="68"/>
        <v>0</v>
      </c>
      <c r="I60" s="36">
        <f t="shared" si="69"/>
        <v>1250.99</v>
      </c>
      <c r="J60" s="36">
        <v>2.83</v>
      </c>
      <c r="K60" s="36">
        <f t="shared" si="92"/>
        <v>3.45</v>
      </c>
      <c r="L60" s="36">
        <f t="shared" si="93"/>
        <v>4315.91</v>
      </c>
      <c r="M60" s="36">
        <f t="shared" si="98"/>
        <v>0</v>
      </c>
      <c r="N60" s="36">
        <f t="shared" si="99"/>
        <v>0</v>
      </c>
      <c r="O60" s="36">
        <f t="shared" si="100"/>
        <v>0</v>
      </c>
      <c r="P60" s="36">
        <f t="shared" si="101"/>
        <v>4315.91</v>
      </c>
      <c r="Q60" s="43">
        <f t="shared" si="3"/>
        <v>0</v>
      </c>
    </row>
    <row r="61" spans="1:17" s="11" customFormat="1" ht="25.5" x14ac:dyDescent="0.2">
      <c r="A61" s="37" t="s">
        <v>159</v>
      </c>
      <c r="B61" s="37" t="s">
        <v>137</v>
      </c>
      <c r="C61" s="38" t="s">
        <v>138</v>
      </c>
      <c r="D61" s="39" t="s">
        <v>132</v>
      </c>
      <c r="E61" s="36">
        <v>5577.45</v>
      </c>
      <c r="F61" s="36">
        <v>0</v>
      </c>
      <c r="G61" s="36"/>
      <c r="H61" s="36">
        <f t="shared" si="68"/>
        <v>0</v>
      </c>
      <c r="I61" s="36">
        <f t="shared" si="69"/>
        <v>5577.45</v>
      </c>
      <c r="J61" s="36">
        <v>9.16</v>
      </c>
      <c r="K61" s="36">
        <f t="shared" si="92"/>
        <v>11.18</v>
      </c>
      <c r="L61" s="36">
        <f t="shared" si="93"/>
        <v>62355.89</v>
      </c>
      <c r="M61" s="36">
        <f t="shared" si="98"/>
        <v>0</v>
      </c>
      <c r="N61" s="36">
        <f t="shared" si="99"/>
        <v>0</v>
      </c>
      <c r="O61" s="36">
        <f t="shared" si="100"/>
        <v>0</v>
      </c>
      <c r="P61" s="36">
        <f t="shared" si="101"/>
        <v>62355.89</v>
      </c>
      <c r="Q61" s="43">
        <f t="shared" si="3"/>
        <v>0</v>
      </c>
    </row>
    <row r="62" spans="1:17" s="11" customFormat="1" ht="38.25" x14ac:dyDescent="0.2">
      <c r="A62" s="37" t="s">
        <v>160</v>
      </c>
      <c r="B62" s="37" t="s">
        <v>147</v>
      </c>
      <c r="C62" s="38" t="s">
        <v>161</v>
      </c>
      <c r="D62" s="39" t="s">
        <v>132</v>
      </c>
      <c r="E62" s="36">
        <v>6316.4</v>
      </c>
      <c r="F62" s="36">
        <v>0</v>
      </c>
      <c r="G62" s="36"/>
      <c r="H62" s="36">
        <f t="shared" si="68"/>
        <v>0</v>
      </c>
      <c r="I62" s="36">
        <f t="shared" si="69"/>
        <v>6316.4</v>
      </c>
      <c r="J62" s="36">
        <v>9.58</v>
      </c>
      <c r="K62" s="36">
        <f t="shared" si="92"/>
        <v>11.69</v>
      </c>
      <c r="L62" s="36">
        <f t="shared" si="93"/>
        <v>73838.710000000006</v>
      </c>
      <c r="M62" s="36">
        <f t="shared" si="98"/>
        <v>0</v>
      </c>
      <c r="N62" s="36">
        <f t="shared" si="99"/>
        <v>0</v>
      </c>
      <c r="O62" s="36">
        <f t="shared" si="100"/>
        <v>0</v>
      </c>
      <c r="P62" s="36">
        <f t="shared" si="101"/>
        <v>73838.710000000006</v>
      </c>
      <c r="Q62" s="43">
        <f t="shared" si="3"/>
        <v>0</v>
      </c>
    </row>
    <row r="63" spans="1:17" s="11" customFormat="1" ht="38.25" x14ac:dyDescent="0.2">
      <c r="A63" s="37" t="s">
        <v>162</v>
      </c>
      <c r="B63" s="37" t="s">
        <v>127</v>
      </c>
      <c r="C63" s="38" t="s">
        <v>128</v>
      </c>
      <c r="D63" s="39" t="s">
        <v>61</v>
      </c>
      <c r="E63" s="36">
        <v>6943.42</v>
      </c>
      <c r="F63" s="36">
        <v>0</v>
      </c>
      <c r="G63" s="36"/>
      <c r="H63" s="36">
        <f t="shared" si="68"/>
        <v>0</v>
      </c>
      <c r="I63" s="36">
        <f t="shared" si="69"/>
        <v>6943.42</v>
      </c>
      <c r="J63" s="36">
        <v>0.34</v>
      </c>
      <c r="K63" s="36">
        <f t="shared" si="92"/>
        <v>0.41</v>
      </c>
      <c r="L63" s="36">
        <f t="shared" si="93"/>
        <v>2846.8</v>
      </c>
      <c r="M63" s="36">
        <f t="shared" si="98"/>
        <v>0</v>
      </c>
      <c r="N63" s="36">
        <f t="shared" si="99"/>
        <v>0</v>
      </c>
      <c r="O63" s="36">
        <f t="shared" si="100"/>
        <v>0</v>
      </c>
      <c r="P63" s="36">
        <f t="shared" si="101"/>
        <v>2846.8</v>
      </c>
      <c r="Q63" s="43">
        <f t="shared" si="3"/>
        <v>0</v>
      </c>
    </row>
    <row r="64" spans="1:17" s="11" customFormat="1" ht="25.5" x14ac:dyDescent="0.2">
      <c r="A64" s="37" t="s">
        <v>163</v>
      </c>
      <c r="B64" s="37" t="s">
        <v>144</v>
      </c>
      <c r="C64" s="38" t="s">
        <v>145</v>
      </c>
      <c r="D64" s="39" t="s">
        <v>61</v>
      </c>
      <c r="E64" s="36">
        <v>7827.85</v>
      </c>
      <c r="F64" s="36">
        <v>0</v>
      </c>
      <c r="G64" s="36"/>
      <c r="H64" s="36">
        <f t="shared" si="68"/>
        <v>0</v>
      </c>
      <c r="I64" s="36">
        <f t="shared" si="69"/>
        <v>7827.85</v>
      </c>
      <c r="J64" s="36">
        <v>0.99</v>
      </c>
      <c r="K64" s="36">
        <f t="shared" si="92"/>
        <v>1.2</v>
      </c>
      <c r="L64" s="36">
        <f t="shared" si="93"/>
        <v>9393.42</v>
      </c>
      <c r="M64" s="36">
        <f t="shared" si="98"/>
        <v>0</v>
      </c>
      <c r="N64" s="36">
        <f t="shared" si="99"/>
        <v>0</v>
      </c>
      <c r="O64" s="36">
        <f t="shared" si="100"/>
        <v>0</v>
      </c>
      <c r="P64" s="36">
        <f t="shared" si="101"/>
        <v>9393.42</v>
      </c>
      <c r="Q64" s="43">
        <f t="shared" si="3"/>
        <v>0</v>
      </c>
    </row>
    <row r="65" spans="1:17" s="11" customFormat="1" ht="25.5" x14ac:dyDescent="0.2">
      <c r="A65" s="37" t="s">
        <v>164</v>
      </c>
      <c r="B65" s="37" t="s">
        <v>140</v>
      </c>
      <c r="C65" s="38" t="s">
        <v>165</v>
      </c>
      <c r="D65" s="39" t="s">
        <v>132</v>
      </c>
      <c r="E65" s="36">
        <v>17612.650000000001</v>
      </c>
      <c r="F65" s="36">
        <v>0</v>
      </c>
      <c r="G65" s="36"/>
      <c r="H65" s="36">
        <f t="shared" si="68"/>
        <v>0</v>
      </c>
      <c r="I65" s="36">
        <f t="shared" si="69"/>
        <v>17612.650000000001</v>
      </c>
      <c r="J65" s="36">
        <v>0.67</v>
      </c>
      <c r="K65" s="36">
        <f t="shared" si="92"/>
        <v>0.81</v>
      </c>
      <c r="L65" s="36">
        <f t="shared" si="93"/>
        <v>14266.24</v>
      </c>
      <c r="M65" s="36">
        <f t="shared" si="98"/>
        <v>0</v>
      </c>
      <c r="N65" s="36">
        <f t="shared" si="99"/>
        <v>0</v>
      </c>
      <c r="O65" s="36">
        <f t="shared" si="100"/>
        <v>0</v>
      </c>
      <c r="P65" s="36">
        <f t="shared" si="101"/>
        <v>14266.24</v>
      </c>
      <c r="Q65" s="43">
        <f t="shared" si="3"/>
        <v>0</v>
      </c>
    </row>
    <row r="66" spans="1:17" s="80" customFormat="1" ht="12.75" x14ac:dyDescent="0.2">
      <c r="A66" s="73" t="s">
        <v>166</v>
      </c>
      <c r="B66" s="74"/>
      <c r="C66" s="75" t="s">
        <v>167</v>
      </c>
      <c r="D66" s="74"/>
      <c r="E66" s="77" t="s">
        <v>27</v>
      </c>
      <c r="F66" s="77"/>
      <c r="G66" s="77"/>
      <c r="H66" s="77"/>
      <c r="I66" s="76"/>
      <c r="J66" s="77" t="s">
        <v>27</v>
      </c>
      <c r="K66" s="74"/>
      <c r="L66" s="78">
        <f>SUM(L67:L74)</f>
        <v>279184.40000000002</v>
      </c>
      <c r="M66" s="78">
        <f t="shared" ref="M66:P66" si="102">SUM(M67:M74)</f>
        <v>76000.296999999991</v>
      </c>
      <c r="N66" s="78">
        <f t="shared" si="102"/>
        <v>187198.77255999998</v>
      </c>
      <c r="O66" s="78">
        <f t="shared" si="102"/>
        <v>263199.06955999997</v>
      </c>
      <c r="P66" s="78">
        <f t="shared" si="102"/>
        <v>15985.330440000029</v>
      </c>
      <c r="Q66" s="79">
        <f t="shared" si="3"/>
        <v>4.6263627526983805E-2</v>
      </c>
    </row>
    <row r="67" spans="1:17" s="11" customFormat="1" ht="12.75" x14ac:dyDescent="0.2">
      <c r="A67" s="37" t="s">
        <v>168</v>
      </c>
      <c r="B67" s="37" t="s">
        <v>118</v>
      </c>
      <c r="C67" s="38" t="s">
        <v>119</v>
      </c>
      <c r="D67" s="39" t="s">
        <v>52</v>
      </c>
      <c r="E67" s="36">
        <v>15043.78</v>
      </c>
      <c r="F67" s="36">
        <v>13451.38</v>
      </c>
      <c r="G67" s="36">
        <v>1592.39</v>
      </c>
      <c r="H67" s="36">
        <f t="shared" si="68"/>
        <v>15043.769999999999</v>
      </c>
      <c r="I67" s="36">
        <f t="shared" si="69"/>
        <v>1.0000000002037268E-2</v>
      </c>
      <c r="J67" s="36">
        <v>0.67</v>
      </c>
      <c r="K67" s="36">
        <f t="shared" ref="K67:K74" si="103">TRUNC(J67*1.2211,2)</f>
        <v>0.81</v>
      </c>
      <c r="L67" s="36">
        <f t="shared" ref="L67:L74" si="104">TRUNC(E67*K67,2)</f>
        <v>12185.46</v>
      </c>
      <c r="M67" s="36">
        <f t="shared" ref="M67" si="105">F67*K67</f>
        <v>10895.6178</v>
      </c>
      <c r="N67" s="36">
        <f t="shared" ref="N67" si="106">G67*K67</f>
        <v>1289.8359000000003</v>
      </c>
      <c r="O67" s="36">
        <f t="shared" ref="O67" si="107">H67*K67</f>
        <v>12185.4537</v>
      </c>
      <c r="P67" s="36">
        <f t="shared" ref="P67" si="108">L67-O67</f>
        <v>6.2999999991006916E-3</v>
      </c>
      <c r="Q67" s="43">
        <f t="shared" si="3"/>
        <v>2.1418893773695251E-3</v>
      </c>
    </row>
    <row r="68" spans="1:17" s="11" customFormat="1" ht="51" x14ac:dyDescent="0.2">
      <c r="A68" s="37" t="s">
        <v>169</v>
      </c>
      <c r="B68" s="37" t="s">
        <v>50</v>
      </c>
      <c r="C68" s="38" t="s">
        <v>51</v>
      </c>
      <c r="D68" s="39" t="s">
        <v>52</v>
      </c>
      <c r="E68" s="36">
        <v>15043.78</v>
      </c>
      <c r="F68" s="36">
        <v>13451.38</v>
      </c>
      <c r="G68" s="36">
        <v>1592.39</v>
      </c>
      <c r="H68" s="36">
        <f t="shared" si="68"/>
        <v>15043.769999999999</v>
      </c>
      <c r="I68" s="36">
        <f t="shared" si="69"/>
        <v>1.0000000002037268E-2</v>
      </c>
      <c r="J68" s="36">
        <v>3.97</v>
      </c>
      <c r="K68" s="36">
        <f t="shared" si="103"/>
        <v>4.84</v>
      </c>
      <c r="L68" s="36">
        <f t="shared" si="104"/>
        <v>72811.89</v>
      </c>
      <c r="M68" s="36">
        <f t="shared" ref="M68:M74" si="109">F68*K68</f>
        <v>65104.679199999991</v>
      </c>
      <c r="N68" s="36">
        <f t="shared" ref="N68:N74" si="110">G68*K68</f>
        <v>7707.1676000000007</v>
      </c>
      <c r="O68" s="36">
        <f t="shared" ref="O68:O74" si="111">H68*K68</f>
        <v>72811.846799999985</v>
      </c>
      <c r="P68" s="36">
        <f t="shared" ref="P68:P74" si="112">L68-O68</f>
        <v>4.3200000014621764E-2</v>
      </c>
      <c r="Q68" s="43">
        <f t="shared" si="3"/>
        <v>1.2798450106751234E-2</v>
      </c>
    </row>
    <row r="69" spans="1:17" s="11" customFormat="1" ht="12.75" x14ac:dyDescent="0.2">
      <c r="A69" s="37" t="s">
        <v>170</v>
      </c>
      <c r="B69" s="37" t="s">
        <v>134</v>
      </c>
      <c r="C69" s="38" t="s">
        <v>158</v>
      </c>
      <c r="D69" s="39" t="s">
        <v>132</v>
      </c>
      <c r="E69" s="36">
        <v>2476.6</v>
      </c>
      <c r="F69" s="36">
        <v>0</v>
      </c>
      <c r="G69" s="36"/>
      <c r="H69" s="36">
        <f t="shared" si="68"/>
        <v>0</v>
      </c>
      <c r="I69" s="36">
        <f t="shared" si="69"/>
        <v>2476.6</v>
      </c>
      <c r="J69" s="36">
        <v>2.83</v>
      </c>
      <c r="K69" s="36">
        <f t="shared" si="103"/>
        <v>3.45</v>
      </c>
      <c r="L69" s="36">
        <f t="shared" si="104"/>
        <v>8544.27</v>
      </c>
      <c r="M69" s="36">
        <f t="shared" si="109"/>
        <v>0</v>
      </c>
      <c r="N69" s="36">
        <f t="shared" si="110"/>
        <v>0</v>
      </c>
      <c r="O69" s="36">
        <f t="shared" si="111"/>
        <v>0</v>
      </c>
      <c r="P69" s="36">
        <f t="shared" si="112"/>
        <v>8544.27</v>
      </c>
      <c r="Q69" s="43">
        <f t="shared" si="3"/>
        <v>0</v>
      </c>
    </row>
    <row r="70" spans="1:17" s="11" customFormat="1" ht="25.5" x14ac:dyDescent="0.2">
      <c r="A70" s="37" t="s">
        <v>171</v>
      </c>
      <c r="B70" s="37" t="s">
        <v>137</v>
      </c>
      <c r="C70" s="38" t="s">
        <v>138</v>
      </c>
      <c r="D70" s="39" t="s">
        <v>132</v>
      </c>
      <c r="E70" s="36">
        <v>8367.98</v>
      </c>
      <c r="F70" s="36">
        <v>0</v>
      </c>
      <c r="G70" s="36">
        <f>E70-0.01</f>
        <v>8367.9699999999993</v>
      </c>
      <c r="H70" s="36">
        <f t="shared" si="68"/>
        <v>8367.9699999999993</v>
      </c>
      <c r="I70" s="36">
        <f t="shared" si="69"/>
        <v>1.0000000000218279E-2</v>
      </c>
      <c r="J70" s="36">
        <v>9.16</v>
      </c>
      <c r="K70" s="36">
        <f t="shared" si="103"/>
        <v>11.18</v>
      </c>
      <c r="L70" s="36">
        <f t="shared" si="104"/>
        <v>93554.01</v>
      </c>
      <c r="M70" s="36">
        <f t="shared" si="109"/>
        <v>0</v>
      </c>
      <c r="N70" s="36">
        <f t="shared" si="110"/>
        <v>93553.904599999994</v>
      </c>
      <c r="O70" s="36">
        <f t="shared" si="111"/>
        <v>93553.904599999994</v>
      </c>
      <c r="P70" s="36">
        <f t="shared" si="112"/>
        <v>0.10540000000037253</v>
      </c>
      <c r="Q70" s="43">
        <f t="shared" si="3"/>
        <v>1.6444370427847257E-2</v>
      </c>
    </row>
    <row r="71" spans="1:17" s="11" customFormat="1" ht="38.25" x14ac:dyDescent="0.2">
      <c r="A71" s="37" t="s">
        <v>172</v>
      </c>
      <c r="B71" s="37" t="s">
        <v>147</v>
      </c>
      <c r="C71" s="38" t="s">
        <v>148</v>
      </c>
      <c r="D71" s="39" t="s">
        <v>132</v>
      </c>
      <c r="E71" s="36">
        <v>3796.57</v>
      </c>
      <c r="F71" s="36">
        <v>0</v>
      </c>
      <c r="G71" s="36">
        <f>'LOTE 06'!H25-BM!G70</f>
        <v>3257.9339999999993</v>
      </c>
      <c r="H71" s="36">
        <f t="shared" si="68"/>
        <v>3257.9339999999993</v>
      </c>
      <c r="I71" s="36">
        <f t="shared" si="69"/>
        <v>538.63600000000088</v>
      </c>
      <c r="J71" s="36">
        <v>9.58</v>
      </c>
      <c r="K71" s="36">
        <f t="shared" si="103"/>
        <v>11.69</v>
      </c>
      <c r="L71" s="36">
        <f t="shared" si="104"/>
        <v>44381.9</v>
      </c>
      <c r="M71" s="36">
        <f t="shared" si="109"/>
        <v>0</v>
      </c>
      <c r="N71" s="36">
        <f t="shared" si="110"/>
        <v>38085.248459999988</v>
      </c>
      <c r="O71" s="36">
        <f t="shared" si="111"/>
        <v>38085.248459999988</v>
      </c>
      <c r="P71" s="36">
        <f t="shared" si="112"/>
        <v>6296.6515400000135</v>
      </c>
      <c r="Q71" s="43">
        <f t="shared" si="3"/>
        <v>6.6944072103735488E-3</v>
      </c>
    </row>
    <row r="72" spans="1:17" s="11" customFormat="1" ht="38.25" x14ac:dyDescent="0.2">
      <c r="A72" s="37" t="s">
        <v>173</v>
      </c>
      <c r="B72" s="37" t="s">
        <v>127</v>
      </c>
      <c r="C72" s="38" t="s">
        <v>128</v>
      </c>
      <c r="D72" s="39" t="s">
        <v>61</v>
      </c>
      <c r="E72" s="36">
        <v>2790.87</v>
      </c>
      <c r="F72" s="36">
        <v>0</v>
      </c>
      <c r="G72" s="36"/>
      <c r="H72" s="36">
        <f t="shared" si="68"/>
        <v>0</v>
      </c>
      <c r="I72" s="36">
        <f t="shared" si="69"/>
        <v>2790.87</v>
      </c>
      <c r="J72" s="36">
        <v>0.34</v>
      </c>
      <c r="K72" s="36">
        <f t="shared" si="103"/>
        <v>0.41</v>
      </c>
      <c r="L72" s="36">
        <f t="shared" si="104"/>
        <v>1144.25</v>
      </c>
      <c r="M72" s="36">
        <f t="shared" si="109"/>
        <v>0</v>
      </c>
      <c r="N72" s="36">
        <f t="shared" si="110"/>
        <v>0</v>
      </c>
      <c r="O72" s="36">
        <f t="shared" si="111"/>
        <v>0</v>
      </c>
      <c r="P72" s="36">
        <f t="shared" si="112"/>
        <v>1144.25</v>
      </c>
      <c r="Q72" s="43">
        <f t="shared" si="3"/>
        <v>0</v>
      </c>
    </row>
    <row r="73" spans="1:17" s="11" customFormat="1" ht="25.5" x14ac:dyDescent="0.2">
      <c r="A73" s="37" t="s">
        <v>174</v>
      </c>
      <c r="B73" s="37" t="s">
        <v>144</v>
      </c>
      <c r="C73" s="38" t="s">
        <v>145</v>
      </c>
      <c r="D73" s="39" t="s">
        <v>61</v>
      </c>
      <c r="E73" s="36">
        <v>15405.34</v>
      </c>
      <c r="F73" s="36">
        <v>0</v>
      </c>
      <c r="G73" s="36">
        <f>E73-0.01</f>
        <v>15405.33</v>
      </c>
      <c r="H73" s="36">
        <f t="shared" si="68"/>
        <v>15405.33</v>
      </c>
      <c r="I73" s="36">
        <f t="shared" si="69"/>
        <v>1.0000000000218279E-2</v>
      </c>
      <c r="J73" s="36">
        <v>0.99</v>
      </c>
      <c r="K73" s="36">
        <f t="shared" si="103"/>
        <v>1.2</v>
      </c>
      <c r="L73" s="36">
        <f t="shared" si="104"/>
        <v>18486.400000000001</v>
      </c>
      <c r="M73" s="36">
        <f t="shared" si="109"/>
        <v>0</v>
      </c>
      <c r="N73" s="36">
        <f t="shared" si="110"/>
        <v>18486.396000000001</v>
      </c>
      <c r="O73" s="36">
        <f t="shared" si="111"/>
        <v>18486.396000000001</v>
      </c>
      <c r="P73" s="36">
        <f t="shared" si="112"/>
        <v>4.0000000008149073E-3</v>
      </c>
      <c r="Q73" s="43">
        <f t="shared" si="3"/>
        <v>3.2494329873204871E-3</v>
      </c>
    </row>
    <row r="74" spans="1:17" s="11" customFormat="1" ht="25.5" x14ac:dyDescent="0.2">
      <c r="A74" s="37" t="s">
        <v>175</v>
      </c>
      <c r="B74" s="37" t="s">
        <v>140</v>
      </c>
      <c r="C74" s="38" t="s">
        <v>165</v>
      </c>
      <c r="D74" s="39" t="s">
        <v>142</v>
      </c>
      <c r="E74" s="36">
        <v>34662.01</v>
      </c>
      <c r="F74" s="36">
        <v>0</v>
      </c>
      <c r="G74" s="36">
        <f>E74-0.01</f>
        <v>34662</v>
      </c>
      <c r="H74" s="36">
        <f t="shared" si="68"/>
        <v>34662</v>
      </c>
      <c r="I74" s="36">
        <f t="shared" si="69"/>
        <v>1.0000000002037268E-2</v>
      </c>
      <c r="J74" s="36">
        <v>0.67</v>
      </c>
      <c r="K74" s="36">
        <f t="shared" si="103"/>
        <v>0.81</v>
      </c>
      <c r="L74" s="36">
        <f t="shared" si="104"/>
        <v>28076.22</v>
      </c>
      <c r="M74" s="36">
        <f t="shared" si="109"/>
        <v>0</v>
      </c>
      <c r="N74" s="36">
        <f t="shared" si="110"/>
        <v>28076.22</v>
      </c>
      <c r="O74" s="36">
        <f t="shared" si="111"/>
        <v>28076.22</v>
      </c>
      <c r="P74" s="36">
        <f t="shared" si="112"/>
        <v>0</v>
      </c>
      <c r="Q74" s="43">
        <f t="shared" si="3"/>
        <v>4.9350774173217539E-3</v>
      </c>
    </row>
    <row r="75" spans="1:17" s="80" customFormat="1" ht="12.75" x14ac:dyDescent="0.2">
      <c r="A75" s="73" t="s">
        <v>176</v>
      </c>
      <c r="B75" s="74"/>
      <c r="C75" s="75" t="s">
        <v>177</v>
      </c>
      <c r="D75" s="74"/>
      <c r="E75" s="77" t="s">
        <v>27</v>
      </c>
      <c r="F75" s="77"/>
      <c r="G75" s="77"/>
      <c r="H75" s="77"/>
      <c r="I75" s="76"/>
      <c r="J75" s="77" t="s">
        <v>27</v>
      </c>
      <c r="K75" s="74"/>
      <c r="L75" s="78">
        <f>SUM(L76:L83)</f>
        <v>216534.28000000003</v>
      </c>
      <c r="M75" s="78">
        <f t="shared" ref="M75:P75" si="113">SUM(M76:M83)</f>
        <v>107075.94551000001</v>
      </c>
      <c r="N75" s="78">
        <f t="shared" si="113"/>
        <v>88983.824800000002</v>
      </c>
      <c r="O75" s="78">
        <f t="shared" si="113"/>
        <v>196059.77030999999</v>
      </c>
      <c r="P75" s="78">
        <f t="shared" si="113"/>
        <v>20474.509689999999</v>
      </c>
      <c r="Q75" s="79">
        <f t="shared" si="3"/>
        <v>3.446226539406555E-2</v>
      </c>
    </row>
    <row r="76" spans="1:17" s="11" customFormat="1" ht="12.75" x14ac:dyDescent="0.2">
      <c r="A76" s="37" t="s">
        <v>178</v>
      </c>
      <c r="B76" s="37" t="s">
        <v>118</v>
      </c>
      <c r="C76" s="38" t="s">
        <v>119</v>
      </c>
      <c r="D76" s="39" t="s">
        <v>52</v>
      </c>
      <c r="E76" s="36">
        <v>14340.14</v>
      </c>
      <c r="F76" s="36">
        <v>12171.829</v>
      </c>
      <c r="G76" s="36">
        <v>2168.3000000000002</v>
      </c>
      <c r="H76" s="36">
        <f t="shared" si="68"/>
        <v>14340.129000000001</v>
      </c>
      <c r="I76" s="36">
        <f t="shared" si="69"/>
        <v>1.0999999998603016E-2</v>
      </c>
      <c r="J76" s="36">
        <v>0.67</v>
      </c>
      <c r="K76" s="36">
        <f t="shared" ref="K76:K83" si="114">TRUNC(J76*1.2211,2)</f>
        <v>0.81</v>
      </c>
      <c r="L76" s="36">
        <f t="shared" ref="L76:L83" si="115">TRUNC(E76*K76,2)</f>
        <v>11615.51</v>
      </c>
      <c r="M76" s="36">
        <f t="shared" ref="M76" si="116">F76*K76</f>
        <v>9859.1814900000008</v>
      </c>
      <c r="N76" s="36">
        <f t="shared" ref="N76" si="117">G76*K76</f>
        <v>1756.3230000000003</v>
      </c>
      <c r="O76" s="36">
        <f t="shared" ref="O76" si="118">H76*K76</f>
        <v>11615.504490000001</v>
      </c>
      <c r="P76" s="36">
        <f t="shared" ref="P76" si="119">L76-O76</f>
        <v>5.5099999990488868E-3</v>
      </c>
      <c r="Q76" s="43">
        <f t="shared" si="3"/>
        <v>2.0417069640926893E-3</v>
      </c>
    </row>
    <row r="77" spans="1:17" s="11" customFormat="1" ht="51" x14ac:dyDescent="0.2">
      <c r="A77" s="37" t="s">
        <v>179</v>
      </c>
      <c r="B77" s="37" t="s">
        <v>50</v>
      </c>
      <c r="C77" s="38" t="s">
        <v>51</v>
      </c>
      <c r="D77" s="39" t="s">
        <v>52</v>
      </c>
      <c r="E77" s="36">
        <v>14340.14</v>
      </c>
      <c r="F77" s="36">
        <v>12171.829</v>
      </c>
      <c r="G77" s="36">
        <v>2168.3000000000002</v>
      </c>
      <c r="H77" s="36">
        <f t="shared" si="68"/>
        <v>14340.129000000001</v>
      </c>
      <c r="I77" s="36">
        <f t="shared" si="69"/>
        <v>1.0999999998603016E-2</v>
      </c>
      <c r="J77" s="36">
        <v>3.97</v>
      </c>
      <c r="K77" s="36">
        <f t="shared" si="114"/>
        <v>4.84</v>
      </c>
      <c r="L77" s="36">
        <f t="shared" si="115"/>
        <v>69406.27</v>
      </c>
      <c r="M77" s="36">
        <f t="shared" ref="M77:M83" si="120">F77*K77</f>
        <v>58911.65236</v>
      </c>
      <c r="N77" s="36">
        <f t="shared" ref="N77:N83" si="121">G77*K77</f>
        <v>10494.572</v>
      </c>
      <c r="O77" s="36">
        <f t="shared" ref="O77:O83" si="122">H77*K77</f>
        <v>69406.224360000007</v>
      </c>
      <c r="P77" s="36">
        <f t="shared" ref="P77:P83" si="123">L77-O77</f>
        <v>4.5639999996637926E-2</v>
      </c>
      <c r="Q77" s="43">
        <f t="shared" ref="Q77:Q140" si="124">O77/$L$181</f>
        <v>1.2199829266924216E-2</v>
      </c>
    </row>
    <row r="78" spans="1:17" s="11" customFormat="1" ht="12.75" x14ac:dyDescent="0.2">
      <c r="A78" s="37" t="s">
        <v>180</v>
      </c>
      <c r="B78" s="37" t="s">
        <v>134</v>
      </c>
      <c r="C78" s="38" t="s">
        <v>158</v>
      </c>
      <c r="D78" s="39" t="s">
        <v>132</v>
      </c>
      <c r="E78" s="36">
        <v>1798.16</v>
      </c>
      <c r="F78" s="36">
        <v>0</v>
      </c>
      <c r="G78" s="36"/>
      <c r="H78" s="36">
        <f t="shared" si="68"/>
        <v>0</v>
      </c>
      <c r="I78" s="36">
        <f t="shared" si="69"/>
        <v>1798.16</v>
      </c>
      <c r="J78" s="36">
        <v>2.83</v>
      </c>
      <c r="K78" s="36">
        <f t="shared" si="114"/>
        <v>3.45</v>
      </c>
      <c r="L78" s="36">
        <f t="shared" si="115"/>
        <v>6203.65</v>
      </c>
      <c r="M78" s="36">
        <f t="shared" si="120"/>
        <v>0</v>
      </c>
      <c r="N78" s="36">
        <f t="shared" si="121"/>
        <v>0</v>
      </c>
      <c r="O78" s="36">
        <f t="shared" si="122"/>
        <v>0</v>
      </c>
      <c r="P78" s="36">
        <f t="shared" si="123"/>
        <v>6203.65</v>
      </c>
      <c r="Q78" s="43">
        <f t="shared" si="124"/>
        <v>0</v>
      </c>
    </row>
    <row r="79" spans="1:17" s="11" customFormat="1" ht="25.5" x14ac:dyDescent="0.2">
      <c r="A79" s="37" t="s">
        <v>181</v>
      </c>
      <c r="B79" s="37" t="s">
        <v>137</v>
      </c>
      <c r="C79" s="38" t="s">
        <v>138</v>
      </c>
      <c r="D79" s="39" t="s">
        <v>132</v>
      </c>
      <c r="E79" s="36">
        <v>8425.23</v>
      </c>
      <c r="F79" s="36">
        <v>3332.9369999999999</v>
      </c>
      <c r="G79" s="36">
        <f>'LOTE 07'!H23</f>
        <v>4205.8</v>
      </c>
      <c r="H79" s="36">
        <f t="shared" si="68"/>
        <v>7538.7370000000001</v>
      </c>
      <c r="I79" s="36">
        <f t="shared" si="69"/>
        <v>886.49299999999948</v>
      </c>
      <c r="J79" s="36">
        <v>9.16</v>
      </c>
      <c r="K79" s="36">
        <f t="shared" si="114"/>
        <v>11.18</v>
      </c>
      <c r="L79" s="36">
        <f t="shared" si="115"/>
        <v>94194.07</v>
      </c>
      <c r="M79" s="36">
        <f t="shared" si="120"/>
        <v>37262.235659999998</v>
      </c>
      <c r="N79" s="36">
        <f t="shared" si="121"/>
        <v>47020.843999999997</v>
      </c>
      <c r="O79" s="36">
        <f t="shared" si="122"/>
        <v>84283.079660000003</v>
      </c>
      <c r="P79" s="36">
        <f t="shared" si="123"/>
        <v>9910.9903400000039</v>
      </c>
      <c r="Q79" s="43">
        <f t="shared" si="124"/>
        <v>1.4814797828639198E-2</v>
      </c>
    </row>
    <row r="80" spans="1:17" s="11" customFormat="1" ht="38.25" x14ac:dyDescent="0.2">
      <c r="A80" s="37" t="s">
        <v>182</v>
      </c>
      <c r="B80" s="37" t="s">
        <v>147</v>
      </c>
      <c r="C80" s="38" t="s">
        <v>183</v>
      </c>
      <c r="D80" s="39" t="s">
        <v>152</v>
      </c>
      <c r="E80" s="36">
        <v>117.39</v>
      </c>
      <c r="F80" s="36">
        <v>0</v>
      </c>
      <c r="G80" s="36"/>
      <c r="H80" s="36">
        <f t="shared" si="68"/>
        <v>0</v>
      </c>
      <c r="I80" s="36">
        <f t="shared" si="69"/>
        <v>117.39</v>
      </c>
      <c r="J80" s="36">
        <v>9.58</v>
      </c>
      <c r="K80" s="36">
        <f t="shared" si="114"/>
        <v>11.69</v>
      </c>
      <c r="L80" s="36">
        <f t="shared" si="115"/>
        <v>1372.28</v>
      </c>
      <c r="M80" s="36">
        <f t="shared" si="120"/>
        <v>0</v>
      </c>
      <c r="N80" s="36">
        <f t="shared" si="121"/>
        <v>0</v>
      </c>
      <c r="O80" s="36">
        <f t="shared" si="122"/>
        <v>0</v>
      </c>
      <c r="P80" s="36">
        <f t="shared" si="123"/>
        <v>1372.28</v>
      </c>
      <c r="Q80" s="43">
        <f t="shared" si="124"/>
        <v>0</v>
      </c>
    </row>
    <row r="81" spans="1:17" s="11" customFormat="1" ht="25.5" x14ac:dyDescent="0.2">
      <c r="A81" s="37" t="s">
        <v>184</v>
      </c>
      <c r="B81" s="37" t="s">
        <v>144</v>
      </c>
      <c r="C81" s="38" t="s">
        <v>145</v>
      </c>
      <c r="D81" s="39" t="s">
        <v>61</v>
      </c>
      <c r="E81" s="36">
        <v>9830.2999999999993</v>
      </c>
      <c r="F81" s="36">
        <v>0</v>
      </c>
      <c r="G81" s="36">
        <f>E81</f>
        <v>9830.2999999999993</v>
      </c>
      <c r="H81" s="36">
        <f t="shared" si="68"/>
        <v>9830.2999999999993</v>
      </c>
      <c r="I81" s="36">
        <f t="shared" si="69"/>
        <v>0</v>
      </c>
      <c r="J81" s="36">
        <v>0.99</v>
      </c>
      <c r="K81" s="36">
        <f t="shared" si="114"/>
        <v>1.2</v>
      </c>
      <c r="L81" s="36">
        <f t="shared" si="115"/>
        <v>11796.36</v>
      </c>
      <c r="M81" s="36">
        <f t="shared" si="120"/>
        <v>0</v>
      </c>
      <c r="N81" s="36">
        <f t="shared" si="121"/>
        <v>11796.359999999999</v>
      </c>
      <c r="O81" s="36">
        <f t="shared" si="122"/>
        <v>11796.359999999999</v>
      </c>
      <c r="P81" s="36">
        <f t="shared" si="123"/>
        <v>0</v>
      </c>
      <c r="Q81" s="43">
        <f t="shared" si="124"/>
        <v>2.0734967115444186E-3</v>
      </c>
    </row>
    <row r="82" spans="1:17" s="11" customFormat="1" ht="25.5" x14ac:dyDescent="0.2">
      <c r="A82" s="37" t="s">
        <v>185</v>
      </c>
      <c r="B82" s="37" t="s">
        <v>140</v>
      </c>
      <c r="C82" s="38" t="s">
        <v>186</v>
      </c>
      <c r="D82" s="39" t="s">
        <v>187</v>
      </c>
      <c r="E82" s="36">
        <v>22118.18</v>
      </c>
      <c r="F82" s="36">
        <v>0</v>
      </c>
      <c r="G82" s="36">
        <f>E82</f>
        <v>22118.18</v>
      </c>
      <c r="H82" s="36">
        <f t="shared" si="68"/>
        <v>22118.18</v>
      </c>
      <c r="I82" s="36">
        <f t="shared" si="69"/>
        <v>0</v>
      </c>
      <c r="J82" s="36">
        <v>0.67</v>
      </c>
      <c r="K82" s="36">
        <f t="shared" si="114"/>
        <v>0.81</v>
      </c>
      <c r="L82" s="36">
        <f t="shared" si="115"/>
        <v>17915.72</v>
      </c>
      <c r="M82" s="36">
        <f t="shared" si="120"/>
        <v>0</v>
      </c>
      <c r="N82" s="36">
        <f t="shared" si="121"/>
        <v>17915.7258</v>
      </c>
      <c r="O82" s="36">
        <f t="shared" si="122"/>
        <v>17915.7258</v>
      </c>
      <c r="P82" s="36">
        <f t="shared" si="123"/>
        <v>-5.7999999989988282E-3</v>
      </c>
      <c r="Q82" s="43">
        <f t="shared" si="124"/>
        <v>3.1491238425439289E-3</v>
      </c>
    </row>
    <row r="83" spans="1:17" s="11" customFormat="1" ht="38.25" x14ac:dyDescent="0.2">
      <c r="A83" s="37" t="s">
        <v>188</v>
      </c>
      <c r="B83" s="37" t="s">
        <v>127</v>
      </c>
      <c r="C83" s="38" t="s">
        <v>128</v>
      </c>
      <c r="D83" s="39" t="s">
        <v>61</v>
      </c>
      <c r="E83" s="36">
        <v>9830.2999999999993</v>
      </c>
      <c r="F83" s="36">
        <v>2543.6</v>
      </c>
      <c r="G83" s="36"/>
      <c r="H83" s="36">
        <f t="shared" si="68"/>
        <v>2543.6</v>
      </c>
      <c r="I83" s="36">
        <f t="shared" si="69"/>
        <v>7286.6999999999989</v>
      </c>
      <c r="J83" s="36">
        <v>0.34</v>
      </c>
      <c r="K83" s="36">
        <f t="shared" si="114"/>
        <v>0.41</v>
      </c>
      <c r="L83" s="36">
        <f t="shared" si="115"/>
        <v>4030.42</v>
      </c>
      <c r="M83" s="36">
        <f t="shared" si="120"/>
        <v>1042.876</v>
      </c>
      <c r="N83" s="36">
        <f t="shared" si="121"/>
        <v>0</v>
      </c>
      <c r="O83" s="36">
        <f t="shared" si="122"/>
        <v>1042.876</v>
      </c>
      <c r="P83" s="36">
        <f t="shared" si="123"/>
        <v>2987.5439999999999</v>
      </c>
      <c r="Q83" s="43">
        <f t="shared" si="124"/>
        <v>1.8331078032109881E-4</v>
      </c>
    </row>
    <row r="84" spans="1:17" s="80" customFormat="1" ht="12.75" x14ac:dyDescent="0.2">
      <c r="A84" s="73" t="s">
        <v>189</v>
      </c>
      <c r="B84" s="74"/>
      <c r="C84" s="75" t="s">
        <v>190</v>
      </c>
      <c r="D84" s="74"/>
      <c r="E84" s="77" t="s">
        <v>27</v>
      </c>
      <c r="F84" s="77"/>
      <c r="G84" s="77"/>
      <c r="H84" s="77"/>
      <c r="I84" s="76"/>
      <c r="J84" s="77" t="s">
        <v>27</v>
      </c>
      <c r="K84" s="74"/>
      <c r="L84" s="78">
        <f>SUM(L85:L93)</f>
        <v>175195.37</v>
      </c>
      <c r="M84" s="78">
        <f t="shared" ref="M84:P84" si="125">SUM(M85:M93)</f>
        <v>96198.384674999994</v>
      </c>
      <c r="N84" s="78">
        <f t="shared" si="125"/>
        <v>2794.7724999999996</v>
      </c>
      <c r="O84" s="78">
        <f t="shared" si="125"/>
        <v>98993.157174999986</v>
      </c>
      <c r="P84" s="78">
        <f t="shared" si="125"/>
        <v>76202.212824999995</v>
      </c>
      <c r="Q84" s="79">
        <f t="shared" si="124"/>
        <v>1.7400451144909301E-2</v>
      </c>
    </row>
    <row r="85" spans="1:17" s="11" customFormat="1" ht="12.75" x14ac:dyDescent="0.2">
      <c r="A85" s="37" t="s">
        <v>191</v>
      </c>
      <c r="B85" s="37" t="s">
        <v>118</v>
      </c>
      <c r="C85" s="38" t="s">
        <v>119</v>
      </c>
      <c r="D85" s="39" t="s">
        <v>52</v>
      </c>
      <c r="E85" s="36">
        <v>13636.75</v>
      </c>
      <c r="F85" s="36">
        <v>13142.097</v>
      </c>
      <c r="G85" s="36">
        <v>494.65</v>
      </c>
      <c r="H85" s="36">
        <f t="shared" si="68"/>
        <v>13636.746999999999</v>
      </c>
      <c r="I85" s="36">
        <f t="shared" si="69"/>
        <v>3.0000000006111804E-3</v>
      </c>
      <c r="J85" s="36">
        <v>0.67</v>
      </c>
      <c r="K85" s="36">
        <f t="shared" ref="K85:K93" si="126">TRUNC(J85*1.2211,2)</f>
        <v>0.81</v>
      </c>
      <c r="L85" s="36">
        <f t="shared" ref="L85:L93" si="127">TRUNC(E85*K85,2)</f>
        <v>11045.76</v>
      </c>
      <c r="M85" s="36">
        <f t="shared" ref="M85" si="128">F85*K85</f>
        <v>10645.09857</v>
      </c>
      <c r="N85" s="36">
        <f t="shared" ref="N85" si="129">G85*K85</f>
        <v>400.66649999999998</v>
      </c>
      <c r="O85" s="36">
        <f t="shared" ref="O85" si="130">H85*K85</f>
        <v>11045.765069999999</v>
      </c>
      <c r="P85" s="36">
        <f t="shared" ref="P85" si="131">L85-O85</f>
        <v>-5.0699999992502853E-3</v>
      </c>
      <c r="Q85" s="43">
        <f t="shared" si="124"/>
        <v>1.9415614265025148E-3</v>
      </c>
    </row>
    <row r="86" spans="1:17" s="11" customFormat="1" ht="51" x14ac:dyDescent="0.2">
      <c r="A86" s="37" t="s">
        <v>192</v>
      </c>
      <c r="B86" s="37" t="s">
        <v>50</v>
      </c>
      <c r="C86" s="38" t="s">
        <v>51</v>
      </c>
      <c r="D86" s="39" t="s">
        <v>52</v>
      </c>
      <c r="E86" s="36">
        <v>13636.75</v>
      </c>
      <c r="F86" s="36">
        <v>13142.097</v>
      </c>
      <c r="G86" s="36">
        <v>494.65</v>
      </c>
      <c r="H86" s="36">
        <f t="shared" si="68"/>
        <v>13636.746999999999</v>
      </c>
      <c r="I86" s="36">
        <f t="shared" si="69"/>
        <v>3.0000000006111804E-3</v>
      </c>
      <c r="J86" s="36">
        <v>3.97</v>
      </c>
      <c r="K86" s="36">
        <f t="shared" si="126"/>
        <v>4.84</v>
      </c>
      <c r="L86" s="36">
        <f t="shared" si="127"/>
        <v>66001.87</v>
      </c>
      <c r="M86" s="36">
        <f t="shared" ref="M86:M93" si="132">F86*K86</f>
        <v>63607.749479999999</v>
      </c>
      <c r="N86" s="36">
        <f t="shared" ref="N86:N93" si="133">G86*K86</f>
        <v>2394.1059999999998</v>
      </c>
      <c r="O86" s="36">
        <f t="shared" ref="O86:O93" si="134">H86*K86</f>
        <v>66001.855479999998</v>
      </c>
      <c r="P86" s="36">
        <f t="shared" ref="P86:P93" si="135">L86-O86</f>
        <v>1.4519999996991828E-2</v>
      </c>
      <c r="Q86" s="43">
        <f t="shared" si="124"/>
        <v>1.1601428770706385E-2</v>
      </c>
    </row>
    <row r="87" spans="1:17" s="11" customFormat="1" ht="12.75" x14ac:dyDescent="0.2">
      <c r="A87" s="37" t="s">
        <v>193</v>
      </c>
      <c r="B87" s="37" t="s">
        <v>134</v>
      </c>
      <c r="C87" s="38" t="s">
        <v>158</v>
      </c>
      <c r="D87" s="39" t="s">
        <v>132</v>
      </c>
      <c r="E87" s="36">
        <v>520.53</v>
      </c>
      <c r="F87" s="36">
        <v>0</v>
      </c>
      <c r="G87" s="36"/>
      <c r="H87" s="36">
        <f t="shared" si="68"/>
        <v>0</v>
      </c>
      <c r="I87" s="36">
        <f t="shared" si="69"/>
        <v>520.53</v>
      </c>
      <c r="J87" s="36">
        <v>2.83</v>
      </c>
      <c r="K87" s="36">
        <f t="shared" si="126"/>
        <v>3.45</v>
      </c>
      <c r="L87" s="36">
        <f t="shared" si="127"/>
        <v>1795.82</v>
      </c>
      <c r="M87" s="36">
        <f t="shared" si="132"/>
        <v>0</v>
      </c>
      <c r="N87" s="36">
        <f t="shared" si="133"/>
        <v>0</v>
      </c>
      <c r="O87" s="36">
        <f t="shared" si="134"/>
        <v>0</v>
      </c>
      <c r="P87" s="36">
        <f t="shared" si="135"/>
        <v>1795.82</v>
      </c>
      <c r="Q87" s="43">
        <f t="shared" si="124"/>
        <v>0</v>
      </c>
    </row>
    <row r="88" spans="1:17" s="11" customFormat="1" ht="25.5" x14ac:dyDescent="0.2">
      <c r="A88" s="37" t="s">
        <v>194</v>
      </c>
      <c r="B88" s="37" t="s">
        <v>137</v>
      </c>
      <c r="C88" s="38" t="s">
        <v>138</v>
      </c>
      <c r="D88" s="39" t="s">
        <v>132</v>
      </c>
      <c r="E88" s="36">
        <v>5881.94</v>
      </c>
      <c r="F88" s="36">
        <v>1303.3000000000002</v>
      </c>
      <c r="G88" s="36"/>
      <c r="H88" s="36">
        <f t="shared" si="68"/>
        <v>1303.3000000000002</v>
      </c>
      <c r="I88" s="36">
        <f t="shared" si="69"/>
        <v>4578.6399999999994</v>
      </c>
      <c r="J88" s="36">
        <v>9.16</v>
      </c>
      <c r="K88" s="36">
        <f t="shared" si="126"/>
        <v>11.18</v>
      </c>
      <c r="L88" s="36">
        <f t="shared" si="127"/>
        <v>65760.08</v>
      </c>
      <c r="M88" s="36">
        <f t="shared" si="132"/>
        <v>14570.894000000002</v>
      </c>
      <c r="N88" s="36">
        <f t="shared" si="133"/>
        <v>0</v>
      </c>
      <c r="O88" s="36">
        <f t="shared" si="134"/>
        <v>14570.894000000002</v>
      </c>
      <c r="P88" s="36">
        <f t="shared" si="135"/>
        <v>51189.186000000002</v>
      </c>
      <c r="Q88" s="43">
        <f t="shared" si="124"/>
        <v>2.5611884338272405E-3</v>
      </c>
    </row>
    <row r="89" spans="1:17" s="11" customFormat="1" ht="38.25" x14ac:dyDescent="0.2">
      <c r="A89" s="37" t="s">
        <v>195</v>
      </c>
      <c r="B89" s="37" t="s">
        <v>147</v>
      </c>
      <c r="C89" s="38" t="s">
        <v>161</v>
      </c>
      <c r="D89" s="39" t="s">
        <v>132</v>
      </c>
      <c r="E89" s="36">
        <v>53.36</v>
      </c>
      <c r="F89" s="36">
        <v>0</v>
      </c>
      <c r="G89" s="36"/>
      <c r="H89" s="36">
        <f t="shared" si="68"/>
        <v>0</v>
      </c>
      <c r="I89" s="36">
        <f t="shared" si="69"/>
        <v>53.36</v>
      </c>
      <c r="J89" s="36">
        <v>9.58</v>
      </c>
      <c r="K89" s="36">
        <f t="shared" si="126"/>
        <v>11.69</v>
      </c>
      <c r="L89" s="36">
        <f t="shared" si="127"/>
        <v>623.77</v>
      </c>
      <c r="M89" s="36">
        <f t="shared" si="132"/>
        <v>0</v>
      </c>
      <c r="N89" s="36">
        <f t="shared" si="133"/>
        <v>0</v>
      </c>
      <c r="O89" s="36">
        <f t="shared" si="134"/>
        <v>0</v>
      </c>
      <c r="P89" s="36">
        <f t="shared" si="135"/>
        <v>623.77</v>
      </c>
      <c r="Q89" s="43">
        <f t="shared" si="124"/>
        <v>0</v>
      </c>
    </row>
    <row r="90" spans="1:17" s="11" customFormat="1" ht="38.25" x14ac:dyDescent="0.2">
      <c r="A90" s="37" t="s">
        <v>196</v>
      </c>
      <c r="B90" s="37" t="s">
        <v>127</v>
      </c>
      <c r="C90" s="38" t="s">
        <v>128</v>
      </c>
      <c r="D90" s="39" t="s">
        <v>61</v>
      </c>
      <c r="E90" s="36">
        <v>2211.6</v>
      </c>
      <c r="F90" s="36">
        <v>257.79999999999995</v>
      </c>
      <c r="G90" s="36"/>
      <c r="H90" s="36">
        <f t="shared" si="68"/>
        <v>257.79999999999995</v>
      </c>
      <c r="I90" s="36">
        <f t="shared" si="69"/>
        <v>1953.8</v>
      </c>
      <c r="J90" s="36">
        <v>0.34</v>
      </c>
      <c r="K90" s="36">
        <f t="shared" si="126"/>
        <v>0.41</v>
      </c>
      <c r="L90" s="36">
        <f t="shared" si="127"/>
        <v>906.75</v>
      </c>
      <c r="M90" s="36">
        <f t="shared" si="132"/>
        <v>105.69799999999998</v>
      </c>
      <c r="N90" s="36">
        <f t="shared" si="133"/>
        <v>0</v>
      </c>
      <c r="O90" s="36">
        <f t="shared" si="134"/>
        <v>105.69799999999998</v>
      </c>
      <c r="P90" s="36">
        <f t="shared" si="135"/>
        <v>801.05200000000002</v>
      </c>
      <c r="Q90" s="43">
        <f t="shared" si="124"/>
        <v>1.8578990079721368E-5</v>
      </c>
    </row>
    <row r="91" spans="1:17" s="11" customFormat="1" ht="25.5" x14ac:dyDescent="0.2">
      <c r="A91" s="37" t="s">
        <v>197</v>
      </c>
      <c r="B91" s="37" t="s">
        <v>144</v>
      </c>
      <c r="C91" s="38" t="s">
        <v>145</v>
      </c>
      <c r="D91" s="39" t="s">
        <v>61</v>
      </c>
      <c r="E91" s="36">
        <v>5517.41</v>
      </c>
      <c r="F91" s="36">
        <v>1202.3250000000003</v>
      </c>
      <c r="G91" s="36"/>
      <c r="H91" s="36">
        <f t="shared" si="68"/>
        <v>1202.3250000000003</v>
      </c>
      <c r="I91" s="36">
        <f t="shared" si="69"/>
        <v>4315.0849999999991</v>
      </c>
      <c r="J91" s="36">
        <v>0.99</v>
      </c>
      <c r="K91" s="36">
        <f t="shared" si="126"/>
        <v>1.2</v>
      </c>
      <c r="L91" s="36">
        <f t="shared" si="127"/>
        <v>6620.89</v>
      </c>
      <c r="M91" s="36">
        <f t="shared" si="132"/>
        <v>1442.7900000000002</v>
      </c>
      <c r="N91" s="36">
        <f t="shared" si="133"/>
        <v>0</v>
      </c>
      <c r="O91" s="36">
        <f t="shared" si="134"/>
        <v>1442.7900000000002</v>
      </c>
      <c r="P91" s="36">
        <f t="shared" si="135"/>
        <v>5178.1000000000004</v>
      </c>
      <c r="Q91" s="43">
        <f t="shared" si="124"/>
        <v>2.5360537661186779E-4</v>
      </c>
    </row>
    <row r="92" spans="1:17" s="11" customFormat="1" ht="25.5" x14ac:dyDescent="0.2">
      <c r="A92" s="37" t="s">
        <v>198</v>
      </c>
      <c r="B92" s="37" t="s">
        <v>140</v>
      </c>
      <c r="C92" s="38" t="s">
        <v>141</v>
      </c>
      <c r="D92" s="39" t="s">
        <v>142</v>
      </c>
      <c r="E92" s="36">
        <v>12414.17</v>
      </c>
      <c r="F92" s="36">
        <v>5410.4625000000015</v>
      </c>
      <c r="G92" s="36"/>
      <c r="H92" s="36">
        <f t="shared" si="68"/>
        <v>5410.4625000000015</v>
      </c>
      <c r="I92" s="36">
        <f t="shared" si="69"/>
        <v>7003.7074999999986</v>
      </c>
      <c r="J92" s="36">
        <v>0.67</v>
      </c>
      <c r="K92" s="36">
        <f t="shared" si="126"/>
        <v>0.81</v>
      </c>
      <c r="L92" s="36">
        <f t="shared" si="127"/>
        <v>10055.469999999999</v>
      </c>
      <c r="M92" s="36">
        <f t="shared" si="132"/>
        <v>4382.4746250000017</v>
      </c>
      <c r="N92" s="36">
        <f t="shared" si="133"/>
        <v>0</v>
      </c>
      <c r="O92" s="36">
        <f t="shared" si="134"/>
        <v>4382.4746250000017</v>
      </c>
      <c r="P92" s="36">
        <f t="shared" si="135"/>
        <v>5672.9953749999977</v>
      </c>
      <c r="Q92" s="43">
        <f t="shared" si="124"/>
        <v>7.7032633145854854E-4</v>
      </c>
    </row>
    <row r="93" spans="1:17" s="11" customFormat="1" ht="12.75" x14ac:dyDescent="0.2">
      <c r="A93" s="37" t="s">
        <v>199</v>
      </c>
      <c r="B93" s="40" t="s">
        <v>130</v>
      </c>
      <c r="C93" s="38" t="s">
        <v>200</v>
      </c>
      <c r="D93" s="39" t="s">
        <v>152</v>
      </c>
      <c r="E93" s="36">
        <v>2211.6</v>
      </c>
      <c r="F93" s="36">
        <v>257.79999999999995</v>
      </c>
      <c r="G93" s="36"/>
      <c r="H93" s="36">
        <f t="shared" si="68"/>
        <v>257.79999999999995</v>
      </c>
      <c r="I93" s="36">
        <f t="shared" si="69"/>
        <v>1953.8</v>
      </c>
      <c r="J93" s="36">
        <v>4.59</v>
      </c>
      <c r="K93" s="36">
        <f t="shared" si="126"/>
        <v>5.6</v>
      </c>
      <c r="L93" s="36">
        <f t="shared" si="127"/>
        <v>12384.96</v>
      </c>
      <c r="M93" s="36">
        <f t="shared" si="132"/>
        <v>1443.6799999999996</v>
      </c>
      <c r="N93" s="36">
        <f t="shared" si="133"/>
        <v>0</v>
      </c>
      <c r="O93" s="36">
        <f t="shared" si="134"/>
        <v>1443.6799999999996</v>
      </c>
      <c r="P93" s="36">
        <f t="shared" si="135"/>
        <v>10941.279999999999</v>
      </c>
      <c r="Q93" s="43">
        <f t="shared" si="124"/>
        <v>2.537618157230235E-4</v>
      </c>
    </row>
    <row r="94" spans="1:17" s="80" customFormat="1" ht="12.75" x14ac:dyDescent="0.2">
      <c r="A94" s="73" t="s">
        <v>201</v>
      </c>
      <c r="B94" s="74"/>
      <c r="C94" s="75" t="s">
        <v>202</v>
      </c>
      <c r="D94" s="74"/>
      <c r="E94" s="77" t="s">
        <v>27</v>
      </c>
      <c r="F94" s="77"/>
      <c r="G94" s="77"/>
      <c r="H94" s="77"/>
      <c r="I94" s="76"/>
      <c r="J94" s="77" t="s">
        <v>27</v>
      </c>
      <c r="K94" s="74"/>
      <c r="L94" s="78">
        <f>SUM(L95:L101)</f>
        <v>254028.86999999997</v>
      </c>
      <c r="M94" s="78">
        <f t="shared" ref="M94:P94" si="136">SUM(M95:M101)</f>
        <v>110148.56220100001</v>
      </c>
      <c r="N94" s="78">
        <f t="shared" si="136"/>
        <v>10856.622800000001</v>
      </c>
      <c r="O94" s="78">
        <f t="shared" si="136"/>
        <v>121005.18500100002</v>
      </c>
      <c r="P94" s="78">
        <f t="shared" si="136"/>
        <v>133023.68499899996</v>
      </c>
      <c r="Q94" s="79">
        <f t="shared" si="124"/>
        <v>2.1269599535737937E-2</v>
      </c>
    </row>
    <row r="95" spans="1:17" s="11" customFormat="1" ht="12.75" x14ac:dyDescent="0.2">
      <c r="A95" s="37" t="s">
        <v>203</v>
      </c>
      <c r="B95" s="37" t="s">
        <v>118</v>
      </c>
      <c r="C95" s="38" t="s">
        <v>119</v>
      </c>
      <c r="D95" s="39" t="s">
        <v>52</v>
      </c>
      <c r="E95" s="36">
        <v>22774.29</v>
      </c>
      <c r="F95" s="36">
        <v>16617.004000000001</v>
      </c>
      <c r="G95" s="36">
        <v>6157.28</v>
      </c>
      <c r="H95" s="36">
        <f t="shared" si="68"/>
        <v>22774.284</v>
      </c>
      <c r="I95" s="36">
        <f t="shared" si="69"/>
        <v>6.0000000012223609E-3</v>
      </c>
      <c r="J95" s="36">
        <v>0.67</v>
      </c>
      <c r="K95" s="36">
        <f t="shared" ref="K95:K101" si="137">TRUNC(J95*1.2211,2)</f>
        <v>0.81</v>
      </c>
      <c r="L95" s="36">
        <f t="shared" ref="L95:L101" si="138">TRUNC(E95*K95,2)</f>
        <v>18447.169999999998</v>
      </c>
      <c r="M95" s="36">
        <f t="shared" ref="M95" si="139">F95*K95</f>
        <v>13459.773240000002</v>
      </c>
      <c r="N95" s="36">
        <f t="shared" ref="N95" si="140">G95*K95</f>
        <v>4987.3968000000004</v>
      </c>
      <c r="O95" s="36">
        <f t="shared" ref="O95" si="141">H95*K95</f>
        <v>18447.170040000001</v>
      </c>
      <c r="P95" s="36">
        <f t="shared" ref="P95" si="142">L95-O95</f>
        <v>-4.0000002627493814E-5</v>
      </c>
      <c r="Q95" s="43">
        <f t="shared" si="124"/>
        <v>3.2425380723579752E-3</v>
      </c>
    </row>
    <row r="96" spans="1:17" s="11" customFormat="1" ht="51" x14ac:dyDescent="0.2">
      <c r="A96" s="37" t="s">
        <v>204</v>
      </c>
      <c r="B96" s="37" t="s">
        <v>50</v>
      </c>
      <c r="C96" s="38" t="s">
        <v>51</v>
      </c>
      <c r="D96" s="39" t="s">
        <v>52</v>
      </c>
      <c r="E96" s="36">
        <v>22774.29</v>
      </c>
      <c r="F96" s="36">
        <v>17460.951025000002</v>
      </c>
      <c r="G96" s="36">
        <v>1212.6500000000001</v>
      </c>
      <c r="H96" s="36">
        <f t="shared" si="68"/>
        <v>18673.601025000004</v>
      </c>
      <c r="I96" s="36">
        <f t="shared" si="69"/>
        <v>4100.6889749999973</v>
      </c>
      <c r="J96" s="36">
        <v>3.97</v>
      </c>
      <c r="K96" s="36">
        <f t="shared" si="137"/>
        <v>4.84</v>
      </c>
      <c r="L96" s="36">
        <f t="shared" si="138"/>
        <v>110227.56</v>
      </c>
      <c r="M96" s="36">
        <f>F96*K96</f>
        <v>84511.002961000006</v>
      </c>
      <c r="N96" s="36">
        <f t="shared" ref="N96:N101" si="143">G96*K96</f>
        <v>5869.2260000000006</v>
      </c>
      <c r="O96" s="36">
        <f t="shared" ref="O96:O101" si="144">H96*K96</f>
        <v>90380.228961000015</v>
      </c>
      <c r="P96" s="36">
        <f t="shared" ref="P96:P101" si="145">L96-O96</f>
        <v>19847.331038999982</v>
      </c>
      <c r="Q96" s="43">
        <f t="shared" si="124"/>
        <v>1.5886519870474042E-2</v>
      </c>
    </row>
    <row r="97" spans="1:17" s="11" customFormat="1" ht="12.75" x14ac:dyDescent="0.2">
      <c r="A97" s="37" t="s">
        <v>205</v>
      </c>
      <c r="B97" s="37" t="s">
        <v>134</v>
      </c>
      <c r="C97" s="38" t="s">
        <v>206</v>
      </c>
      <c r="D97" s="39" t="s">
        <v>152</v>
      </c>
      <c r="E97" s="36">
        <v>3041.59</v>
      </c>
      <c r="F97" s="36">
        <v>0</v>
      </c>
      <c r="G97" s="36"/>
      <c r="H97" s="36">
        <f t="shared" si="68"/>
        <v>0</v>
      </c>
      <c r="I97" s="36">
        <f t="shared" si="69"/>
        <v>3041.59</v>
      </c>
      <c r="J97" s="36">
        <v>2.83</v>
      </c>
      <c r="K97" s="36">
        <f t="shared" si="137"/>
        <v>3.45</v>
      </c>
      <c r="L97" s="36">
        <f t="shared" si="138"/>
        <v>10493.48</v>
      </c>
      <c r="M97" s="36">
        <f t="shared" ref="M97:M101" si="146">F97*K97</f>
        <v>0</v>
      </c>
      <c r="N97" s="36">
        <f t="shared" si="143"/>
        <v>0</v>
      </c>
      <c r="O97" s="36">
        <f t="shared" si="144"/>
        <v>0</v>
      </c>
      <c r="P97" s="36">
        <f t="shared" si="145"/>
        <v>10493.48</v>
      </c>
      <c r="Q97" s="43">
        <f t="shared" si="124"/>
        <v>0</v>
      </c>
    </row>
    <row r="98" spans="1:17" s="11" customFormat="1" ht="38.25" x14ac:dyDescent="0.2">
      <c r="A98" s="37" t="s">
        <v>207</v>
      </c>
      <c r="B98" s="37" t="s">
        <v>137</v>
      </c>
      <c r="C98" s="38" t="s">
        <v>208</v>
      </c>
      <c r="D98" s="39" t="s">
        <v>152</v>
      </c>
      <c r="E98" s="36">
        <v>8400.9</v>
      </c>
      <c r="F98" s="36">
        <v>1006.8</v>
      </c>
      <c r="G98" s="36"/>
      <c r="H98" s="36">
        <f t="shared" si="68"/>
        <v>1006.8</v>
      </c>
      <c r="I98" s="36">
        <f t="shared" si="69"/>
        <v>7394.0999999999995</v>
      </c>
      <c r="J98" s="36">
        <v>9.16</v>
      </c>
      <c r="K98" s="36">
        <f t="shared" si="137"/>
        <v>11.18</v>
      </c>
      <c r="L98" s="36">
        <f t="shared" si="138"/>
        <v>93922.06</v>
      </c>
      <c r="M98" s="36">
        <f t="shared" si="146"/>
        <v>11256.023999999999</v>
      </c>
      <c r="N98" s="36">
        <f t="shared" si="143"/>
        <v>0</v>
      </c>
      <c r="O98" s="36">
        <f t="shared" si="144"/>
        <v>11256.023999999999</v>
      </c>
      <c r="P98" s="36">
        <f t="shared" si="145"/>
        <v>82666.035999999993</v>
      </c>
      <c r="Q98" s="43">
        <f t="shared" si="124"/>
        <v>1.9785195389988991E-3</v>
      </c>
    </row>
    <row r="99" spans="1:17" s="11" customFormat="1" ht="38.25" x14ac:dyDescent="0.2">
      <c r="A99" s="37" t="s">
        <v>209</v>
      </c>
      <c r="B99" s="37" t="s">
        <v>127</v>
      </c>
      <c r="C99" s="38" t="s">
        <v>128</v>
      </c>
      <c r="D99" s="39" t="s">
        <v>61</v>
      </c>
      <c r="E99" s="36">
        <v>6825.83</v>
      </c>
      <c r="F99" s="36">
        <v>2248.2000000000003</v>
      </c>
      <c r="G99" s="36"/>
      <c r="H99" s="36">
        <f t="shared" si="68"/>
        <v>2248.2000000000003</v>
      </c>
      <c r="I99" s="36">
        <f t="shared" si="69"/>
        <v>4577.6299999999992</v>
      </c>
      <c r="J99" s="36">
        <v>0.34</v>
      </c>
      <c r="K99" s="36">
        <f t="shared" si="137"/>
        <v>0.41</v>
      </c>
      <c r="L99" s="36">
        <f t="shared" si="138"/>
        <v>2798.59</v>
      </c>
      <c r="M99" s="36">
        <f t="shared" si="146"/>
        <v>921.76200000000006</v>
      </c>
      <c r="N99" s="36">
        <f t="shared" si="143"/>
        <v>0</v>
      </c>
      <c r="O99" s="36">
        <f t="shared" si="144"/>
        <v>921.76200000000006</v>
      </c>
      <c r="P99" s="36">
        <f t="shared" si="145"/>
        <v>1876.828</v>
      </c>
      <c r="Q99" s="43">
        <f t="shared" si="124"/>
        <v>1.6202205390701934E-4</v>
      </c>
    </row>
    <row r="100" spans="1:17" s="11" customFormat="1" ht="25.5" x14ac:dyDescent="0.2">
      <c r="A100" s="37" t="s">
        <v>210</v>
      </c>
      <c r="B100" s="37" t="s">
        <v>144</v>
      </c>
      <c r="C100" s="38" t="s">
        <v>145</v>
      </c>
      <c r="D100" s="39" t="s">
        <v>61</v>
      </c>
      <c r="E100" s="36">
        <v>6001.66</v>
      </c>
      <c r="F100" s="36">
        <v>0</v>
      </c>
      <c r="G100" s="36"/>
      <c r="H100" s="36">
        <f t="shared" si="68"/>
        <v>0</v>
      </c>
      <c r="I100" s="36">
        <f t="shared" si="69"/>
        <v>6001.66</v>
      </c>
      <c r="J100" s="36">
        <v>0.99</v>
      </c>
      <c r="K100" s="36">
        <f t="shared" si="137"/>
        <v>1.2</v>
      </c>
      <c r="L100" s="36">
        <f t="shared" si="138"/>
        <v>7201.99</v>
      </c>
      <c r="M100" s="36">
        <f t="shared" si="146"/>
        <v>0</v>
      </c>
      <c r="N100" s="36">
        <f t="shared" si="143"/>
        <v>0</v>
      </c>
      <c r="O100" s="36">
        <f t="shared" si="144"/>
        <v>0</v>
      </c>
      <c r="P100" s="36">
        <f t="shared" si="145"/>
        <v>7201.99</v>
      </c>
      <c r="Q100" s="43">
        <f t="shared" si="124"/>
        <v>0</v>
      </c>
    </row>
    <row r="101" spans="1:17" s="11" customFormat="1" ht="25.5" x14ac:dyDescent="0.2">
      <c r="A101" s="37" t="s">
        <v>211</v>
      </c>
      <c r="B101" s="37" t="s">
        <v>140</v>
      </c>
      <c r="C101" s="38" t="s">
        <v>212</v>
      </c>
      <c r="D101" s="39" t="s">
        <v>142</v>
      </c>
      <c r="E101" s="36">
        <v>13503.73</v>
      </c>
      <c r="F101" s="36">
        <v>0</v>
      </c>
      <c r="G101" s="36"/>
      <c r="H101" s="36">
        <f t="shared" si="68"/>
        <v>0</v>
      </c>
      <c r="I101" s="36">
        <f t="shared" si="69"/>
        <v>13503.73</v>
      </c>
      <c r="J101" s="36">
        <v>0.67</v>
      </c>
      <c r="K101" s="36">
        <f t="shared" si="137"/>
        <v>0.81</v>
      </c>
      <c r="L101" s="36">
        <f t="shared" si="138"/>
        <v>10938.02</v>
      </c>
      <c r="M101" s="36">
        <f t="shared" si="146"/>
        <v>0</v>
      </c>
      <c r="N101" s="36">
        <f t="shared" si="143"/>
        <v>0</v>
      </c>
      <c r="O101" s="36">
        <f t="shared" si="144"/>
        <v>0</v>
      </c>
      <c r="P101" s="36">
        <f t="shared" si="145"/>
        <v>10938.02</v>
      </c>
      <c r="Q101" s="43">
        <f t="shared" si="124"/>
        <v>0</v>
      </c>
    </row>
    <row r="102" spans="1:17" s="80" customFormat="1" ht="12.75" x14ac:dyDescent="0.2">
      <c r="A102" s="73" t="s">
        <v>213</v>
      </c>
      <c r="B102" s="74"/>
      <c r="C102" s="75" t="s">
        <v>214</v>
      </c>
      <c r="D102" s="74"/>
      <c r="E102" s="77" t="s">
        <v>27</v>
      </c>
      <c r="F102" s="77"/>
      <c r="G102" s="77"/>
      <c r="H102" s="77"/>
      <c r="I102" s="76"/>
      <c r="J102" s="77" t="s">
        <v>27</v>
      </c>
      <c r="K102" s="74"/>
      <c r="L102" s="78">
        <f>SUM(L103:L109)</f>
        <v>302759.76</v>
      </c>
      <c r="M102" s="78">
        <f t="shared" ref="M102:P102" si="147">SUM(M103:M109)</f>
        <v>0</v>
      </c>
      <c r="N102" s="78">
        <f t="shared" si="147"/>
        <v>0</v>
      </c>
      <c r="O102" s="78">
        <f t="shared" si="147"/>
        <v>0</v>
      </c>
      <c r="P102" s="78">
        <f t="shared" si="147"/>
        <v>302759.76</v>
      </c>
      <c r="Q102" s="79">
        <f t="shared" si="124"/>
        <v>0</v>
      </c>
    </row>
    <row r="103" spans="1:17" s="11" customFormat="1" ht="12.75" x14ac:dyDescent="0.2">
      <c r="A103" s="37" t="s">
        <v>215</v>
      </c>
      <c r="B103" s="37" t="s">
        <v>118</v>
      </c>
      <c r="C103" s="38" t="s">
        <v>119</v>
      </c>
      <c r="D103" s="39" t="s">
        <v>52</v>
      </c>
      <c r="E103" s="36">
        <v>17760.96</v>
      </c>
      <c r="F103" s="36">
        <v>0</v>
      </c>
      <c r="G103" s="36"/>
      <c r="H103" s="36">
        <f t="shared" si="68"/>
        <v>0</v>
      </c>
      <c r="I103" s="36">
        <f t="shared" si="69"/>
        <v>17760.96</v>
      </c>
      <c r="J103" s="36">
        <v>0.67</v>
      </c>
      <c r="K103" s="36">
        <f t="shared" ref="K103:K109" si="148">TRUNC(J103*1.2211,2)</f>
        <v>0.81</v>
      </c>
      <c r="L103" s="36">
        <f t="shared" ref="L103:L109" si="149">TRUNC(E103*K103,2)</f>
        <v>14386.37</v>
      </c>
      <c r="M103" s="36">
        <f t="shared" ref="M103" si="150">F103*K103</f>
        <v>0</v>
      </c>
      <c r="N103" s="36">
        <f t="shared" ref="N103" si="151">G103*K103</f>
        <v>0</v>
      </c>
      <c r="O103" s="36">
        <f t="shared" ref="O103" si="152">H103*K103</f>
        <v>0</v>
      </c>
      <c r="P103" s="36">
        <f t="shared" ref="P103" si="153">L103-O103</f>
        <v>14386.37</v>
      </c>
      <c r="Q103" s="43">
        <f t="shared" si="124"/>
        <v>0</v>
      </c>
    </row>
    <row r="104" spans="1:17" s="11" customFormat="1" ht="51" x14ac:dyDescent="0.2">
      <c r="A104" s="37" t="s">
        <v>216</v>
      </c>
      <c r="B104" s="37" t="s">
        <v>50</v>
      </c>
      <c r="C104" s="38" t="s">
        <v>51</v>
      </c>
      <c r="D104" s="39" t="s">
        <v>52</v>
      </c>
      <c r="E104" s="36">
        <v>17760.96</v>
      </c>
      <c r="F104" s="36">
        <v>0</v>
      </c>
      <c r="G104" s="36"/>
      <c r="H104" s="36">
        <f t="shared" si="68"/>
        <v>0</v>
      </c>
      <c r="I104" s="36">
        <f t="shared" si="69"/>
        <v>17760.96</v>
      </c>
      <c r="J104" s="36">
        <v>3.97</v>
      </c>
      <c r="K104" s="36">
        <f t="shared" si="148"/>
        <v>4.84</v>
      </c>
      <c r="L104" s="36">
        <f t="shared" si="149"/>
        <v>85963.04</v>
      </c>
      <c r="M104" s="36">
        <f t="shared" ref="M104:M109" si="154">F104*K104</f>
        <v>0</v>
      </c>
      <c r="N104" s="36">
        <f t="shared" ref="N104:N109" si="155">G104*K104</f>
        <v>0</v>
      </c>
      <c r="O104" s="36">
        <f t="shared" ref="O104:O109" si="156">H104*K104</f>
        <v>0</v>
      </c>
      <c r="P104" s="36">
        <f t="shared" ref="P104:P109" si="157">L104-O104</f>
        <v>85963.04</v>
      </c>
      <c r="Q104" s="43">
        <f t="shared" si="124"/>
        <v>0</v>
      </c>
    </row>
    <row r="105" spans="1:17" s="11" customFormat="1" ht="12.75" x14ac:dyDescent="0.2">
      <c r="A105" s="37" t="s">
        <v>217</v>
      </c>
      <c r="B105" s="37" t="s">
        <v>134</v>
      </c>
      <c r="C105" s="38" t="s">
        <v>158</v>
      </c>
      <c r="D105" s="39" t="s">
        <v>132</v>
      </c>
      <c r="E105" s="36">
        <v>25639.75</v>
      </c>
      <c r="F105" s="36">
        <v>0</v>
      </c>
      <c r="G105" s="36"/>
      <c r="H105" s="36">
        <f t="shared" si="68"/>
        <v>0</v>
      </c>
      <c r="I105" s="36">
        <f t="shared" si="69"/>
        <v>25639.75</v>
      </c>
      <c r="J105" s="36">
        <v>2.83</v>
      </c>
      <c r="K105" s="36">
        <f t="shared" si="148"/>
        <v>3.45</v>
      </c>
      <c r="L105" s="36">
        <f t="shared" si="149"/>
        <v>88457.13</v>
      </c>
      <c r="M105" s="36">
        <f t="shared" si="154"/>
        <v>0</v>
      </c>
      <c r="N105" s="36">
        <f t="shared" si="155"/>
        <v>0</v>
      </c>
      <c r="O105" s="36">
        <f t="shared" si="156"/>
        <v>0</v>
      </c>
      <c r="P105" s="36">
        <f t="shared" si="157"/>
        <v>88457.13</v>
      </c>
      <c r="Q105" s="43">
        <f t="shared" si="124"/>
        <v>0</v>
      </c>
    </row>
    <row r="106" spans="1:17" s="11" customFormat="1" ht="38.25" x14ac:dyDescent="0.2">
      <c r="A106" s="37" t="s">
        <v>218</v>
      </c>
      <c r="B106" s="37" t="s">
        <v>137</v>
      </c>
      <c r="C106" s="38" t="s">
        <v>219</v>
      </c>
      <c r="D106" s="39" t="s">
        <v>132</v>
      </c>
      <c r="E106" s="36">
        <v>2564.35</v>
      </c>
      <c r="F106" s="36">
        <v>0</v>
      </c>
      <c r="G106" s="36"/>
      <c r="H106" s="36">
        <f t="shared" si="68"/>
        <v>0</v>
      </c>
      <c r="I106" s="36">
        <f t="shared" si="69"/>
        <v>2564.35</v>
      </c>
      <c r="J106" s="36">
        <v>9.16</v>
      </c>
      <c r="K106" s="36">
        <f t="shared" si="148"/>
        <v>11.18</v>
      </c>
      <c r="L106" s="36">
        <f t="shared" si="149"/>
        <v>28669.43</v>
      </c>
      <c r="M106" s="36">
        <f t="shared" si="154"/>
        <v>0</v>
      </c>
      <c r="N106" s="36">
        <f t="shared" si="155"/>
        <v>0</v>
      </c>
      <c r="O106" s="36">
        <f t="shared" si="156"/>
        <v>0</v>
      </c>
      <c r="P106" s="36">
        <f t="shared" si="157"/>
        <v>28669.43</v>
      </c>
      <c r="Q106" s="43">
        <f t="shared" si="124"/>
        <v>0</v>
      </c>
    </row>
    <row r="107" spans="1:17" s="11" customFormat="1" ht="38.25" x14ac:dyDescent="0.2">
      <c r="A107" s="37" t="s">
        <v>220</v>
      </c>
      <c r="B107" s="37" t="s">
        <v>127</v>
      </c>
      <c r="C107" s="38" t="s">
        <v>128</v>
      </c>
      <c r="D107" s="39" t="s">
        <v>61</v>
      </c>
      <c r="E107" s="36">
        <v>45193.25</v>
      </c>
      <c r="F107" s="36">
        <v>0</v>
      </c>
      <c r="G107" s="36"/>
      <c r="H107" s="36">
        <f t="shared" si="68"/>
        <v>0</v>
      </c>
      <c r="I107" s="36">
        <f t="shared" si="69"/>
        <v>45193.25</v>
      </c>
      <c r="J107" s="36">
        <v>0.34</v>
      </c>
      <c r="K107" s="36">
        <f t="shared" si="148"/>
        <v>0.41</v>
      </c>
      <c r="L107" s="36">
        <f t="shared" si="149"/>
        <v>18529.23</v>
      </c>
      <c r="M107" s="36">
        <f t="shared" si="154"/>
        <v>0</v>
      </c>
      <c r="N107" s="36">
        <f t="shared" si="155"/>
        <v>0</v>
      </c>
      <c r="O107" s="36">
        <f t="shared" si="156"/>
        <v>0</v>
      </c>
      <c r="P107" s="36">
        <f t="shared" si="157"/>
        <v>18529.23</v>
      </c>
      <c r="Q107" s="43">
        <f t="shared" si="124"/>
        <v>0</v>
      </c>
    </row>
    <row r="108" spans="1:17" s="11" customFormat="1" ht="25.5" x14ac:dyDescent="0.2">
      <c r="A108" s="37" t="s">
        <v>221</v>
      </c>
      <c r="B108" s="37" t="s">
        <v>144</v>
      </c>
      <c r="C108" s="38" t="s">
        <v>145</v>
      </c>
      <c r="D108" s="39" t="s">
        <v>61</v>
      </c>
      <c r="E108" s="36">
        <v>22085.88</v>
      </c>
      <c r="F108" s="36">
        <v>0</v>
      </c>
      <c r="G108" s="36"/>
      <c r="H108" s="36">
        <f t="shared" si="68"/>
        <v>0</v>
      </c>
      <c r="I108" s="36">
        <f t="shared" si="69"/>
        <v>22085.88</v>
      </c>
      <c r="J108" s="36">
        <v>0.99</v>
      </c>
      <c r="K108" s="36">
        <f t="shared" si="148"/>
        <v>1.2</v>
      </c>
      <c r="L108" s="36">
        <f t="shared" si="149"/>
        <v>26503.05</v>
      </c>
      <c r="M108" s="36">
        <f t="shared" si="154"/>
        <v>0</v>
      </c>
      <c r="N108" s="36">
        <f t="shared" si="155"/>
        <v>0</v>
      </c>
      <c r="O108" s="36">
        <f t="shared" si="156"/>
        <v>0</v>
      </c>
      <c r="P108" s="36">
        <f t="shared" si="157"/>
        <v>26503.05</v>
      </c>
      <c r="Q108" s="43">
        <f t="shared" si="124"/>
        <v>0</v>
      </c>
    </row>
    <row r="109" spans="1:17" s="11" customFormat="1" ht="25.5" x14ac:dyDescent="0.2">
      <c r="A109" s="37" t="s">
        <v>222</v>
      </c>
      <c r="B109" s="37" t="s">
        <v>140</v>
      </c>
      <c r="C109" s="38" t="s">
        <v>165</v>
      </c>
      <c r="D109" s="39" t="s">
        <v>142</v>
      </c>
      <c r="E109" s="36">
        <v>49693.23</v>
      </c>
      <c r="F109" s="36">
        <v>0</v>
      </c>
      <c r="G109" s="36"/>
      <c r="H109" s="36">
        <f t="shared" ref="H109:H142" si="158">F109+G109</f>
        <v>0</v>
      </c>
      <c r="I109" s="36">
        <f t="shared" ref="I109:I142" si="159">E109-H109</f>
        <v>49693.23</v>
      </c>
      <c r="J109" s="36">
        <v>0.67</v>
      </c>
      <c r="K109" s="36">
        <f t="shared" si="148"/>
        <v>0.81</v>
      </c>
      <c r="L109" s="36">
        <f t="shared" si="149"/>
        <v>40251.51</v>
      </c>
      <c r="M109" s="36">
        <f t="shared" si="154"/>
        <v>0</v>
      </c>
      <c r="N109" s="36">
        <f t="shared" si="155"/>
        <v>0</v>
      </c>
      <c r="O109" s="36">
        <f t="shared" si="156"/>
        <v>0</v>
      </c>
      <c r="P109" s="36">
        <f t="shared" si="157"/>
        <v>40251.51</v>
      </c>
      <c r="Q109" s="43">
        <f t="shared" si="124"/>
        <v>0</v>
      </c>
    </row>
    <row r="110" spans="1:17" s="80" customFormat="1" ht="12.75" x14ac:dyDescent="0.2">
      <c r="A110" s="73" t="s">
        <v>223</v>
      </c>
      <c r="B110" s="74"/>
      <c r="C110" s="75" t="s">
        <v>224</v>
      </c>
      <c r="D110" s="74"/>
      <c r="E110" s="77" t="s">
        <v>27</v>
      </c>
      <c r="F110" s="77"/>
      <c r="G110" s="77"/>
      <c r="H110" s="77"/>
      <c r="I110" s="76"/>
      <c r="J110" s="77" t="s">
        <v>27</v>
      </c>
      <c r="K110" s="74"/>
      <c r="L110" s="78">
        <f>SUM(L111:L117)</f>
        <v>538802.03</v>
      </c>
      <c r="M110" s="78">
        <f t="shared" ref="M110:P110" si="160">SUM(M111:M117)</f>
        <v>0</v>
      </c>
      <c r="N110" s="78">
        <f t="shared" si="160"/>
        <v>0</v>
      </c>
      <c r="O110" s="78">
        <f t="shared" si="160"/>
        <v>0</v>
      </c>
      <c r="P110" s="78">
        <f t="shared" si="160"/>
        <v>538802.03</v>
      </c>
      <c r="Q110" s="79">
        <f t="shared" si="124"/>
        <v>0</v>
      </c>
    </row>
    <row r="111" spans="1:17" s="11" customFormat="1" ht="12.75" x14ac:dyDescent="0.2">
      <c r="A111" s="37" t="s">
        <v>225</v>
      </c>
      <c r="B111" s="37" t="s">
        <v>118</v>
      </c>
      <c r="C111" s="38" t="s">
        <v>119</v>
      </c>
      <c r="D111" s="39" t="s">
        <v>52</v>
      </c>
      <c r="E111" s="36">
        <v>14153.84</v>
      </c>
      <c r="F111" s="36">
        <v>0</v>
      </c>
      <c r="G111" s="36"/>
      <c r="H111" s="36">
        <f t="shared" si="158"/>
        <v>0</v>
      </c>
      <c r="I111" s="36">
        <f t="shared" si="159"/>
        <v>14153.84</v>
      </c>
      <c r="J111" s="36">
        <v>0.67</v>
      </c>
      <c r="K111" s="36">
        <f t="shared" ref="K111:K117" si="161">TRUNC(J111*1.2211,2)</f>
        <v>0.81</v>
      </c>
      <c r="L111" s="36">
        <f t="shared" ref="L111:L117" si="162">TRUNC(E111*K111,2)</f>
        <v>11464.61</v>
      </c>
      <c r="M111" s="36">
        <f t="shared" ref="M111" si="163">F111*K111</f>
        <v>0</v>
      </c>
      <c r="N111" s="36">
        <f t="shared" ref="N111" si="164">G111*K111</f>
        <v>0</v>
      </c>
      <c r="O111" s="36">
        <f t="shared" ref="O111" si="165">H111*K111</f>
        <v>0</v>
      </c>
      <c r="P111" s="36">
        <f t="shared" ref="P111" si="166">L111-O111</f>
        <v>11464.61</v>
      </c>
      <c r="Q111" s="43">
        <f t="shared" si="124"/>
        <v>0</v>
      </c>
    </row>
    <row r="112" spans="1:17" s="11" customFormat="1" ht="51" x14ac:dyDescent="0.2">
      <c r="A112" s="37" t="s">
        <v>226</v>
      </c>
      <c r="B112" s="37" t="s">
        <v>50</v>
      </c>
      <c r="C112" s="38" t="s">
        <v>51</v>
      </c>
      <c r="D112" s="39" t="s">
        <v>52</v>
      </c>
      <c r="E112" s="36">
        <v>14153.84</v>
      </c>
      <c r="F112" s="36">
        <v>0</v>
      </c>
      <c r="G112" s="36"/>
      <c r="H112" s="36">
        <f t="shared" si="158"/>
        <v>0</v>
      </c>
      <c r="I112" s="36">
        <f t="shared" si="159"/>
        <v>14153.84</v>
      </c>
      <c r="J112" s="36">
        <v>3.97</v>
      </c>
      <c r="K112" s="36">
        <f t="shared" si="161"/>
        <v>4.84</v>
      </c>
      <c r="L112" s="36">
        <f t="shared" si="162"/>
        <v>68504.58</v>
      </c>
      <c r="M112" s="36">
        <f t="shared" ref="M112:M117" si="167">F112*K112</f>
        <v>0</v>
      </c>
      <c r="N112" s="36">
        <f t="shared" ref="N112:N117" si="168">G112*K112</f>
        <v>0</v>
      </c>
      <c r="O112" s="36">
        <f t="shared" ref="O112:O117" si="169">H112*K112</f>
        <v>0</v>
      </c>
      <c r="P112" s="36">
        <f t="shared" ref="P112:P117" si="170">L112-O112</f>
        <v>68504.58</v>
      </c>
      <c r="Q112" s="43">
        <f t="shared" si="124"/>
        <v>0</v>
      </c>
    </row>
    <row r="113" spans="1:17" s="11" customFormat="1" ht="12.75" x14ac:dyDescent="0.2">
      <c r="A113" s="37" t="s">
        <v>227</v>
      </c>
      <c r="B113" s="37" t="s">
        <v>134</v>
      </c>
      <c r="C113" s="38" t="s">
        <v>158</v>
      </c>
      <c r="D113" s="39" t="s">
        <v>132</v>
      </c>
      <c r="E113" s="36">
        <v>28482.03</v>
      </c>
      <c r="F113" s="36">
        <v>0</v>
      </c>
      <c r="G113" s="36"/>
      <c r="H113" s="36">
        <f t="shared" si="158"/>
        <v>0</v>
      </c>
      <c r="I113" s="36">
        <f t="shared" si="159"/>
        <v>28482.03</v>
      </c>
      <c r="J113" s="36">
        <v>2.83</v>
      </c>
      <c r="K113" s="36">
        <f t="shared" si="161"/>
        <v>3.45</v>
      </c>
      <c r="L113" s="36">
        <f t="shared" si="162"/>
        <v>98263</v>
      </c>
      <c r="M113" s="36">
        <f t="shared" si="167"/>
        <v>0</v>
      </c>
      <c r="N113" s="36">
        <f t="shared" si="168"/>
        <v>0</v>
      </c>
      <c r="O113" s="36">
        <f t="shared" si="169"/>
        <v>0</v>
      </c>
      <c r="P113" s="36">
        <f t="shared" si="170"/>
        <v>98263</v>
      </c>
      <c r="Q113" s="43">
        <f t="shared" si="124"/>
        <v>0</v>
      </c>
    </row>
    <row r="114" spans="1:17" s="11" customFormat="1" ht="25.5" x14ac:dyDescent="0.2">
      <c r="A114" s="37" t="s">
        <v>228</v>
      </c>
      <c r="B114" s="37" t="s">
        <v>137</v>
      </c>
      <c r="C114" s="38" t="s">
        <v>138</v>
      </c>
      <c r="D114" s="39" t="s">
        <v>132</v>
      </c>
      <c r="E114" s="36">
        <v>17854.11</v>
      </c>
      <c r="F114" s="36">
        <v>0</v>
      </c>
      <c r="G114" s="36"/>
      <c r="H114" s="36">
        <f t="shared" si="158"/>
        <v>0</v>
      </c>
      <c r="I114" s="36">
        <f t="shared" si="159"/>
        <v>17854.11</v>
      </c>
      <c r="J114" s="36">
        <v>9.16</v>
      </c>
      <c r="K114" s="36">
        <f t="shared" si="161"/>
        <v>11.18</v>
      </c>
      <c r="L114" s="36">
        <f t="shared" si="162"/>
        <v>199608.94</v>
      </c>
      <c r="M114" s="36">
        <f t="shared" si="167"/>
        <v>0</v>
      </c>
      <c r="N114" s="36">
        <f t="shared" si="168"/>
        <v>0</v>
      </c>
      <c r="O114" s="36">
        <f t="shared" si="169"/>
        <v>0</v>
      </c>
      <c r="P114" s="36">
        <f t="shared" si="170"/>
        <v>199608.94</v>
      </c>
      <c r="Q114" s="43">
        <f t="shared" si="124"/>
        <v>0</v>
      </c>
    </row>
    <row r="115" spans="1:17" s="11" customFormat="1" ht="38.25" x14ac:dyDescent="0.2">
      <c r="A115" s="37" t="s">
        <v>229</v>
      </c>
      <c r="B115" s="37" t="s">
        <v>127</v>
      </c>
      <c r="C115" s="38" t="s">
        <v>128</v>
      </c>
      <c r="D115" s="39" t="s">
        <v>61</v>
      </c>
      <c r="E115" s="36">
        <v>5997.12</v>
      </c>
      <c r="F115" s="36">
        <v>0</v>
      </c>
      <c r="G115" s="36"/>
      <c r="H115" s="36">
        <f t="shared" si="158"/>
        <v>0</v>
      </c>
      <c r="I115" s="36">
        <f t="shared" si="159"/>
        <v>5997.12</v>
      </c>
      <c r="J115" s="36">
        <v>0.34</v>
      </c>
      <c r="K115" s="36">
        <f t="shared" si="161"/>
        <v>0.41</v>
      </c>
      <c r="L115" s="36">
        <f t="shared" si="162"/>
        <v>2458.81</v>
      </c>
      <c r="M115" s="36">
        <f t="shared" si="167"/>
        <v>0</v>
      </c>
      <c r="N115" s="36">
        <f t="shared" si="168"/>
        <v>0</v>
      </c>
      <c r="O115" s="36">
        <f t="shared" si="169"/>
        <v>0</v>
      </c>
      <c r="P115" s="36">
        <f t="shared" si="170"/>
        <v>2458.81</v>
      </c>
      <c r="Q115" s="43">
        <f t="shared" si="124"/>
        <v>0</v>
      </c>
    </row>
    <row r="116" spans="1:17" s="11" customFormat="1" ht="25.5" x14ac:dyDescent="0.2">
      <c r="A116" s="37" t="s">
        <v>230</v>
      </c>
      <c r="B116" s="37" t="s">
        <v>144</v>
      </c>
      <c r="C116" s="38" t="s">
        <v>145</v>
      </c>
      <c r="D116" s="39" t="s">
        <v>61</v>
      </c>
      <c r="E116" s="36">
        <v>52440.73</v>
      </c>
      <c r="F116" s="36">
        <v>0</v>
      </c>
      <c r="G116" s="36"/>
      <c r="H116" s="36">
        <f t="shared" si="158"/>
        <v>0</v>
      </c>
      <c r="I116" s="36">
        <f t="shared" si="159"/>
        <v>52440.73</v>
      </c>
      <c r="J116" s="36">
        <v>0.99</v>
      </c>
      <c r="K116" s="36">
        <f t="shared" si="161"/>
        <v>1.2</v>
      </c>
      <c r="L116" s="36">
        <f t="shared" si="162"/>
        <v>62928.87</v>
      </c>
      <c r="M116" s="36">
        <f t="shared" si="167"/>
        <v>0</v>
      </c>
      <c r="N116" s="36">
        <f t="shared" si="168"/>
        <v>0</v>
      </c>
      <c r="O116" s="36">
        <f t="shared" si="169"/>
        <v>0</v>
      </c>
      <c r="P116" s="36">
        <f t="shared" si="170"/>
        <v>62928.87</v>
      </c>
      <c r="Q116" s="43">
        <f t="shared" si="124"/>
        <v>0</v>
      </c>
    </row>
    <row r="117" spans="1:17" s="11" customFormat="1" ht="25.5" x14ac:dyDescent="0.2">
      <c r="A117" s="37" t="s">
        <v>231</v>
      </c>
      <c r="B117" s="37" t="s">
        <v>140</v>
      </c>
      <c r="C117" s="38" t="s">
        <v>165</v>
      </c>
      <c r="D117" s="39" t="s">
        <v>132</v>
      </c>
      <c r="E117" s="36">
        <v>117991.63</v>
      </c>
      <c r="F117" s="36">
        <v>0</v>
      </c>
      <c r="G117" s="36"/>
      <c r="H117" s="36">
        <f t="shared" si="158"/>
        <v>0</v>
      </c>
      <c r="I117" s="36">
        <f t="shared" si="159"/>
        <v>117991.63</v>
      </c>
      <c r="J117" s="36">
        <v>0.67</v>
      </c>
      <c r="K117" s="36">
        <f t="shared" si="161"/>
        <v>0.81</v>
      </c>
      <c r="L117" s="36">
        <f t="shared" si="162"/>
        <v>95573.22</v>
      </c>
      <c r="M117" s="36">
        <f t="shared" si="167"/>
        <v>0</v>
      </c>
      <c r="N117" s="36">
        <f t="shared" si="168"/>
        <v>0</v>
      </c>
      <c r="O117" s="36">
        <f t="shared" si="169"/>
        <v>0</v>
      </c>
      <c r="P117" s="36">
        <f t="shared" si="170"/>
        <v>95573.22</v>
      </c>
      <c r="Q117" s="43">
        <f t="shared" si="124"/>
        <v>0</v>
      </c>
    </row>
    <row r="118" spans="1:17" s="80" customFormat="1" ht="12.75" x14ac:dyDescent="0.2">
      <c r="A118" s="73" t="s">
        <v>232</v>
      </c>
      <c r="B118" s="74"/>
      <c r="C118" s="75" t="s">
        <v>233</v>
      </c>
      <c r="D118" s="74"/>
      <c r="E118" s="77" t="s">
        <v>27</v>
      </c>
      <c r="F118" s="77"/>
      <c r="G118" s="77"/>
      <c r="H118" s="77"/>
      <c r="I118" s="76"/>
      <c r="J118" s="77" t="s">
        <v>27</v>
      </c>
      <c r="K118" s="74"/>
      <c r="L118" s="78">
        <f>SUM(L119:L125)</f>
        <v>193608.26</v>
      </c>
      <c r="M118" s="78">
        <f t="shared" ref="M118:P118" si="171">SUM(M119:M125)</f>
        <v>0</v>
      </c>
      <c r="N118" s="78">
        <f t="shared" si="171"/>
        <v>0</v>
      </c>
      <c r="O118" s="78">
        <f t="shared" si="171"/>
        <v>0</v>
      </c>
      <c r="P118" s="78">
        <f t="shared" si="171"/>
        <v>193608.26</v>
      </c>
      <c r="Q118" s="79">
        <f t="shared" si="124"/>
        <v>0</v>
      </c>
    </row>
    <row r="119" spans="1:17" s="11" customFormat="1" ht="12.75" x14ac:dyDescent="0.2">
      <c r="A119" s="37" t="s">
        <v>234</v>
      </c>
      <c r="B119" s="37" t="s">
        <v>118</v>
      </c>
      <c r="C119" s="38" t="s">
        <v>119</v>
      </c>
      <c r="D119" s="39" t="s">
        <v>52</v>
      </c>
      <c r="E119" s="36">
        <v>13981.41</v>
      </c>
      <c r="F119" s="36">
        <v>0</v>
      </c>
      <c r="G119" s="36"/>
      <c r="H119" s="36">
        <f t="shared" si="158"/>
        <v>0</v>
      </c>
      <c r="I119" s="36">
        <f t="shared" si="159"/>
        <v>13981.41</v>
      </c>
      <c r="J119" s="36">
        <v>0.67</v>
      </c>
      <c r="K119" s="36">
        <f t="shared" ref="K119:K125" si="172">TRUNC(J119*1.2211,2)</f>
        <v>0.81</v>
      </c>
      <c r="L119" s="36">
        <f t="shared" ref="L119:L125" si="173">TRUNC(E119*K119,2)</f>
        <v>11324.94</v>
      </c>
      <c r="M119" s="36">
        <f t="shared" ref="M119" si="174">F119*K119</f>
        <v>0</v>
      </c>
      <c r="N119" s="36">
        <f t="shared" ref="N119" si="175">G119*K119</f>
        <v>0</v>
      </c>
      <c r="O119" s="36">
        <f t="shared" ref="O119" si="176">H119*K119</f>
        <v>0</v>
      </c>
      <c r="P119" s="36">
        <f t="shared" ref="P119" si="177">L119-O119</f>
        <v>11324.94</v>
      </c>
      <c r="Q119" s="43">
        <f t="shared" si="124"/>
        <v>0</v>
      </c>
    </row>
    <row r="120" spans="1:17" s="11" customFormat="1" ht="51" x14ac:dyDescent="0.2">
      <c r="A120" s="37" t="s">
        <v>235</v>
      </c>
      <c r="B120" s="37" t="s">
        <v>50</v>
      </c>
      <c r="C120" s="38" t="s">
        <v>51</v>
      </c>
      <c r="D120" s="39" t="s">
        <v>52</v>
      </c>
      <c r="E120" s="36">
        <v>13981.41</v>
      </c>
      <c r="F120" s="36">
        <v>0</v>
      </c>
      <c r="G120" s="36"/>
      <c r="H120" s="36">
        <f t="shared" si="158"/>
        <v>0</v>
      </c>
      <c r="I120" s="36">
        <f t="shared" si="159"/>
        <v>13981.41</v>
      </c>
      <c r="J120" s="36">
        <v>3.97</v>
      </c>
      <c r="K120" s="36">
        <f t="shared" si="172"/>
        <v>4.84</v>
      </c>
      <c r="L120" s="36">
        <f t="shared" si="173"/>
        <v>67670.02</v>
      </c>
      <c r="M120" s="36">
        <f t="shared" ref="M120:M125" si="178">F120*K120</f>
        <v>0</v>
      </c>
      <c r="N120" s="36">
        <f t="shared" ref="N120:N125" si="179">G120*K120</f>
        <v>0</v>
      </c>
      <c r="O120" s="36">
        <f t="shared" ref="O120:O125" si="180">H120*K120</f>
        <v>0</v>
      </c>
      <c r="P120" s="36">
        <f t="shared" ref="P120:P125" si="181">L120-O120</f>
        <v>67670.02</v>
      </c>
      <c r="Q120" s="43">
        <f t="shared" si="124"/>
        <v>0</v>
      </c>
    </row>
    <row r="121" spans="1:17" s="11" customFormat="1" ht="12.75" x14ac:dyDescent="0.2">
      <c r="A121" s="37" t="s">
        <v>236</v>
      </c>
      <c r="B121" s="37" t="s">
        <v>134</v>
      </c>
      <c r="C121" s="38" t="s">
        <v>158</v>
      </c>
      <c r="D121" s="39" t="s">
        <v>132</v>
      </c>
      <c r="E121" s="36">
        <v>4312.07</v>
      </c>
      <c r="F121" s="36">
        <v>0</v>
      </c>
      <c r="G121" s="36"/>
      <c r="H121" s="36">
        <f t="shared" si="158"/>
        <v>0</v>
      </c>
      <c r="I121" s="36">
        <f t="shared" si="159"/>
        <v>4312.07</v>
      </c>
      <c r="J121" s="36">
        <v>2.83</v>
      </c>
      <c r="K121" s="36">
        <f t="shared" si="172"/>
        <v>3.45</v>
      </c>
      <c r="L121" s="36">
        <f t="shared" si="173"/>
        <v>14876.64</v>
      </c>
      <c r="M121" s="36">
        <f t="shared" si="178"/>
        <v>0</v>
      </c>
      <c r="N121" s="36">
        <f t="shared" si="179"/>
        <v>0</v>
      </c>
      <c r="O121" s="36">
        <f t="shared" si="180"/>
        <v>0</v>
      </c>
      <c r="P121" s="36">
        <f t="shared" si="181"/>
        <v>14876.64</v>
      </c>
      <c r="Q121" s="43">
        <f t="shared" si="124"/>
        <v>0</v>
      </c>
    </row>
    <row r="122" spans="1:17" s="11" customFormat="1" ht="25.5" x14ac:dyDescent="0.2">
      <c r="A122" s="37" t="s">
        <v>237</v>
      </c>
      <c r="B122" s="37" t="s">
        <v>137</v>
      </c>
      <c r="C122" s="38" t="s">
        <v>138</v>
      </c>
      <c r="D122" s="39" t="s">
        <v>132</v>
      </c>
      <c r="E122" s="36">
        <v>7786.41</v>
      </c>
      <c r="F122" s="36">
        <v>0</v>
      </c>
      <c r="G122" s="36"/>
      <c r="H122" s="36">
        <f t="shared" si="158"/>
        <v>0</v>
      </c>
      <c r="I122" s="36">
        <f t="shared" si="159"/>
        <v>7786.41</v>
      </c>
      <c r="J122" s="36">
        <v>9.16</v>
      </c>
      <c r="K122" s="36">
        <f t="shared" si="172"/>
        <v>11.18</v>
      </c>
      <c r="L122" s="36">
        <f t="shared" si="173"/>
        <v>87052.06</v>
      </c>
      <c r="M122" s="36">
        <f t="shared" si="178"/>
        <v>0</v>
      </c>
      <c r="N122" s="36">
        <f t="shared" si="179"/>
        <v>0</v>
      </c>
      <c r="O122" s="36">
        <f t="shared" si="180"/>
        <v>0</v>
      </c>
      <c r="P122" s="36">
        <f t="shared" si="181"/>
        <v>87052.06</v>
      </c>
      <c r="Q122" s="43">
        <f t="shared" si="124"/>
        <v>0</v>
      </c>
    </row>
    <row r="123" spans="1:17" s="11" customFormat="1" ht="25.5" x14ac:dyDescent="0.2">
      <c r="A123" s="37" t="s">
        <v>238</v>
      </c>
      <c r="B123" s="37" t="s">
        <v>144</v>
      </c>
      <c r="C123" s="38" t="s">
        <v>145</v>
      </c>
      <c r="D123" s="39" t="s">
        <v>61</v>
      </c>
      <c r="E123" s="36">
        <v>2853.31</v>
      </c>
      <c r="F123" s="36">
        <v>0</v>
      </c>
      <c r="G123" s="36"/>
      <c r="H123" s="36">
        <f t="shared" si="158"/>
        <v>0</v>
      </c>
      <c r="I123" s="36">
        <f t="shared" si="159"/>
        <v>2853.31</v>
      </c>
      <c r="J123" s="36">
        <v>0.99</v>
      </c>
      <c r="K123" s="36">
        <f t="shared" si="172"/>
        <v>1.2</v>
      </c>
      <c r="L123" s="36">
        <f t="shared" si="173"/>
        <v>3423.97</v>
      </c>
      <c r="M123" s="36">
        <f t="shared" si="178"/>
        <v>0</v>
      </c>
      <c r="N123" s="36">
        <f t="shared" si="179"/>
        <v>0</v>
      </c>
      <c r="O123" s="36">
        <f t="shared" si="180"/>
        <v>0</v>
      </c>
      <c r="P123" s="36">
        <f t="shared" si="181"/>
        <v>3423.97</v>
      </c>
      <c r="Q123" s="43">
        <f t="shared" si="124"/>
        <v>0</v>
      </c>
    </row>
    <row r="124" spans="1:17" s="11" customFormat="1" ht="38.25" x14ac:dyDescent="0.2">
      <c r="A124" s="37" t="s">
        <v>239</v>
      </c>
      <c r="B124" s="37" t="s">
        <v>127</v>
      </c>
      <c r="C124" s="38" t="s">
        <v>128</v>
      </c>
      <c r="D124" s="39" t="s">
        <v>61</v>
      </c>
      <c r="E124" s="36">
        <v>9903.6299999999992</v>
      </c>
      <c r="F124" s="36">
        <v>0</v>
      </c>
      <c r="G124" s="36"/>
      <c r="H124" s="36">
        <f t="shared" si="158"/>
        <v>0</v>
      </c>
      <c r="I124" s="36">
        <f t="shared" si="159"/>
        <v>9903.6299999999992</v>
      </c>
      <c r="J124" s="36">
        <v>0.34</v>
      </c>
      <c r="K124" s="36">
        <f t="shared" si="172"/>
        <v>0.41</v>
      </c>
      <c r="L124" s="36">
        <f t="shared" si="173"/>
        <v>4060.48</v>
      </c>
      <c r="M124" s="36">
        <f t="shared" si="178"/>
        <v>0</v>
      </c>
      <c r="N124" s="36">
        <f t="shared" si="179"/>
        <v>0</v>
      </c>
      <c r="O124" s="36">
        <f t="shared" si="180"/>
        <v>0</v>
      </c>
      <c r="P124" s="36">
        <f t="shared" si="181"/>
        <v>4060.48</v>
      </c>
      <c r="Q124" s="43">
        <f t="shared" si="124"/>
        <v>0</v>
      </c>
    </row>
    <row r="125" spans="1:17" s="11" customFormat="1" ht="25.5" x14ac:dyDescent="0.2">
      <c r="A125" s="37" t="s">
        <v>240</v>
      </c>
      <c r="B125" s="37" t="s">
        <v>140</v>
      </c>
      <c r="C125" s="38" t="s">
        <v>165</v>
      </c>
      <c r="D125" s="39" t="s">
        <v>132</v>
      </c>
      <c r="E125" s="36">
        <v>6419.95</v>
      </c>
      <c r="F125" s="36">
        <v>0</v>
      </c>
      <c r="G125" s="36"/>
      <c r="H125" s="36">
        <f t="shared" si="158"/>
        <v>0</v>
      </c>
      <c r="I125" s="36">
        <f t="shared" si="159"/>
        <v>6419.95</v>
      </c>
      <c r="J125" s="36">
        <v>0.67</v>
      </c>
      <c r="K125" s="36">
        <f t="shared" si="172"/>
        <v>0.81</v>
      </c>
      <c r="L125" s="36">
        <f t="shared" si="173"/>
        <v>5200.1499999999996</v>
      </c>
      <c r="M125" s="36">
        <f t="shared" si="178"/>
        <v>0</v>
      </c>
      <c r="N125" s="36">
        <f t="shared" si="179"/>
        <v>0</v>
      </c>
      <c r="O125" s="36">
        <f t="shared" si="180"/>
        <v>0</v>
      </c>
      <c r="P125" s="36">
        <f t="shared" si="181"/>
        <v>5200.1499999999996</v>
      </c>
      <c r="Q125" s="43">
        <f t="shared" si="124"/>
        <v>0</v>
      </c>
    </row>
    <row r="126" spans="1:17" s="63" customFormat="1" ht="12.75" x14ac:dyDescent="0.2">
      <c r="A126" s="56" t="s">
        <v>241</v>
      </c>
      <c r="B126" s="57"/>
      <c r="C126" s="58" t="s">
        <v>242</v>
      </c>
      <c r="D126" s="57"/>
      <c r="E126" s="60" t="s">
        <v>27</v>
      </c>
      <c r="F126" s="60"/>
      <c r="G126" s="60"/>
      <c r="H126" s="60"/>
      <c r="I126" s="59"/>
      <c r="J126" s="60" t="s">
        <v>27</v>
      </c>
      <c r="K126" s="57"/>
      <c r="L126" s="61">
        <f>SUM(L127:L142)</f>
        <v>148174.80999999997</v>
      </c>
      <c r="M126" s="61">
        <f t="shared" ref="M126:P126" si="182">SUM(M127:M142)</f>
        <v>0</v>
      </c>
      <c r="N126" s="61">
        <f t="shared" si="182"/>
        <v>0</v>
      </c>
      <c r="O126" s="61">
        <f t="shared" si="182"/>
        <v>0</v>
      </c>
      <c r="P126" s="61">
        <f t="shared" si="182"/>
        <v>148174.80999999997</v>
      </c>
      <c r="Q126" s="62">
        <f t="shared" si="124"/>
        <v>0</v>
      </c>
    </row>
    <row r="127" spans="1:17" s="11" customFormat="1" ht="12.75" x14ac:dyDescent="0.2">
      <c r="A127" s="37" t="s">
        <v>243</v>
      </c>
      <c r="B127" s="37" t="s">
        <v>244</v>
      </c>
      <c r="C127" s="38" t="s">
        <v>245</v>
      </c>
      <c r="D127" s="39" t="s">
        <v>246</v>
      </c>
      <c r="E127" s="36">
        <v>224</v>
      </c>
      <c r="F127" s="36">
        <v>0</v>
      </c>
      <c r="G127" s="36"/>
      <c r="H127" s="36">
        <f t="shared" si="158"/>
        <v>0</v>
      </c>
      <c r="I127" s="36">
        <f t="shared" si="159"/>
        <v>224</v>
      </c>
      <c r="J127" s="36">
        <v>1.63</v>
      </c>
      <c r="K127" s="36">
        <f t="shared" ref="K127:K142" si="183">TRUNC(J127*1.2211,2)</f>
        <v>1.99</v>
      </c>
      <c r="L127" s="36">
        <f t="shared" ref="L127:L142" si="184">TRUNC(E127*K127,2)</f>
        <v>445.76</v>
      </c>
      <c r="M127" s="36">
        <f t="shared" ref="M127" si="185">F127*K127</f>
        <v>0</v>
      </c>
      <c r="N127" s="36">
        <f t="shared" ref="N127" si="186">G127*K127</f>
        <v>0</v>
      </c>
      <c r="O127" s="36">
        <f t="shared" ref="O127" si="187">H127*K127</f>
        <v>0</v>
      </c>
      <c r="P127" s="36">
        <f t="shared" ref="P127" si="188">L127-O127</f>
        <v>445.76</v>
      </c>
      <c r="Q127" s="43">
        <f t="shared" si="124"/>
        <v>0</v>
      </c>
    </row>
    <row r="128" spans="1:17" s="11" customFormat="1" ht="51" x14ac:dyDescent="0.2">
      <c r="A128" s="37" t="s">
        <v>247</v>
      </c>
      <c r="B128" s="37" t="s">
        <v>248</v>
      </c>
      <c r="C128" s="38" t="s">
        <v>249</v>
      </c>
      <c r="D128" s="39" t="s">
        <v>61</v>
      </c>
      <c r="E128" s="36">
        <v>451.38</v>
      </c>
      <c r="F128" s="36">
        <v>0</v>
      </c>
      <c r="G128" s="36"/>
      <c r="H128" s="36">
        <f t="shared" si="158"/>
        <v>0</v>
      </c>
      <c r="I128" s="36">
        <f t="shared" si="159"/>
        <v>451.38</v>
      </c>
      <c r="J128" s="36">
        <v>6.78</v>
      </c>
      <c r="K128" s="36">
        <f t="shared" si="183"/>
        <v>8.27</v>
      </c>
      <c r="L128" s="36">
        <f t="shared" si="184"/>
        <v>3732.91</v>
      </c>
      <c r="M128" s="36">
        <f t="shared" ref="M128:M142" si="189">F128*K128</f>
        <v>0</v>
      </c>
      <c r="N128" s="36">
        <f t="shared" ref="N128:N142" si="190">G128*K128</f>
        <v>0</v>
      </c>
      <c r="O128" s="36">
        <f t="shared" ref="O128:O142" si="191">H128*K128</f>
        <v>0</v>
      </c>
      <c r="P128" s="36">
        <f t="shared" ref="P128:P142" si="192">L128-O128</f>
        <v>3732.91</v>
      </c>
      <c r="Q128" s="43">
        <f t="shared" si="124"/>
        <v>0</v>
      </c>
    </row>
    <row r="129" spans="1:17" s="11" customFormat="1" ht="12.75" x14ac:dyDescent="0.2">
      <c r="A129" s="37" t="s">
        <v>250</v>
      </c>
      <c r="B129" s="37" t="s">
        <v>251</v>
      </c>
      <c r="C129" s="38" t="s">
        <v>252</v>
      </c>
      <c r="D129" s="39" t="s">
        <v>52</v>
      </c>
      <c r="E129" s="36">
        <v>282.60000000000002</v>
      </c>
      <c r="F129" s="36">
        <v>0</v>
      </c>
      <c r="G129" s="36"/>
      <c r="H129" s="36">
        <f t="shared" si="158"/>
        <v>0</v>
      </c>
      <c r="I129" s="36">
        <f t="shared" si="159"/>
        <v>282.60000000000002</v>
      </c>
      <c r="J129" s="36">
        <v>24.31</v>
      </c>
      <c r="K129" s="36">
        <f t="shared" si="183"/>
        <v>29.68</v>
      </c>
      <c r="L129" s="36">
        <f t="shared" si="184"/>
        <v>8387.56</v>
      </c>
      <c r="M129" s="36">
        <f t="shared" si="189"/>
        <v>0</v>
      </c>
      <c r="N129" s="36">
        <f t="shared" si="190"/>
        <v>0</v>
      </c>
      <c r="O129" s="36">
        <f t="shared" si="191"/>
        <v>0</v>
      </c>
      <c r="P129" s="36">
        <f t="shared" si="192"/>
        <v>8387.56</v>
      </c>
      <c r="Q129" s="43">
        <f t="shared" si="124"/>
        <v>0</v>
      </c>
    </row>
    <row r="130" spans="1:17" s="11" customFormat="1" ht="12.75" x14ac:dyDescent="0.2">
      <c r="A130" s="37" t="s">
        <v>253</v>
      </c>
      <c r="B130" s="37" t="s">
        <v>254</v>
      </c>
      <c r="C130" s="38" t="s">
        <v>255</v>
      </c>
      <c r="D130" s="39" t="s">
        <v>61</v>
      </c>
      <c r="E130" s="36">
        <v>14.13</v>
      </c>
      <c r="F130" s="36">
        <v>0</v>
      </c>
      <c r="G130" s="36"/>
      <c r="H130" s="36">
        <f t="shared" si="158"/>
        <v>0</v>
      </c>
      <c r="I130" s="36">
        <f t="shared" si="159"/>
        <v>14.13</v>
      </c>
      <c r="J130" s="36">
        <v>137.58000000000001</v>
      </c>
      <c r="K130" s="36">
        <f t="shared" si="183"/>
        <v>167.99</v>
      </c>
      <c r="L130" s="36">
        <f t="shared" si="184"/>
        <v>2373.69</v>
      </c>
      <c r="M130" s="36">
        <f t="shared" si="189"/>
        <v>0</v>
      </c>
      <c r="N130" s="36">
        <f t="shared" si="190"/>
        <v>0</v>
      </c>
      <c r="O130" s="36">
        <f t="shared" si="191"/>
        <v>0</v>
      </c>
      <c r="P130" s="36">
        <f t="shared" si="192"/>
        <v>2373.69</v>
      </c>
      <c r="Q130" s="43">
        <f t="shared" si="124"/>
        <v>0</v>
      </c>
    </row>
    <row r="131" spans="1:17" s="11" customFormat="1" ht="12.75" x14ac:dyDescent="0.2">
      <c r="A131" s="37" t="s">
        <v>256</v>
      </c>
      <c r="B131" s="37" t="s">
        <v>257</v>
      </c>
      <c r="C131" s="38" t="s">
        <v>258</v>
      </c>
      <c r="D131" s="39" t="s">
        <v>246</v>
      </c>
      <c r="E131" s="36">
        <v>146.5</v>
      </c>
      <c r="F131" s="36">
        <v>0</v>
      </c>
      <c r="G131" s="36"/>
      <c r="H131" s="36">
        <f t="shared" si="158"/>
        <v>0</v>
      </c>
      <c r="I131" s="36">
        <f t="shared" si="159"/>
        <v>146.5</v>
      </c>
      <c r="J131" s="36">
        <v>217.92</v>
      </c>
      <c r="K131" s="36">
        <f t="shared" si="183"/>
        <v>266.10000000000002</v>
      </c>
      <c r="L131" s="36">
        <f t="shared" si="184"/>
        <v>38983.65</v>
      </c>
      <c r="M131" s="36">
        <f t="shared" si="189"/>
        <v>0</v>
      </c>
      <c r="N131" s="36">
        <f t="shared" si="190"/>
        <v>0</v>
      </c>
      <c r="O131" s="36">
        <f t="shared" si="191"/>
        <v>0</v>
      </c>
      <c r="P131" s="36">
        <f t="shared" si="192"/>
        <v>38983.65</v>
      </c>
      <c r="Q131" s="43">
        <f t="shared" si="124"/>
        <v>0</v>
      </c>
    </row>
    <row r="132" spans="1:17" s="11" customFormat="1" ht="12.75" x14ac:dyDescent="0.2">
      <c r="A132" s="37" t="s">
        <v>259</v>
      </c>
      <c r="B132" s="37" t="s">
        <v>260</v>
      </c>
      <c r="C132" s="38" t="s">
        <v>261</v>
      </c>
      <c r="D132" s="39" t="s">
        <v>246</v>
      </c>
      <c r="E132" s="36">
        <v>77.5</v>
      </c>
      <c r="F132" s="36">
        <v>0</v>
      </c>
      <c r="G132" s="36"/>
      <c r="H132" s="36">
        <f t="shared" si="158"/>
        <v>0</v>
      </c>
      <c r="I132" s="36">
        <f t="shared" si="159"/>
        <v>77.5</v>
      </c>
      <c r="J132" s="36">
        <v>150.77000000000001</v>
      </c>
      <c r="K132" s="36">
        <f t="shared" si="183"/>
        <v>184.1</v>
      </c>
      <c r="L132" s="36">
        <f t="shared" si="184"/>
        <v>14267.75</v>
      </c>
      <c r="M132" s="36">
        <f t="shared" si="189"/>
        <v>0</v>
      </c>
      <c r="N132" s="36">
        <f t="shared" si="190"/>
        <v>0</v>
      </c>
      <c r="O132" s="36">
        <f t="shared" si="191"/>
        <v>0</v>
      </c>
      <c r="P132" s="36">
        <f t="shared" si="192"/>
        <v>14267.75</v>
      </c>
      <c r="Q132" s="43">
        <f t="shared" si="124"/>
        <v>0</v>
      </c>
    </row>
    <row r="133" spans="1:17" s="11" customFormat="1" ht="25.5" x14ac:dyDescent="0.2">
      <c r="A133" s="37" t="s">
        <v>262</v>
      </c>
      <c r="B133" s="37" t="s">
        <v>263</v>
      </c>
      <c r="C133" s="38" t="s">
        <v>264</v>
      </c>
      <c r="D133" s="39" t="s">
        <v>16</v>
      </c>
      <c r="E133" s="36">
        <v>3</v>
      </c>
      <c r="F133" s="36">
        <v>0</v>
      </c>
      <c r="G133" s="36"/>
      <c r="H133" s="36">
        <f t="shared" si="158"/>
        <v>0</v>
      </c>
      <c r="I133" s="36">
        <f t="shared" si="159"/>
        <v>3</v>
      </c>
      <c r="J133" s="36">
        <v>3515.32</v>
      </c>
      <c r="K133" s="36">
        <f t="shared" si="183"/>
        <v>4292.55</v>
      </c>
      <c r="L133" s="36">
        <f t="shared" si="184"/>
        <v>12877.65</v>
      </c>
      <c r="M133" s="36">
        <f t="shared" si="189"/>
        <v>0</v>
      </c>
      <c r="N133" s="36">
        <f t="shared" si="190"/>
        <v>0</v>
      </c>
      <c r="O133" s="36">
        <f t="shared" si="191"/>
        <v>0</v>
      </c>
      <c r="P133" s="36">
        <f t="shared" si="192"/>
        <v>12877.65</v>
      </c>
      <c r="Q133" s="43">
        <f t="shared" si="124"/>
        <v>0</v>
      </c>
    </row>
    <row r="134" spans="1:17" s="11" customFormat="1" ht="25.5" x14ac:dyDescent="0.2">
      <c r="A134" s="37" t="s">
        <v>265</v>
      </c>
      <c r="B134" s="37" t="s">
        <v>266</v>
      </c>
      <c r="C134" s="38" t="s">
        <v>267</v>
      </c>
      <c r="D134" s="39" t="s">
        <v>16</v>
      </c>
      <c r="E134" s="36">
        <v>5</v>
      </c>
      <c r="F134" s="36">
        <v>0</v>
      </c>
      <c r="G134" s="36"/>
      <c r="H134" s="36">
        <f t="shared" si="158"/>
        <v>0</v>
      </c>
      <c r="I134" s="36">
        <f t="shared" si="159"/>
        <v>5</v>
      </c>
      <c r="J134" s="36">
        <v>3675.4</v>
      </c>
      <c r="K134" s="36">
        <f t="shared" si="183"/>
        <v>4488.03</v>
      </c>
      <c r="L134" s="36">
        <f t="shared" si="184"/>
        <v>22440.15</v>
      </c>
      <c r="M134" s="36">
        <f t="shared" si="189"/>
        <v>0</v>
      </c>
      <c r="N134" s="36">
        <f t="shared" si="190"/>
        <v>0</v>
      </c>
      <c r="O134" s="36">
        <f t="shared" si="191"/>
        <v>0</v>
      </c>
      <c r="P134" s="36">
        <f t="shared" si="192"/>
        <v>22440.15</v>
      </c>
      <c r="Q134" s="43">
        <f t="shared" si="124"/>
        <v>0</v>
      </c>
    </row>
    <row r="135" spans="1:17" s="11" customFormat="1" ht="25.5" x14ac:dyDescent="0.2">
      <c r="A135" s="37" t="s">
        <v>268</v>
      </c>
      <c r="B135" s="37" t="s">
        <v>269</v>
      </c>
      <c r="C135" s="38" t="s">
        <v>270</v>
      </c>
      <c r="D135" s="39" t="s">
        <v>16</v>
      </c>
      <c r="E135" s="36">
        <v>4</v>
      </c>
      <c r="F135" s="36">
        <v>0</v>
      </c>
      <c r="G135" s="36"/>
      <c r="H135" s="36">
        <f t="shared" si="158"/>
        <v>0</v>
      </c>
      <c r="I135" s="36">
        <f t="shared" si="159"/>
        <v>4</v>
      </c>
      <c r="J135" s="36">
        <v>4387.0200000000004</v>
      </c>
      <c r="K135" s="36">
        <f t="shared" si="183"/>
        <v>5356.99</v>
      </c>
      <c r="L135" s="36">
        <f t="shared" si="184"/>
        <v>21427.96</v>
      </c>
      <c r="M135" s="36">
        <f t="shared" si="189"/>
        <v>0</v>
      </c>
      <c r="N135" s="36">
        <f t="shared" si="190"/>
        <v>0</v>
      </c>
      <c r="O135" s="36">
        <f t="shared" si="191"/>
        <v>0</v>
      </c>
      <c r="P135" s="36">
        <f t="shared" si="192"/>
        <v>21427.96</v>
      </c>
      <c r="Q135" s="43">
        <f t="shared" si="124"/>
        <v>0</v>
      </c>
    </row>
    <row r="136" spans="1:17" s="11" customFormat="1" ht="38.25" x14ac:dyDescent="0.2">
      <c r="A136" s="37" t="s">
        <v>271</v>
      </c>
      <c r="B136" s="37" t="s">
        <v>272</v>
      </c>
      <c r="C136" s="38" t="s">
        <v>273</v>
      </c>
      <c r="D136" s="39" t="s">
        <v>61</v>
      </c>
      <c r="E136" s="36">
        <v>371.69</v>
      </c>
      <c r="F136" s="36">
        <v>0</v>
      </c>
      <c r="G136" s="36"/>
      <c r="H136" s="36">
        <f t="shared" si="158"/>
        <v>0</v>
      </c>
      <c r="I136" s="36">
        <f t="shared" si="159"/>
        <v>371.69</v>
      </c>
      <c r="J136" s="36">
        <v>21.58</v>
      </c>
      <c r="K136" s="36">
        <f t="shared" si="183"/>
        <v>26.35</v>
      </c>
      <c r="L136" s="36">
        <f t="shared" si="184"/>
        <v>9794.0300000000007</v>
      </c>
      <c r="M136" s="36">
        <f t="shared" si="189"/>
        <v>0</v>
      </c>
      <c r="N136" s="36">
        <f t="shared" si="190"/>
        <v>0</v>
      </c>
      <c r="O136" s="36">
        <f t="shared" si="191"/>
        <v>0</v>
      </c>
      <c r="P136" s="36">
        <f t="shared" si="192"/>
        <v>9794.0300000000007</v>
      </c>
      <c r="Q136" s="43">
        <f t="shared" si="124"/>
        <v>0</v>
      </c>
    </row>
    <row r="137" spans="1:17" s="11" customFormat="1" ht="25.5" x14ac:dyDescent="0.2">
      <c r="A137" s="37" t="s">
        <v>274</v>
      </c>
      <c r="B137" s="37" t="s">
        <v>275</v>
      </c>
      <c r="C137" s="38" t="s">
        <v>276</v>
      </c>
      <c r="D137" s="39" t="s">
        <v>16</v>
      </c>
      <c r="E137" s="36">
        <v>1</v>
      </c>
      <c r="F137" s="36">
        <v>0</v>
      </c>
      <c r="G137" s="36"/>
      <c r="H137" s="36">
        <f t="shared" si="158"/>
        <v>0</v>
      </c>
      <c r="I137" s="36">
        <f t="shared" si="159"/>
        <v>1</v>
      </c>
      <c r="J137" s="36">
        <v>1925.29</v>
      </c>
      <c r="K137" s="36">
        <f t="shared" si="183"/>
        <v>2350.9699999999998</v>
      </c>
      <c r="L137" s="36">
        <f t="shared" si="184"/>
        <v>2350.9699999999998</v>
      </c>
      <c r="M137" s="36">
        <f t="shared" si="189"/>
        <v>0</v>
      </c>
      <c r="N137" s="36">
        <f t="shared" si="190"/>
        <v>0</v>
      </c>
      <c r="O137" s="36">
        <f t="shared" si="191"/>
        <v>0</v>
      </c>
      <c r="P137" s="36">
        <f t="shared" si="192"/>
        <v>2350.9699999999998</v>
      </c>
      <c r="Q137" s="43">
        <f t="shared" si="124"/>
        <v>0</v>
      </c>
    </row>
    <row r="138" spans="1:17" s="11" customFormat="1" ht="12.75" x14ac:dyDescent="0.2">
      <c r="A138" s="37" t="s">
        <v>277</v>
      </c>
      <c r="B138" s="37" t="s">
        <v>278</v>
      </c>
      <c r="C138" s="38" t="s">
        <v>279</v>
      </c>
      <c r="D138" s="39" t="s">
        <v>246</v>
      </c>
      <c r="E138" s="36">
        <v>1.2</v>
      </c>
      <c r="F138" s="36">
        <v>0</v>
      </c>
      <c r="G138" s="36"/>
      <c r="H138" s="36">
        <f t="shared" si="158"/>
        <v>0</v>
      </c>
      <c r="I138" s="36">
        <f t="shared" si="159"/>
        <v>1.2</v>
      </c>
      <c r="J138" s="36">
        <v>208.06</v>
      </c>
      <c r="K138" s="36">
        <f t="shared" si="183"/>
        <v>254.06</v>
      </c>
      <c r="L138" s="36">
        <f t="shared" si="184"/>
        <v>304.87</v>
      </c>
      <c r="M138" s="36">
        <f t="shared" si="189"/>
        <v>0</v>
      </c>
      <c r="N138" s="36">
        <f t="shared" si="190"/>
        <v>0</v>
      </c>
      <c r="O138" s="36">
        <f t="shared" si="191"/>
        <v>0</v>
      </c>
      <c r="P138" s="36">
        <f t="shared" si="192"/>
        <v>304.87</v>
      </c>
      <c r="Q138" s="43">
        <f t="shared" si="124"/>
        <v>0</v>
      </c>
    </row>
    <row r="139" spans="1:17" s="11" customFormat="1" ht="12.75" x14ac:dyDescent="0.2">
      <c r="A139" s="37" t="s">
        <v>280</v>
      </c>
      <c r="B139" s="37" t="s">
        <v>281</v>
      </c>
      <c r="C139" s="38" t="s">
        <v>282</v>
      </c>
      <c r="D139" s="39" t="s">
        <v>246</v>
      </c>
      <c r="E139" s="36">
        <v>224</v>
      </c>
      <c r="F139" s="36">
        <v>0</v>
      </c>
      <c r="G139" s="36"/>
      <c r="H139" s="36">
        <f t="shared" si="158"/>
        <v>0</v>
      </c>
      <c r="I139" s="36">
        <f t="shared" si="159"/>
        <v>224</v>
      </c>
      <c r="J139" s="36">
        <v>2.16</v>
      </c>
      <c r="K139" s="36">
        <f t="shared" si="183"/>
        <v>2.63</v>
      </c>
      <c r="L139" s="36">
        <f t="shared" si="184"/>
        <v>589.12</v>
      </c>
      <c r="M139" s="36">
        <f t="shared" si="189"/>
        <v>0</v>
      </c>
      <c r="N139" s="36">
        <f t="shared" si="190"/>
        <v>0</v>
      </c>
      <c r="O139" s="36">
        <f t="shared" si="191"/>
        <v>0</v>
      </c>
      <c r="P139" s="36">
        <f t="shared" si="192"/>
        <v>589.12</v>
      </c>
      <c r="Q139" s="43">
        <f t="shared" si="124"/>
        <v>0</v>
      </c>
    </row>
    <row r="140" spans="1:17" s="11" customFormat="1" ht="25.5" x14ac:dyDescent="0.2">
      <c r="A140" s="37" t="s">
        <v>283</v>
      </c>
      <c r="B140" s="37" t="s">
        <v>144</v>
      </c>
      <c r="C140" s="38" t="s">
        <v>145</v>
      </c>
      <c r="D140" s="39" t="s">
        <v>61</v>
      </c>
      <c r="E140" s="36">
        <v>103.59</v>
      </c>
      <c r="F140" s="36">
        <v>0</v>
      </c>
      <c r="G140" s="36"/>
      <c r="H140" s="36">
        <f t="shared" si="158"/>
        <v>0</v>
      </c>
      <c r="I140" s="36">
        <f t="shared" si="159"/>
        <v>103.59</v>
      </c>
      <c r="J140" s="36">
        <v>0.99</v>
      </c>
      <c r="K140" s="36">
        <f t="shared" si="183"/>
        <v>1.2</v>
      </c>
      <c r="L140" s="36">
        <f t="shared" si="184"/>
        <v>124.3</v>
      </c>
      <c r="M140" s="36">
        <f t="shared" si="189"/>
        <v>0</v>
      </c>
      <c r="N140" s="36">
        <f t="shared" si="190"/>
        <v>0</v>
      </c>
      <c r="O140" s="36">
        <f t="shared" si="191"/>
        <v>0</v>
      </c>
      <c r="P140" s="36">
        <f t="shared" si="192"/>
        <v>124.3</v>
      </c>
      <c r="Q140" s="43">
        <f t="shared" si="124"/>
        <v>0</v>
      </c>
    </row>
    <row r="141" spans="1:17" s="11" customFormat="1" ht="38.25" x14ac:dyDescent="0.2">
      <c r="A141" s="37" t="s">
        <v>284</v>
      </c>
      <c r="B141" s="37" t="s">
        <v>285</v>
      </c>
      <c r="C141" s="38" t="s">
        <v>286</v>
      </c>
      <c r="D141" s="39" t="s">
        <v>187</v>
      </c>
      <c r="E141" s="36">
        <v>4661.8599999999997</v>
      </c>
      <c r="F141" s="36">
        <v>0</v>
      </c>
      <c r="G141" s="36"/>
      <c r="H141" s="36">
        <f t="shared" si="158"/>
        <v>0</v>
      </c>
      <c r="I141" s="36">
        <f t="shared" si="159"/>
        <v>4661.8599999999997</v>
      </c>
      <c r="J141" s="36">
        <v>0.77</v>
      </c>
      <c r="K141" s="36">
        <f t="shared" si="183"/>
        <v>0.94</v>
      </c>
      <c r="L141" s="36">
        <f t="shared" si="184"/>
        <v>4382.1400000000003</v>
      </c>
      <c r="M141" s="36">
        <f t="shared" si="189"/>
        <v>0</v>
      </c>
      <c r="N141" s="36">
        <f t="shared" si="190"/>
        <v>0</v>
      </c>
      <c r="O141" s="36">
        <f t="shared" si="191"/>
        <v>0</v>
      </c>
      <c r="P141" s="36">
        <f t="shared" si="192"/>
        <v>4382.1400000000003</v>
      </c>
      <c r="Q141" s="43">
        <f t="shared" ref="Q141:Q181" si="193">O141/$L$181</f>
        <v>0</v>
      </c>
    </row>
    <row r="142" spans="1:17" s="11" customFormat="1" ht="12.75" x14ac:dyDescent="0.2">
      <c r="A142" s="37" t="s">
        <v>287</v>
      </c>
      <c r="B142" s="37" t="s">
        <v>288</v>
      </c>
      <c r="C142" s="38" t="s">
        <v>289</v>
      </c>
      <c r="D142" s="39" t="s">
        <v>290</v>
      </c>
      <c r="E142" s="36">
        <v>155.4</v>
      </c>
      <c r="F142" s="36">
        <v>0</v>
      </c>
      <c r="G142" s="36"/>
      <c r="H142" s="36">
        <f t="shared" si="158"/>
        <v>0</v>
      </c>
      <c r="I142" s="36">
        <f t="shared" si="159"/>
        <v>155.4</v>
      </c>
      <c r="J142" s="36">
        <v>30</v>
      </c>
      <c r="K142" s="36">
        <f t="shared" si="183"/>
        <v>36.630000000000003</v>
      </c>
      <c r="L142" s="36">
        <f t="shared" si="184"/>
        <v>5692.3</v>
      </c>
      <c r="M142" s="36">
        <f t="shared" si="189"/>
        <v>0</v>
      </c>
      <c r="N142" s="36">
        <f t="shared" si="190"/>
        <v>0</v>
      </c>
      <c r="O142" s="36">
        <f t="shared" si="191"/>
        <v>0</v>
      </c>
      <c r="P142" s="36">
        <f t="shared" si="192"/>
        <v>5692.3</v>
      </c>
      <c r="Q142" s="43">
        <f t="shared" si="193"/>
        <v>0</v>
      </c>
    </row>
    <row r="143" spans="1:17" s="55" customFormat="1" ht="12.75" x14ac:dyDescent="0.2">
      <c r="A143" s="48" t="s">
        <v>291</v>
      </c>
      <c r="B143" s="49"/>
      <c r="C143" s="50" t="s">
        <v>292</v>
      </c>
      <c r="D143" s="49"/>
      <c r="E143" s="52" t="s">
        <v>27</v>
      </c>
      <c r="F143" s="52"/>
      <c r="G143" s="52"/>
      <c r="H143" s="52"/>
      <c r="I143" s="51"/>
      <c r="J143" s="52" t="s">
        <v>27</v>
      </c>
      <c r="K143" s="49"/>
      <c r="L143" s="53">
        <f>L144+L146+L152+L157+L167</f>
        <v>1937333.21</v>
      </c>
      <c r="M143" s="53">
        <f t="shared" ref="M143:P143" si="194">M144+M146+M152+M157+M167</f>
        <v>0</v>
      </c>
      <c r="N143" s="53">
        <f t="shared" si="194"/>
        <v>0</v>
      </c>
      <c r="O143" s="53">
        <f t="shared" si="194"/>
        <v>0</v>
      </c>
      <c r="P143" s="53">
        <f t="shared" si="194"/>
        <v>1937333.21</v>
      </c>
      <c r="Q143" s="54">
        <f t="shared" si="193"/>
        <v>0</v>
      </c>
    </row>
    <row r="144" spans="1:17" s="63" customFormat="1" ht="12.75" x14ac:dyDescent="0.2">
      <c r="A144" s="56" t="s">
        <v>293</v>
      </c>
      <c r="B144" s="57"/>
      <c r="C144" s="58" t="s">
        <v>294</v>
      </c>
      <c r="D144" s="57"/>
      <c r="E144" s="60" t="s">
        <v>27</v>
      </c>
      <c r="F144" s="60"/>
      <c r="G144" s="60"/>
      <c r="H144" s="60"/>
      <c r="I144" s="59"/>
      <c r="J144" s="60" t="s">
        <v>27</v>
      </c>
      <c r="K144" s="57"/>
      <c r="L144" s="61">
        <f>L145</f>
        <v>16607.22</v>
      </c>
      <c r="M144" s="61">
        <f t="shared" ref="M144:P144" si="195">M145</f>
        <v>0</v>
      </c>
      <c r="N144" s="61">
        <f t="shared" si="195"/>
        <v>0</v>
      </c>
      <c r="O144" s="61">
        <f t="shared" si="195"/>
        <v>0</v>
      </c>
      <c r="P144" s="61">
        <f t="shared" si="195"/>
        <v>16607.22</v>
      </c>
      <c r="Q144" s="62">
        <f t="shared" si="193"/>
        <v>0</v>
      </c>
    </row>
    <row r="145" spans="1:17" s="11" customFormat="1" ht="12.75" x14ac:dyDescent="0.2">
      <c r="A145" s="37" t="s">
        <v>295</v>
      </c>
      <c r="B145" s="37" t="s">
        <v>296</v>
      </c>
      <c r="C145" s="38" t="s">
        <v>297</v>
      </c>
      <c r="D145" s="39" t="s">
        <v>298</v>
      </c>
      <c r="E145" s="36">
        <v>12677.27</v>
      </c>
      <c r="F145" s="36">
        <v>0</v>
      </c>
      <c r="G145" s="36"/>
      <c r="H145" s="36">
        <f t="shared" ref="H145" si="196">F145+G145</f>
        <v>0</v>
      </c>
      <c r="I145" s="36">
        <f t="shared" ref="I145:I151" si="197">E145-H145</f>
        <v>12677.27</v>
      </c>
      <c r="J145" s="36">
        <v>1.08</v>
      </c>
      <c r="K145" s="36">
        <f>TRUNC(J145*1.2211,2)</f>
        <v>1.31</v>
      </c>
      <c r="L145" s="36">
        <f>TRUNC(E145*K145,2)</f>
        <v>16607.22</v>
      </c>
      <c r="M145" s="36">
        <f t="shared" ref="M145" si="198">F145*K145</f>
        <v>0</v>
      </c>
      <c r="N145" s="36">
        <f t="shared" ref="N145" si="199">G145*K145</f>
        <v>0</v>
      </c>
      <c r="O145" s="36">
        <f t="shared" ref="O145" si="200">H145*K145</f>
        <v>0</v>
      </c>
      <c r="P145" s="36">
        <f t="shared" ref="P145" si="201">L145-O145</f>
        <v>16607.22</v>
      </c>
      <c r="Q145" s="43">
        <f t="shared" si="193"/>
        <v>0</v>
      </c>
    </row>
    <row r="146" spans="1:17" s="63" customFormat="1" ht="12.75" x14ac:dyDescent="0.2">
      <c r="A146" s="56" t="s">
        <v>299</v>
      </c>
      <c r="B146" s="57"/>
      <c r="C146" s="58" t="s">
        <v>300</v>
      </c>
      <c r="D146" s="57"/>
      <c r="E146" s="60" t="s">
        <v>27</v>
      </c>
      <c r="F146" s="60"/>
      <c r="G146" s="60"/>
      <c r="H146" s="60"/>
      <c r="I146" s="59"/>
      <c r="J146" s="60" t="s">
        <v>27</v>
      </c>
      <c r="K146" s="57"/>
      <c r="L146" s="64">
        <f>L147+L150</f>
        <v>157595.53</v>
      </c>
      <c r="M146" s="71">
        <f t="shared" ref="M146:P146" si="202">M147+M150</f>
        <v>0</v>
      </c>
      <c r="N146" s="71">
        <f t="shared" si="202"/>
        <v>0</v>
      </c>
      <c r="O146" s="71">
        <f t="shared" si="202"/>
        <v>0</v>
      </c>
      <c r="P146" s="71">
        <f t="shared" si="202"/>
        <v>157595.53</v>
      </c>
      <c r="Q146" s="62">
        <f t="shared" si="193"/>
        <v>0</v>
      </c>
    </row>
    <row r="147" spans="1:17" s="70" customFormat="1" ht="12.75" x14ac:dyDescent="0.2">
      <c r="A147" s="65" t="s">
        <v>301</v>
      </c>
      <c r="B147" s="66"/>
      <c r="C147" s="67" t="s">
        <v>302</v>
      </c>
      <c r="D147" s="66"/>
      <c r="E147" s="68" t="s">
        <v>27</v>
      </c>
      <c r="F147" s="68"/>
      <c r="G147" s="68"/>
      <c r="H147" s="68"/>
      <c r="I147" s="85"/>
      <c r="J147" s="68" t="s">
        <v>27</v>
      </c>
      <c r="K147" s="66"/>
      <c r="L147" s="86">
        <f>SUM(L148:L149)</f>
        <v>93631.46</v>
      </c>
      <c r="M147" s="86">
        <f t="shared" ref="M147:P147" si="203">SUM(M148:M149)</f>
        <v>0</v>
      </c>
      <c r="N147" s="86">
        <f t="shared" si="203"/>
        <v>0</v>
      </c>
      <c r="O147" s="86">
        <f t="shared" si="203"/>
        <v>0</v>
      </c>
      <c r="P147" s="86">
        <f t="shared" si="203"/>
        <v>93631.46</v>
      </c>
      <c r="Q147" s="69">
        <f t="shared" si="193"/>
        <v>0</v>
      </c>
    </row>
    <row r="148" spans="1:17" s="11" customFormat="1" ht="25.5" x14ac:dyDescent="0.2">
      <c r="A148" s="37" t="s">
        <v>303</v>
      </c>
      <c r="B148" s="37" t="s">
        <v>59</v>
      </c>
      <c r="C148" s="38" t="s">
        <v>60</v>
      </c>
      <c r="D148" s="39" t="s">
        <v>61</v>
      </c>
      <c r="E148" s="36">
        <v>3139.05</v>
      </c>
      <c r="F148" s="36">
        <v>0</v>
      </c>
      <c r="G148" s="36"/>
      <c r="H148" s="36">
        <f t="shared" ref="H148:H151" si="204">F148+G148</f>
        <v>0</v>
      </c>
      <c r="I148" s="36">
        <f t="shared" si="197"/>
        <v>3139.05</v>
      </c>
      <c r="J148" s="36">
        <v>5.67</v>
      </c>
      <c r="K148" s="36">
        <f t="shared" ref="K148:K149" si="205">TRUNC(J148*1.2211,2)</f>
        <v>6.92</v>
      </c>
      <c r="L148" s="36">
        <f t="shared" ref="L148:L149" si="206">TRUNC(E148*K148,2)</f>
        <v>21722.22</v>
      </c>
      <c r="M148" s="36">
        <f t="shared" ref="M148:M151" si="207">F148*K148</f>
        <v>0</v>
      </c>
      <c r="N148" s="36">
        <f t="shared" ref="N148:N151" si="208">G148*K148</f>
        <v>0</v>
      </c>
      <c r="O148" s="36">
        <f t="shared" ref="O148:O151" si="209">H148*K148</f>
        <v>0</v>
      </c>
      <c r="P148" s="36">
        <f t="shared" ref="P148:P151" si="210">L148-O148</f>
        <v>21722.22</v>
      </c>
      <c r="Q148" s="43">
        <f t="shared" si="193"/>
        <v>0</v>
      </c>
    </row>
    <row r="149" spans="1:17" s="11" customFormat="1" ht="12.75" x14ac:dyDescent="0.2">
      <c r="A149" s="37" t="s">
        <v>304</v>
      </c>
      <c r="B149" s="37" t="s">
        <v>305</v>
      </c>
      <c r="C149" s="38" t="s">
        <v>306</v>
      </c>
      <c r="D149" s="39" t="s">
        <v>65</v>
      </c>
      <c r="E149" s="36">
        <v>78162.22</v>
      </c>
      <c r="F149" s="36">
        <v>0</v>
      </c>
      <c r="G149" s="36"/>
      <c r="H149" s="36">
        <f t="shared" si="204"/>
        <v>0</v>
      </c>
      <c r="I149" s="36">
        <f t="shared" si="197"/>
        <v>78162.22</v>
      </c>
      <c r="J149" s="36">
        <v>0.76</v>
      </c>
      <c r="K149" s="36">
        <f t="shared" si="205"/>
        <v>0.92</v>
      </c>
      <c r="L149" s="36">
        <f t="shared" si="206"/>
        <v>71909.240000000005</v>
      </c>
      <c r="M149" s="36">
        <f t="shared" si="207"/>
        <v>0</v>
      </c>
      <c r="N149" s="36">
        <f t="shared" si="208"/>
        <v>0</v>
      </c>
      <c r="O149" s="36">
        <f t="shared" si="209"/>
        <v>0</v>
      </c>
      <c r="P149" s="36">
        <f t="shared" si="210"/>
        <v>71909.240000000005</v>
      </c>
      <c r="Q149" s="43">
        <f t="shared" si="193"/>
        <v>0</v>
      </c>
    </row>
    <row r="150" spans="1:17" s="70" customFormat="1" ht="12.75" x14ac:dyDescent="0.2">
      <c r="A150" s="65" t="s">
        <v>307</v>
      </c>
      <c r="B150" s="66"/>
      <c r="C150" s="67" t="s">
        <v>308</v>
      </c>
      <c r="D150" s="66"/>
      <c r="E150" s="68" t="s">
        <v>27</v>
      </c>
      <c r="F150" s="68"/>
      <c r="G150" s="68"/>
      <c r="H150" s="68"/>
      <c r="I150" s="85"/>
      <c r="J150" s="68" t="s">
        <v>27</v>
      </c>
      <c r="K150" s="66"/>
      <c r="L150" s="86">
        <f>SUM(L151)</f>
        <v>63964.07</v>
      </c>
      <c r="M150" s="86">
        <f t="shared" ref="M150:P150" si="211">SUM(M151)</f>
        <v>0</v>
      </c>
      <c r="N150" s="86">
        <f t="shared" si="211"/>
        <v>0</v>
      </c>
      <c r="O150" s="86">
        <f t="shared" si="211"/>
        <v>0</v>
      </c>
      <c r="P150" s="86">
        <f t="shared" si="211"/>
        <v>63964.07</v>
      </c>
      <c r="Q150" s="69">
        <f t="shared" si="193"/>
        <v>0</v>
      </c>
    </row>
    <row r="151" spans="1:17" s="11" customFormat="1" ht="38.25" x14ac:dyDescent="0.2">
      <c r="A151" s="37" t="s">
        <v>309</v>
      </c>
      <c r="B151" s="37" t="s">
        <v>310</v>
      </c>
      <c r="C151" s="38" t="s">
        <v>311</v>
      </c>
      <c r="D151" s="39" t="s">
        <v>61</v>
      </c>
      <c r="E151" s="36">
        <v>2414.65</v>
      </c>
      <c r="F151" s="36">
        <v>0</v>
      </c>
      <c r="G151" s="36"/>
      <c r="H151" s="36">
        <f t="shared" si="204"/>
        <v>0</v>
      </c>
      <c r="I151" s="36">
        <f t="shared" si="197"/>
        <v>2414.65</v>
      </c>
      <c r="J151" s="36">
        <v>21.7</v>
      </c>
      <c r="K151" s="36">
        <f>TRUNC(J151*1.2211,2)</f>
        <v>26.49</v>
      </c>
      <c r="L151" s="36">
        <f>TRUNC(E151*K151,2)</f>
        <v>63964.07</v>
      </c>
      <c r="M151" s="36">
        <f t="shared" si="207"/>
        <v>0</v>
      </c>
      <c r="N151" s="36">
        <f t="shared" si="208"/>
        <v>0</v>
      </c>
      <c r="O151" s="36">
        <f t="shared" si="209"/>
        <v>0</v>
      </c>
      <c r="P151" s="36">
        <f t="shared" si="210"/>
        <v>63964.07</v>
      </c>
      <c r="Q151" s="43">
        <f t="shared" si="193"/>
        <v>0</v>
      </c>
    </row>
    <row r="152" spans="1:17" s="63" customFormat="1" ht="12.75" x14ac:dyDescent="0.2">
      <c r="A152" s="56" t="s">
        <v>312</v>
      </c>
      <c r="B152" s="57"/>
      <c r="C152" s="58" t="s">
        <v>313</v>
      </c>
      <c r="D152" s="57"/>
      <c r="E152" s="60" t="s">
        <v>27</v>
      </c>
      <c r="F152" s="60"/>
      <c r="G152" s="60"/>
      <c r="H152" s="60"/>
      <c r="I152" s="59"/>
      <c r="J152" s="60" t="s">
        <v>27</v>
      </c>
      <c r="K152" s="57"/>
      <c r="L152" s="61">
        <f>L153</f>
        <v>502390.95</v>
      </c>
      <c r="M152" s="61">
        <f t="shared" ref="M152:P152" si="212">M153</f>
        <v>0</v>
      </c>
      <c r="N152" s="61">
        <f t="shared" si="212"/>
        <v>0</v>
      </c>
      <c r="O152" s="61">
        <f t="shared" si="212"/>
        <v>0</v>
      </c>
      <c r="P152" s="61">
        <f t="shared" si="212"/>
        <v>502390.95</v>
      </c>
      <c r="Q152" s="62">
        <f t="shared" si="193"/>
        <v>0</v>
      </c>
    </row>
    <row r="153" spans="1:17" s="80" customFormat="1" ht="12.75" x14ac:dyDescent="0.2">
      <c r="A153" s="73" t="s">
        <v>314</v>
      </c>
      <c r="B153" s="74"/>
      <c r="C153" s="75" t="s">
        <v>315</v>
      </c>
      <c r="D153" s="74"/>
      <c r="E153" s="77" t="s">
        <v>27</v>
      </c>
      <c r="F153" s="77"/>
      <c r="G153" s="77"/>
      <c r="H153" s="77"/>
      <c r="I153" s="76"/>
      <c r="J153" s="77" t="s">
        <v>27</v>
      </c>
      <c r="K153" s="74"/>
      <c r="L153" s="78">
        <f>SUM(L154:L156)</f>
        <v>502390.95</v>
      </c>
      <c r="M153" s="78">
        <f t="shared" ref="M153:P153" si="213">SUM(M154:M156)</f>
        <v>0</v>
      </c>
      <c r="N153" s="78">
        <f t="shared" si="213"/>
        <v>0</v>
      </c>
      <c r="O153" s="78">
        <f t="shared" si="213"/>
        <v>0</v>
      </c>
      <c r="P153" s="78">
        <f t="shared" si="213"/>
        <v>502390.95</v>
      </c>
      <c r="Q153" s="79">
        <f t="shared" si="193"/>
        <v>0</v>
      </c>
    </row>
    <row r="154" spans="1:17" s="11" customFormat="1" ht="38.25" x14ac:dyDescent="0.2">
      <c r="A154" s="37" t="s">
        <v>316</v>
      </c>
      <c r="B154" s="37" t="s">
        <v>317</v>
      </c>
      <c r="C154" s="38" t="s">
        <v>318</v>
      </c>
      <c r="D154" s="39" t="s">
        <v>61</v>
      </c>
      <c r="E154" s="36">
        <v>1609.54</v>
      </c>
      <c r="F154" s="36">
        <v>0</v>
      </c>
      <c r="G154" s="36"/>
      <c r="H154" s="36">
        <f t="shared" ref="H154:H156" si="214">F154+G154</f>
        <v>0</v>
      </c>
      <c r="I154" s="36">
        <f t="shared" ref="I154:I156" si="215">E154-H154</f>
        <v>1609.54</v>
      </c>
      <c r="J154" s="36">
        <v>167.8</v>
      </c>
      <c r="K154" s="36">
        <f t="shared" ref="K154:K156" si="216">TRUNC(J154*1.2211,2)</f>
        <v>204.9</v>
      </c>
      <c r="L154" s="36">
        <f t="shared" ref="L154:L156" si="217">TRUNC(E154*K154,2)</f>
        <v>329794.74</v>
      </c>
      <c r="M154" s="36">
        <f t="shared" ref="M154" si="218">F154*K154</f>
        <v>0</v>
      </c>
      <c r="N154" s="36">
        <f t="shared" ref="N154" si="219">G154*K154</f>
        <v>0</v>
      </c>
      <c r="O154" s="36">
        <f t="shared" ref="O154" si="220">H154*K154</f>
        <v>0</v>
      </c>
      <c r="P154" s="36">
        <f t="shared" ref="P154" si="221">L154-O154</f>
        <v>329794.74</v>
      </c>
      <c r="Q154" s="43">
        <f t="shared" si="193"/>
        <v>0</v>
      </c>
    </row>
    <row r="155" spans="1:17" s="11" customFormat="1" ht="25.5" x14ac:dyDescent="0.2">
      <c r="A155" s="37" t="s">
        <v>319</v>
      </c>
      <c r="B155" s="37" t="s">
        <v>144</v>
      </c>
      <c r="C155" s="38" t="s">
        <v>145</v>
      </c>
      <c r="D155" s="39" t="s">
        <v>61</v>
      </c>
      <c r="E155" s="36">
        <v>2092.5300000000002</v>
      </c>
      <c r="F155" s="36">
        <v>0</v>
      </c>
      <c r="G155" s="36"/>
      <c r="H155" s="36">
        <f t="shared" si="214"/>
        <v>0</v>
      </c>
      <c r="I155" s="36">
        <f t="shared" si="215"/>
        <v>2092.5300000000002</v>
      </c>
      <c r="J155" s="36">
        <v>0.99</v>
      </c>
      <c r="K155" s="36">
        <f t="shared" si="216"/>
        <v>1.2</v>
      </c>
      <c r="L155" s="36">
        <f t="shared" si="217"/>
        <v>2511.0300000000002</v>
      </c>
      <c r="M155" s="36">
        <f t="shared" ref="M155:M156" si="222">F155*K155</f>
        <v>0</v>
      </c>
      <c r="N155" s="36">
        <f t="shared" ref="N155:N156" si="223">G155*K155</f>
        <v>0</v>
      </c>
      <c r="O155" s="36">
        <f t="shared" ref="O155:O156" si="224">H155*K155</f>
        <v>0</v>
      </c>
      <c r="P155" s="36">
        <f t="shared" ref="P155:P156" si="225">L155-O155</f>
        <v>2511.0300000000002</v>
      </c>
      <c r="Q155" s="43">
        <f t="shared" si="193"/>
        <v>0</v>
      </c>
    </row>
    <row r="156" spans="1:17" s="11" customFormat="1" ht="12.75" x14ac:dyDescent="0.2">
      <c r="A156" s="37" t="s">
        <v>320</v>
      </c>
      <c r="B156" s="37" t="s">
        <v>305</v>
      </c>
      <c r="C156" s="38" t="s">
        <v>306</v>
      </c>
      <c r="D156" s="39" t="s">
        <v>65</v>
      </c>
      <c r="E156" s="36">
        <v>184875.2</v>
      </c>
      <c r="F156" s="36">
        <v>0</v>
      </c>
      <c r="G156" s="36"/>
      <c r="H156" s="36">
        <f t="shared" si="214"/>
        <v>0</v>
      </c>
      <c r="I156" s="36">
        <f t="shared" si="215"/>
        <v>184875.2</v>
      </c>
      <c r="J156" s="36">
        <v>0.76</v>
      </c>
      <c r="K156" s="36">
        <f t="shared" si="216"/>
        <v>0.92</v>
      </c>
      <c r="L156" s="36">
        <f t="shared" si="217"/>
        <v>170085.18</v>
      </c>
      <c r="M156" s="36">
        <f t="shared" si="222"/>
        <v>0</v>
      </c>
      <c r="N156" s="36">
        <f t="shared" si="223"/>
        <v>0</v>
      </c>
      <c r="O156" s="36">
        <f t="shared" si="224"/>
        <v>0</v>
      </c>
      <c r="P156" s="36">
        <f t="shared" si="225"/>
        <v>170085.18</v>
      </c>
      <c r="Q156" s="43">
        <f t="shared" si="193"/>
        <v>0</v>
      </c>
    </row>
    <row r="157" spans="1:17" s="63" customFormat="1" ht="12.75" x14ac:dyDescent="0.2">
      <c r="A157" s="56" t="s">
        <v>321</v>
      </c>
      <c r="B157" s="57"/>
      <c r="C157" s="58" t="s">
        <v>322</v>
      </c>
      <c r="D157" s="57"/>
      <c r="E157" s="60" t="s">
        <v>27</v>
      </c>
      <c r="F157" s="60"/>
      <c r="G157" s="60"/>
      <c r="H157" s="60"/>
      <c r="I157" s="59"/>
      <c r="J157" s="60" t="s">
        <v>27</v>
      </c>
      <c r="K157" s="57"/>
      <c r="L157" s="64">
        <f>L158+L160+L162+L164</f>
        <v>890909.3600000001</v>
      </c>
      <c r="M157" s="64">
        <f t="shared" ref="M157:P157" si="226">M158+M160+M162+M164</f>
        <v>0</v>
      </c>
      <c r="N157" s="64">
        <f t="shared" si="226"/>
        <v>0</v>
      </c>
      <c r="O157" s="64">
        <f t="shared" si="226"/>
        <v>0</v>
      </c>
      <c r="P157" s="64">
        <f t="shared" si="226"/>
        <v>890909.3600000001</v>
      </c>
      <c r="Q157" s="62">
        <f t="shared" si="193"/>
        <v>0</v>
      </c>
    </row>
    <row r="158" spans="1:17" s="80" customFormat="1" ht="12.75" x14ac:dyDescent="0.2">
      <c r="A158" s="73" t="s">
        <v>323</v>
      </c>
      <c r="B158" s="74"/>
      <c r="C158" s="75" t="s">
        <v>324</v>
      </c>
      <c r="D158" s="74"/>
      <c r="E158" s="77" t="s">
        <v>27</v>
      </c>
      <c r="F158" s="77"/>
      <c r="G158" s="77"/>
      <c r="H158" s="77"/>
      <c r="I158" s="76"/>
      <c r="J158" s="77" t="s">
        <v>27</v>
      </c>
      <c r="K158" s="74"/>
      <c r="L158" s="78">
        <f>L159</f>
        <v>108087.32</v>
      </c>
      <c r="M158" s="78">
        <f t="shared" ref="M158:P158" si="227">M159</f>
        <v>0</v>
      </c>
      <c r="N158" s="78">
        <f t="shared" si="227"/>
        <v>0</v>
      </c>
      <c r="O158" s="78">
        <f t="shared" si="227"/>
        <v>0</v>
      </c>
      <c r="P158" s="78">
        <f t="shared" si="227"/>
        <v>108087.32</v>
      </c>
      <c r="Q158" s="79">
        <f t="shared" si="193"/>
        <v>0</v>
      </c>
    </row>
    <row r="159" spans="1:17" s="11" customFormat="1" ht="25.5" x14ac:dyDescent="0.2">
      <c r="A159" s="37" t="s">
        <v>325</v>
      </c>
      <c r="B159" s="37" t="s">
        <v>326</v>
      </c>
      <c r="C159" s="38" t="s">
        <v>327</v>
      </c>
      <c r="D159" s="39" t="s">
        <v>52</v>
      </c>
      <c r="E159" s="36">
        <v>8048.2</v>
      </c>
      <c r="F159" s="36">
        <v>0</v>
      </c>
      <c r="G159" s="36"/>
      <c r="H159" s="36">
        <f t="shared" ref="H159:H175" si="228">F159+G159</f>
        <v>0</v>
      </c>
      <c r="I159" s="36">
        <f t="shared" ref="I159:I175" si="229">E159-H159</f>
        <v>8048.2</v>
      </c>
      <c r="J159" s="36">
        <v>11</v>
      </c>
      <c r="K159" s="36">
        <f>TRUNC(J159*1.2211,2)</f>
        <v>13.43</v>
      </c>
      <c r="L159" s="36">
        <f>TRUNC(E159*K159,2)</f>
        <v>108087.32</v>
      </c>
      <c r="M159" s="36">
        <f t="shared" ref="M159" si="230">F159*K159</f>
        <v>0</v>
      </c>
      <c r="N159" s="36">
        <f t="shared" ref="N159" si="231">G159*K159</f>
        <v>0</v>
      </c>
      <c r="O159" s="36">
        <f t="shared" ref="O159" si="232">H159*K159</f>
        <v>0</v>
      </c>
      <c r="P159" s="36">
        <f t="shared" ref="P159" si="233">L159-O159</f>
        <v>108087.32</v>
      </c>
      <c r="Q159" s="43">
        <f t="shared" si="193"/>
        <v>0</v>
      </c>
    </row>
    <row r="160" spans="1:17" s="80" customFormat="1" ht="12.75" x14ac:dyDescent="0.2">
      <c r="A160" s="73" t="s">
        <v>328</v>
      </c>
      <c r="B160" s="74"/>
      <c r="C160" s="75" t="s">
        <v>329</v>
      </c>
      <c r="D160" s="74"/>
      <c r="E160" s="77" t="s">
        <v>27</v>
      </c>
      <c r="F160" s="77"/>
      <c r="G160" s="77"/>
      <c r="H160" s="77"/>
      <c r="I160" s="76"/>
      <c r="J160" s="77" t="s">
        <v>27</v>
      </c>
      <c r="K160" s="74"/>
      <c r="L160" s="78">
        <f>L161</f>
        <v>34848.699999999997</v>
      </c>
      <c r="M160" s="78">
        <f t="shared" ref="M160:P160" si="234">M161</f>
        <v>0</v>
      </c>
      <c r="N160" s="78">
        <f t="shared" si="234"/>
        <v>0</v>
      </c>
      <c r="O160" s="78">
        <f t="shared" si="234"/>
        <v>0</v>
      </c>
      <c r="P160" s="78">
        <f t="shared" si="234"/>
        <v>34848.699999999997</v>
      </c>
      <c r="Q160" s="79">
        <f t="shared" si="193"/>
        <v>0</v>
      </c>
    </row>
    <row r="161" spans="1:17" s="11" customFormat="1" ht="12.75" x14ac:dyDescent="0.2">
      <c r="A161" s="37" t="s">
        <v>330</v>
      </c>
      <c r="B161" s="37" t="s">
        <v>331</v>
      </c>
      <c r="C161" s="38" t="s">
        <v>332</v>
      </c>
      <c r="D161" s="39" t="s">
        <v>52</v>
      </c>
      <c r="E161" s="36">
        <v>8048.2</v>
      </c>
      <c r="F161" s="36">
        <v>0</v>
      </c>
      <c r="G161" s="36"/>
      <c r="H161" s="36">
        <f t="shared" si="228"/>
        <v>0</v>
      </c>
      <c r="I161" s="36">
        <f t="shared" si="229"/>
        <v>8048.2</v>
      </c>
      <c r="J161" s="36">
        <v>3.55</v>
      </c>
      <c r="K161" s="36">
        <f>TRUNC(J161*1.2211,2)</f>
        <v>4.33</v>
      </c>
      <c r="L161" s="36">
        <f>TRUNC(E161*K161,2)</f>
        <v>34848.699999999997</v>
      </c>
      <c r="M161" s="36">
        <f t="shared" ref="M161" si="235">F161*K161</f>
        <v>0</v>
      </c>
      <c r="N161" s="36">
        <f t="shared" ref="N161" si="236">G161*K161</f>
        <v>0</v>
      </c>
      <c r="O161" s="36">
        <f t="shared" ref="O161" si="237">H161*K161</f>
        <v>0</v>
      </c>
      <c r="P161" s="36">
        <f t="shared" ref="P161" si="238">L161-O161</f>
        <v>34848.699999999997</v>
      </c>
      <c r="Q161" s="43">
        <f t="shared" si="193"/>
        <v>0</v>
      </c>
    </row>
    <row r="162" spans="1:17" s="80" customFormat="1" ht="12.75" x14ac:dyDescent="0.2">
      <c r="A162" s="73" t="s">
        <v>333</v>
      </c>
      <c r="B162" s="74"/>
      <c r="C162" s="75" t="s">
        <v>334</v>
      </c>
      <c r="D162" s="74"/>
      <c r="E162" s="77" t="s">
        <v>27</v>
      </c>
      <c r="F162" s="77"/>
      <c r="G162" s="77"/>
      <c r="H162" s="77"/>
      <c r="I162" s="76"/>
      <c r="J162" s="77" t="s">
        <v>27</v>
      </c>
      <c r="K162" s="74"/>
      <c r="L162" s="78">
        <f>L163</f>
        <v>716434.66</v>
      </c>
      <c r="M162" s="78">
        <f t="shared" ref="M162:P162" si="239">M163</f>
        <v>0</v>
      </c>
      <c r="N162" s="78">
        <f t="shared" si="239"/>
        <v>0</v>
      </c>
      <c r="O162" s="78">
        <f t="shared" si="239"/>
        <v>0</v>
      </c>
      <c r="P162" s="78">
        <f t="shared" si="239"/>
        <v>716434.66</v>
      </c>
      <c r="Q162" s="79">
        <f t="shared" si="193"/>
        <v>0</v>
      </c>
    </row>
    <row r="163" spans="1:17" s="11" customFormat="1" ht="25.5" x14ac:dyDescent="0.2">
      <c r="A163" s="37" t="s">
        <v>335</v>
      </c>
      <c r="B163" s="37" t="s">
        <v>336</v>
      </c>
      <c r="C163" s="38" t="s">
        <v>337</v>
      </c>
      <c r="D163" s="39" t="s">
        <v>61</v>
      </c>
      <c r="E163" s="36">
        <v>402.41</v>
      </c>
      <c r="F163" s="36">
        <v>0</v>
      </c>
      <c r="G163" s="36"/>
      <c r="H163" s="36">
        <f t="shared" si="228"/>
        <v>0</v>
      </c>
      <c r="I163" s="36">
        <f t="shared" si="229"/>
        <v>402.41</v>
      </c>
      <c r="J163" s="36">
        <v>1458</v>
      </c>
      <c r="K163" s="36">
        <f>TRUNC(J163*1.2211,2)</f>
        <v>1780.36</v>
      </c>
      <c r="L163" s="36">
        <f>TRUNC(E163*K163,2)</f>
        <v>716434.66</v>
      </c>
      <c r="M163" s="36">
        <f t="shared" ref="M163" si="240">F163*K163</f>
        <v>0</v>
      </c>
      <c r="N163" s="36">
        <f t="shared" ref="N163" si="241">G163*K163</f>
        <v>0</v>
      </c>
      <c r="O163" s="36">
        <f t="shared" ref="O163" si="242">H163*K163</f>
        <v>0</v>
      </c>
      <c r="P163" s="36">
        <f t="shared" ref="P163" si="243">L163-O163</f>
        <v>716434.66</v>
      </c>
      <c r="Q163" s="43">
        <f t="shared" si="193"/>
        <v>0</v>
      </c>
    </row>
    <row r="164" spans="1:17" s="80" customFormat="1" ht="12.75" x14ac:dyDescent="0.2">
      <c r="A164" s="73" t="s">
        <v>338</v>
      </c>
      <c r="B164" s="74"/>
      <c r="C164" s="75" t="s">
        <v>339</v>
      </c>
      <c r="D164" s="74"/>
      <c r="E164" s="77" t="s">
        <v>27</v>
      </c>
      <c r="F164" s="77"/>
      <c r="G164" s="77"/>
      <c r="H164" s="77"/>
      <c r="I164" s="76"/>
      <c r="J164" s="77" t="s">
        <v>27</v>
      </c>
      <c r="K164" s="74"/>
      <c r="L164" s="78">
        <f>SUM(L165:L166)</f>
        <v>31538.68</v>
      </c>
      <c r="M164" s="78">
        <f t="shared" ref="M164:P164" si="244">SUM(M165:M166)</f>
        <v>0</v>
      </c>
      <c r="N164" s="78">
        <f t="shared" si="244"/>
        <v>0</v>
      </c>
      <c r="O164" s="78">
        <f t="shared" si="244"/>
        <v>0</v>
      </c>
      <c r="P164" s="78">
        <f t="shared" si="244"/>
        <v>31538.68</v>
      </c>
      <c r="Q164" s="79">
        <f t="shared" si="193"/>
        <v>0</v>
      </c>
    </row>
    <row r="165" spans="1:17" s="11" customFormat="1" ht="25.5" x14ac:dyDescent="0.2">
      <c r="A165" s="37" t="s">
        <v>340</v>
      </c>
      <c r="B165" s="37" t="s">
        <v>341</v>
      </c>
      <c r="C165" s="38" t="s">
        <v>342</v>
      </c>
      <c r="D165" s="39" t="s">
        <v>61</v>
      </c>
      <c r="E165" s="36">
        <v>402.41</v>
      </c>
      <c r="F165" s="36">
        <v>0</v>
      </c>
      <c r="G165" s="36"/>
      <c r="H165" s="36">
        <f t="shared" si="228"/>
        <v>0</v>
      </c>
      <c r="I165" s="36">
        <f t="shared" si="229"/>
        <v>402.41</v>
      </c>
      <c r="J165" s="36">
        <v>6.32</v>
      </c>
      <c r="K165" s="36">
        <f t="shared" ref="K165:K166" si="245">TRUNC(J165*1.2211,2)</f>
        <v>7.71</v>
      </c>
      <c r="L165" s="36">
        <f t="shared" ref="L165:L166" si="246">TRUNC(E165*K165,2)</f>
        <v>3102.58</v>
      </c>
      <c r="M165" s="36">
        <f t="shared" ref="M165" si="247">F165*K165</f>
        <v>0</v>
      </c>
      <c r="N165" s="36">
        <f t="shared" ref="N165" si="248">G165*K165</f>
        <v>0</v>
      </c>
      <c r="O165" s="36">
        <f t="shared" ref="O165" si="249">H165*K165</f>
        <v>0</v>
      </c>
      <c r="P165" s="36">
        <f t="shared" ref="P165" si="250">L165-O165</f>
        <v>3102.58</v>
      </c>
      <c r="Q165" s="43">
        <f t="shared" si="193"/>
        <v>0</v>
      </c>
    </row>
    <row r="166" spans="1:17" s="11" customFormat="1" ht="25.5" x14ac:dyDescent="0.2">
      <c r="A166" s="37" t="s">
        <v>343</v>
      </c>
      <c r="B166" s="37" t="s">
        <v>344</v>
      </c>
      <c r="C166" s="38" t="s">
        <v>345</v>
      </c>
      <c r="D166" s="39" t="s">
        <v>65</v>
      </c>
      <c r="E166" s="36">
        <v>18957.400000000001</v>
      </c>
      <c r="F166" s="36">
        <v>0</v>
      </c>
      <c r="G166" s="36"/>
      <c r="H166" s="36">
        <f t="shared" si="228"/>
        <v>0</v>
      </c>
      <c r="I166" s="36">
        <f t="shared" si="229"/>
        <v>18957.400000000001</v>
      </c>
      <c r="J166" s="36">
        <v>1.23</v>
      </c>
      <c r="K166" s="36">
        <f t="shared" si="245"/>
        <v>1.5</v>
      </c>
      <c r="L166" s="36">
        <f t="shared" si="246"/>
        <v>28436.1</v>
      </c>
      <c r="M166" s="36">
        <f t="shared" ref="M166" si="251">F166*K166</f>
        <v>0</v>
      </c>
      <c r="N166" s="36">
        <f t="shared" ref="N166" si="252">G166*K166</f>
        <v>0</v>
      </c>
      <c r="O166" s="36">
        <f t="shared" ref="O166" si="253">H166*K166</f>
        <v>0</v>
      </c>
      <c r="P166" s="36">
        <f t="shared" ref="P166" si="254">L166-O166</f>
        <v>28436.1</v>
      </c>
      <c r="Q166" s="43">
        <f t="shared" si="193"/>
        <v>0</v>
      </c>
    </row>
    <row r="167" spans="1:17" s="63" customFormat="1" ht="12.75" x14ac:dyDescent="0.2">
      <c r="A167" s="56" t="s">
        <v>346</v>
      </c>
      <c r="B167" s="57"/>
      <c r="C167" s="58" t="s">
        <v>347</v>
      </c>
      <c r="D167" s="57"/>
      <c r="E167" s="60" t="s">
        <v>27</v>
      </c>
      <c r="F167" s="60"/>
      <c r="G167" s="60"/>
      <c r="H167" s="60"/>
      <c r="I167" s="59"/>
      <c r="J167" s="60" t="s">
        <v>27</v>
      </c>
      <c r="K167" s="57"/>
      <c r="L167" s="61">
        <f>SUM(L168:L175)</f>
        <v>369830.15</v>
      </c>
      <c r="M167" s="61">
        <f t="shared" ref="M167:P167" si="255">SUM(M168:M175)</f>
        <v>0</v>
      </c>
      <c r="N167" s="61">
        <f t="shared" si="255"/>
        <v>0</v>
      </c>
      <c r="O167" s="61">
        <f t="shared" si="255"/>
        <v>0</v>
      </c>
      <c r="P167" s="61">
        <f t="shared" si="255"/>
        <v>369830.15</v>
      </c>
      <c r="Q167" s="62">
        <f t="shared" si="193"/>
        <v>0</v>
      </c>
    </row>
    <row r="168" spans="1:17" s="11" customFormat="1" ht="25.5" x14ac:dyDescent="0.2">
      <c r="A168" s="37" t="s">
        <v>348</v>
      </c>
      <c r="B168" s="37" t="s">
        <v>349</v>
      </c>
      <c r="C168" s="38" t="s">
        <v>350</v>
      </c>
      <c r="D168" s="39" t="s">
        <v>246</v>
      </c>
      <c r="E168" s="36">
        <v>1599.59</v>
      </c>
      <c r="F168" s="36">
        <v>0</v>
      </c>
      <c r="G168" s="36"/>
      <c r="H168" s="36">
        <f t="shared" si="228"/>
        <v>0</v>
      </c>
      <c r="I168" s="36">
        <f t="shared" si="229"/>
        <v>1599.59</v>
      </c>
      <c r="J168" s="36">
        <v>33.92</v>
      </c>
      <c r="K168" s="36">
        <f t="shared" ref="K168:K175" si="256">TRUNC(J168*1.2211,2)</f>
        <v>41.41</v>
      </c>
      <c r="L168" s="36">
        <f t="shared" ref="L168:L175" si="257">TRUNC(E168*K168,2)</f>
        <v>66239.02</v>
      </c>
      <c r="M168" s="36">
        <f t="shared" ref="M168" si="258">F168*K168</f>
        <v>0</v>
      </c>
      <c r="N168" s="36">
        <f t="shared" ref="N168" si="259">G168*K168</f>
        <v>0</v>
      </c>
      <c r="O168" s="36">
        <f t="shared" ref="O168" si="260">H168*K168</f>
        <v>0</v>
      </c>
      <c r="P168" s="36">
        <f t="shared" ref="P168" si="261">L168-O168</f>
        <v>66239.02</v>
      </c>
      <c r="Q168" s="43">
        <f t="shared" si="193"/>
        <v>0</v>
      </c>
    </row>
    <row r="169" spans="1:17" s="11" customFormat="1" ht="25.5" x14ac:dyDescent="0.2">
      <c r="A169" s="37" t="s">
        <v>351</v>
      </c>
      <c r="B169" s="37" t="s">
        <v>352</v>
      </c>
      <c r="C169" s="38" t="s">
        <v>353</v>
      </c>
      <c r="D169" s="39" t="s">
        <v>246</v>
      </c>
      <c r="E169" s="36">
        <v>1110</v>
      </c>
      <c r="F169" s="36">
        <v>0</v>
      </c>
      <c r="G169" s="36"/>
      <c r="H169" s="36">
        <f t="shared" si="228"/>
        <v>0</v>
      </c>
      <c r="I169" s="36">
        <f t="shared" si="229"/>
        <v>1110</v>
      </c>
      <c r="J169" s="36">
        <v>33.909999999999997</v>
      </c>
      <c r="K169" s="36">
        <f t="shared" si="256"/>
        <v>41.4</v>
      </c>
      <c r="L169" s="36">
        <f t="shared" si="257"/>
        <v>45954</v>
      </c>
      <c r="M169" s="36">
        <f t="shared" ref="M169:M175" si="262">F169*K169</f>
        <v>0</v>
      </c>
      <c r="N169" s="36">
        <f t="shared" ref="N169:N175" si="263">G169*K169</f>
        <v>0</v>
      </c>
      <c r="O169" s="36">
        <f t="shared" ref="O169:O175" si="264">H169*K169</f>
        <v>0</v>
      </c>
      <c r="P169" s="36">
        <f t="shared" ref="P169:P175" si="265">L169-O169</f>
        <v>45954</v>
      </c>
      <c r="Q169" s="43">
        <f t="shared" si="193"/>
        <v>0</v>
      </c>
    </row>
    <row r="170" spans="1:17" s="11" customFormat="1" ht="12.75" x14ac:dyDescent="0.2">
      <c r="A170" s="37" t="s">
        <v>354</v>
      </c>
      <c r="B170" s="37" t="s">
        <v>355</v>
      </c>
      <c r="C170" s="38" t="s">
        <v>356</v>
      </c>
      <c r="D170" s="39" t="s">
        <v>246</v>
      </c>
      <c r="E170" s="36">
        <v>2709.59</v>
      </c>
      <c r="F170" s="36">
        <v>0</v>
      </c>
      <c r="G170" s="36"/>
      <c r="H170" s="36">
        <f t="shared" si="228"/>
        <v>0</v>
      </c>
      <c r="I170" s="36">
        <f t="shared" si="229"/>
        <v>2709.59</v>
      </c>
      <c r="J170" s="36">
        <v>1.5</v>
      </c>
      <c r="K170" s="36">
        <f t="shared" si="256"/>
        <v>1.83</v>
      </c>
      <c r="L170" s="36">
        <f t="shared" si="257"/>
        <v>4958.54</v>
      </c>
      <c r="M170" s="36">
        <f t="shared" si="262"/>
        <v>0</v>
      </c>
      <c r="N170" s="36">
        <f t="shared" si="263"/>
        <v>0</v>
      </c>
      <c r="O170" s="36">
        <f t="shared" si="264"/>
        <v>0</v>
      </c>
      <c r="P170" s="36">
        <f t="shared" si="265"/>
        <v>4958.54</v>
      </c>
      <c r="Q170" s="43">
        <f t="shared" si="193"/>
        <v>0</v>
      </c>
    </row>
    <row r="171" spans="1:17" s="11" customFormat="1" ht="25.5" x14ac:dyDescent="0.2">
      <c r="A171" s="37" t="s">
        <v>357</v>
      </c>
      <c r="B171" s="37" t="s">
        <v>358</v>
      </c>
      <c r="C171" s="38" t="s">
        <v>359</v>
      </c>
      <c r="D171" s="39" t="s">
        <v>52</v>
      </c>
      <c r="E171" s="36">
        <v>3257.87</v>
      </c>
      <c r="F171" s="36">
        <v>0</v>
      </c>
      <c r="G171" s="36"/>
      <c r="H171" s="36">
        <f t="shared" si="228"/>
        <v>0</v>
      </c>
      <c r="I171" s="36">
        <f t="shared" si="229"/>
        <v>3257.87</v>
      </c>
      <c r="J171" s="36">
        <v>3.56</v>
      </c>
      <c r="K171" s="36">
        <f t="shared" si="256"/>
        <v>4.34</v>
      </c>
      <c r="L171" s="36">
        <f t="shared" si="257"/>
        <v>14139.15</v>
      </c>
      <c r="M171" s="36">
        <f t="shared" si="262"/>
        <v>0</v>
      </c>
      <c r="N171" s="36">
        <f t="shared" si="263"/>
        <v>0</v>
      </c>
      <c r="O171" s="36">
        <f t="shared" si="264"/>
        <v>0</v>
      </c>
      <c r="P171" s="36">
        <f t="shared" si="265"/>
        <v>14139.15</v>
      </c>
      <c r="Q171" s="43">
        <f t="shared" si="193"/>
        <v>0</v>
      </c>
    </row>
    <row r="172" spans="1:17" s="11" customFormat="1" ht="38.25" x14ac:dyDescent="0.2">
      <c r="A172" s="37" t="s">
        <v>360</v>
      </c>
      <c r="B172" s="37" t="s">
        <v>361</v>
      </c>
      <c r="C172" s="38" t="s">
        <v>362</v>
      </c>
      <c r="D172" s="39" t="s">
        <v>61</v>
      </c>
      <c r="E172" s="36">
        <v>228.05</v>
      </c>
      <c r="F172" s="36">
        <v>0</v>
      </c>
      <c r="G172" s="36"/>
      <c r="H172" s="36">
        <f t="shared" si="228"/>
        <v>0</v>
      </c>
      <c r="I172" s="36">
        <f t="shared" si="229"/>
        <v>228.05</v>
      </c>
      <c r="J172" s="36">
        <v>665.6</v>
      </c>
      <c r="K172" s="36">
        <f t="shared" si="256"/>
        <v>812.76</v>
      </c>
      <c r="L172" s="36">
        <f t="shared" si="257"/>
        <v>185349.91</v>
      </c>
      <c r="M172" s="36">
        <f t="shared" si="262"/>
        <v>0</v>
      </c>
      <c r="N172" s="36">
        <f t="shared" si="263"/>
        <v>0</v>
      </c>
      <c r="O172" s="36">
        <f t="shared" si="264"/>
        <v>0</v>
      </c>
      <c r="P172" s="36">
        <f t="shared" si="265"/>
        <v>185349.91</v>
      </c>
      <c r="Q172" s="43">
        <f t="shared" si="193"/>
        <v>0</v>
      </c>
    </row>
    <row r="173" spans="1:17" s="11" customFormat="1" ht="12.75" x14ac:dyDescent="0.2">
      <c r="A173" s="37" t="s">
        <v>363</v>
      </c>
      <c r="B173" s="37" t="s">
        <v>364</v>
      </c>
      <c r="C173" s="38" t="s">
        <v>365</v>
      </c>
      <c r="D173" s="39" t="s">
        <v>52</v>
      </c>
      <c r="E173" s="36">
        <v>1344</v>
      </c>
      <c r="F173" s="36">
        <v>0</v>
      </c>
      <c r="G173" s="36"/>
      <c r="H173" s="36">
        <f t="shared" si="228"/>
        <v>0</v>
      </c>
      <c r="I173" s="36">
        <f t="shared" si="229"/>
        <v>1344</v>
      </c>
      <c r="J173" s="36">
        <v>24.86</v>
      </c>
      <c r="K173" s="36">
        <f t="shared" si="256"/>
        <v>30.35</v>
      </c>
      <c r="L173" s="36">
        <f t="shared" si="257"/>
        <v>40790.400000000001</v>
      </c>
      <c r="M173" s="36">
        <f t="shared" si="262"/>
        <v>0</v>
      </c>
      <c r="N173" s="36">
        <f t="shared" si="263"/>
        <v>0</v>
      </c>
      <c r="O173" s="36">
        <f t="shared" si="264"/>
        <v>0</v>
      </c>
      <c r="P173" s="36">
        <f t="shared" si="265"/>
        <v>40790.400000000001</v>
      </c>
      <c r="Q173" s="43">
        <f t="shared" si="193"/>
        <v>0</v>
      </c>
    </row>
    <row r="174" spans="1:17" s="11" customFormat="1" ht="12.75" x14ac:dyDescent="0.2">
      <c r="A174" s="37" t="s">
        <v>366</v>
      </c>
      <c r="B174" s="37" t="s">
        <v>367</v>
      </c>
      <c r="C174" s="38" t="s">
        <v>368</v>
      </c>
      <c r="D174" s="39" t="s">
        <v>16</v>
      </c>
      <c r="E174" s="36">
        <v>1</v>
      </c>
      <c r="F174" s="36">
        <v>0</v>
      </c>
      <c r="G174" s="36"/>
      <c r="H174" s="36">
        <f t="shared" si="228"/>
        <v>0</v>
      </c>
      <c r="I174" s="36">
        <f t="shared" si="229"/>
        <v>1</v>
      </c>
      <c r="J174" s="36">
        <v>4236.42</v>
      </c>
      <c r="K174" s="36">
        <f t="shared" si="256"/>
        <v>5173.09</v>
      </c>
      <c r="L174" s="36">
        <f t="shared" si="257"/>
        <v>5173.09</v>
      </c>
      <c r="M174" s="36">
        <f t="shared" si="262"/>
        <v>0</v>
      </c>
      <c r="N174" s="36">
        <f t="shared" si="263"/>
        <v>0</v>
      </c>
      <c r="O174" s="36">
        <f t="shared" si="264"/>
        <v>0</v>
      </c>
      <c r="P174" s="36">
        <f t="shared" si="265"/>
        <v>5173.09</v>
      </c>
      <c r="Q174" s="43">
        <f t="shared" si="193"/>
        <v>0</v>
      </c>
    </row>
    <row r="175" spans="1:17" s="11" customFormat="1" ht="12.75" x14ac:dyDescent="0.2">
      <c r="A175" s="37" t="s">
        <v>369</v>
      </c>
      <c r="B175" s="37" t="s">
        <v>370</v>
      </c>
      <c r="C175" s="38" t="s">
        <v>371</v>
      </c>
      <c r="D175" s="39" t="s">
        <v>372</v>
      </c>
      <c r="E175" s="36">
        <v>12677.27</v>
      </c>
      <c r="F175" s="36">
        <v>0</v>
      </c>
      <c r="G175" s="36"/>
      <c r="H175" s="36">
        <f t="shared" si="228"/>
        <v>0</v>
      </c>
      <c r="I175" s="36">
        <f t="shared" si="229"/>
        <v>12677.27</v>
      </c>
      <c r="J175" s="36">
        <v>0.47</v>
      </c>
      <c r="K175" s="36">
        <f t="shared" si="256"/>
        <v>0.56999999999999995</v>
      </c>
      <c r="L175" s="36">
        <f t="shared" si="257"/>
        <v>7226.04</v>
      </c>
      <c r="M175" s="36">
        <f t="shared" si="262"/>
        <v>0</v>
      </c>
      <c r="N175" s="36">
        <f t="shared" si="263"/>
        <v>0</v>
      </c>
      <c r="O175" s="36">
        <f t="shared" si="264"/>
        <v>0</v>
      </c>
      <c r="P175" s="36">
        <f t="shared" si="265"/>
        <v>7226.04</v>
      </c>
      <c r="Q175" s="43">
        <f t="shared" si="193"/>
        <v>0</v>
      </c>
    </row>
    <row r="176" spans="1:17" s="55" customFormat="1" ht="12.75" x14ac:dyDescent="0.2">
      <c r="A176" s="48" t="s">
        <v>373</v>
      </c>
      <c r="B176" s="49"/>
      <c r="C176" s="50" t="s">
        <v>374</v>
      </c>
      <c r="D176" s="49"/>
      <c r="E176" s="52" t="s">
        <v>27</v>
      </c>
      <c r="F176" s="52"/>
      <c r="G176" s="52"/>
      <c r="H176" s="52"/>
      <c r="I176" s="51"/>
      <c r="J176" s="52" t="s">
        <v>27</v>
      </c>
      <c r="K176" s="49"/>
      <c r="L176" s="53">
        <f>L177</f>
        <v>27634.180000000004</v>
      </c>
      <c r="M176" s="53">
        <f t="shared" ref="M176:P176" si="266">M177</f>
        <v>0</v>
      </c>
      <c r="N176" s="53">
        <f t="shared" si="266"/>
        <v>0</v>
      </c>
      <c r="O176" s="53">
        <f t="shared" si="266"/>
        <v>0</v>
      </c>
      <c r="P176" s="53">
        <f t="shared" si="266"/>
        <v>27634.180000000004</v>
      </c>
      <c r="Q176" s="54">
        <f t="shared" si="193"/>
        <v>0</v>
      </c>
    </row>
    <row r="177" spans="1:18" s="63" customFormat="1" ht="12.75" x14ac:dyDescent="0.2">
      <c r="A177" s="56" t="s">
        <v>375</v>
      </c>
      <c r="B177" s="57"/>
      <c r="C177" s="58" t="s">
        <v>376</v>
      </c>
      <c r="D177" s="57"/>
      <c r="E177" s="60" t="s">
        <v>27</v>
      </c>
      <c r="F177" s="60"/>
      <c r="G177" s="60"/>
      <c r="H177" s="60"/>
      <c r="I177" s="59"/>
      <c r="J177" s="60" t="s">
        <v>27</v>
      </c>
      <c r="K177" s="57"/>
      <c r="L177" s="61">
        <f>SUM(L178:L180)</f>
        <v>27634.180000000004</v>
      </c>
      <c r="M177" s="61">
        <f t="shared" ref="M177:P177" si="267">SUM(M178:M180)</f>
        <v>0</v>
      </c>
      <c r="N177" s="61">
        <f t="shared" si="267"/>
        <v>0</v>
      </c>
      <c r="O177" s="61">
        <f t="shared" si="267"/>
        <v>0</v>
      </c>
      <c r="P177" s="61">
        <f t="shared" si="267"/>
        <v>27634.180000000004</v>
      </c>
      <c r="Q177" s="62">
        <f t="shared" si="193"/>
        <v>0</v>
      </c>
    </row>
    <row r="178" spans="1:18" s="11" customFormat="1" ht="25.5" x14ac:dyDescent="0.2">
      <c r="A178" s="37" t="s">
        <v>377</v>
      </c>
      <c r="B178" s="37" t="s">
        <v>378</v>
      </c>
      <c r="C178" s="38" t="s">
        <v>379</v>
      </c>
      <c r="D178" s="39" t="s">
        <v>298</v>
      </c>
      <c r="E178" s="36">
        <v>230</v>
      </c>
      <c r="F178" s="36">
        <v>0</v>
      </c>
      <c r="G178" s="36"/>
      <c r="H178" s="36">
        <f t="shared" ref="H178:H180" si="268">F178+G178</f>
        <v>0</v>
      </c>
      <c r="I178" s="36">
        <f t="shared" ref="I178:I180" si="269">E178-H178</f>
        <v>230</v>
      </c>
      <c r="J178" s="36">
        <v>68.489999999999995</v>
      </c>
      <c r="K178" s="36">
        <f t="shared" ref="K178:K180" si="270">TRUNC(J178*1.2211,2)</f>
        <v>83.63</v>
      </c>
      <c r="L178" s="36">
        <f t="shared" ref="L178:L180" si="271">TRUNC(E178*K178,2)</f>
        <v>19234.900000000001</v>
      </c>
      <c r="M178" s="36">
        <f t="shared" ref="M178" si="272">F178*K178</f>
        <v>0</v>
      </c>
      <c r="N178" s="36">
        <f t="shared" ref="N178" si="273">G178*K178</f>
        <v>0</v>
      </c>
      <c r="O178" s="36">
        <f t="shared" ref="O178" si="274">H178*K178</f>
        <v>0</v>
      </c>
      <c r="P178" s="36">
        <f t="shared" ref="P178" si="275">L178-O178</f>
        <v>19234.900000000001</v>
      </c>
      <c r="Q178" s="43">
        <f t="shared" si="193"/>
        <v>0</v>
      </c>
    </row>
    <row r="179" spans="1:18" s="11" customFormat="1" ht="25.5" x14ac:dyDescent="0.2">
      <c r="A179" s="37" t="s">
        <v>380</v>
      </c>
      <c r="B179" s="37" t="s">
        <v>381</v>
      </c>
      <c r="C179" s="38" t="s">
        <v>382</v>
      </c>
      <c r="D179" s="39" t="s">
        <v>16</v>
      </c>
      <c r="E179" s="36">
        <v>6</v>
      </c>
      <c r="F179" s="36">
        <v>0</v>
      </c>
      <c r="G179" s="36"/>
      <c r="H179" s="36">
        <f t="shared" si="268"/>
        <v>0</v>
      </c>
      <c r="I179" s="36">
        <f t="shared" si="269"/>
        <v>6</v>
      </c>
      <c r="J179" s="36">
        <v>569.95000000000005</v>
      </c>
      <c r="K179" s="36">
        <f t="shared" si="270"/>
        <v>695.96</v>
      </c>
      <c r="L179" s="36">
        <f t="shared" si="271"/>
        <v>4175.76</v>
      </c>
      <c r="M179" s="36">
        <f t="shared" ref="M179:M180" si="276">F179*K179</f>
        <v>0</v>
      </c>
      <c r="N179" s="36">
        <f t="shared" ref="N179:N180" si="277">G179*K179</f>
        <v>0</v>
      </c>
      <c r="O179" s="36">
        <f t="shared" ref="O179:O180" si="278">H179*K179</f>
        <v>0</v>
      </c>
      <c r="P179" s="36">
        <f t="shared" ref="P179:P180" si="279">L179-O179</f>
        <v>4175.76</v>
      </c>
      <c r="Q179" s="43">
        <f t="shared" si="193"/>
        <v>0</v>
      </c>
    </row>
    <row r="180" spans="1:18" s="11" customFormat="1" ht="25.5" x14ac:dyDescent="0.2">
      <c r="A180" s="37" t="s">
        <v>383</v>
      </c>
      <c r="B180" s="37" t="s">
        <v>384</v>
      </c>
      <c r="C180" s="38" t="s">
        <v>385</v>
      </c>
      <c r="D180" s="39" t="s">
        <v>16</v>
      </c>
      <c r="E180" s="36">
        <v>6</v>
      </c>
      <c r="F180" s="36">
        <v>0</v>
      </c>
      <c r="G180" s="36"/>
      <c r="H180" s="36">
        <f t="shared" si="268"/>
        <v>0</v>
      </c>
      <c r="I180" s="36">
        <f t="shared" si="269"/>
        <v>6</v>
      </c>
      <c r="J180" s="36">
        <v>576.47</v>
      </c>
      <c r="K180" s="36">
        <f t="shared" si="270"/>
        <v>703.92</v>
      </c>
      <c r="L180" s="36">
        <f t="shared" si="271"/>
        <v>4223.5200000000004</v>
      </c>
      <c r="M180" s="36">
        <f t="shared" si="276"/>
        <v>0</v>
      </c>
      <c r="N180" s="36">
        <f t="shared" si="277"/>
        <v>0</v>
      </c>
      <c r="O180" s="36">
        <f t="shared" si="278"/>
        <v>0</v>
      </c>
      <c r="P180" s="36">
        <f t="shared" si="279"/>
        <v>4223.5200000000004</v>
      </c>
      <c r="Q180" s="43">
        <f t="shared" si="193"/>
        <v>0</v>
      </c>
    </row>
    <row r="181" spans="1:18" s="6" customFormat="1" ht="12.75" x14ac:dyDescent="0.2">
      <c r="A181" s="142"/>
      <c r="B181" s="143"/>
      <c r="C181" s="137" t="s">
        <v>386</v>
      </c>
      <c r="D181" s="138"/>
      <c r="E181" s="138"/>
      <c r="F181" s="138"/>
      <c r="G181" s="138"/>
      <c r="H181" s="138"/>
      <c r="I181" s="138"/>
      <c r="J181" s="138"/>
      <c r="K181" s="139"/>
      <c r="L181" s="32">
        <f>L12+L19+L41+L143+L176</f>
        <v>5689114.4000000004</v>
      </c>
      <c r="M181" s="32">
        <f t="shared" ref="M181:P181" si="280">M12+M19+M41+M143+M176</f>
        <v>557896.24411693995</v>
      </c>
      <c r="N181" s="32">
        <f t="shared" si="280"/>
        <v>341757.51275356766</v>
      </c>
      <c r="O181" s="32">
        <f t="shared" si="280"/>
        <v>899653.75687050761</v>
      </c>
      <c r="P181" s="32">
        <f t="shared" si="280"/>
        <v>4789460.6751294918</v>
      </c>
      <c r="Q181" s="44">
        <f t="shared" si="193"/>
        <v>0.15813599334028289</v>
      </c>
      <c r="R181" s="9"/>
    </row>
    <row r="182" spans="1:18" ht="30.95" customHeight="1" x14ac:dyDescent="0.2">
      <c r="A182" s="128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30"/>
    </row>
    <row r="185" spans="1:18" x14ac:dyDescent="0.2">
      <c r="L185" s="42"/>
      <c r="M185" s="42"/>
      <c r="N185" s="42"/>
      <c r="O185" s="42"/>
      <c r="P185" s="42"/>
    </row>
    <row r="187" spans="1:18" ht="12.75" x14ac:dyDescent="0.2">
      <c r="J187" s="5"/>
    </row>
  </sheetData>
  <autoFilter ref="A10:R182" xr:uid="{00000000-0001-0000-0000-000000000000}"/>
  <mergeCells count="12">
    <mergeCell ref="A182:Q182"/>
    <mergeCell ref="A2:C3"/>
    <mergeCell ref="A6:Q6"/>
    <mergeCell ref="C181:K181"/>
    <mergeCell ref="A5:J5"/>
    <mergeCell ref="A181:B181"/>
    <mergeCell ref="A9:A10"/>
    <mergeCell ref="B9:B10"/>
    <mergeCell ref="C9:C10"/>
    <mergeCell ref="D9:I9"/>
    <mergeCell ref="K9:K10"/>
    <mergeCell ref="L9:Q9"/>
  </mergeCells>
  <phoneticPr fontId="7" type="noConversion"/>
  <printOptions horizontalCentered="1"/>
  <pageMargins left="0" right="0" top="0.59055118110236204" bottom="0.78740157499999996" header="0.31496062992126" footer="0.31496062992126"/>
  <pageSetup paperSize="9" scale="51" fitToHeight="9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C49A7-1BE2-4D11-BF6F-DC707A183FB8}">
  <dimension ref="A1:L23"/>
  <sheetViews>
    <sheetView showGridLines="0" view="pageBreakPreview" zoomScale="85" zoomScaleNormal="85" zoomScaleSheetLayoutView="85" workbookViewId="0">
      <selection activeCell="E21" sqref="E21"/>
    </sheetView>
  </sheetViews>
  <sheetFormatPr defaultColWidth="9" defaultRowHeight="12" x14ac:dyDescent="0.2"/>
  <cols>
    <col min="1" max="1" width="15.33203125" style="188" customWidth="1"/>
    <col min="2" max="2" width="64.6640625" style="188" customWidth="1"/>
    <col min="3" max="3" width="6.6640625" style="246" customWidth="1"/>
    <col min="4" max="4" width="17.83203125" style="186" customWidth="1"/>
    <col min="5" max="5" width="16.6640625" style="187" customWidth="1"/>
    <col min="6" max="6" width="14" style="188" customWidth="1"/>
    <col min="7" max="7" width="26" style="188" customWidth="1"/>
    <col min="8" max="8" width="27.1640625" style="188" bestFit="1" customWidth="1"/>
    <col min="9" max="9" width="19.1640625" style="189" customWidth="1"/>
    <col min="10" max="10" width="16.6640625" style="188" customWidth="1"/>
    <col min="11" max="11" width="9" style="188"/>
    <col min="12" max="12" width="53.33203125" style="188" customWidth="1"/>
    <col min="13" max="16384" width="9" style="188"/>
  </cols>
  <sheetData>
    <row r="1" spans="1:10" x14ac:dyDescent="0.2">
      <c r="A1" s="184" t="s">
        <v>1</v>
      </c>
      <c r="B1" s="185"/>
      <c r="C1" s="185"/>
    </row>
    <row r="2" spans="1:10" x14ac:dyDescent="0.2">
      <c r="A2" s="184"/>
      <c r="B2" s="185"/>
      <c r="C2" s="185"/>
    </row>
    <row r="8" spans="1:10" ht="20.25" x14ac:dyDescent="0.3">
      <c r="A8" s="190" t="s">
        <v>461</v>
      </c>
      <c r="B8" s="191"/>
      <c r="C8" s="191"/>
      <c r="D8" s="191"/>
      <c r="E8" s="191"/>
      <c r="F8" s="191"/>
      <c r="G8" s="191"/>
    </row>
    <row r="9" spans="1:10" ht="24.75" customHeight="1" x14ac:dyDescent="0.2">
      <c r="A9" s="193" t="s">
        <v>452</v>
      </c>
      <c r="B9" s="193"/>
      <c r="C9" s="193"/>
      <c r="D9" s="193"/>
      <c r="E9" s="194" t="s">
        <v>453</v>
      </c>
      <c r="F9" s="195" t="s">
        <v>397</v>
      </c>
      <c r="G9" s="196"/>
    </row>
    <row r="10" spans="1:10" ht="12.75" x14ac:dyDescent="0.2">
      <c r="A10" s="193"/>
      <c r="B10" s="193"/>
      <c r="C10" s="193"/>
      <c r="D10" s="193"/>
      <c r="E10" s="194" t="s">
        <v>9</v>
      </c>
      <c r="F10" s="198" t="s">
        <v>446</v>
      </c>
      <c r="G10" s="199"/>
    </row>
    <row r="11" spans="1:10" ht="21.75" customHeight="1" x14ac:dyDescent="0.2">
      <c r="A11" s="193"/>
      <c r="B11" s="193"/>
      <c r="C11" s="193"/>
      <c r="D11" s="193"/>
      <c r="E11" s="194" t="s">
        <v>6</v>
      </c>
      <c r="F11" s="201">
        <v>4</v>
      </c>
      <c r="G11" s="202"/>
    </row>
    <row r="12" spans="1:10" ht="15.75" customHeight="1" x14ac:dyDescent="0.2">
      <c r="A12" s="204" t="s">
        <v>10</v>
      </c>
      <c r="B12" s="204" t="s">
        <v>12</v>
      </c>
      <c r="C12" s="204" t="s">
        <v>16</v>
      </c>
      <c r="D12" s="205" t="s">
        <v>13</v>
      </c>
      <c r="E12" s="206"/>
      <c r="F12" s="206"/>
      <c r="G12" s="206"/>
    </row>
    <row r="13" spans="1:10" s="215" customFormat="1" ht="12.75" customHeight="1" x14ac:dyDescent="0.2">
      <c r="A13" s="211"/>
      <c r="B13" s="211"/>
      <c r="C13" s="211"/>
      <c r="D13" s="212" t="s">
        <v>462</v>
      </c>
      <c r="E13" s="212" t="s">
        <v>463</v>
      </c>
      <c r="F13" s="213" t="s">
        <v>464</v>
      </c>
      <c r="G13" s="213" t="s">
        <v>465</v>
      </c>
      <c r="I13" s="216"/>
      <c r="J13" s="216"/>
    </row>
    <row r="14" spans="1:10" ht="24.75" customHeight="1" x14ac:dyDescent="0.2">
      <c r="A14" s="217"/>
      <c r="B14" s="217"/>
      <c r="C14" s="217"/>
      <c r="D14" s="218"/>
      <c r="E14" s="218"/>
      <c r="F14" s="219"/>
      <c r="G14" s="219"/>
      <c r="H14" s="221"/>
    </row>
    <row r="15" spans="1:10" ht="17.25" customHeight="1" x14ac:dyDescent="0.2">
      <c r="A15" s="222"/>
      <c r="B15" s="222" t="s">
        <v>458</v>
      </c>
      <c r="C15" s="222"/>
      <c r="D15" s="223"/>
      <c r="E15" s="224"/>
      <c r="F15" s="225"/>
      <c r="G15" s="226"/>
      <c r="H15" s="221"/>
    </row>
    <row r="16" spans="1:10" s="236" customFormat="1" ht="54.75" customHeight="1" x14ac:dyDescent="0.2">
      <c r="A16" s="227" t="s">
        <v>25</v>
      </c>
      <c r="B16" s="228" t="s">
        <v>459</v>
      </c>
      <c r="C16" s="229" t="s">
        <v>460</v>
      </c>
      <c r="D16" s="230">
        <v>6</v>
      </c>
      <c r="E16" s="231">
        <f>1</f>
        <v>1</v>
      </c>
      <c r="F16" s="232">
        <v>1</v>
      </c>
      <c r="G16" s="248" t="s">
        <v>466</v>
      </c>
      <c r="H16" s="234">
        <f>1-0.1559</f>
        <v>0.84409999999999996</v>
      </c>
      <c r="I16" s="235"/>
    </row>
    <row r="17" spans="1:12" s="236" customFormat="1" ht="12.75" x14ac:dyDescent="0.2">
      <c r="A17" s="237"/>
      <c r="B17" s="228"/>
      <c r="C17" s="238"/>
      <c r="D17" s="239"/>
      <c r="E17" s="240"/>
      <c r="F17" s="241"/>
      <c r="G17" s="240"/>
      <c r="H17" s="234"/>
      <c r="I17" s="235"/>
    </row>
    <row r="18" spans="1:12" ht="18" customHeight="1" x14ac:dyDescent="0.2">
      <c r="A18" s="242"/>
      <c r="B18" s="243"/>
      <c r="C18" s="243"/>
      <c r="D18" s="243"/>
      <c r="E18" s="243"/>
      <c r="F18" s="243"/>
      <c r="G18" s="244"/>
      <c r="H18" s="245">
        <f>F16*6</f>
        <v>6</v>
      </c>
    </row>
    <row r="23" spans="1:12" s="187" customFormat="1" ht="12.75" x14ac:dyDescent="0.2">
      <c r="A23" s="188"/>
      <c r="B23" s="188"/>
      <c r="C23" s="246"/>
      <c r="D23" s="247"/>
      <c r="F23" s="188"/>
      <c r="G23" s="188"/>
      <c r="H23" s="188"/>
      <c r="I23" s="189"/>
      <c r="J23" s="188"/>
      <c r="K23" s="188"/>
      <c r="L23" s="188"/>
    </row>
  </sheetData>
  <autoFilter ref="A14:H18" xr:uid="{00000000-0009-0000-0000-000005000000}"/>
  <mergeCells count="16">
    <mergeCell ref="I13:J13"/>
    <mergeCell ref="A18:F18"/>
    <mergeCell ref="A12:A14"/>
    <mergeCell ref="B12:B14"/>
    <mergeCell ref="C12:C14"/>
    <mergeCell ref="D12:G12"/>
    <mergeCell ref="D13:D14"/>
    <mergeCell ref="E13:E14"/>
    <mergeCell ref="F13:F14"/>
    <mergeCell ref="G13:G14"/>
    <mergeCell ref="A1:C2"/>
    <mergeCell ref="A8:G8"/>
    <mergeCell ref="A9:D11"/>
    <mergeCell ref="F9:G9"/>
    <mergeCell ref="F10:G10"/>
    <mergeCell ref="F11:G11"/>
  </mergeCells>
  <pageMargins left="0.393700787" right="0.39370078740157494" top="0.59055118110236193" bottom="0.78740157480314987" header="0.31496062992126" footer="0.31496062992126"/>
  <pageSetup paperSize="9" scale="69" fitToHeight="1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6ADF1-1C10-4CCD-ABF9-8DE452411D77}">
  <dimension ref="A1:M17"/>
  <sheetViews>
    <sheetView view="pageBreakPreview" zoomScale="85" zoomScaleNormal="80" zoomScaleSheetLayoutView="85" workbookViewId="0">
      <selection activeCell="B13" sqref="B13"/>
    </sheetView>
  </sheetViews>
  <sheetFormatPr defaultColWidth="9.33203125" defaultRowHeight="12.75" x14ac:dyDescent="0.2"/>
  <cols>
    <col min="1" max="1" width="14.1640625" style="92" customWidth="1"/>
    <col min="2" max="2" width="64" style="92" customWidth="1"/>
    <col min="3" max="3" width="22.5" style="112" bestFit="1" customWidth="1"/>
    <col min="4" max="4" width="23" style="92" customWidth="1"/>
    <col min="5" max="5" width="22" style="92" customWidth="1"/>
    <col min="6" max="6" width="12.5" style="92" bestFit="1" customWidth="1"/>
    <col min="7" max="16384" width="9.33203125" style="92"/>
  </cols>
  <sheetData>
    <row r="1" spans="1:13" ht="12.75" customHeight="1" x14ac:dyDescent="0.2">
      <c r="A1" s="154" t="s">
        <v>1</v>
      </c>
      <c r="B1" s="154"/>
      <c r="C1" s="154"/>
      <c r="D1" s="155"/>
      <c r="E1" s="89"/>
      <c r="F1" s="89"/>
      <c r="G1" s="89"/>
      <c r="H1" s="89"/>
      <c r="I1" s="90"/>
      <c r="J1" s="91"/>
      <c r="K1" s="91"/>
      <c r="L1" s="91"/>
      <c r="M1" s="91"/>
    </row>
    <row r="2" spans="1:13" x14ac:dyDescent="0.2">
      <c r="A2" s="154"/>
      <c r="B2" s="154"/>
      <c r="C2" s="154"/>
      <c r="D2" s="155"/>
      <c r="E2" s="89"/>
      <c r="F2" s="89"/>
      <c r="G2" s="89"/>
      <c r="H2" s="89"/>
      <c r="I2" s="90"/>
      <c r="J2" s="91"/>
      <c r="K2" s="91"/>
      <c r="L2" s="91"/>
      <c r="M2" s="91"/>
    </row>
    <row r="3" spans="1:13" x14ac:dyDescent="0.2">
      <c r="A3" s="154"/>
      <c r="B3" s="154"/>
      <c r="C3" s="154"/>
      <c r="D3" s="155"/>
      <c r="E3" s="93"/>
      <c r="F3" s="93"/>
      <c r="G3" s="93"/>
      <c r="H3" s="93"/>
      <c r="I3" s="90"/>
      <c r="J3" s="91"/>
      <c r="K3" s="91"/>
      <c r="L3" s="91"/>
      <c r="M3" s="91"/>
    </row>
    <row r="4" spans="1:13" ht="29.25" customHeight="1" x14ac:dyDescent="0.2">
      <c r="A4" s="154" t="s">
        <v>398</v>
      </c>
      <c r="B4" s="154"/>
      <c r="C4" s="154"/>
      <c r="D4" s="155"/>
      <c r="E4" s="89"/>
      <c r="F4" s="89"/>
      <c r="G4" s="89"/>
      <c r="H4" s="89"/>
      <c r="I4" s="89"/>
      <c r="J4" s="91"/>
      <c r="K4" s="91"/>
      <c r="L4" s="91"/>
      <c r="M4" s="91"/>
    </row>
    <row r="5" spans="1:13" ht="15.75" x14ac:dyDescent="0.2">
      <c r="A5" s="156" t="s">
        <v>399</v>
      </c>
      <c r="B5" s="156"/>
      <c r="C5" s="156"/>
      <c r="D5" s="156"/>
      <c r="E5" s="94"/>
      <c r="F5" s="94"/>
      <c r="G5" s="94"/>
      <c r="H5" s="94"/>
      <c r="I5" s="94"/>
      <c r="J5" s="94"/>
      <c r="K5" s="94"/>
      <c r="L5" s="94"/>
      <c r="M5" s="94"/>
    </row>
    <row r="6" spans="1:13" ht="15.75" customHeight="1" x14ac:dyDescent="0.2">
      <c r="A6" s="95" t="s">
        <v>0</v>
      </c>
      <c r="B6" s="96" t="s">
        <v>5</v>
      </c>
      <c r="C6" s="97" t="s">
        <v>388</v>
      </c>
      <c r="D6" s="97">
        <f>BM!G7</f>
        <v>4</v>
      </c>
      <c r="E6" s="98"/>
      <c r="F6" s="90"/>
      <c r="G6" s="90"/>
      <c r="H6" s="90"/>
      <c r="I6" s="99"/>
      <c r="J6" s="91"/>
      <c r="K6" s="91"/>
      <c r="L6" s="91"/>
      <c r="M6" s="99"/>
    </row>
    <row r="7" spans="1:13" ht="21" customHeight="1" x14ac:dyDescent="0.2">
      <c r="A7" s="95" t="s">
        <v>7</v>
      </c>
      <c r="B7" s="95" t="s">
        <v>397</v>
      </c>
      <c r="C7" s="100" t="s">
        <v>389</v>
      </c>
      <c r="D7" s="101" t="str">
        <f>BM!G8</f>
        <v>01/02 A 28/02/2025</v>
      </c>
      <c r="E7" s="102"/>
      <c r="F7" s="102"/>
      <c r="G7" s="102">
        <v>2</v>
      </c>
      <c r="H7" s="102"/>
      <c r="I7" s="102"/>
      <c r="J7" s="102"/>
      <c r="K7" s="102"/>
      <c r="L7" s="102"/>
      <c r="M7" s="102"/>
    </row>
    <row r="8" spans="1:13" x14ac:dyDescent="0.2">
      <c r="G8" s="92" t="s">
        <v>404</v>
      </c>
    </row>
    <row r="11" spans="1:13" x14ac:dyDescent="0.2">
      <c r="A11" s="157" t="s">
        <v>402</v>
      </c>
      <c r="B11" s="157"/>
      <c r="C11" s="157"/>
    </row>
    <row r="12" spans="1:13" x14ac:dyDescent="0.2">
      <c r="A12" s="114" t="s">
        <v>154</v>
      </c>
      <c r="B12" s="115">
        <v>1231</v>
      </c>
      <c r="C12" s="116"/>
    </row>
    <row r="13" spans="1:13" x14ac:dyDescent="0.2">
      <c r="A13" s="114" t="s">
        <v>167</v>
      </c>
      <c r="B13" s="115">
        <v>1592.39</v>
      </c>
      <c r="C13" s="117"/>
    </row>
    <row r="14" spans="1:13" x14ac:dyDescent="0.2">
      <c r="A14" s="114" t="s">
        <v>177</v>
      </c>
      <c r="B14" s="115">
        <v>2168.3000000000002</v>
      </c>
      <c r="C14" s="116"/>
    </row>
    <row r="15" spans="1:13" x14ac:dyDescent="0.2">
      <c r="A15" s="114" t="s">
        <v>190</v>
      </c>
      <c r="B15" s="115">
        <f>BM!G86</f>
        <v>494.65</v>
      </c>
      <c r="C15" s="116"/>
    </row>
    <row r="16" spans="1:13" x14ac:dyDescent="0.2">
      <c r="A16" s="114" t="s">
        <v>400</v>
      </c>
      <c r="B16" s="115">
        <f>BM!G96</f>
        <v>1212.6500000000001</v>
      </c>
      <c r="C16" s="116"/>
    </row>
    <row r="17" spans="1:3" x14ac:dyDescent="0.2">
      <c r="A17" s="114"/>
      <c r="B17" s="114"/>
      <c r="C17" s="116"/>
    </row>
  </sheetData>
  <mergeCells count="5">
    <mergeCell ref="A1:C3"/>
    <mergeCell ref="D1:D4"/>
    <mergeCell ref="A4:C4"/>
    <mergeCell ref="A5:D5"/>
    <mergeCell ref="A11:C11"/>
  </mergeCells>
  <phoneticPr fontId="25" type="noConversion"/>
  <pageMargins left="0.511811024" right="0.511811024" top="0.78740157499999996" bottom="0.78740157499999996" header="0.31496062000000002" footer="0.31496062000000002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9275E-A74F-4BDB-8E41-8EF7BB783C8E}">
  <dimension ref="A1:M41"/>
  <sheetViews>
    <sheetView view="pageBreakPreview" topLeftCell="A12" zoomScale="115" zoomScaleNormal="80" zoomScaleSheetLayoutView="115" workbookViewId="0">
      <selection activeCell="B41" sqref="B41"/>
    </sheetView>
  </sheetViews>
  <sheetFormatPr defaultColWidth="9.33203125" defaultRowHeight="12.75" x14ac:dyDescent="0.2"/>
  <cols>
    <col min="1" max="1" width="14.1640625" style="92" customWidth="1"/>
    <col min="2" max="2" width="64" style="92" customWidth="1"/>
    <col min="3" max="3" width="22.5" style="112" bestFit="1" customWidth="1"/>
    <col min="4" max="4" width="23" style="92" customWidth="1"/>
    <col min="5" max="5" width="22" style="92" customWidth="1"/>
    <col min="6" max="6" width="12.5" style="92" bestFit="1" customWidth="1"/>
    <col min="7" max="16384" width="9.33203125" style="92"/>
  </cols>
  <sheetData>
    <row r="1" spans="1:13" ht="12.75" customHeight="1" x14ac:dyDescent="0.2">
      <c r="A1" s="154" t="s">
        <v>1</v>
      </c>
      <c r="B1" s="154"/>
      <c r="C1" s="154"/>
      <c r="D1" s="155"/>
      <c r="E1" s="89"/>
      <c r="F1" s="89"/>
      <c r="G1" s="89"/>
      <c r="H1" s="89"/>
      <c r="I1" s="90"/>
      <c r="J1" s="91"/>
      <c r="K1" s="91"/>
      <c r="L1" s="91"/>
      <c r="M1" s="91"/>
    </row>
    <row r="2" spans="1:13" x14ac:dyDescent="0.2">
      <c r="A2" s="154"/>
      <c r="B2" s="154"/>
      <c r="C2" s="154"/>
      <c r="D2" s="155"/>
      <c r="E2" s="89"/>
      <c r="F2" s="89"/>
      <c r="G2" s="89"/>
      <c r="H2" s="89"/>
      <c r="I2" s="90"/>
      <c r="J2" s="91"/>
      <c r="K2" s="91"/>
      <c r="L2" s="91"/>
      <c r="M2" s="91"/>
    </row>
    <row r="3" spans="1:13" x14ac:dyDescent="0.2">
      <c r="A3" s="154"/>
      <c r="B3" s="154"/>
      <c r="C3" s="154"/>
      <c r="D3" s="155"/>
      <c r="E3" s="93"/>
      <c r="F3" s="93"/>
      <c r="G3" s="93"/>
      <c r="H3" s="93"/>
      <c r="I3" s="90"/>
      <c r="J3" s="91"/>
      <c r="K3" s="91"/>
      <c r="L3" s="91"/>
      <c r="M3" s="91"/>
    </row>
    <row r="4" spans="1:13" ht="29.25" customHeight="1" x14ac:dyDescent="0.2">
      <c r="A4" s="154" t="s">
        <v>398</v>
      </c>
      <c r="B4" s="154"/>
      <c r="C4" s="154"/>
      <c r="D4" s="155"/>
      <c r="E4" s="89"/>
      <c r="F4" s="89"/>
      <c r="G4" s="89"/>
      <c r="H4" s="89"/>
      <c r="I4" s="89"/>
      <c r="J4" s="91"/>
      <c r="K4" s="91"/>
      <c r="L4" s="91"/>
      <c r="M4" s="91"/>
    </row>
    <row r="5" spans="1:13" ht="15.75" x14ac:dyDescent="0.2">
      <c r="A5" s="156" t="s">
        <v>399</v>
      </c>
      <c r="B5" s="156"/>
      <c r="C5" s="156"/>
      <c r="D5" s="156"/>
      <c r="E5" s="94"/>
      <c r="F5" s="94"/>
      <c r="G5" s="94"/>
      <c r="H5" s="94"/>
      <c r="I5" s="94"/>
      <c r="J5" s="94"/>
      <c r="K5" s="94"/>
      <c r="L5" s="94"/>
      <c r="M5" s="94"/>
    </row>
    <row r="6" spans="1:13" ht="15.75" customHeight="1" x14ac:dyDescent="0.2">
      <c r="A6" s="95" t="s">
        <v>0</v>
      </c>
      <c r="B6" s="96" t="s">
        <v>5</v>
      </c>
      <c r="C6" s="97" t="s">
        <v>388</v>
      </c>
      <c r="D6" s="97">
        <f>BM!G7</f>
        <v>4</v>
      </c>
      <c r="E6" s="98"/>
      <c r="F6" s="90"/>
      <c r="G6" s="90"/>
      <c r="H6" s="90"/>
      <c r="I6" s="99"/>
      <c r="J6" s="91"/>
      <c r="K6" s="91"/>
      <c r="L6" s="91"/>
      <c r="M6" s="99"/>
    </row>
    <row r="7" spans="1:13" ht="21" customHeight="1" x14ac:dyDescent="0.2">
      <c r="A7" s="95" t="s">
        <v>7</v>
      </c>
      <c r="B7" s="95" t="s">
        <v>397</v>
      </c>
      <c r="C7" s="100" t="s">
        <v>389</v>
      </c>
      <c r="D7" s="101" t="str">
        <f>BM!G8</f>
        <v>01/02 A 28/02/2025</v>
      </c>
      <c r="E7" s="102"/>
      <c r="F7" s="102"/>
      <c r="G7" s="102"/>
      <c r="H7" s="102"/>
      <c r="I7" s="102"/>
      <c r="J7" s="102"/>
      <c r="K7" s="102"/>
      <c r="L7" s="102"/>
      <c r="M7" s="102"/>
    </row>
    <row r="8" spans="1:13" x14ac:dyDescent="0.2">
      <c r="G8" s="92" t="s">
        <v>438</v>
      </c>
    </row>
    <row r="35" spans="1:3" x14ac:dyDescent="0.2">
      <c r="A35" s="157" t="s">
        <v>402</v>
      </c>
      <c r="B35" s="157"/>
      <c r="C35" s="157"/>
    </row>
    <row r="36" spans="1:3" ht="25.5" x14ac:dyDescent="0.2">
      <c r="A36" s="114" t="s">
        <v>167</v>
      </c>
      <c r="B36" s="115">
        <v>13451.38</v>
      </c>
      <c r="C36" s="117" t="s">
        <v>403</v>
      </c>
    </row>
    <row r="37" spans="1:3" ht="25.5" x14ac:dyDescent="0.2">
      <c r="A37" s="114" t="s">
        <v>177</v>
      </c>
      <c r="B37" s="115">
        <v>12171.83</v>
      </c>
      <c r="C37" s="117" t="s">
        <v>403</v>
      </c>
    </row>
    <row r="38" spans="1:3" ht="25.5" x14ac:dyDescent="0.2">
      <c r="A38" s="114" t="s">
        <v>190</v>
      </c>
      <c r="B38" s="115">
        <v>13142.09</v>
      </c>
      <c r="C38" s="117" t="s">
        <v>403</v>
      </c>
    </row>
    <row r="39" spans="1:3" ht="25.5" x14ac:dyDescent="0.2">
      <c r="A39" s="114" t="s">
        <v>400</v>
      </c>
      <c r="B39" s="115">
        <f>9774.71*0.7</f>
        <v>6842.2969999999987</v>
      </c>
      <c r="C39" s="117" t="s">
        <v>403</v>
      </c>
    </row>
    <row r="40" spans="1:3" ht="25.5" x14ac:dyDescent="0.2">
      <c r="A40" s="114" t="s">
        <v>401</v>
      </c>
      <c r="B40" s="115">
        <v>9774.7070000000003</v>
      </c>
      <c r="C40" s="117" t="s">
        <v>403</v>
      </c>
    </row>
    <row r="41" spans="1:3" x14ac:dyDescent="0.2">
      <c r="A41" s="114"/>
      <c r="B41" s="114"/>
      <c r="C41" s="116"/>
    </row>
  </sheetData>
  <mergeCells count="5">
    <mergeCell ref="A1:C3"/>
    <mergeCell ref="D1:D4"/>
    <mergeCell ref="A4:C4"/>
    <mergeCell ref="A5:D5"/>
    <mergeCell ref="A35:C35"/>
  </mergeCells>
  <pageMargins left="0.511811024" right="0.511811024" top="0.78740157499999996" bottom="0.78740157499999996" header="0.31496062000000002" footer="0.31496062000000002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69B4E-2DB1-4D03-A7F8-F620BEEE0165}">
  <sheetPr>
    <pageSetUpPr fitToPage="1"/>
  </sheetPr>
  <dimension ref="A1:K26"/>
  <sheetViews>
    <sheetView view="pageBreakPreview" topLeftCell="A4" zoomScaleNormal="100" zoomScaleSheetLayoutView="100" workbookViewId="0">
      <selection activeCell="C12" sqref="C12"/>
    </sheetView>
  </sheetViews>
  <sheetFormatPr defaultRowHeight="12.75" x14ac:dyDescent="0.2"/>
  <cols>
    <col min="1" max="1" width="9.5" customWidth="1"/>
    <col min="2" max="2" width="6.6640625" customWidth="1"/>
    <col min="3" max="4" width="12.5" customWidth="1"/>
    <col min="5" max="5" width="12" customWidth="1"/>
    <col min="6" max="6" width="15.1640625" customWidth="1"/>
    <col min="7" max="7" width="14.5" customWidth="1"/>
    <col min="8" max="9" width="15.1640625" customWidth="1"/>
  </cols>
  <sheetData>
    <row r="1" spans="1:11" ht="58.9" customHeight="1" x14ac:dyDescent="0.2">
      <c r="A1" s="175"/>
      <c r="B1" s="176"/>
      <c r="C1" s="177"/>
      <c r="D1" s="178" t="s">
        <v>447</v>
      </c>
      <c r="E1" s="176"/>
      <c r="F1" s="179"/>
      <c r="G1" s="180"/>
      <c r="H1" s="181"/>
      <c r="I1" s="180"/>
    </row>
    <row r="2" spans="1:11" ht="19.149999999999999" customHeight="1" x14ac:dyDescent="0.2">
      <c r="A2" s="164" t="s">
        <v>406</v>
      </c>
      <c r="B2" s="164"/>
      <c r="C2" s="165" t="s">
        <v>407</v>
      </c>
      <c r="D2" s="165"/>
      <c r="E2" s="165"/>
      <c r="F2" s="182"/>
      <c r="G2" s="176"/>
      <c r="H2" s="176"/>
      <c r="I2" s="177"/>
    </row>
    <row r="3" spans="1:11" ht="18" customHeight="1" x14ac:dyDescent="0.2">
      <c r="A3" s="164" t="s">
        <v>408</v>
      </c>
      <c r="B3" s="164"/>
      <c r="C3" s="165" t="s">
        <v>409</v>
      </c>
      <c r="D3" s="165"/>
      <c r="E3" s="165"/>
      <c r="F3" s="120" t="s">
        <v>410</v>
      </c>
      <c r="G3" s="166" t="s">
        <v>411</v>
      </c>
      <c r="H3" s="166"/>
      <c r="I3" s="166"/>
    </row>
    <row r="4" spans="1:11" ht="19.149999999999999" customHeight="1" x14ac:dyDescent="0.2">
      <c r="A4" s="164" t="s">
        <v>412</v>
      </c>
      <c r="B4" s="164"/>
      <c r="C4" s="165" t="s">
        <v>448</v>
      </c>
      <c r="D4" s="165"/>
      <c r="E4" s="165"/>
      <c r="F4" s="121" t="s">
        <v>414</v>
      </c>
      <c r="G4" s="167" t="s">
        <v>415</v>
      </c>
      <c r="H4" s="168"/>
      <c r="I4" s="169"/>
    </row>
    <row r="5" spans="1:11" ht="16.5" customHeight="1" x14ac:dyDescent="0.2">
      <c r="A5" s="164" t="s">
        <v>416</v>
      </c>
      <c r="B5" s="164"/>
      <c r="C5" s="170" t="s">
        <v>417</v>
      </c>
      <c r="D5" s="170"/>
      <c r="E5" s="164" t="s">
        <v>418</v>
      </c>
      <c r="F5" s="171" t="s">
        <v>419</v>
      </c>
      <c r="G5" s="172"/>
      <c r="H5" s="173" t="s">
        <v>420</v>
      </c>
      <c r="I5" s="174"/>
    </row>
    <row r="6" spans="1:11" ht="14.25" customHeight="1" x14ac:dyDescent="0.2">
      <c r="A6" s="164"/>
      <c r="B6" s="164"/>
      <c r="C6" s="119" t="s">
        <v>421</v>
      </c>
      <c r="D6" s="119" t="s">
        <v>422</v>
      </c>
      <c r="E6" s="164"/>
      <c r="F6" s="119" t="s">
        <v>421</v>
      </c>
      <c r="G6" s="119" t="s">
        <v>422</v>
      </c>
      <c r="H6" s="119" t="s">
        <v>421</v>
      </c>
      <c r="I6" s="119" t="s">
        <v>422</v>
      </c>
    </row>
    <row r="7" spans="1:11" ht="14.25" customHeight="1" x14ac:dyDescent="0.2">
      <c r="A7" s="163" t="s">
        <v>423</v>
      </c>
      <c r="B7" s="163"/>
      <c r="C7" s="122">
        <v>0</v>
      </c>
      <c r="D7" s="122">
        <v>21.945</v>
      </c>
      <c r="E7" s="122">
        <v>0</v>
      </c>
      <c r="F7" s="122">
        <f>E7*C7</f>
        <v>0</v>
      </c>
      <c r="G7" s="122">
        <f>F7*D7</f>
        <v>0</v>
      </c>
      <c r="H7" s="122">
        <f>F7</f>
        <v>0</v>
      </c>
      <c r="I7" s="122">
        <f>G7</f>
        <v>0</v>
      </c>
      <c r="K7" s="122"/>
    </row>
    <row r="8" spans="1:11" ht="14.25" customHeight="1" x14ac:dyDescent="0.2">
      <c r="A8" s="163" t="s">
        <v>424</v>
      </c>
      <c r="B8" s="163"/>
      <c r="C8" s="122">
        <v>62.049499999999995</v>
      </c>
      <c r="D8" s="122">
        <v>56.010000000000005</v>
      </c>
      <c r="E8" s="122">
        <v>10</v>
      </c>
      <c r="F8" s="122">
        <f>E8*C8</f>
        <v>620.49499999999989</v>
      </c>
      <c r="G8" s="122">
        <f>D8*E8</f>
        <v>560.1</v>
      </c>
      <c r="H8" s="122">
        <f>H7+F8</f>
        <v>620.49499999999989</v>
      </c>
      <c r="I8" s="122">
        <f>I7+G8</f>
        <v>560.1</v>
      </c>
      <c r="K8" s="122"/>
    </row>
    <row r="9" spans="1:11" ht="14.25" customHeight="1" x14ac:dyDescent="0.2">
      <c r="A9" s="163" t="s">
        <v>425</v>
      </c>
      <c r="B9" s="163"/>
      <c r="C9" s="122">
        <v>77.97</v>
      </c>
      <c r="D9" s="122">
        <v>62.64</v>
      </c>
      <c r="E9" s="122">
        <v>10</v>
      </c>
      <c r="F9" s="122">
        <f t="shared" ref="F9:F24" si="0">E9*C9</f>
        <v>779.7</v>
      </c>
      <c r="G9" s="122">
        <f t="shared" ref="G9:G24" si="1">D9*E9</f>
        <v>626.4</v>
      </c>
      <c r="H9" s="122">
        <f t="shared" ref="H9:I24" si="2">H8+F9</f>
        <v>1400.1949999999999</v>
      </c>
      <c r="I9" s="122">
        <f t="shared" si="2"/>
        <v>1186.5</v>
      </c>
      <c r="K9" s="122"/>
    </row>
    <row r="10" spans="1:11" ht="14.25" customHeight="1" x14ac:dyDescent="0.2">
      <c r="A10" s="163" t="s">
        <v>426</v>
      </c>
      <c r="B10" s="163"/>
      <c r="C10" s="122">
        <v>70.7</v>
      </c>
      <c r="D10" s="122">
        <v>32.025000000000006</v>
      </c>
      <c r="E10" s="122">
        <v>10</v>
      </c>
      <c r="F10" s="122">
        <f t="shared" si="0"/>
        <v>707</v>
      </c>
      <c r="G10" s="122">
        <f t="shared" si="1"/>
        <v>320.25000000000006</v>
      </c>
      <c r="H10" s="122">
        <f t="shared" si="2"/>
        <v>2107.1949999999997</v>
      </c>
      <c r="I10" s="122">
        <f t="shared" si="2"/>
        <v>1506.75</v>
      </c>
      <c r="K10" s="122"/>
    </row>
    <row r="11" spans="1:11" ht="14.25" customHeight="1" x14ac:dyDescent="0.2">
      <c r="A11" s="161" t="s">
        <v>427</v>
      </c>
      <c r="B11" s="162"/>
      <c r="C11" s="122">
        <v>81.47</v>
      </c>
      <c r="D11" s="122">
        <v>3.7649999999999997</v>
      </c>
      <c r="E11" s="122">
        <v>10</v>
      </c>
      <c r="F11" s="122">
        <f t="shared" si="0"/>
        <v>814.7</v>
      </c>
      <c r="G11" s="122">
        <f t="shared" si="1"/>
        <v>37.65</v>
      </c>
      <c r="H11" s="122">
        <f t="shared" si="2"/>
        <v>2921.8949999999995</v>
      </c>
      <c r="I11" s="122">
        <f t="shared" si="2"/>
        <v>1544.4</v>
      </c>
      <c r="K11" s="122"/>
    </row>
    <row r="12" spans="1:11" ht="14.25" customHeight="1" x14ac:dyDescent="0.2">
      <c r="A12" s="161" t="s">
        <v>428</v>
      </c>
      <c r="B12" s="162"/>
      <c r="C12" s="122">
        <v>82.71</v>
      </c>
      <c r="D12" s="122">
        <v>5.6850000000000005</v>
      </c>
      <c r="E12" s="122">
        <v>10</v>
      </c>
      <c r="F12" s="122">
        <f t="shared" si="0"/>
        <v>827.09999999999991</v>
      </c>
      <c r="G12" s="122">
        <f t="shared" si="1"/>
        <v>56.850000000000009</v>
      </c>
      <c r="H12" s="122">
        <f t="shared" si="2"/>
        <v>3748.9949999999994</v>
      </c>
      <c r="I12" s="122">
        <f t="shared" si="2"/>
        <v>1601.25</v>
      </c>
      <c r="K12" s="122"/>
    </row>
    <row r="13" spans="1:11" ht="14.25" customHeight="1" x14ac:dyDescent="0.2">
      <c r="A13" s="161" t="s">
        <v>429</v>
      </c>
      <c r="B13" s="162"/>
      <c r="C13" s="122">
        <v>60.138799999999996</v>
      </c>
      <c r="D13" s="122">
        <v>2.0100000000000002</v>
      </c>
      <c r="E13" s="122">
        <v>10</v>
      </c>
      <c r="F13" s="122">
        <f t="shared" si="0"/>
        <v>601.38799999999992</v>
      </c>
      <c r="G13" s="122">
        <f t="shared" si="1"/>
        <v>20.100000000000001</v>
      </c>
      <c r="H13" s="122">
        <f t="shared" si="2"/>
        <v>4350.3829999999998</v>
      </c>
      <c r="I13" s="122">
        <f t="shared" si="2"/>
        <v>1621.35</v>
      </c>
      <c r="K13" s="122"/>
    </row>
    <row r="14" spans="1:11" ht="14.25" customHeight="1" x14ac:dyDescent="0.2">
      <c r="A14" s="161" t="s">
        <v>430</v>
      </c>
      <c r="B14" s="162"/>
      <c r="C14" s="122">
        <v>54.310200000000002</v>
      </c>
      <c r="D14" s="122">
        <v>2.625</v>
      </c>
      <c r="E14" s="122">
        <v>10</v>
      </c>
      <c r="F14" s="122">
        <f t="shared" si="0"/>
        <v>543.10199999999998</v>
      </c>
      <c r="G14" s="122">
        <f t="shared" si="1"/>
        <v>26.25</v>
      </c>
      <c r="H14" s="122">
        <f t="shared" si="2"/>
        <v>4893.4849999999997</v>
      </c>
      <c r="I14" s="122">
        <f t="shared" si="2"/>
        <v>1647.6</v>
      </c>
      <c r="K14" s="122"/>
    </row>
    <row r="15" spans="1:11" ht="14.25" customHeight="1" x14ac:dyDescent="0.2">
      <c r="A15" s="161" t="s">
        <v>431</v>
      </c>
      <c r="B15" s="162"/>
      <c r="C15" s="122">
        <v>63.921599999999991</v>
      </c>
      <c r="D15" s="122">
        <v>1.8900000000000001</v>
      </c>
      <c r="E15" s="122">
        <v>10</v>
      </c>
      <c r="F15" s="122">
        <f t="shared" si="0"/>
        <v>639.21599999999989</v>
      </c>
      <c r="G15" s="122">
        <f t="shared" si="1"/>
        <v>18.900000000000002</v>
      </c>
      <c r="H15" s="122">
        <f t="shared" si="2"/>
        <v>5532.7009999999991</v>
      </c>
      <c r="I15" s="122">
        <f t="shared" si="2"/>
        <v>1666.5</v>
      </c>
      <c r="K15" s="122"/>
    </row>
    <row r="16" spans="1:11" ht="14.25" customHeight="1" x14ac:dyDescent="0.2">
      <c r="A16" s="161" t="s">
        <v>432</v>
      </c>
      <c r="B16" s="162"/>
      <c r="C16" s="122">
        <v>60.370400000000004</v>
      </c>
      <c r="D16" s="122">
        <v>4.6349999999999998</v>
      </c>
      <c r="E16" s="122">
        <v>10</v>
      </c>
      <c r="F16" s="122">
        <f t="shared" si="0"/>
        <v>603.70400000000006</v>
      </c>
      <c r="G16" s="122">
        <f t="shared" si="1"/>
        <v>46.349999999999994</v>
      </c>
      <c r="H16" s="122">
        <f t="shared" si="2"/>
        <v>6136.4049999999988</v>
      </c>
      <c r="I16" s="122">
        <f t="shared" si="2"/>
        <v>1712.85</v>
      </c>
      <c r="K16" s="122"/>
    </row>
    <row r="17" spans="1:11" ht="14.25" customHeight="1" x14ac:dyDescent="0.2">
      <c r="A17" s="161" t="s">
        <v>439</v>
      </c>
      <c r="B17" s="162"/>
      <c r="C17" s="122">
        <v>61.895099999999999</v>
      </c>
      <c r="D17" s="122">
        <v>8.07</v>
      </c>
      <c r="E17" s="122">
        <v>10</v>
      </c>
      <c r="F17" s="122">
        <f t="shared" si="0"/>
        <v>618.95100000000002</v>
      </c>
      <c r="G17" s="122">
        <f t="shared" si="1"/>
        <v>80.7</v>
      </c>
      <c r="H17" s="122">
        <f t="shared" si="2"/>
        <v>6755.3559999999989</v>
      </c>
      <c r="I17" s="122">
        <f t="shared" si="2"/>
        <v>1793.55</v>
      </c>
      <c r="K17" s="122"/>
    </row>
    <row r="18" spans="1:11" ht="14.25" customHeight="1" x14ac:dyDescent="0.2">
      <c r="A18" s="161" t="s">
        <v>440</v>
      </c>
      <c r="B18" s="162"/>
      <c r="C18" s="122">
        <v>82.063600000000008</v>
      </c>
      <c r="D18" s="122">
        <v>29.31</v>
      </c>
      <c r="E18" s="122">
        <v>10</v>
      </c>
      <c r="F18" s="122">
        <f t="shared" si="0"/>
        <v>820.63600000000008</v>
      </c>
      <c r="G18" s="122">
        <f t="shared" si="1"/>
        <v>293.09999999999997</v>
      </c>
      <c r="H18" s="122">
        <f t="shared" si="2"/>
        <v>7575.9919999999993</v>
      </c>
      <c r="I18" s="122">
        <f t="shared" si="2"/>
        <v>2086.65</v>
      </c>
      <c r="K18" s="122"/>
    </row>
    <row r="19" spans="1:11" ht="14.25" customHeight="1" x14ac:dyDescent="0.2">
      <c r="A19" s="161" t="s">
        <v>441</v>
      </c>
      <c r="B19" s="162"/>
      <c r="C19" s="122">
        <v>68.013199999999998</v>
      </c>
      <c r="D19" s="122">
        <v>40.005000000000003</v>
      </c>
      <c r="E19" s="122">
        <v>10</v>
      </c>
      <c r="F19" s="122">
        <f t="shared" si="0"/>
        <v>680.13199999999995</v>
      </c>
      <c r="G19" s="122">
        <f t="shared" si="1"/>
        <v>400.05</v>
      </c>
      <c r="H19" s="122">
        <f t="shared" si="2"/>
        <v>8256.1239999999998</v>
      </c>
      <c r="I19" s="122">
        <f>I18+G19</f>
        <v>2486.7000000000003</v>
      </c>
      <c r="K19" s="122"/>
    </row>
    <row r="20" spans="1:11" ht="14.25" customHeight="1" x14ac:dyDescent="0.2">
      <c r="A20" s="161" t="s">
        <v>442</v>
      </c>
      <c r="B20" s="162"/>
      <c r="C20" s="122">
        <v>81.195099999999996</v>
      </c>
      <c r="D20" s="122">
        <v>40.484999999999999</v>
      </c>
      <c r="E20" s="122">
        <v>10</v>
      </c>
      <c r="F20" s="122">
        <f t="shared" si="0"/>
        <v>811.95100000000002</v>
      </c>
      <c r="G20" s="122">
        <f t="shared" si="1"/>
        <v>404.85</v>
      </c>
      <c r="H20" s="122">
        <f t="shared" si="2"/>
        <v>9068.0750000000007</v>
      </c>
      <c r="I20" s="122">
        <f t="shared" si="2"/>
        <v>2891.55</v>
      </c>
      <c r="K20" s="122"/>
    </row>
    <row r="21" spans="1:11" ht="14.25" customHeight="1" x14ac:dyDescent="0.2">
      <c r="A21" s="161" t="s">
        <v>443</v>
      </c>
      <c r="B21" s="162"/>
      <c r="C21" s="122">
        <v>67.55</v>
      </c>
      <c r="D21" s="122">
        <v>49.86</v>
      </c>
      <c r="E21" s="122">
        <v>10</v>
      </c>
      <c r="F21" s="122">
        <f t="shared" si="0"/>
        <v>675.5</v>
      </c>
      <c r="G21" s="122">
        <f t="shared" si="1"/>
        <v>498.6</v>
      </c>
      <c r="H21" s="122">
        <f t="shared" si="2"/>
        <v>9743.5750000000007</v>
      </c>
      <c r="I21" s="122">
        <f t="shared" si="2"/>
        <v>3390.15</v>
      </c>
      <c r="K21" s="122"/>
    </row>
    <row r="22" spans="1:11" ht="14.25" customHeight="1" x14ac:dyDescent="0.2">
      <c r="A22" s="161" t="s">
        <v>444</v>
      </c>
      <c r="B22" s="162"/>
      <c r="C22" s="122">
        <v>44.139099999999999</v>
      </c>
      <c r="D22" s="122">
        <v>53.594999999999999</v>
      </c>
      <c r="E22" s="122">
        <v>10</v>
      </c>
      <c r="F22" s="122">
        <f t="shared" si="0"/>
        <v>441.39099999999996</v>
      </c>
      <c r="G22" s="122">
        <f t="shared" si="1"/>
        <v>535.95000000000005</v>
      </c>
      <c r="H22" s="122">
        <f t="shared" si="2"/>
        <v>10184.966</v>
      </c>
      <c r="I22" s="122">
        <f t="shared" si="2"/>
        <v>3926.1000000000004</v>
      </c>
      <c r="K22" s="122"/>
    </row>
    <row r="23" spans="1:11" ht="14.25" customHeight="1" x14ac:dyDescent="0.2">
      <c r="A23" s="161" t="s">
        <v>445</v>
      </c>
      <c r="B23" s="162"/>
      <c r="C23" s="122">
        <v>57.9193</v>
      </c>
      <c r="D23" s="122">
        <v>52.724999999999994</v>
      </c>
      <c r="E23" s="122">
        <v>10</v>
      </c>
      <c r="F23" s="122">
        <f t="shared" si="0"/>
        <v>579.19299999999998</v>
      </c>
      <c r="G23" s="122">
        <f t="shared" si="1"/>
        <v>527.25</v>
      </c>
      <c r="H23" s="122">
        <f t="shared" si="2"/>
        <v>10764.159</v>
      </c>
      <c r="I23" s="122">
        <f t="shared" si="2"/>
        <v>4453.3500000000004</v>
      </c>
      <c r="K23" s="122"/>
    </row>
    <row r="24" spans="1:11" ht="14.25" customHeight="1" x14ac:dyDescent="0.2">
      <c r="A24" s="161" t="s">
        <v>449</v>
      </c>
      <c r="B24" s="162"/>
      <c r="C24" s="122">
        <v>86.174499999999995</v>
      </c>
      <c r="D24" s="122">
        <v>51.644999999999996</v>
      </c>
      <c r="E24" s="122">
        <v>10</v>
      </c>
      <c r="F24" s="122">
        <f t="shared" si="0"/>
        <v>861.74499999999989</v>
      </c>
      <c r="G24" s="122">
        <f t="shared" si="1"/>
        <v>516.44999999999993</v>
      </c>
      <c r="H24" s="122">
        <f t="shared" si="2"/>
        <v>11625.903999999999</v>
      </c>
      <c r="I24" s="122">
        <f t="shared" si="2"/>
        <v>4969.8</v>
      </c>
      <c r="K24" s="122"/>
    </row>
    <row r="25" spans="1:11" x14ac:dyDescent="0.2">
      <c r="F25" s="158" t="s">
        <v>433</v>
      </c>
      <c r="G25" s="159"/>
      <c r="H25" s="123">
        <f>H24</f>
        <v>11625.903999999999</v>
      </c>
      <c r="I25" s="124" t="s">
        <v>434</v>
      </c>
    </row>
    <row r="26" spans="1:11" x14ac:dyDescent="0.2">
      <c r="F26" s="158" t="s">
        <v>435</v>
      </c>
      <c r="G26" s="159"/>
      <c r="H26" s="160"/>
      <c r="I26" s="125">
        <f>I24</f>
        <v>4969.8</v>
      </c>
    </row>
  </sheetData>
  <mergeCells count="37">
    <mergeCell ref="A1:C1"/>
    <mergeCell ref="D1:G1"/>
    <mergeCell ref="H1:I1"/>
    <mergeCell ref="A2:B2"/>
    <mergeCell ref="C2:E2"/>
    <mergeCell ref="F2:I2"/>
    <mergeCell ref="A7:B7"/>
    <mergeCell ref="A3:B3"/>
    <mergeCell ref="C3:E3"/>
    <mergeCell ref="G3:I3"/>
    <mergeCell ref="A4:B4"/>
    <mergeCell ref="C4:E4"/>
    <mergeCell ref="G4:I4"/>
    <mergeCell ref="A5:B6"/>
    <mergeCell ref="C5:D5"/>
    <mergeCell ref="E5:E6"/>
    <mergeCell ref="F5:G5"/>
    <mergeCell ref="H5:I5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F26:H26"/>
    <mergeCell ref="A20:B20"/>
    <mergeCell ref="A21:B21"/>
    <mergeCell ref="A22:B22"/>
    <mergeCell ref="A23:B23"/>
    <mergeCell ref="A24:B24"/>
    <mergeCell ref="F25:G25"/>
  </mergeCells>
  <pageMargins left="0.7" right="0.7" top="0.75" bottom="0.75" header="0.3" footer="0.3"/>
  <pageSetup paperSize="9" scale="8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F5280-47A7-4665-9016-2EFD0E1D3249}">
  <sheetPr>
    <pageSetUpPr fitToPage="1"/>
  </sheetPr>
  <dimension ref="A1:I24"/>
  <sheetViews>
    <sheetView view="pageBreakPreview" zoomScale="85" zoomScaleNormal="100" zoomScaleSheetLayoutView="85" workbookViewId="0">
      <selection activeCell="C23" sqref="C23"/>
    </sheetView>
  </sheetViews>
  <sheetFormatPr defaultRowHeight="12.75" x14ac:dyDescent="0.2"/>
  <cols>
    <col min="1" max="1" width="9.5" customWidth="1"/>
    <col min="2" max="2" width="6.6640625" customWidth="1"/>
    <col min="3" max="4" width="12.5" customWidth="1"/>
    <col min="5" max="5" width="12" customWidth="1"/>
    <col min="6" max="6" width="15.1640625" customWidth="1"/>
    <col min="7" max="7" width="14.5" customWidth="1"/>
    <col min="8" max="9" width="15.1640625" customWidth="1"/>
  </cols>
  <sheetData>
    <row r="1" spans="1:9" ht="58.9" customHeight="1" x14ac:dyDescent="0.2">
      <c r="A1" s="175"/>
      <c r="B1" s="176"/>
      <c r="C1" s="177"/>
      <c r="D1" s="178" t="s">
        <v>450</v>
      </c>
      <c r="E1" s="176"/>
      <c r="F1" s="179"/>
      <c r="G1" s="180"/>
      <c r="H1" s="181"/>
      <c r="I1" s="180"/>
    </row>
    <row r="2" spans="1:9" ht="19.149999999999999" customHeight="1" x14ac:dyDescent="0.2">
      <c r="A2" s="164" t="s">
        <v>406</v>
      </c>
      <c r="B2" s="164"/>
      <c r="C2" s="165" t="s">
        <v>407</v>
      </c>
      <c r="D2" s="165"/>
      <c r="E2" s="165"/>
      <c r="F2" s="182"/>
      <c r="G2" s="176"/>
      <c r="H2" s="176"/>
      <c r="I2" s="177"/>
    </row>
    <row r="3" spans="1:9" ht="18" customHeight="1" x14ac:dyDescent="0.2">
      <c r="A3" s="164" t="s">
        <v>408</v>
      </c>
      <c r="B3" s="164"/>
      <c r="C3" s="165" t="s">
        <v>409</v>
      </c>
      <c r="D3" s="165"/>
      <c r="E3" s="165"/>
      <c r="F3" s="120" t="s">
        <v>410</v>
      </c>
      <c r="G3" s="166" t="s">
        <v>411</v>
      </c>
      <c r="H3" s="166"/>
      <c r="I3" s="166"/>
    </row>
    <row r="4" spans="1:9" ht="19.149999999999999" customHeight="1" x14ac:dyDescent="0.2">
      <c r="A4" s="164" t="s">
        <v>412</v>
      </c>
      <c r="B4" s="164"/>
      <c r="C4" s="165" t="s">
        <v>448</v>
      </c>
      <c r="D4" s="165"/>
      <c r="E4" s="165"/>
      <c r="F4" s="121" t="s">
        <v>414</v>
      </c>
      <c r="G4" s="167" t="s">
        <v>415</v>
      </c>
      <c r="H4" s="168"/>
      <c r="I4" s="169"/>
    </row>
    <row r="5" spans="1:9" ht="16.5" customHeight="1" x14ac:dyDescent="0.2">
      <c r="A5" s="164" t="s">
        <v>416</v>
      </c>
      <c r="B5" s="164"/>
      <c r="C5" s="170" t="s">
        <v>417</v>
      </c>
      <c r="D5" s="170"/>
      <c r="E5" s="164" t="s">
        <v>418</v>
      </c>
      <c r="F5" s="171" t="s">
        <v>419</v>
      </c>
      <c r="G5" s="172"/>
      <c r="H5" s="173" t="s">
        <v>420</v>
      </c>
      <c r="I5" s="174"/>
    </row>
    <row r="6" spans="1:9" ht="14.25" customHeight="1" x14ac:dyDescent="0.2">
      <c r="A6" s="164"/>
      <c r="B6" s="164"/>
      <c r="C6" s="119" t="s">
        <v>421</v>
      </c>
      <c r="D6" s="119" t="s">
        <v>422</v>
      </c>
      <c r="E6" s="164"/>
      <c r="F6" s="119" t="s">
        <v>421</v>
      </c>
      <c r="G6" s="119" t="s">
        <v>422</v>
      </c>
      <c r="H6" s="119" t="s">
        <v>421</v>
      </c>
      <c r="I6" s="119" t="s">
        <v>422</v>
      </c>
    </row>
    <row r="7" spans="1:9" ht="14.25" customHeight="1" x14ac:dyDescent="0.2">
      <c r="A7" s="163" t="s">
        <v>423</v>
      </c>
      <c r="B7" s="163"/>
      <c r="C7" s="122">
        <v>22.38</v>
      </c>
      <c r="D7" s="122">
        <v>3.82</v>
      </c>
      <c r="E7" s="122">
        <v>0</v>
      </c>
      <c r="F7" s="122">
        <f>E7*C7</f>
        <v>0</v>
      </c>
      <c r="G7" s="122">
        <f>D7*E7</f>
        <v>0</v>
      </c>
      <c r="H7" s="122">
        <f>F7</f>
        <v>0</v>
      </c>
      <c r="I7" s="122">
        <f>G7</f>
        <v>0</v>
      </c>
    </row>
    <row r="8" spans="1:9" ht="14.25" customHeight="1" x14ac:dyDescent="0.2">
      <c r="A8" s="163" t="s">
        <v>424</v>
      </c>
      <c r="B8" s="163"/>
      <c r="C8" s="122">
        <v>25.14</v>
      </c>
      <c r="D8" s="122">
        <v>0</v>
      </c>
      <c r="E8" s="122">
        <v>10</v>
      </c>
      <c r="F8" s="122">
        <f>E8*C8</f>
        <v>251.4</v>
      </c>
      <c r="G8" s="122">
        <f>D8*E8</f>
        <v>0</v>
      </c>
      <c r="H8" s="122">
        <f>H7+F8</f>
        <v>251.4</v>
      </c>
      <c r="I8" s="122">
        <f>I7+G8</f>
        <v>0</v>
      </c>
    </row>
    <row r="9" spans="1:9" ht="14.25" customHeight="1" x14ac:dyDescent="0.2">
      <c r="A9" s="163" t="s">
        <v>425</v>
      </c>
      <c r="B9" s="163"/>
      <c r="C9" s="122">
        <v>28.45</v>
      </c>
      <c r="D9" s="122">
        <v>0</v>
      </c>
      <c r="E9" s="122">
        <v>10</v>
      </c>
      <c r="F9" s="122">
        <f t="shared" ref="F9:F22" si="0">E9*C9</f>
        <v>284.5</v>
      </c>
      <c r="G9" s="122">
        <f>D9*E9</f>
        <v>0</v>
      </c>
      <c r="H9" s="122">
        <f t="shared" ref="H9:I22" si="1">H8+F9</f>
        <v>535.9</v>
      </c>
      <c r="I9" s="122">
        <f t="shared" si="1"/>
        <v>0</v>
      </c>
    </row>
    <row r="10" spans="1:9" ht="14.25" customHeight="1" x14ac:dyDescent="0.2">
      <c r="A10" s="163" t="s">
        <v>426</v>
      </c>
      <c r="B10" s="163"/>
      <c r="C10" s="122">
        <v>34.979999999999997</v>
      </c>
      <c r="D10" s="122">
        <v>0</v>
      </c>
      <c r="E10" s="122">
        <v>10</v>
      </c>
      <c r="F10" s="122">
        <f t="shared" si="0"/>
        <v>349.79999999999995</v>
      </c>
      <c r="G10" s="122">
        <f t="shared" ref="G10:G22" si="2">D10*E10</f>
        <v>0</v>
      </c>
      <c r="H10" s="122">
        <f t="shared" si="1"/>
        <v>885.69999999999993</v>
      </c>
      <c r="I10" s="122">
        <f t="shared" si="1"/>
        <v>0</v>
      </c>
    </row>
    <row r="11" spans="1:9" ht="14.25" customHeight="1" x14ac:dyDescent="0.2">
      <c r="A11" s="161" t="s">
        <v>427</v>
      </c>
      <c r="B11" s="162"/>
      <c r="C11" s="122">
        <v>32.549999999999997</v>
      </c>
      <c r="D11" s="122">
        <v>0.33</v>
      </c>
      <c r="E11" s="122">
        <v>10</v>
      </c>
      <c r="F11" s="122">
        <f t="shared" si="0"/>
        <v>325.5</v>
      </c>
      <c r="G11" s="122">
        <f>D11*E11</f>
        <v>3.3000000000000003</v>
      </c>
      <c r="H11" s="122">
        <f t="shared" si="1"/>
        <v>1211.1999999999998</v>
      </c>
      <c r="I11" s="122">
        <f t="shared" si="1"/>
        <v>3.3000000000000003</v>
      </c>
    </row>
    <row r="12" spans="1:9" ht="14.25" customHeight="1" x14ac:dyDescent="0.2">
      <c r="A12" s="161" t="s">
        <v>428</v>
      </c>
      <c r="B12" s="162"/>
      <c r="C12" s="122">
        <v>46.6</v>
      </c>
      <c r="D12" s="122">
        <v>0.45</v>
      </c>
      <c r="E12" s="122">
        <v>10</v>
      </c>
      <c r="F12" s="122">
        <f t="shared" si="0"/>
        <v>466</v>
      </c>
      <c r="G12" s="122">
        <f>D12*E12</f>
        <v>4.5</v>
      </c>
      <c r="H12" s="122">
        <f t="shared" si="1"/>
        <v>1677.1999999999998</v>
      </c>
      <c r="I12" s="122">
        <f t="shared" si="1"/>
        <v>7.8000000000000007</v>
      </c>
    </row>
    <row r="13" spans="1:9" ht="14.25" customHeight="1" x14ac:dyDescent="0.2">
      <c r="A13" s="161" t="s">
        <v>429</v>
      </c>
      <c r="B13" s="162"/>
      <c r="C13" s="122">
        <v>46.76</v>
      </c>
      <c r="D13" s="122">
        <v>1.33</v>
      </c>
      <c r="E13" s="122">
        <v>10</v>
      </c>
      <c r="F13" s="122">
        <f t="shared" si="0"/>
        <v>467.59999999999997</v>
      </c>
      <c r="G13" s="122">
        <f t="shared" si="2"/>
        <v>13.3</v>
      </c>
      <c r="H13" s="122">
        <f t="shared" si="1"/>
        <v>2144.7999999999997</v>
      </c>
      <c r="I13" s="122">
        <f t="shared" si="1"/>
        <v>21.1</v>
      </c>
    </row>
    <row r="14" spans="1:9" ht="14.25" customHeight="1" x14ac:dyDescent="0.2">
      <c r="A14" s="161" t="s">
        <v>430</v>
      </c>
      <c r="B14" s="162"/>
      <c r="C14" s="122">
        <v>38.78</v>
      </c>
      <c r="D14" s="122">
        <v>0.13</v>
      </c>
      <c r="E14" s="122">
        <v>10</v>
      </c>
      <c r="F14" s="122">
        <f t="shared" si="0"/>
        <v>387.8</v>
      </c>
      <c r="G14" s="122">
        <f t="shared" si="2"/>
        <v>1.3</v>
      </c>
      <c r="H14" s="122">
        <f t="shared" si="1"/>
        <v>2532.6</v>
      </c>
      <c r="I14" s="122">
        <f t="shared" si="1"/>
        <v>22.400000000000002</v>
      </c>
    </row>
    <row r="15" spans="1:9" ht="14.25" customHeight="1" x14ac:dyDescent="0.2">
      <c r="A15" s="161" t="s">
        <v>431</v>
      </c>
      <c r="B15" s="162"/>
      <c r="C15" s="122">
        <v>31.79</v>
      </c>
      <c r="D15" s="122">
        <v>0.03</v>
      </c>
      <c r="E15" s="122">
        <v>10</v>
      </c>
      <c r="F15" s="122">
        <f t="shared" si="0"/>
        <v>317.89999999999998</v>
      </c>
      <c r="G15" s="122">
        <f t="shared" si="2"/>
        <v>0.3</v>
      </c>
      <c r="H15" s="122">
        <f t="shared" si="1"/>
        <v>2850.5</v>
      </c>
      <c r="I15" s="122">
        <f t="shared" si="1"/>
        <v>22.700000000000003</v>
      </c>
    </row>
    <row r="16" spans="1:9" ht="14.25" customHeight="1" x14ac:dyDescent="0.2">
      <c r="A16" s="161" t="s">
        <v>432</v>
      </c>
      <c r="B16" s="162"/>
      <c r="C16" s="122">
        <v>39.53</v>
      </c>
      <c r="D16" s="122">
        <v>0.88</v>
      </c>
      <c r="E16" s="122">
        <v>10</v>
      </c>
      <c r="F16" s="122">
        <f t="shared" si="0"/>
        <v>395.3</v>
      </c>
      <c r="G16" s="122">
        <f t="shared" si="2"/>
        <v>8.8000000000000007</v>
      </c>
      <c r="H16" s="122">
        <f t="shared" si="1"/>
        <v>3245.8</v>
      </c>
      <c r="I16" s="122">
        <f t="shared" si="1"/>
        <v>31.500000000000004</v>
      </c>
    </row>
    <row r="17" spans="1:9" ht="14.25" customHeight="1" x14ac:dyDescent="0.2">
      <c r="A17" s="161" t="s">
        <v>439</v>
      </c>
      <c r="B17" s="162"/>
      <c r="C17" s="122">
        <v>45.89</v>
      </c>
      <c r="D17" s="122">
        <v>2.35</v>
      </c>
      <c r="E17" s="122">
        <v>10</v>
      </c>
      <c r="F17" s="122">
        <f t="shared" si="0"/>
        <v>458.9</v>
      </c>
      <c r="G17" s="122">
        <f t="shared" si="2"/>
        <v>23.5</v>
      </c>
      <c r="H17" s="122">
        <f t="shared" si="1"/>
        <v>3704.7000000000003</v>
      </c>
      <c r="I17" s="122">
        <f t="shared" si="1"/>
        <v>55</v>
      </c>
    </row>
    <row r="18" spans="1:9" ht="14.25" customHeight="1" x14ac:dyDescent="0.2">
      <c r="A18" s="161" t="s">
        <v>440</v>
      </c>
      <c r="B18" s="162"/>
      <c r="C18" s="122">
        <v>20.94</v>
      </c>
      <c r="D18" s="122">
        <v>5.96</v>
      </c>
      <c r="E18" s="122">
        <v>10</v>
      </c>
      <c r="F18" s="122">
        <f t="shared" si="0"/>
        <v>209.4</v>
      </c>
      <c r="G18" s="122">
        <f t="shared" si="2"/>
        <v>59.6</v>
      </c>
      <c r="H18" s="122">
        <f t="shared" si="1"/>
        <v>3914.1000000000004</v>
      </c>
      <c r="I18" s="122">
        <f t="shared" si="1"/>
        <v>114.6</v>
      </c>
    </row>
    <row r="19" spans="1:9" ht="14.25" customHeight="1" x14ac:dyDescent="0.2">
      <c r="A19" s="161" t="s">
        <v>441</v>
      </c>
      <c r="B19" s="162"/>
      <c r="C19" s="122">
        <v>10.02</v>
      </c>
      <c r="D19" s="122">
        <v>11.48</v>
      </c>
      <c r="E19" s="122">
        <v>10</v>
      </c>
      <c r="F19" s="122">
        <f t="shared" si="0"/>
        <v>100.19999999999999</v>
      </c>
      <c r="G19" s="122">
        <f t="shared" si="2"/>
        <v>114.80000000000001</v>
      </c>
      <c r="H19" s="122">
        <f t="shared" si="1"/>
        <v>4014.3</v>
      </c>
      <c r="I19" s="122">
        <f t="shared" si="1"/>
        <v>229.4</v>
      </c>
    </row>
    <row r="20" spans="1:9" ht="14.25" customHeight="1" x14ac:dyDescent="0.2">
      <c r="A20" s="161" t="s">
        <v>442</v>
      </c>
      <c r="B20" s="162"/>
      <c r="C20" s="122">
        <v>10.050000000000001</v>
      </c>
      <c r="D20" s="122">
        <v>14.13</v>
      </c>
      <c r="E20" s="122">
        <v>10</v>
      </c>
      <c r="F20" s="122">
        <f t="shared" si="0"/>
        <v>100.5</v>
      </c>
      <c r="G20" s="122">
        <f t="shared" si="2"/>
        <v>141.30000000000001</v>
      </c>
      <c r="H20" s="122">
        <f t="shared" si="1"/>
        <v>4114.8</v>
      </c>
      <c r="I20" s="122">
        <f t="shared" si="1"/>
        <v>370.70000000000005</v>
      </c>
    </row>
    <row r="21" spans="1:9" ht="14.25" customHeight="1" x14ac:dyDescent="0.2">
      <c r="A21" s="161" t="s">
        <v>443</v>
      </c>
      <c r="B21" s="162"/>
      <c r="C21" s="122">
        <v>0</v>
      </c>
      <c r="D21" s="122">
        <v>21.01</v>
      </c>
      <c r="E21" s="122">
        <v>10</v>
      </c>
      <c r="F21" s="122">
        <f t="shared" si="0"/>
        <v>0</v>
      </c>
      <c r="G21" s="122">
        <f t="shared" si="2"/>
        <v>210.10000000000002</v>
      </c>
      <c r="H21" s="122">
        <f t="shared" si="1"/>
        <v>4114.8</v>
      </c>
      <c r="I21" s="122">
        <f t="shared" si="1"/>
        <v>580.80000000000007</v>
      </c>
    </row>
    <row r="22" spans="1:9" ht="14.25" customHeight="1" x14ac:dyDescent="0.2">
      <c r="A22" s="161" t="s">
        <v>444</v>
      </c>
      <c r="B22" s="162"/>
      <c r="C22" s="122">
        <v>9.1</v>
      </c>
      <c r="D22" s="122">
        <v>21.97</v>
      </c>
      <c r="E22" s="122">
        <v>10</v>
      </c>
      <c r="F22" s="122">
        <f t="shared" si="0"/>
        <v>91</v>
      </c>
      <c r="G22" s="122">
        <f t="shared" si="2"/>
        <v>219.7</v>
      </c>
      <c r="H22" s="122">
        <f t="shared" si="1"/>
        <v>4205.8</v>
      </c>
      <c r="I22" s="122">
        <f t="shared" si="1"/>
        <v>800.5</v>
      </c>
    </row>
    <row r="23" spans="1:9" x14ac:dyDescent="0.2">
      <c r="F23" s="158" t="s">
        <v>433</v>
      </c>
      <c r="G23" s="159"/>
      <c r="H23" s="123">
        <f>H22</f>
        <v>4205.8</v>
      </c>
      <c r="I23" s="124" t="s">
        <v>434</v>
      </c>
    </row>
    <row r="24" spans="1:9" x14ac:dyDescent="0.2">
      <c r="F24" s="158" t="s">
        <v>435</v>
      </c>
      <c r="G24" s="159"/>
      <c r="H24" s="160"/>
      <c r="I24" s="125">
        <f>I22</f>
        <v>800.5</v>
      </c>
    </row>
  </sheetData>
  <mergeCells count="35">
    <mergeCell ref="A1:C1"/>
    <mergeCell ref="D1:G1"/>
    <mergeCell ref="H1:I1"/>
    <mergeCell ref="A2:B2"/>
    <mergeCell ref="C2:E2"/>
    <mergeCell ref="F2:I2"/>
    <mergeCell ref="A7:B7"/>
    <mergeCell ref="A3:B3"/>
    <mergeCell ref="C3:E3"/>
    <mergeCell ref="G3:I3"/>
    <mergeCell ref="A4:B4"/>
    <mergeCell ref="C4:E4"/>
    <mergeCell ref="G4:I4"/>
    <mergeCell ref="A5:B6"/>
    <mergeCell ref="C5:D5"/>
    <mergeCell ref="E5:E6"/>
    <mergeCell ref="F5:G5"/>
    <mergeCell ref="H5:I5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0:B20"/>
    <mergeCell ref="A21:B21"/>
    <mergeCell ref="A22:B22"/>
    <mergeCell ref="F23:G23"/>
    <mergeCell ref="F24:H24"/>
  </mergeCells>
  <pageMargins left="0.7" right="0.7" top="0.75" bottom="0.75" header="0.3" footer="0.3"/>
  <pageSetup paperSize="9" scale="79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EEC9C-D163-4F85-B6BA-F11BAA88FE83}">
  <sheetPr>
    <pageSetUpPr fitToPage="1"/>
  </sheetPr>
  <dimension ref="A1:I18"/>
  <sheetViews>
    <sheetView view="pageBreakPreview" zoomScale="85" zoomScaleNormal="100" zoomScaleSheetLayoutView="85" workbookViewId="0">
      <selection activeCell="F3" sqref="F3"/>
    </sheetView>
  </sheetViews>
  <sheetFormatPr defaultRowHeight="12.75" x14ac:dyDescent="0.2"/>
  <cols>
    <col min="1" max="1" width="9.5" customWidth="1"/>
    <col min="2" max="2" width="6.6640625" customWidth="1"/>
    <col min="3" max="4" width="12.5" customWidth="1"/>
    <col min="5" max="5" width="12" customWidth="1"/>
    <col min="6" max="6" width="15.1640625" customWidth="1"/>
    <col min="7" max="7" width="14.5" customWidth="1"/>
    <col min="8" max="9" width="15.1640625" customWidth="1"/>
  </cols>
  <sheetData>
    <row r="1" spans="1:9" ht="58.9" customHeight="1" x14ac:dyDescent="0.2">
      <c r="A1" s="175"/>
      <c r="B1" s="176"/>
      <c r="C1" s="177"/>
      <c r="D1" s="178" t="s">
        <v>405</v>
      </c>
      <c r="E1" s="176"/>
      <c r="F1" s="179"/>
      <c r="G1" s="180"/>
      <c r="H1" s="181"/>
      <c r="I1" s="180"/>
    </row>
    <row r="2" spans="1:9" ht="19.149999999999999" customHeight="1" x14ac:dyDescent="0.2">
      <c r="A2" s="164" t="s">
        <v>406</v>
      </c>
      <c r="B2" s="164"/>
      <c r="C2" s="165" t="s">
        <v>407</v>
      </c>
      <c r="D2" s="165"/>
      <c r="E2" s="165"/>
      <c r="F2" s="182" t="s">
        <v>190</v>
      </c>
      <c r="G2" s="176"/>
      <c r="H2" s="176"/>
      <c r="I2" s="177"/>
    </row>
    <row r="3" spans="1:9" ht="18" customHeight="1" x14ac:dyDescent="0.2">
      <c r="A3" s="164" t="s">
        <v>408</v>
      </c>
      <c r="B3" s="164"/>
      <c r="C3" s="165" t="s">
        <v>409</v>
      </c>
      <c r="D3" s="165"/>
      <c r="E3" s="165"/>
      <c r="F3" s="120" t="s">
        <v>410</v>
      </c>
      <c r="G3" s="166" t="s">
        <v>411</v>
      </c>
      <c r="H3" s="166"/>
      <c r="I3" s="166"/>
    </row>
    <row r="4" spans="1:9" ht="19.149999999999999" customHeight="1" x14ac:dyDescent="0.2">
      <c r="A4" s="164" t="s">
        <v>412</v>
      </c>
      <c r="B4" s="164"/>
      <c r="C4" s="165" t="s">
        <v>413</v>
      </c>
      <c r="D4" s="165"/>
      <c r="E4" s="165"/>
      <c r="F4" s="121" t="s">
        <v>414</v>
      </c>
      <c r="G4" s="167" t="s">
        <v>415</v>
      </c>
      <c r="H4" s="168"/>
      <c r="I4" s="169"/>
    </row>
    <row r="5" spans="1:9" ht="16.5" customHeight="1" x14ac:dyDescent="0.2">
      <c r="A5" s="164" t="s">
        <v>416</v>
      </c>
      <c r="B5" s="164"/>
      <c r="C5" s="170" t="s">
        <v>417</v>
      </c>
      <c r="D5" s="170"/>
      <c r="E5" s="164" t="s">
        <v>418</v>
      </c>
      <c r="F5" s="171" t="s">
        <v>419</v>
      </c>
      <c r="G5" s="172"/>
      <c r="H5" s="173" t="s">
        <v>420</v>
      </c>
      <c r="I5" s="174"/>
    </row>
    <row r="6" spans="1:9" ht="14.25" customHeight="1" x14ac:dyDescent="0.2">
      <c r="A6" s="164"/>
      <c r="B6" s="164"/>
      <c r="C6" s="119" t="s">
        <v>421</v>
      </c>
      <c r="D6" s="119" t="s">
        <v>422</v>
      </c>
      <c r="E6" s="164"/>
      <c r="F6" s="119" t="s">
        <v>421</v>
      </c>
      <c r="G6" s="119" t="s">
        <v>422</v>
      </c>
      <c r="H6" s="119" t="s">
        <v>421</v>
      </c>
      <c r="I6" s="119" t="s">
        <v>422</v>
      </c>
    </row>
    <row r="7" spans="1:9" ht="14.25" customHeight="1" x14ac:dyDescent="0.2">
      <c r="A7" s="163" t="s">
        <v>423</v>
      </c>
      <c r="B7" s="163"/>
      <c r="C7" s="122">
        <v>0</v>
      </c>
      <c r="D7" s="122">
        <v>0</v>
      </c>
      <c r="E7" s="122">
        <v>0</v>
      </c>
      <c r="F7" s="122">
        <f>E7*C7</f>
        <v>0</v>
      </c>
      <c r="G7" s="122">
        <f>E7*D7</f>
        <v>0</v>
      </c>
      <c r="H7" s="122">
        <f>F7</f>
        <v>0</v>
      </c>
      <c r="I7" s="122">
        <f>G7</f>
        <v>0</v>
      </c>
    </row>
    <row r="8" spans="1:9" ht="14.25" customHeight="1" x14ac:dyDescent="0.2">
      <c r="A8" s="163" t="s">
        <v>424</v>
      </c>
      <c r="B8" s="163"/>
      <c r="C8" s="122">
        <v>13.92</v>
      </c>
      <c r="D8" s="122">
        <v>0</v>
      </c>
      <c r="E8" s="122">
        <v>10</v>
      </c>
      <c r="F8" s="122">
        <f>E8*C8</f>
        <v>139.19999999999999</v>
      </c>
      <c r="G8" s="122">
        <f>E8*D8</f>
        <v>0</v>
      </c>
      <c r="H8" s="122">
        <f>H7+F8</f>
        <v>139.19999999999999</v>
      </c>
      <c r="I8" s="122">
        <f>I7+G8</f>
        <v>0</v>
      </c>
    </row>
    <row r="9" spans="1:9" ht="14.25" customHeight="1" x14ac:dyDescent="0.2">
      <c r="A9" s="163" t="s">
        <v>425</v>
      </c>
      <c r="B9" s="163"/>
      <c r="C9" s="122">
        <v>14.71</v>
      </c>
      <c r="D9" s="122">
        <v>0</v>
      </c>
      <c r="E9" s="122">
        <v>10</v>
      </c>
      <c r="F9" s="122">
        <f t="shared" ref="F9:F16" si="0">E9*C9</f>
        <v>147.10000000000002</v>
      </c>
      <c r="G9" s="122">
        <f t="shared" ref="G9:G16" si="1">E9*D9</f>
        <v>0</v>
      </c>
      <c r="H9" s="122">
        <f t="shared" ref="H9:I16" si="2">H8+F9</f>
        <v>286.3</v>
      </c>
      <c r="I9" s="122">
        <f t="shared" si="2"/>
        <v>0</v>
      </c>
    </row>
    <row r="10" spans="1:9" ht="14.25" customHeight="1" x14ac:dyDescent="0.2">
      <c r="A10" s="161" t="s">
        <v>426</v>
      </c>
      <c r="B10" s="162"/>
      <c r="C10" s="122">
        <v>12.34</v>
      </c>
      <c r="D10" s="122">
        <v>0</v>
      </c>
      <c r="E10" s="122">
        <v>10</v>
      </c>
      <c r="F10" s="122">
        <f t="shared" si="0"/>
        <v>123.4</v>
      </c>
      <c r="G10" s="122">
        <f>E10*D10</f>
        <v>0</v>
      </c>
      <c r="H10" s="122">
        <f t="shared" si="2"/>
        <v>409.70000000000005</v>
      </c>
      <c r="I10" s="122">
        <f t="shared" si="2"/>
        <v>0</v>
      </c>
    </row>
    <row r="11" spans="1:9" ht="14.25" customHeight="1" x14ac:dyDescent="0.2">
      <c r="A11" s="161" t="s">
        <v>427</v>
      </c>
      <c r="B11" s="162"/>
      <c r="C11" s="122">
        <v>17.53</v>
      </c>
      <c r="D11" s="122">
        <v>3.18</v>
      </c>
      <c r="E11" s="122">
        <v>10</v>
      </c>
      <c r="F11" s="122">
        <f t="shared" si="0"/>
        <v>175.3</v>
      </c>
      <c r="G11" s="122">
        <f>E11*D11</f>
        <v>31.8</v>
      </c>
      <c r="H11" s="122">
        <f t="shared" si="2"/>
        <v>585</v>
      </c>
      <c r="I11" s="122">
        <f t="shared" si="2"/>
        <v>31.8</v>
      </c>
    </row>
    <row r="12" spans="1:9" ht="14.25" customHeight="1" x14ac:dyDescent="0.2">
      <c r="A12" s="161" t="s">
        <v>428</v>
      </c>
      <c r="B12" s="162"/>
      <c r="C12" s="122">
        <v>20.3</v>
      </c>
      <c r="D12" s="122">
        <v>2.89</v>
      </c>
      <c r="E12" s="122">
        <v>10</v>
      </c>
      <c r="F12" s="122">
        <f t="shared" si="0"/>
        <v>203</v>
      </c>
      <c r="G12" s="122">
        <f t="shared" si="1"/>
        <v>28.900000000000002</v>
      </c>
      <c r="H12" s="122">
        <f t="shared" si="2"/>
        <v>788</v>
      </c>
      <c r="I12" s="122">
        <f t="shared" si="2"/>
        <v>60.7</v>
      </c>
    </row>
    <row r="13" spans="1:9" ht="14.25" customHeight="1" x14ac:dyDescent="0.2">
      <c r="A13" s="161" t="s">
        <v>429</v>
      </c>
      <c r="B13" s="162"/>
      <c r="C13" s="122">
        <v>19.63</v>
      </c>
      <c r="D13" s="122">
        <v>4.38</v>
      </c>
      <c r="E13" s="122">
        <v>10</v>
      </c>
      <c r="F13" s="122">
        <f t="shared" si="0"/>
        <v>196.29999999999998</v>
      </c>
      <c r="G13" s="122">
        <f t="shared" si="1"/>
        <v>43.8</v>
      </c>
      <c r="H13" s="122">
        <f t="shared" si="2"/>
        <v>984.3</v>
      </c>
      <c r="I13" s="122">
        <f t="shared" si="2"/>
        <v>104.5</v>
      </c>
    </row>
    <row r="14" spans="1:9" ht="14.25" customHeight="1" x14ac:dyDescent="0.2">
      <c r="A14" s="161" t="s">
        <v>430</v>
      </c>
      <c r="B14" s="162"/>
      <c r="C14" s="122">
        <v>17.690000000000001</v>
      </c>
      <c r="D14" s="122">
        <v>3.42</v>
      </c>
      <c r="E14" s="122">
        <v>10</v>
      </c>
      <c r="F14" s="122">
        <f t="shared" si="0"/>
        <v>176.9</v>
      </c>
      <c r="G14" s="122">
        <f t="shared" si="1"/>
        <v>34.200000000000003</v>
      </c>
      <c r="H14" s="122">
        <f t="shared" si="2"/>
        <v>1161.2</v>
      </c>
      <c r="I14" s="122">
        <f t="shared" si="2"/>
        <v>138.69999999999999</v>
      </c>
    </row>
    <row r="15" spans="1:9" ht="14.25" customHeight="1" x14ac:dyDescent="0.2">
      <c r="A15" s="161" t="s">
        <v>431</v>
      </c>
      <c r="B15" s="162"/>
      <c r="C15" s="122">
        <v>13.44</v>
      </c>
      <c r="D15" s="122">
        <v>2.62</v>
      </c>
      <c r="E15" s="122">
        <v>10</v>
      </c>
      <c r="F15" s="122">
        <f t="shared" si="0"/>
        <v>134.4</v>
      </c>
      <c r="G15" s="122">
        <f t="shared" si="1"/>
        <v>26.200000000000003</v>
      </c>
      <c r="H15" s="122">
        <f t="shared" si="2"/>
        <v>1295.6000000000001</v>
      </c>
      <c r="I15" s="122">
        <f t="shared" si="2"/>
        <v>164.89999999999998</v>
      </c>
    </row>
    <row r="16" spans="1:9" ht="14.25" customHeight="1" x14ac:dyDescent="0.2">
      <c r="A16" s="161" t="s">
        <v>432</v>
      </c>
      <c r="B16" s="162"/>
      <c r="C16" s="122">
        <v>0.77</v>
      </c>
      <c r="D16" s="122">
        <v>9.2899999999999991</v>
      </c>
      <c r="E16" s="122">
        <v>10</v>
      </c>
      <c r="F16" s="122">
        <f t="shared" si="0"/>
        <v>7.7</v>
      </c>
      <c r="G16" s="122">
        <f t="shared" si="1"/>
        <v>92.899999999999991</v>
      </c>
      <c r="H16" s="122">
        <f t="shared" si="2"/>
        <v>1303.3000000000002</v>
      </c>
      <c r="I16" s="122">
        <f t="shared" si="2"/>
        <v>257.79999999999995</v>
      </c>
    </row>
    <row r="17" spans="6:9" x14ac:dyDescent="0.2">
      <c r="F17" s="158" t="s">
        <v>433</v>
      </c>
      <c r="G17" s="159"/>
      <c r="H17" s="123">
        <f>H16</f>
        <v>1303.3000000000002</v>
      </c>
      <c r="I17" s="124" t="s">
        <v>434</v>
      </c>
    </row>
    <row r="18" spans="6:9" x14ac:dyDescent="0.2">
      <c r="F18" s="158" t="s">
        <v>435</v>
      </c>
      <c r="G18" s="159"/>
      <c r="H18" s="160"/>
      <c r="I18" s="125">
        <f>I16</f>
        <v>257.79999999999995</v>
      </c>
    </row>
  </sheetData>
  <mergeCells count="29">
    <mergeCell ref="A14:B14"/>
    <mergeCell ref="A15:B15"/>
    <mergeCell ref="A16:B16"/>
    <mergeCell ref="F17:G17"/>
    <mergeCell ref="F18:H18"/>
    <mergeCell ref="A13:B13"/>
    <mergeCell ref="A5:B6"/>
    <mergeCell ref="C5:D5"/>
    <mergeCell ref="E5:E6"/>
    <mergeCell ref="F5:G5"/>
    <mergeCell ref="A8:B8"/>
    <mergeCell ref="A9:B9"/>
    <mergeCell ref="A10:B10"/>
    <mergeCell ref="A11:B11"/>
    <mergeCell ref="A12:B12"/>
    <mergeCell ref="H5:I5"/>
    <mergeCell ref="A7:B7"/>
    <mergeCell ref="A3:B3"/>
    <mergeCell ref="C3:E3"/>
    <mergeCell ref="G3:I3"/>
    <mergeCell ref="A4:B4"/>
    <mergeCell ref="C4:E4"/>
    <mergeCell ref="G4:I4"/>
    <mergeCell ref="A1:C1"/>
    <mergeCell ref="D1:G1"/>
    <mergeCell ref="H1:I1"/>
    <mergeCell ref="A2:B2"/>
    <mergeCell ref="C2:E2"/>
    <mergeCell ref="F2:I2"/>
  </mergeCells>
  <pageMargins left="0.7" right="0.7" top="0.75" bottom="0.75" header="0.3" footer="0.3"/>
  <pageSetup paperSize="9" scale="7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31B08-98BC-4356-A904-CACC8711954F}">
  <sheetPr>
    <pageSetUpPr fitToPage="1"/>
  </sheetPr>
  <dimension ref="A1:I18"/>
  <sheetViews>
    <sheetView view="pageBreakPreview" zoomScaleNormal="100" zoomScaleSheetLayoutView="100" workbookViewId="0">
      <selection activeCell="F3" sqref="F3"/>
    </sheetView>
  </sheetViews>
  <sheetFormatPr defaultRowHeight="12.75" x14ac:dyDescent="0.2"/>
  <cols>
    <col min="1" max="1" width="9.5" customWidth="1"/>
    <col min="2" max="2" width="6.6640625" customWidth="1"/>
    <col min="3" max="4" width="12.5" customWidth="1"/>
    <col min="5" max="5" width="12" customWidth="1"/>
    <col min="6" max="6" width="15.1640625" customWidth="1"/>
    <col min="7" max="7" width="14.5" customWidth="1"/>
    <col min="8" max="9" width="15.1640625" customWidth="1"/>
  </cols>
  <sheetData>
    <row r="1" spans="1:9" ht="58.9" customHeight="1" x14ac:dyDescent="0.2">
      <c r="A1" s="175"/>
      <c r="B1" s="176"/>
      <c r="C1" s="177"/>
      <c r="D1" s="178" t="s">
        <v>436</v>
      </c>
      <c r="E1" s="176"/>
      <c r="F1" s="179"/>
      <c r="G1" s="180"/>
      <c r="H1" s="181"/>
      <c r="I1" s="180"/>
    </row>
    <row r="2" spans="1:9" ht="19.149999999999999" customHeight="1" x14ac:dyDescent="0.2">
      <c r="A2" s="164" t="s">
        <v>406</v>
      </c>
      <c r="B2" s="164"/>
      <c r="C2" s="165" t="s">
        <v>407</v>
      </c>
      <c r="D2" s="165"/>
      <c r="E2" s="165"/>
      <c r="F2" s="182" t="s">
        <v>437</v>
      </c>
      <c r="G2" s="176"/>
      <c r="H2" s="176"/>
      <c r="I2" s="177"/>
    </row>
    <row r="3" spans="1:9" ht="18" customHeight="1" x14ac:dyDescent="0.2">
      <c r="A3" s="164" t="s">
        <v>408</v>
      </c>
      <c r="B3" s="164"/>
      <c r="C3" s="165" t="s">
        <v>409</v>
      </c>
      <c r="D3" s="165"/>
      <c r="E3" s="165"/>
      <c r="F3" s="120" t="s">
        <v>410</v>
      </c>
      <c r="G3" s="166" t="s">
        <v>411</v>
      </c>
      <c r="H3" s="166"/>
      <c r="I3" s="166"/>
    </row>
    <row r="4" spans="1:9" ht="19.149999999999999" customHeight="1" x14ac:dyDescent="0.2">
      <c r="A4" s="164" t="s">
        <v>412</v>
      </c>
      <c r="B4" s="164"/>
      <c r="C4" s="165" t="s">
        <v>413</v>
      </c>
      <c r="D4" s="165"/>
      <c r="E4" s="165"/>
      <c r="F4" s="121" t="s">
        <v>414</v>
      </c>
      <c r="G4" s="167" t="s">
        <v>415</v>
      </c>
      <c r="H4" s="168"/>
      <c r="I4" s="169"/>
    </row>
    <row r="5" spans="1:9" ht="16.5" customHeight="1" x14ac:dyDescent="0.2">
      <c r="A5" s="164" t="s">
        <v>416</v>
      </c>
      <c r="B5" s="164"/>
      <c r="C5" s="170" t="s">
        <v>417</v>
      </c>
      <c r="D5" s="170"/>
      <c r="E5" s="164" t="s">
        <v>418</v>
      </c>
      <c r="F5" s="171" t="s">
        <v>419</v>
      </c>
      <c r="G5" s="172"/>
      <c r="H5" s="173" t="s">
        <v>420</v>
      </c>
      <c r="I5" s="174"/>
    </row>
    <row r="6" spans="1:9" ht="14.25" customHeight="1" x14ac:dyDescent="0.2">
      <c r="A6" s="164"/>
      <c r="B6" s="164"/>
      <c r="C6" s="119" t="s">
        <v>421</v>
      </c>
      <c r="D6" s="119" t="s">
        <v>422</v>
      </c>
      <c r="E6" s="164"/>
      <c r="F6" s="119" t="s">
        <v>421</v>
      </c>
      <c r="G6" s="119" t="s">
        <v>422</v>
      </c>
      <c r="H6" s="119" t="s">
        <v>421</v>
      </c>
      <c r="I6" s="119" t="s">
        <v>422</v>
      </c>
    </row>
    <row r="7" spans="1:9" ht="14.25" customHeight="1" x14ac:dyDescent="0.2">
      <c r="A7" s="163" t="s">
        <v>423</v>
      </c>
      <c r="B7" s="163"/>
      <c r="C7" s="122">
        <v>2.68</v>
      </c>
      <c r="D7" s="122">
        <v>33.97</v>
      </c>
      <c r="E7" s="122">
        <v>0</v>
      </c>
      <c r="F7" s="122">
        <f>E7*C7</f>
        <v>0</v>
      </c>
      <c r="G7" s="122">
        <f>E7*D7</f>
        <v>0</v>
      </c>
      <c r="H7" s="122">
        <f>F7</f>
        <v>0</v>
      </c>
      <c r="I7" s="122">
        <f>G7</f>
        <v>0</v>
      </c>
    </row>
    <row r="8" spans="1:9" ht="14.25" customHeight="1" x14ac:dyDescent="0.2">
      <c r="A8" s="163" t="s">
        <v>424</v>
      </c>
      <c r="B8" s="163"/>
      <c r="C8" s="122">
        <v>0.96</v>
      </c>
      <c r="D8" s="122">
        <v>53.1</v>
      </c>
      <c r="E8" s="122">
        <v>10</v>
      </c>
      <c r="F8" s="122">
        <f>E8*C8</f>
        <v>9.6</v>
      </c>
      <c r="G8" s="122">
        <f>E8*D8</f>
        <v>531</v>
      </c>
      <c r="H8" s="122">
        <f>H7+F8</f>
        <v>9.6</v>
      </c>
      <c r="I8" s="122">
        <f>I7+G8</f>
        <v>531</v>
      </c>
    </row>
    <row r="9" spans="1:9" ht="14.25" customHeight="1" x14ac:dyDescent="0.2">
      <c r="A9" s="163" t="s">
        <v>425</v>
      </c>
      <c r="B9" s="163"/>
      <c r="C9" s="122">
        <v>1.21</v>
      </c>
      <c r="D9" s="122">
        <v>45.81</v>
      </c>
      <c r="E9" s="122">
        <v>10</v>
      </c>
      <c r="F9" s="122">
        <f t="shared" ref="F9:F16" si="0">E9*C9</f>
        <v>12.1</v>
      </c>
      <c r="G9" s="122">
        <f t="shared" ref="G9:G16" si="1">E9*D9</f>
        <v>458.1</v>
      </c>
      <c r="H9" s="122">
        <f t="shared" ref="H9:I16" si="2">H8+F9</f>
        <v>21.7</v>
      </c>
      <c r="I9" s="122">
        <f t="shared" si="2"/>
        <v>989.1</v>
      </c>
    </row>
    <row r="10" spans="1:9" ht="14.25" customHeight="1" x14ac:dyDescent="0.2">
      <c r="A10" s="161" t="s">
        <v>426</v>
      </c>
      <c r="B10" s="162"/>
      <c r="C10" s="122">
        <v>1.41</v>
      </c>
      <c r="D10" s="122">
        <v>26.53</v>
      </c>
      <c r="E10" s="122">
        <v>10</v>
      </c>
      <c r="F10" s="122">
        <f t="shared" si="0"/>
        <v>14.1</v>
      </c>
      <c r="G10" s="122">
        <f>E10*D10</f>
        <v>265.3</v>
      </c>
      <c r="H10" s="122">
        <f t="shared" si="2"/>
        <v>35.799999999999997</v>
      </c>
      <c r="I10" s="122">
        <f t="shared" si="2"/>
        <v>1254.4000000000001</v>
      </c>
    </row>
    <row r="11" spans="1:9" ht="14.25" customHeight="1" x14ac:dyDescent="0.2">
      <c r="A11" s="161" t="s">
        <v>427</v>
      </c>
      <c r="B11" s="162"/>
      <c r="C11" s="122">
        <v>7.06</v>
      </c>
      <c r="D11" s="122">
        <v>14</v>
      </c>
      <c r="E11" s="122">
        <v>10</v>
      </c>
      <c r="F11" s="122">
        <f t="shared" si="0"/>
        <v>70.599999999999994</v>
      </c>
      <c r="G11" s="122">
        <f>E11*D11</f>
        <v>140</v>
      </c>
      <c r="H11" s="122">
        <f t="shared" si="2"/>
        <v>106.39999999999999</v>
      </c>
      <c r="I11" s="122">
        <f t="shared" si="2"/>
        <v>1394.4</v>
      </c>
    </row>
    <row r="12" spans="1:9" ht="14.25" customHeight="1" x14ac:dyDescent="0.2">
      <c r="A12" s="161" t="s">
        <v>428</v>
      </c>
      <c r="B12" s="162"/>
      <c r="C12" s="122">
        <v>16.239999999999998</v>
      </c>
      <c r="D12" s="122">
        <v>6.68</v>
      </c>
      <c r="E12" s="122">
        <v>10</v>
      </c>
      <c r="F12" s="122">
        <f t="shared" si="0"/>
        <v>162.39999999999998</v>
      </c>
      <c r="G12" s="122">
        <f t="shared" si="1"/>
        <v>66.8</v>
      </c>
      <c r="H12" s="122">
        <f t="shared" si="2"/>
        <v>268.79999999999995</v>
      </c>
      <c r="I12" s="122">
        <f t="shared" si="2"/>
        <v>1461.2</v>
      </c>
    </row>
    <row r="13" spans="1:9" ht="14.25" customHeight="1" x14ac:dyDescent="0.2">
      <c r="A13" s="161" t="s">
        <v>429</v>
      </c>
      <c r="B13" s="162"/>
      <c r="C13" s="122">
        <v>24.09</v>
      </c>
      <c r="D13" s="122">
        <v>2.84</v>
      </c>
      <c r="E13" s="122">
        <v>10</v>
      </c>
      <c r="F13" s="122">
        <f t="shared" si="0"/>
        <v>240.9</v>
      </c>
      <c r="G13" s="122">
        <f t="shared" si="1"/>
        <v>28.4</v>
      </c>
      <c r="H13" s="122">
        <f t="shared" si="2"/>
        <v>509.69999999999993</v>
      </c>
      <c r="I13" s="122">
        <f t="shared" si="2"/>
        <v>1489.6000000000001</v>
      </c>
    </row>
    <row r="14" spans="1:9" ht="14.25" customHeight="1" x14ac:dyDescent="0.2">
      <c r="A14" s="161" t="s">
        <v>430</v>
      </c>
      <c r="B14" s="162"/>
      <c r="C14" s="122">
        <v>27.29</v>
      </c>
      <c r="D14" s="122">
        <v>5.38</v>
      </c>
      <c r="E14" s="122">
        <v>10</v>
      </c>
      <c r="F14" s="122">
        <f t="shared" si="0"/>
        <v>272.89999999999998</v>
      </c>
      <c r="G14" s="122">
        <f t="shared" si="1"/>
        <v>53.8</v>
      </c>
      <c r="H14" s="122">
        <f t="shared" si="2"/>
        <v>782.59999999999991</v>
      </c>
      <c r="I14" s="122">
        <f t="shared" si="2"/>
        <v>1543.4</v>
      </c>
    </row>
    <row r="15" spans="1:9" ht="14.25" customHeight="1" x14ac:dyDescent="0.2">
      <c r="A15" s="161" t="s">
        <v>431</v>
      </c>
      <c r="B15" s="162"/>
      <c r="C15" s="122">
        <v>22.42</v>
      </c>
      <c r="D15" s="122">
        <v>37.14</v>
      </c>
      <c r="E15" s="122">
        <v>10</v>
      </c>
      <c r="F15" s="122">
        <f t="shared" si="0"/>
        <v>224.20000000000002</v>
      </c>
      <c r="G15" s="122">
        <f t="shared" si="1"/>
        <v>371.4</v>
      </c>
      <c r="H15" s="122">
        <f t="shared" si="2"/>
        <v>1006.8</v>
      </c>
      <c r="I15" s="122">
        <f t="shared" si="2"/>
        <v>1914.8000000000002</v>
      </c>
    </row>
    <row r="16" spans="1:9" ht="14.25" customHeight="1" x14ac:dyDescent="0.2">
      <c r="A16" s="161" t="s">
        <v>432</v>
      </c>
      <c r="B16" s="162"/>
      <c r="C16" s="122">
        <v>0</v>
      </c>
      <c r="D16" s="122">
        <v>33.340000000000003</v>
      </c>
      <c r="E16" s="122">
        <v>10</v>
      </c>
      <c r="F16" s="122">
        <f t="shared" si="0"/>
        <v>0</v>
      </c>
      <c r="G16" s="122">
        <f t="shared" si="1"/>
        <v>333.40000000000003</v>
      </c>
      <c r="H16" s="122">
        <f t="shared" si="2"/>
        <v>1006.8</v>
      </c>
      <c r="I16" s="122">
        <f t="shared" si="2"/>
        <v>2248.2000000000003</v>
      </c>
    </row>
    <row r="17" spans="6:9" x14ac:dyDescent="0.2">
      <c r="F17" s="158" t="s">
        <v>433</v>
      </c>
      <c r="G17" s="159"/>
      <c r="H17" s="123">
        <f>H16</f>
        <v>1006.8</v>
      </c>
      <c r="I17" s="124" t="s">
        <v>434</v>
      </c>
    </row>
    <row r="18" spans="6:9" x14ac:dyDescent="0.2">
      <c r="F18" s="158" t="s">
        <v>435</v>
      </c>
      <c r="G18" s="159"/>
      <c r="H18" s="160"/>
      <c r="I18" s="125">
        <f>I16</f>
        <v>2248.2000000000003</v>
      </c>
    </row>
  </sheetData>
  <mergeCells count="29">
    <mergeCell ref="A14:B14"/>
    <mergeCell ref="A15:B15"/>
    <mergeCell ref="A16:B16"/>
    <mergeCell ref="F17:G17"/>
    <mergeCell ref="F18:H18"/>
    <mergeCell ref="A13:B13"/>
    <mergeCell ref="A5:B6"/>
    <mergeCell ref="C5:D5"/>
    <mergeCell ref="E5:E6"/>
    <mergeCell ref="F5:G5"/>
    <mergeCell ref="A8:B8"/>
    <mergeCell ref="A9:B9"/>
    <mergeCell ref="A10:B10"/>
    <mergeCell ref="A11:B11"/>
    <mergeCell ref="A12:B12"/>
    <mergeCell ref="H5:I5"/>
    <mergeCell ref="A7:B7"/>
    <mergeCell ref="A3:B3"/>
    <mergeCell ref="C3:E3"/>
    <mergeCell ref="G3:I3"/>
    <mergeCell ref="A4:B4"/>
    <mergeCell ref="C4:E4"/>
    <mergeCell ref="G4:I4"/>
    <mergeCell ref="A1:C1"/>
    <mergeCell ref="D1:G1"/>
    <mergeCell ref="H1:I1"/>
    <mergeCell ref="A2:B2"/>
    <mergeCell ref="C2:E2"/>
    <mergeCell ref="F2:I2"/>
  </mergeCells>
  <pageMargins left="0.7" right="0.7" top="0.75" bottom="0.75" header="0.3" footer="0.3"/>
  <pageSetup paperSize="9" scale="7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3AC12-0BA8-4AF6-A8B5-5EA1C82817F8}">
  <dimension ref="A1:M18"/>
  <sheetViews>
    <sheetView view="pageBreakPreview" zoomScale="85" zoomScaleNormal="80" zoomScaleSheetLayoutView="85" workbookViewId="0">
      <selection activeCell="C16" sqref="C16"/>
    </sheetView>
  </sheetViews>
  <sheetFormatPr defaultColWidth="9.33203125" defaultRowHeight="12.75" x14ac:dyDescent="0.2"/>
  <cols>
    <col min="1" max="1" width="14.1640625" style="92" customWidth="1"/>
    <col min="2" max="2" width="70.33203125" style="92" customWidth="1"/>
    <col min="3" max="3" width="22.5" style="112" bestFit="1" customWidth="1"/>
    <col min="4" max="4" width="23" style="92" customWidth="1"/>
    <col min="5" max="5" width="22" style="92" customWidth="1"/>
    <col min="6" max="6" width="12.5" style="92" bestFit="1" customWidth="1"/>
    <col min="7" max="16384" width="9.33203125" style="92"/>
  </cols>
  <sheetData>
    <row r="1" spans="1:13" ht="12.75" customHeight="1" x14ac:dyDescent="0.2">
      <c r="A1" s="154" t="s">
        <v>1</v>
      </c>
      <c r="B1" s="154"/>
      <c r="C1" s="154"/>
      <c r="D1" s="155"/>
      <c r="E1" s="89"/>
      <c r="F1" s="89"/>
      <c r="G1" s="89"/>
      <c r="H1" s="89"/>
      <c r="I1" s="90"/>
      <c r="J1" s="91"/>
      <c r="K1" s="91"/>
      <c r="L1" s="91"/>
      <c r="M1" s="91"/>
    </row>
    <row r="2" spans="1:13" x14ac:dyDescent="0.2">
      <c r="A2" s="154"/>
      <c r="B2" s="154"/>
      <c r="C2" s="154"/>
      <c r="D2" s="155"/>
      <c r="E2" s="89"/>
      <c r="F2" s="89"/>
      <c r="G2" s="89"/>
      <c r="H2" s="89"/>
      <c r="I2" s="90"/>
      <c r="J2" s="91"/>
      <c r="K2" s="91"/>
      <c r="L2" s="91"/>
      <c r="M2" s="91"/>
    </row>
    <row r="3" spans="1:13" x14ac:dyDescent="0.2">
      <c r="A3" s="154"/>
      <c r="B3" s="154"/>
      <c r="C3" s="154"/>
      <c r="D3" s="155"/>
      <c r="E3" s="93"/>
      <c r="F3" s="93"/>
      <c r="G3" s="93"/>
      <c r="H3" s="93"/>
      <c r="I3" s="90"/>
      <c r="J3" s="91"/>
      <c r="K3" s="91"/>
      <c r="L3" s="91"/>
      <c r="M3" s="91"/>
    </row>
    <row r="4" spans="1:13" ht="29.25" customHeight="1" x14ac:dyDescent="0.2">
      <c r="A4" s="154" t="s">
        <v>398</v>
      </c>
      <c r="B4" s="154"/>
      <c r="C4" s="154"/>
      <c r="D4" s="155"/>
      <c r="E4" s="89"/>
      <c r="F4" s="89"/>
      <c r="G4" s="89"/>
      <c r="H4" s="89"/>
      <c r="I4" s="89"/>
      <c r="J4" s="91"/>
      <c r="K4" s="91"/>
      <c r="L4" s="91"/>
      <c r="M4" s="91"/>
    </row>
    <row r="5" spans="1:13" ht="15.75" x14ac:dyDescent="0.2">
      <c r="A5" s="156" t="s">
        <v>387</v>
      </c>
      <c r="B5" s="156"/>
      <c r="C5" s="156"/>
      <c r="D5" s="156"/>
      <c r="E5" s="94"/>
      <c r="F5" s="94"/>
      <c r="G5" s="94"/>
      <c r="H5" s="94"/>
      <c r="I5" s="94"/>
      <c r="J5" s="94"/>
      <c r="K5" s="94"/>
      <c r="L5" s="94"/>
      <c r="M5" s="94"/>
    </row>
    <row r="6" spans="1:13" ht="15.75" customHeight="1" x14ac:dyDescent="0.2">
      <c r="A6" s="95" t="s">
        <v>0</v>
      </c>
      <c r="B6" s="96" t="s">
        <v>5</v>
      </c>
      <c r="C6" s="97" t="s">
        <v>388</v>
      </c>
      <c r="D6" s="97">
        <f>BM!G7</f>
        <v>4</v>
      </c>
      <c r="E6" s="98"/>
      <c r="F6" s="90"/>
      <c r="G6" s="90"/>
      <c r="H6" s="90"/>
      <c r="I6" s="99"/>
      <c r="J6" s="91"/>
      <c r="K6" s="91"/>
      <c r="L6" s="91"/>
      <c r="M6" s="99"/>
    </row>
    <row r="7" spans="1:13" ht="21" customHeight="1" x14ac:dyDescent="0.2">
      <c r="A7" s="95" t="s">
        <v>7</v>
      </c>
      <c r="B7" s="95" t="s">
        <v>397</v>
      </c>
      <c r="C7" s="100" t="s">
        <v>389</v>
      </c>
      <c r="D7" s="101" t="str">
        <f>BM!G8</f>
        <v>01/02 A 28/02/2025</v>
      </c>
      <c r="E7" s="102"/>
      <c r="F7" s="102"/>
      <c r="G7" s="102">
        <v>2</v>
      </c>
      <c r="H7" s="102"/>
      <c r="I7" s="102"/>
      <c r="J7" s="102"/>
      <c r="K7" s="102"/>
      <c r="L7" s="102"/>
      <c r="M7" s="102"/>
    </row>
    <row r="8" spans="1:13" x14ac:dyDescent="0.2">
      <c r="G8" s="92" t="s">
        <v>404</v>
      </c>
    </row>
    <row r="10" spans="1:13" ht="15" x14ac:dyDescent="0.2">
      <c r="B10" s="103" t="s">
        <v>390</v>
      </c>
      <c r="C10" s="104">
        <v>5689114.4000000004</v>
      </c>
    </row>
    <row r="11" spans="1:13" ht="15" x14ac:dyDescent="0.2">
      <c r="B11" s="105" t="s">
        <v>391</v>
      </c>
      <c r="C11" s="106">
        <v>197044.93999999997</v>
      </c>
    </row>
    <row r="12" spans="1:13" ht="15" x14ac:dyDescent="0.2">
      <c r="B12" s="105" t="s">
        <v>392</v>
      </c>
      <c r="C12" s="106">
        <f>C10-C11</f>
        <v>5492069.46</v>
      </c>
    </row>
    <row r="13" spans="1:13" ht="15" x14ac:dyDescent="0.2">
      <c r="B13" s="107" t="s">
        <v>393</v>
      </c>
      <c r="C13" s="113">
        <f>C11/C12</f>
        <v>3.5878085926466047E-2</v>
      </c>
    </row>
    <row r="14" spans="1:13" ht="15" x14ac:dyDescent="0.2">
      <c r="B14" s="108"/>
      <c r="C14" s="109"/>
    </row>
    <row r="15" spans="1:13" ht="15" x14ac:dyDescent="0.2">
      <c r="B15" s="183" t="s">
        <v>396</v>
      </c>
      <c r="C15" s="183"/>
    </row>
    <row r="16" spans="1:13" ht="15" x14ac:dyDescent="0.2">
      <c r="B16" s="107" t="s">
        <v>394</v>
      </c>
      <c r="C16" s="106">
        <v>329943.74666</v>
      </c>
      <c r="D16" s="110"/>
    </row>
    <row r="17" spans="2:5" ht="15" x14ac:dyDescent="0.2">
      <c r="B17" s="105" t="s">
        <v>395</v>
      </c>
      <c r="C17" s="111">
        <f>C16/C12</f>
        <v>6.0076397260277914E-2</v>
      </c>
      <c r="D17" s="110"/>
    </row>
    <row r="18" spans="2:5" x14ac:dyDescent="0.2">
      <c r="E18" s="112">
        <f>SUM(C17:C17)</f>
        <v>6.0076397260277914E-2</v>
      </c>
    </row>
  </sheetData>
  <mergeCells count="5">
    <mergeCell ref="A1:C3"/>
    <mergeCell ref="D1:D4"/>
    <mergeCell ref="A4:C4"/>
    <mergeCell ref="A5:D5"/>
    <mergeCell ref="B15:C15"/>
  </mergeCells>
  <pageMargins left="0.511811024" right="0.511811024" top="0.78740157499999996" bottom="0.78740157499999996" header="0.31496062000000002" footer="0.31496062000000002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4E631-9CAC-48ED-B1CD-F5B6F61E2EDD}">
  <dimension ref="A1:T23"/>
  <sheetViews>
    <sheetView showGridLines="0" tabSelected="1" view="pageBreakPreview" zoomScale="85" zoomScaleNormal="85" zoomScaleSheetLayoutView="85" workbookViewId="0">
      <selection activeCell="B22" sqref="B22"/>
    </sheetView>
  </sheetViews>
  <sheetFormatPr defaultColWidth="9" defaultRowHeight="12" x14ac:dyDescent="0.2"/>
  <cols>
    <col min="1" max="1" width="15.33203125" style="188" customWidth="1"/>
    <col min="2" max="2" width="64.6640625" style="188" customWidth="1"/>
    <col min="3" max="3" width="6.6640625" style="246" customWidth="1"/>
    <col min="4" max="4" width="10.33203125" style="186" customWidth="1"/>
    <col min="5" max="5" width="10.83203125" style="187" customWidth="1"/>
    <col min="6" max="6" width="10.83203125" style="188" customWidth="1"/>
    <col min="7" max="7" width="11.5" style="188" customWidth="1"/>
    <col min="8" max="8" width="11" style="188" customWidth="1"/>
    <col min="9" max="9" width="15.1640625" style="188" customWidth="1"/>
    <col min="10" max="10" width="12.33203125" style="188" customWidth="1"/>
    <col min="11" max="11" width="12.1640625" style="188" customWidth="1"/>
    <col min="12" max="12" width="13.5" style="188" customWidth="1"/>
    <col min="13" max="13" width="14.5" style="188" customWidth="1"/>
    <col min="14" max="14" width="13.6640625" style="188" customWidth="1"/>
    <col min="15" max="15" width="10.83203125" style="188" customWidth="1"/>
    <col min="16" max="16" width="27.1640625" style="188" bestFit="1" customWidth="1"/>
    <col min="17" max="17" width="19.1640625" style="189" customWidth="1"/>
    <col min="18" max="18" width="16.6640625" style="188" customWidth="1"/>
    <col min="19" max="19" width="9" style="188"/>
    <col min="20" max="20" width="53.33203125" style="188" customWidth="1"/>
    <col min="21" max="16384" width="9" style="188"/>
  </cols>
  <sheetData>
    <row r="1" spans="1:18" x14ac:dyDescent="0.2">
      <c r="A1" s="184" t="s">
        <v>1</v>
      </c>
      <c r="B1" s="185"/>
      <c r="C1" s="185"/>
    </row>
    <row r="2" spans="1:18" x14ac:dyDescent="0.2">
      <c r="A2" s="184"/>
      <c r="B2" s="185"/>
      <c r="C2" s="185"/>
    </row>
    <row r="8" spans="1:18" ht="20.25" x14ac:dyDescent="0.3">
      <c r="A8" s="190" t="s">
        <v>451</v>
      </c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2"/>
    </row>
    <row r="9" spans="1:18" ht="24.75" customHeight="1" x14ac:dyDescent="0.2">
      <c r="A9" s="193" t="s">
        <v>452</v>
      </c>
      <c r="B9" s="193"/>
      <c r="C9" s="193"/>
      <c r="D9" s="193"/>
      <c r="E9" s="194" t="s">
        <v>453</v>
      </c>
      <c r="F9" s="195" t="s">
        <v>397</v>
      </c>
      <c r="G9" s="196"/>
      <c r="H9" s="196"/>
      <c r="I9" s="196"/>
      <c r="J9" s="196"/>
      <c r="K9" s="196"/>
      <c r="L9" s="196"/>
      <c r="M9" s="196"/>
      <c r="N9" s="196"/>
      <c r="O9" s="197"/>
    </row>
    <row r="10" spans="1:18" ht="12.75" x14ac:dyDescent="0.2">
      <c r="A10" s="193"/>
      <c r="B10" s="193"/>
      <c r="C10" s="193"/>
      <c r="D10" s="193"/>
      <c r="E10" s="194" t="s">
        <v>9</v>
      </c>
      <c r="F10" s="198" t="e">
        <f>#REF!</f>
        <v>#REF!</v>
      </c>
      <c r="G10" s="199"/>
      <c r="H10" s="199"/>
      <c r="I10" s="199"/>
      <c r="J10" s="199"/>
      <c r="K10" s="199"/>
      <c r="L10" s="199"/>
      <c r="M10" s="199"/>
      <c r="N10" s="199"/>
      <c r="O10" s="200"/>
    </row>
    <row r="11" spans="1:18" ht="21.75" customHeight="1" x14ac:dyDescent="0.2">
      <c r="A11" s="193"/>
      <c r="B11" s="193"/>
      <c r="C11" s="193"/>
      <c r="D11" s="193"/>
      <c r="E11" s="194" t="s">
        <v>6</v>
      </c>
      <c r="F11" s="201">
        <v>4</v>
      </c>
      <c r="G11" s="202"/>
      <c r="H11" s="202"/>
      <c r="I11" s="202"/>
      <c r="J11" s="202"/>
      <c r="K11" s="202"/>
      <c r="L11" s="202"/>
      <c r="M11" s="202"/>
      <c r="N11" s="202"/>
      <c r="O11" s="203"/>
    </row>
    <row r="12" spans="1:18" ht="15.75" customHeight="1" x14ac:dyDescent="0.2">
      <c r="A12" s="204" t="s">
        <v>10</v>
      </c>
      <c r="B12" s="204" t="s">
        <v>12</v>
      </c>
      <c r="C12" s="204" t="s">
        <v>16</v>
      </c>
      <c r="D12" s="205" t="s">
        <v>13</v>
      </c>
      <c r="E12" s="206"/>
      <c r="F12" s="206"/>
      <c r="G12" s="206"/>
      <c r="H12" s="206"/>
      <c r="I12" s="207" t="s">
        <v>454</v>
      </c>
      <c r="J12" s="208" t="s">
        <v>455</v>
      </c>
      <c r="K12" s="209"/>
      <c r="L12" s="209"/>
      <c r="M12" s="209"/>
      <c r="N12" s="209"/>
      <c r="O12" s="210"/>
    </row>
    <row r="13" spans="1:18" s="215" customFormat="1" ht="12.75" customHeight="1" x14ac:dyDescent="0.2">
      <c r="A13" s="211"/>
      <c r="B13" s="211"/>
      <c r="C13" s="211"/>
      <c r="D13" s="212" t="s">
        <v>17</v>
      </c>
      <c r="E13" s="212" t="s">
        <v>18</v>
      </c>
      <c r="F13" s="213" t="s">
        <v>19</v>
      </c>
      <c r="G13" s="212" t="s">
        <v>20</v>
      </c>
      <c r="H13" s="213" t="s">
        <v>21</v>
      </c>
      <c r="I13" s="207"/>
      <c r="J13" s="214" t="s">
        <v>456</v>
      </c>
      <c r="K13" s="212" t="s">
        <v>18</v>
      </c>
      <c r="L13" s="213" t="s">
        <v>19</v>
      </c>
      <c r="M13" s="212" t="s">
        <v>20</v>
      </c>
      <c r="N13" s="212" t="s">
        <v>21</v>
      </c>
      <c r="O13" s="212" t="s">
        <v>457</v>
      </c>
      <c r="Q13" s="216"/>
      <c r="R13" s="216"/>
    </row>
    <row r="14" spans="1:18" ht="24.75" customHeight="1" x14ac:dyDescent="0.2">
      <c r="A14" s="217"/>
      <c r="B14" s="217"/>
      <c r="C14" s="217"/>
      <c r="D14" s="218"/>
      <c r="E14" s="218"/>
      <c r="F14" s="219"/>
      <c r="G14" s="218"/>
      <c r="H14" s="219"/>
      <c r="I14" s="207"/>
      <c r="J14" s="220"/>
      <c r="K14" s="218"/>
      <c r="L14" s="219"/>
      <c r="M14" s="218"/>
      <c r="N14" s="218"/>
      <c r="O14" s="218"/>
      <c r="P14" s="221"/>
    </row>
    <row r="15" spans="1:18" ht="17.25" customHeight="1" x14ac:dyDescent="0.2">
      <c r="A15" s="222"/>
      <c r="B15" s="222" t="s">
        <v>458</v>
      </c>
      <c r="C15" s="222"/>
      <c r="D15" s="223"/>
      <c r="E15" s="224"/>
      <c r="F15" s="225"/>
      <c r="G15" s="226"/>
      <c r="H15" s="226"/>
      <c r="I15" s="226"/>
      <c r="J15" s="226">
        <f>J16</f>
        <v>93138.299999999988</v>
      </c>
      <c r="K15" s="226">
        <f t="shared" ref="K15:N15" si="0">K16</f>
        <v>46569.149999999994</v>
      </c>
      <c r="L15" s="226">
        <f t="shared" si="0"/>
        <v>15523.05</v>
      </c>
      <c r="M15" s="226">
        <f t="shared" si="0"/>
        <v>62092.2</v>
      </c>
      <c r="N15" s="226">
        <f t="shared" si="0"/>
        <v>31046.099999999991</v>
      </c>
      <c r="O15" s="226"/>
      <c r="P15" s="221"/>
    </row>
    <row r="16" spans="1:18" s="236" customFormat="1" ht="33.75" customHeight="1" x14ac:dyDescent="0.2">
      <c r="A16" s="227" t="s">
        <v>25</v>
      </c>
      <c r="B16" s="228" t="s">
        <v>459</v>
      </c>
      <c r="C16" s="229" t="s">
        <v>460</v>
      </c>
      <c r="D16" s="230">
        <v>6</v>
      </c>
      <c r="E16" s="231">
        <v>3</v>
      </c>
      <c r="F16" s="232">
        <v>1</v>
      </c>
      <c r="G16" s="231">
        <f>E16+F16</f>
        <v>4</v>
      </c>
      <c r="H16" s="231">
        <f>D16-G16</f>
        <v>2</v>
      </c>
      <c r="I16" s="231">
        <v>15523.05</v>
      </c>
      <c r="J16" s="231">
        <f>D16*I16</f>
        <v>93138.299999999988</v>
      </c>
      <c r="K16" s="231">
        <f>E16*I16</f>
        <v>46569.149999999994</v>
      </c>
      <c r="L16" s="231">
        <f>I16*F16</f>
        <v>15523.05</v>
      </c>
      <c r="M16" s="231">
        <f>K16+L16</f>
        <v>62092.2</v>
      </c>
      <c r="N16" s="231">
        <f>J16-M16</f>
        <v>31046.099999999991</v>
      </c>
      <c r="O16" s="233">
        <f>M16/J16</f>
        <v>0.66666666666666674</v>
      </c>
      <c r="P16" s="234">
        <f>1-0.1559</f>
        <v>0.84409999999999996</v>
      </c>
      <c r="Q16" s="235"/>
    </row>
    <row r="17" spans="1:20" s="236" customFormat="1" ht="12.75" x14ac:dyDescent="0.2">
      <c r="A17" s="237"/>
      <c r="B17" s="228"/>
      <c r="C17" s="238"/>
      <c r="D17" s="239"/>
      <c r="E17" s="240"/>
      <c r="F17" s="241"/>
      <c r="G17" s="240"/>
      <c r="H17" s="240"/>
      <c r="I17" s="240"/>
      <c r="J17" s="240"/>
      <c r="K17" s="240"/>
      <c r="L17" s="240"/>
      <c r="M17" s="240"/>
      <c r="N17" s="240"/>
      <c r="O17" s="240"/>
      <c r="P17" s="234"/>
      <c r="Q17" s="235"/>
    </row>
    <row r="18" spans="1:20" ht="18" customHeight="1" x14ac:dyDescent="0.2">
      <c r="A18" s="242"/>
      <c r="B18" s="243"/>
      <c r="C18" s="243"/>
      <c r="D18" s="243"/>
      <c r="E18" s="243"/>
      <c r="F18" s="243"/>
      <c r="G18" s="244"/>
      <c r="H18" s="244"/>
      <c r="I18" s="244"/>
      <c r="J18" s="244"/>
      <c r="K18" s="244"/>
      <c r="L18" s="244"/>
      <c r="M18" s="244"/>
      <c r="N18" s="244"/>
      <c r="O18" s="244"/>
      <c r="P18" s="245">
        <f>F16*6</f>
        <v>6</v>
      </c>
    </row>
    <row r="23" spans="1:20" s="187" customFormat="1" ht="12.75" x14ac:dyDescent="0.2">
      <c r="A23" s="188"/>
      <c r="B23" s="188"/>
      <c r="C23" s="246"/>
      <c r="D23" s="247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9"/>
      <c r="R23" s="188"/>
      <c r="S23" s="188"/>
      <c r="T23" s="188"/>
    </row>
  </sheetData>
  <autoFilter ref="A14:P18" xr:uid="{00000000-0009-0000-0000-000005000000}"/>
  <mergeCells count="25">
    <mergeCell ref="O13:O14"/>
    <mergeCell ref="Q13:R13"/>
    <mergeCell ref="A18:F18"/>
    <mergeCell ref="H13:H14"/>
    <mergeCell ref="J13:J14"/>
    <mergeCell ref="K13:K14"/>
    <mergeCell ref="L13:L14"/>
    <mergeCell ref="M13:M14"/>
    <mergeCell ref="N13:N14"/>
    <mergeCell ref="A12:A14"/>
    <mergeCell ref="B12:B14"/>
    <mergeCell ref="C12:C14"/>
    <mergeCell ref="D12:H12"/>
    <mergeCell ref="I12:I14"/>
    <mergeCell ref="J12:O12"/>
    <mergeCell ref="D13:D14"/>
    <mergeCell ref="E13:E14"/>
    <mergeCell ref="F13:F14"/>
    <mergeCell ref="G13:G14"/>
    <mergeCell ref="A1:C2"/>
    <mergeCell ref="A8:O8"/>
    <mergeCell ref="A9:D11"/>
    <mergeCell ref="F9:O9"/>
    <mergeCell ref="F10:O10"/>
    <mergeCell ref="F11:O11"/>
  </mergeCells>
  <pageMargins left="0.393700787" right="0.39370078740157494" top="0.59055118110236193" bottom="0.78740157480314987" header="0.31496062992126" footer="0.31496062992126"/>
  <pageSetup paperSize="9" scale="69" fitToHeight="1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12</vt:i4>
      </vt:variant>
    </vt:vector>
  </HeadingPairs>
  <TitlesOfParts>
    <vt:vector size="22" baseType="lpstr">
      <vt:lpstr>BM</vt:lpstr>
      <vt:lpstr>MEMORIA LIMPEZA</vt:lpstr>
      <vt:lpstr>MEMORIA LIMPEZA </vt:lpstr>
      <vt:lpstr>LOTE 06</vt:lpstr>
      <vt:lpstr>LOTE 07</vt:lpstr>
      <vt:lpstr>LOTE 08</vt:lpstr>
      <vt:lpstr>LOTE 09 E 10</vt:lpstr>
      <vt:lpstr>CALCULO ADM LOCAL</vt:lpstr>
      <vt:lpstr>BOLETIM DE MEDIÇÃO (aditivo)</vt:lpstr>
      <vt:lpstr>Memoria de calculo (aditivo)</vt:lpstr>
      <vt:lpstr>BM!Area_de_impressao</vt:lpstr>
      <vt:lpstr>'BOLETIM DE MEDIÇÃO (aditivo)'!Area_de_impressao</vt:lpstr>
      <vt:lpstr>'CALCULO ADM LOCAL'!Area_de_impressao</vt:lpstr>
      <vt:lpstr>'LOTE 06'!Area_de_impressao</vt:lpstr>
      <vt:lpstr>'LOTE 08'!Area_de_impressao</vt:lpstr>
      <vt:lpstr>'LOTE 09 E 10'!Area_de_impressao</vt:lpstr>
      <vt:lpstr>'Memoria de calculo (aditivo)'!Area_de_impressao</vt:lpstr>
      <vt:lpstr>'MEMORIA LIMPEZA'!Area_de_impressao</vt:lpstr>
      <vt:lpstr>'MEMORIA LIMPEZA '!Area_de_impressao</vt:lpstr>
      <vt:lpstr>'BOLETIM DE MEDIÇÃO (aditivo)'!Print_Titles</vt:lpstr>
      <vt:lpstr>'Memoria de calculo (aditivo)'!Print_Titles</vt:lpstr>
      <vt:lpstr>BM!Titulos_de_impressao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Leone Rafael</dc:creator>
  <cp:keywords/>
  <dc:description/>
  <cp:lastModifiedBy>Lana Lais Pereira Cruz</cp:lastModifiedBy>
  <cp:revision/>
  <cp:lastPrinted>2024-11-19T17:56:29Z</cp:lastPrinted>
  <dcterms:created xsi:type="dcterms:W3CDTF">2023-02-08T12:25:36Z</dcterms:created>
  <dcterms:modified xsi:type="dcterms:W3CDTF">2025-05-29T13:03:06Z</dcterms:modified>
  <cp:category/>
  <cp:contentStatus/>
</cp:coreProperties>
</file>