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69fd2740e16bcde/Área de Trabalho/L andamento/execução/SUBESTAÇÃO SÃO CRISTOVAO19112024/execução/MEDIÇÃO/"/>
    </mc:Choice>
  </mc:AlternateContent>
  <xr:revisionPtr revIDLastSave="663" documentId="8_{B67EF536-DD41-46A3-BAFF-5C24DFB5F4A6}" xr6:coauthVersionLast="47" xr6:coauthVersionMax="47" xr10:uidLastSave="{0B27729D-5F87-4979-8D16-657FF0983C84}"/>
  <bookViews>
    <workbookView xWindow="-120" yWindow="-120" windowWidth="29040" windowHeight="15720" autoFilterDateGrouping="0" xr2:uid="{00000000-000D-0000-FFFF-FFFF00000000}"/>
  </bookViews>
  <sheets>
    <sheet name="BM 01" sheetId="18" r:id="rId1"/>
  </sheets>
  <definedNames>
    <definedName name="_xlnm._FilterDatabase" localSheetId="0" hidden="1">'BM 01'!$B$5:$B$84</definedName>
    <definedName name="_xlnm.Print_Area" localSheetId="0">'BM 01'!$A$1:$O$84</definedName>
    <definedName name="_xlnm.Print_Titles" localSheetId="0">'BM 01'!$1:$6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18" l="1"/>
  <c r="N7" i="18" s="1"/>
  <c r="L78" i="18"/>
  <c r="M78" i="18"/>
  <c r="O78" i="18" s="1"/>
  <c r="L7" i="18"/>
  <c r="M7" i="18" l="1"/>
  <c r="O7" i="18" s="1"/>
  <c r="Q64" i="18"/>
  <c r="Q65" i="18" s="1"/>
  <c r="Q67" i="18" s="1"/>
  <c r="K9" i="18"/>
  <c r="K10" i="18"/>
  <c r="K8" i="18" s="1"/>
  <c r="K7" i="18" s="1"/>
  <c r="K12" i="18"/>
  <c r="K11" i="18" s="1"/>
  <c r="K13" i="18"/>
  <c r="K14" i="18"/>
  <c r="K15" i="18"/>
  <c r="K17" i="18"/>
  <c r="K16" i="18" s="1"/>
  <c r="K18" i="18"/>
  <c r="K19" i="18"/>
  <c r="K20" i="18"/>
  <c r="K21" i="18"/>
  <c r="K23" i="18"/>
  <c r="K24" i="18"/>
  <c r="K25" i="18"/>
  <c r="K26" i="18"/>
  <c r="K27" i="18"/>
  <c r="K28" i="18"/>
  <c r="K29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9" i="18"/>
  <c r="K80" i="18"/>
  <c r="K81" i="18"/>
  <c r="K82" i="18"/>
  <c r="G56" i="18"/>
  <c r="L56" i="18" s="1"/>
  <c r="G9" i="18"/>
  <c r="H9" i="18" s="1"/>
  <c r="G10" i="18"/>
  <c r="H10" i="18" s="1"/>
  <c r="G11" i="18"/>
  <c r="H11" i="18" s="1"/>
  <c r="G12" i="18"/>
  <c r="L12" i="18" s="1"/>
  <c r="G13" i="18"/>
  <c r="L13" i="18" s="1"/>
  <c r="G14" i="18"/>
  <c r="L14" i="18" s="1"/>
  <c r="G15" i="18"/>
  <c r="M15" i="18" s="1"/>
  <c r="G16" i="18"/>
  <c r="H16" i="18" s="1"/>
  <c r="G17" i="18"/>
  <c r="M17" i="18" s="1"/>
  <c r="N17" i="18" s="1"/>
  <c r="G18" i="18"/>
  <c r="M18" i="18" s="1"/>
  <c r="N18" i="18" s="1"/>
  <c r="G19" i="18"/>
  <c r="L19" i="18" s="1"/>
  <c r="G20" i="18"/>
  <c r="L20" i="18" s="1"/>
  <c r="G21" i="18"/>
  <c r="M21" i="18" s="1"/>
  <c r="G22" i="18"/>
  <c r="H22" i="18" s="1"/>
  <c r="G23" i="18"/>
  <c r="L23" i="18" s="1"/>
  <c r="G24" i="18"/>
  <c r="L24" i="18" s="1"/>
  <c r="G25" i="18"/>
  <c r="M25" i="18" s="1"/>
  <c r="N25" i="18" s="1"/>
  <c r="G26" i="18"/>
  <c r="L26" i="18" s="1"/>
  <c r="G27" i="18"/>
  <c r="H27" i="18" s="1"/>
  <c r="G28" i="18"/>
  <c r="M28" i="18" s="1"/>
  <c r="N28" i="18" s="1"/>
  <c r="G29" i="18"/>
  <c r="L29" i="18" s="1"/>
  <c r="G30" i="18"/>
  <c r="H30" i="18" s="1"/>
  <c r="G31" i="18"/>
  <c r="M31" i="18" s="1"/>
  <c r="G32" i="18"/>
  <c r="L32" i="18" s="1"/>
  <c r="G33" i="18"/>
  <c r="L33" i="18" s="1"/>
  <c r="G34" i="18"/>
  <c r="G35" i="18"/>
  <c r="G36" i="18"/>
  <c r="H36" i="18" s="1"/>
  <c r="G37" i="18"/>
  <c r="H37" i="18" s="1"/>
  <c r="G38" i="18"/>
  <c r="H38" i="18" s="1"/>
  <c r="G39" i="18"/>
  <c r="H39" i="18" s="1"/>
  <c r="G40" i="18"/>
  <c r="L40" i="18" s="1"/>
  <c r="G41" i="18"/>
  <c r="M41" i="18" s="1"/>
  <c r="N41" i="18" s="1"/>
  <c r="G42" i="18"/>
  <c r="L42" i="18" s="1"/>
  <c r="G43" i="18"/>
  <c r="H43" i="18" s="1"/>
  <c r="G44" i="18"/>
  <c r="M44" i="18" s="1"/>
  <c r="N44" i="18" s="1"/>
  <c r="G45" i="18"/>
  <c r="L45" i="18" s="1"/>
  <c r="G46" i="18"/>
  <c r="G47" i="18"/>
  <c r="M47" i="18" s="1"/>
  <c r="N47" i="18" s="1"/>
  <c r="G48" i="18"/>
  <c r="L48" i="18" s="1"/>
  <c r="G49" i="18"/>
  <c r="M49" i="18" s="1"/>
  <c r="N49" i="18" s="1"/>
  <c r="G50" i="18"/>
  <c r="M50" i="18" s="1"/>
  <c r="N50" i="18" s="1"/>
  <c r="G51" i="18"/>
  <c r="M51" i="18" s="1"/>
  <c r="N51" i="18" s="1"/>
  <c r="G52" i="18"/>
  <c r="H52" i="18" s="1"/>
  <c r="G53" i="18"/>
  <c r="H53" i="18" s="1"/>
  <c r="G54" i="18"/>
  <c r="M54" i="18" s="1"/>
  <c r="N54" i="18" s="1"/>
  <c r="G55" i="18"/>
  <c r="M55" i="18" s="1"/>
  <c r="N55" i="18" s="1"/>
  <c r="G57" i="18"/>
  <c r="H57" i="18" s="1"/>
  <c r="G58" i="18"/>
  <c r="M58" i="18" s="1"/>
  <c r="N58" i="18" s="1"/>
  <c r="G59" i="18"/>
  <c r="G60" i="18"/>
  <c r="L60" i="18" s="1"/>
  <c r="G61" i="18"/>
  <c r="M61" i="18" s="1"/>
  <c r="N61" i="18" s="1"/>
  <c r="G62" i="18"/>
  <c r="H62" i="18" s="1"/>
  <c r="G63" i="18"/>
  <c r="G64" i="18"/>
  <c r="L64" i="18" s="1"/>
  <c r="G65" i="18"/>
  <c r="H65" i="18" s="1"/>
  <c r="G66" i="18"/>
  <c r="H66" i="18" s="1"/>
  <c r="G67" i="18"/>
  <c r="M67" i="18" s="1"/>
  <c r="N67" i="18" s="1"/>
  <c r="G68" i="18"/>
  <c r="M68" i="18" s="1"/>
  <c r="N68" i="18" s="1"/>
  <c r="G69" i="18"/>
  <c r="M69" i="18" s="1"/>
  <c r="N69" i="18" s="1"/>
  <c r="G70" i="18"/>
  <c r="G71" i="18"/>
  <c r="M71" i="18" s="1"/>
  <c r="N71" i="18" s="1"/>
  <c r="G72" i="18"/>
  <c r="L72" i="18" s="1"/>
  <c r="G73" i="18"/>
  <c r="H73" i="18" s="1"/>
  <c r="G74" i="18"/>
  <c r="G75" i="18"/>
  <c r="G76" i="18"/>
  <c r="H76" i="18" s="1"/>
  <c r="G77" i="18"/>
  <c r="H77" i="18" s="1"/>
  <c r="G78" i="18"/>
  <c r="H78" i="18" s="1"/>
  <c r="G79" i="18"/>
  <c r="M79" i="18" s="1"/>
  <c r="G80" i="18"/>
  <c r="G81" i="18"/>
  <c r="M81" i="18" s="1"/>
  <c r="N81" i="18" s="1"/>
  <c r="G82" i="18"/>
  <c r="H82" i="18" s="1"/>
  <c r="G8" i="18"/>
  <c r="L63" i="18" l="1"/>
  <c r="L46" i="18"/>
  <c r="L80" i="18"/>
  <c r="M80" i="18"/>
  <c r="N80" i="18" s="1"/>
  <c r="L70" i="18"/>
  <c r="K22" i="18"/>
  <c r="K83" i="18" s="1"/>
  <c r="L35" i="18"/>
  <c r="L75" i="18"/>
  <c r="L59" i="18"/>
  <c r="K30" i="18"/>
  <c r="K78" i="18"/>
  <c r="H67" i="18"/>
  <c r="H25" i="18"/>
  <c r="H48" i="18"/>
  <c r="H23" i="18"/>
  <c r="L49" i="18"/>
  <c r="M73" i="18"/>
  <c r="N73" i="18" s="1"/>
  <c r="L34" i="18"/>
  <c r="H47" i="18"/>
  <c r="H18" i="18"/>
  <c r="L41" i="18"/>
  <c r="M48" i="18"/>
  <c r="N48" i="18" s="1"/>
  <c r="L69" i="18"/>
  <c r="L74" i="18"/>
  <c r="H42" i="18"/>
  <c r="H17" i="18"/>
  <c r="L28" i="18"/>
  <c r="M36" i="18"/>
  <c r="N36" i="18" s="1"/>
  <c r="H35" i="18"/>
  <c r="L25" i="18"/>
  <c r="M34" i="18"/>
  <c r="N34" i="18" s="1"/>
  <c r="H81" i="18"/>
  <c r="H34" i="18"/>
  <c r="L9" i="18"/>
  <c r="L18" i="18"/>
  <c r="M26" i="18"/>
  <c r="N26" i="18" s="1"/>
  <c r="H80" i="18"/>
  <c r="H32" i="18"/>
  <c r="L81" i="18"/>
  <c r="L17" i="18"/>
  <c r="M24" i="18"/>
  <c r="N24" i="18" s="1"/>
  <c r="H26" i="18"/>
  <c r="L76" i="18"/>
  <c r="M12" i="18"/>
  <c r="N12" i="18" s="1"/>
  <c r="M70" i="18"/>
  <c r="N70" i="18" s="1"/>
  <c r="P70" i="18" s="1"/>
  <c r="M37" i="18"/>
  <c r="N37" i="18" s="1"/>
  <c r="M27" i="18"/>
  <c r="N27" i="18" s="1"/>
  <c r="L54" i="18"/>
  <c r="L71" i="18"/>
  <c r="L53" i="18"/>
  <c r="L27" i="18"/>
  <c r="M53" i="18"/>
  <c r="N53" i="18" s="1"/>
  <c r="M14" i="18"/>
  <c r="N14" i="18" s="1"/>
  <c r="L37" i="18"/>
  <c r="H70" i="18"/>
  <c r="H46" i="18"/>
  <c r="H33" i="18"/>
  <c r="H24" i="18"/>
  <c r="H14" i="18"/>
  <c r="L52" i="18"/>
  <c r="L36" i="18"/>
  <c r="M52" i="18"/>
  <c r="N52" i="18" s="1"/>
  <c r="M35" i="18"/>
  <c r="N35" i="18" s="1"/>
  <c r="M13" i="18"/>
  <c r="N13" i="18" s="1"/>
  <c r="H13" i="18"/>
  <c r="H61" i="18"/>
  <c r="H41" i="18"/>
  <c r="H12" i="18"/>
  <c r="L61" i="18"/>
  <c r="M46" i="18"/>
  <c r="N46" i="18" s="1"/>
  <c r="M33" i="18"/>
  <c r="N33" i="18" s="1"/>
  <c r="M23" i="18"/>
  <c r="M10" i="18"/>
  <c r="N10" i="18" s="1"/>
  <c r="H40" i="18"/>
  <c r="H29" i="18"/>
  <c r="H20" i="18"/>
  <c r="L58" i="18"/>
  <c r="L47" i="18"/>
  <c r="M42" i="18"/>
  <c r="N42" i="18" s="1"/>
  <c r="M32" i="18"/>
  <c r="N32" i="18" s="1"/>
  <c r="M20" i="18"/>
  <c r="N20" i="18" s="1"/>
  <c r="H28" i="18"/>
  <c r="H19" i="18"/>
  <c r="L57" i="18"/>
  <c r="M29" i="18"/>
  <c r="N29" i="18" s="1"/>
  <c r="M19" i="18"/>
  <c r="N19" i="18" s="1"/>
  <c r="P19" i="18" s="1"/>
  <c r="H49" i="18"/>
  <c r="L55" i="18"/>
  <c r="M40" i="18"/>
  <c r="N40" i="18" s="1"/>
  <c r="P40" i="18" s="1"/>
  <c r="H21" i="18"/>
  <c r="N21" i="18"/>
  <c r="L21" i="18"/>
  <c r="L82" i="18"/>
  <c r="M82" i="18"/>
  <c r="N82" i="18" s="1"/>
  <c r="N79" i="18"/>
  <c r="L79" i="18"/>
  <c r="H79" i="18"/>
  <c r="L77" i="18"/>
  <c r="M77" i="18"/>
  <c r="N77" i="18" s="1"/>
  <c r="M76" i="18"/>
  <c r="N76" i="18" s="1"/>
  <c r="H75" i="18"/>
  <c r="M75" i="18"/>
  <c r="N75" i="18" s="1"/>
  <c r="M74" i="18"/>
  <c r="N74" i="18" s="1"/>
  <c r="H74" i="18"/>
  <c r="L73" i="18"/>
  <c r="H72" i="18"/>
  <c r="M72" i="18"/>
  <c r="N72" i="18" s="1"/>
  <c r="H71" i="18"/>
  <c r="H69" i="18"/>
  <c r="H68" i="18"/>
  <c r="L68" i="18"/>
  <c r="P68" i="18" s="1"/>
  <c r="L67" i="18"/>
  <c r="L66" i="18"/>
  <c r="M66" i="18"/>
  <c r="N66" i="18" s="1"/>
  <c r="L65" i="18"/>
  <c r="M65" i="18"/>
  <c r="N65" i="18" s="1"/>
  <c r="H64" i="18"/>
  <c r="M64" i="18"/>
  <c r="N64" i="18" s="1"/>
  <c r="M63" i="18"/>
  <c r="N63" i="18" s="1"/>
  <c r="H63" i="18"/>
  <c r="M62" i="18"/>
  <c r="N62" i="18" s="1"/>
  <c r="L62" i="18"/>
  <c r="H60" i="18"/>
  <c r="M60" i="18"/>
  <c r="N60" i="18" s="1"/>
  <c r="H59" i="18"/>
  <c r="M59" i="18"/>
  <c r="N59" i="18" s="1"/>
  <c r="H58" i="18"/>
  <c r="M57" i="18"/>
  <c r="N57" i="18" s="1"/>
  <c r="M56" i="18"/>
  <c r="N56" i="18" s="1"/>
  <c r="H56" i="18"/>
  <c r="H55" i="18"/>
  <c r="H54" i="18"/>
  <c r="L51" i="18"/>
  <c r="H51" i="18"/>
  <c r="L50" i="18"/>
  <c r="H50" i="18"/>
  <c r="M45" i="18"/>
  <c r="N45" i="18" s="1"/>
  <c r="H45" i="18"/>
  <c r="H44" i="18"/>
  <c r="L44" i="18"/>
  <c r="M43" i="18"/>
  <c r="N43" i="18" s="1"/>
  <c r="L43" i="18"/>
  <c r="L39" i="18"/>
  <c r="M39" i="18"/>
  <c r="N39" i="18" s="1"/>
  <c r="L38" i="18"/>
  <c r="M38" i="18"/>
  <c r="N38" i="18" s="1"/>
  <c r="N31" i="18"/>
  <c r="H31" i="18"/>
  <c r="L31" i="18"/>
  <c r="N15" i="18"/>
  <c r="L15" i="18"/>
  <c r="L11" i="18" s="1"/>
  <c r="H15" i="18"/>
  <c r="L10" i="18"/>
  <c r="M9" i="18"/>
  <c r="O44" i="18"/>
  <c r="O28" i="18"/>
  <c r="O13" i="18"/>
  <c r="O50" i="18"/>
  <c r="O17" i="18"/>
  <c r="O51" i="18"/>
  <c r="P32" i="18"/>
  <c r="O10" i="18"/>
  <c r="O69" i="18"/>
  <c r="O58" i="18"/>
  <c r="O68" i="18"/>
  <c r="O25" i="18"/>
  <c r="H8" i="18"/>
  <c r="L16" i="18" l="1"/>
  <c r="P34" i="18"/>
  <c r="O35" i="18"/>
  <c r="O34" i="18"/>
  <c r="O63" i="18"/>
  <c r="O37" i="18"/>
  <c r="O64" i="18"/>
  <c r="O46" i="18"/>
  <c r="O70" i="18"/>
  <c r="L8" i="18"/>
  <c r="O19" i="18"/>
  <c r="O43" i="18"/>
  <c r="O62" i="18"/>
  <c r="N16" i="18"/>
  <c r="L22" i="18"/>
  <c r="O14" i="18"/>
  <c r="N11" i="18"/>
  <c r="O26" i="18"/>
  <c r="O29" i="18"/>
  <c r="O76" i="18"/>
  <c r="M11" i="18"/>
  <c r="O11" i="18" s="1"/>
  <c r="N23" i="18"/>
  <c r="N22" i="18" s="1"/>
  <c r="M22" i="18"/>
  <c r="O22" i="18" s="1"/>
  <c r="O39" i="18"/>
  <c r="O45" i="18"/>
  <c r="O42" i="18"/>
  <c r="O23" i="18"/>
  <c r="M16" i="18"/>
  <c r="O16" i="18" s="1"/>
  <c r="O60" i="18"/>
  <c r="L30" i="18"/>
  <c r="M30" i="18"/>
  <c r="O30" i="18" s="1"/>
  <c r="N30" i="18"/>
  <c r="M8" i="18"/>
  <c r="N9" i="18"/>
  <c r="N8" i="18" s="1"/>
  <c r="P8" i="18" s="1"/>
  <c r="P43" i="18"/>
  <c r="O32" i="18"/>
  <c r="P46" i="18"/>
  <c r="P76" i="18"/>
  <c r="P37" i="18"/>
  <c r="P29" i="18"/>
  <c r="P60" i="18"/>
  <c r="P64" i="18"/>
  <c r="P35" i="18"/>
  <c r="P44" i="18"/>
  <c r="P39" i="18"/>
  <c r="P25" i="18"/>
  <c r="P63" i="18"/>
  <c r="P81" i="18"/>
  <c r="P62" i="18"/>
  <c r="P79" i="18"/>
  <c r="P50" i="18"/>
  <c r="O12" i="18"/>
  <c r="P69" i="18"/>
  <c r="P26" i="18"/>
  <c r="P58" i="18"/>
  <c r="O31" i="18"/>
  <c r="P28" i="18"/>
  <c r="P42" i="18"/>
  <c r="P45" i="18"/>
  <c r="P51" i="18"/>
  <c r="P20" i="18"/>
  <c r="O20" i="18"/>
  <c r="O48" i="18"/>
  <c r="P48" i="18"/>
  <c r="O36" i="18"/>
  <c r="P36" i="18"/>
  <c r="P27" i="18"/>
  <c r="O27" i="18"/>
  <c r="O52" i="18"/>
  <c r="P52" i="18"/>
  <c r="P49" i="18"/>
  <c r="O49" i="18"/>
  <c r="O15" i="18"/>
  <c r="O40" i="18"/>
  <c r="O21" i="18"/>
  <c r="O33" i="18"/>
  <c r="P33" i="18"/>
  <c r="P53" i="18"/>
  <c r="O53" i="18"/>
  <c r="O55" i="18"/>
  <c r="P55" i="18"/>
  <c r="O79" i="18"/>
  <c r="O81" i="18"/>
  <c r="P59" i="18"/>
  <c r="O59" i="18"/>
  <c r="O72" i="18"/>
  <c r="P72" i="18"/>
  <c r="O74" i="18"/>
  <c r="P74" i="18"/>
  <c r="P66" i="18"/>
  <c r="O66" i="18"/>
  <c r="P82" i="18"/>
  <c r="O82" i="18"/>
  <c r="O61" i="18"/>
  <c r="P61" i="18"/>
  <c r="O57" i="18"/>
  <c r="P57" i="18"/>
  <c r="P56" i="18"/>
  <c r="O56" i="18"/>
  <c r="O80" i="18"/>
  <c r="P80" i="18"/>
  <c r="P78" i="18"/>
  <c r="P77" i="18"/>
  <c r="O77" i="18"/>
  <c r="P75" i="18"/>
  <c r="O75" i="18"/>
  <c r="P73" i="18"/>
  <c r="O73" i="18"/>
  <c r="P71" i="18"/>
  <c r="O71" i="18"/>
  <c r="O67" i="18"/>
  <c r="P67" i="18"/>
  <c r="O65" i="18"/>
  <c r="O54" i="18"/>
  <c r="O41" i="18"/>
  <c r="P41" i="18"/>
  <c r="P47" i="18"/>
  <c r="O47" i="18"/>
  <c r="P38" i="18"/>
  <c r="O38" i="18"/>
  <c r="P24" i="18"/>
  <c r="O24" i="18"/>
  <c r="P18" i="18"/>
  <c r="O18" i="18"/>
  <c r="K89" i="18"/>
  <c r="L89" i="18"/>
  <c r="J89" i="18"/>
  <c r="P22" i="18" l="1"/>
  <c r="L83" i="18"/>
  <c r="P23" i="18"/>
  <c r="N83" i="18"/>
  <c r="M83" i="18"/>
  <c r="O83" i="18" s="1"/>
  <c r="O8" i="18"/>
  <c r="P54" i="18"/>
  <c r="P31" i="18"/>
  <c r="O9" i="18"/>
  <c r="B96" i="18"/>
  <c r="E94" i="18"/>
  <c r="C94" i="18"/>
  <c r="C95" i="18" s="1"/>
  <c r="F93" i="18"/>
  <c r="F92" i="18"/>
  <c r="F91" i="18"/>
  <c r="F90" i="18"/>
  <c r="M87" i="18"/>
  <c r="P83" i="18" l="1"/>
  <c r="C98" i="18"/>
  <c r="M84" i="18"/>
  <c r="C96" i="18"/>
  <c r="C97" i="18" s="1"/>
  <c r="B95" i="18" s="1"/>
  <c r="E96" i="18"/>
  <c r="F94" i="18"/>
  <c r="E98" i="18" s="1"/>
  <c r="O87" i="18"/>
  <c r="M89" i="18"/>
  <c r="N87" i="18"/>
  <c r="N89" i="18" s="1"/>
  <c r="E97" i="18" l="1"/>
  <c r="B97" i="18" s="1"/>
  <c r="N84" i="18"/>
  <c r="L84" i="18" l="1"/>
  <c r="P84" i="18" s="1"/>
</calcChain>
</file>

<file path=xl/sharedStrings.xml><?xml version="1.0" encoding="utf-8"?>
<sst xmlns="http://schemas.openxmlformats.org/spreadsheetml/2006/main" count="286" uniqueCount="218">
  <si>
    <t>Item</t>
  </si>
  <si>
    <t>Discriminação dos Serviços</t>
  </si>
  <si>
    <t>Und</t>
  </si>
  <si>
    <t>Quantidades</t>
  </si>
  <si>
    <t>Preço Unit. (R$)</t>
  </si>
  <si>
    <t>Valores (R$)</t>
  </si>
  <si>
    <t>% Medido</t>
  </si>
  <si>
    <t>Contratada</t>
  </si>
  <si>
    <t>Acumulada Anterior</t>
  </si>
  <si>
    <t>Do Período</t>
  </si>
  <si>
    <t>Acumulada até o Período</t>
  </si>
  <si>
    <t>Saldo a medir</t>
  </si>
  <si>
    <t>Contratado</t>
  </si>
  <si>
    <t>Acumulado Anterior</t>
  </si>
  <si>
    <t>Acumulado até o Período</t>
  </si>
  <si>
    <t>TOTAL:</t>
  </si>
  <si>
    <t>PERCENTUAL</t>
  </si>
  <si>
    <t>un</t>
  </si>
  <si>
    <t>VALOR CONTRATO</t>
  </si>
  <si>
    <t>ACUMUL ANTERIOR</t>
  </si>
  <si>
    <t>DO PERÍODO</t>
  </si>
  <si>
    <t>ACUMUL ATUAL</t>
  </si>
  <si>
    <t>SALDO    A    MEDIR</t>
  </si>
  <si>
    <t>%</t>
  </si>
  <si>
    <t>MEDIÇÃO</t>
  </si>
  <si>
    <t>01</t>
  </si>
  <si>
    <t>ADITIVO</t>
  </si>
  <si>
    <t>PRAZO DE
VIGÊNCIA
(DIAS)</t>
  </si>
  <si>
    <t>PRAZO DE 
EXECUÇÃO
(DIAS)</t>
  </si>
  <si>
    <t>PARALIS</t>
  </si>
  <si>
    <t>02</t>
  </si>
  <si>
    <t>03</t>
  </si>
  <si>
    <t>04</t>
  </si>
  <si>
    <t>05</t>
  </si>
  <si>
    <t>TOTAL</t>
  </si>
  <si>
    <t>CORRIDOS</t>
  </si>
  <si>
    <t>RESTANTES</t>
  </si>
  <si>
    <t>INICIAL</t>
  </si>
  <si>
    <t>DATA DE INÍCIO DA OBRA</t>
  </si>
  <si>
    <t>ADIT/PAR</t>
  </si>
  <si>
    <t>DATA ATUAL</t>
  </si>
  <si>
    <t>PARALISAÇÕES</t>
  </si>
  <si>
    <t>Nº</t>
  </si>
  <si>
    <t>INÍCIO</t>
  </si>
  <si>
    <t>FIM</t>
  </si>
  <si>
    <t>SUB-TOTAL</t>
  </si>
  <si>
    <t>TÉRMINO</t>
  </si>
  <si>
    <t>DATA INÍCIO DE VIGÊNCIA DO CONTRATO</t>
  </si>
  <si>
    <t>DATA DE TÉRMINO</t>
  </si>
  <si>
    <t>VIGÊNCIA</t>
  </si>
  <si>
    <t>EXECUÇÃO</t>
  </si>
  <si>
    <t>m</t>
  </si>
  <si>
    <t>Un</t>
  </si>
  <si>
    <t>CONTRATADA:  VARJÃO COSTA ENGENHARIA LTDA</t>
  </si>
  <si>
    <t>01 </t>
  </si>
  <si>
    <t>01.001 </t>
  </si>
  <si>
    <t>Fornecimento de grampo de linha viva 6 a 250 mcm, ramal 8 a 2/0 awg</t>
  </si>
  <si>
    <t>M</t>
  </si>
  <si>
    <t>BOLETIM DE MEDIÇÃO 01</t>
  </si>
  <si>
    <t>Luva para eletroduto galvanizado, diâm = 4"</t>
  </si>
  <si>
    <t>Cabo de cobre isolado em EPR flexível unipolar  70mm²  - 0,6Kv/1Kv/90°</t>
  </si>
  <si>
    <t xml:space="preserve">                                                   OBRA: Serviços deconstrução e instalação da subestação de energia da Unidade de Pronto Atendimento Manoel Eustáquio Neto</t>
  </si>
  <si>
    <r>
      <rPr>
        <b/>
        <sz val="14"/>
        <rFont val="Arial"/>
        <family val="2"/>
      </rPr>
      <t>CONTRATANTE</t>
    </r>
    <r>
      <rPr>
        <sz val="14"/>
        <rFont val="Arial"/>
        <family val="2"/>
      </rPr>
      <t>:  MUNICÍPIO DE SÃO CRISTÓVÃO DO ESTADO DE SERGIPE</t>
    </r>
  </si>
  <si>
    <t>Período 12/12/2024 A 13/03/2025</t>
  </si>
  <si>
    <t>Data de medição: 13/03/2025</t>
  </si>
  <si>
    <t>ENTRADA DE ENERGIA</t>
  </si>
  <si>
    <t>ADMINISTRAÇÃO DE OBRA</t>
  </si>
  <si>
    <t>01.001.001 </t>
  </si>
  <si>
    <t>Engenheiro civil de obra pleno com encargos complementares</t>
  </si>
  <si>
    <t>h</t>
  </si>
  <si>
    <t>01.001.002 </t>
  </si>
  <si>
    <t>Encarregado geral com encargos complementares</t>
  </si>
  <si>
    <t>01.002 </t>
  </si>
  <si>
    <t>CANTEIRO DE OBRA</t>
  </si>
  <si>
    <t>01.002.001 </t>
  </si>
  <si>
    <t>Locação de container - Escritório com banheiro - 6,20 x 2,40m - Rev 02_02/2022</t>
  </si>
  <si>
    <t>mês</t>
  </si>
  <si>
    <t>01.002.002 </t>
  </si>
  <si>
    <t>Locação de container - Almoxarifado sem banheiro - 6,00 x 2,40m - Rev 02_02/2022</t>
  </si>
  <si>
    <t>01.002.003 </t>
  </si>
  <si>
    <t>Tapume de proteção em tela de polietileno h=1,20 com bloco de concreto</t>
  </si>
  <si>
    <t>01.002.004 </t>
  </si>
  <si>
    <t>Fornecimento e instalação de placa de obra com chapa galvanizada e estrutura de madeira. af_03/2022_ps</t>
  </si>
  <si>
    <t>m2</t>
  </si>
  <si>
    <t>01.003 </t>
  </si>
  <si>
    <t>AREA EXTERNA</t>
  </si>
  <si>
    <t>01.003.001 </t>
  </si>
  <si>
    <t>Escavação manual de vala ou cava em material de 1ª categoria, profundidade até 1,50m</t>
  </si>
  <si>
    <t>m3</t>
  </si>
  <si>
    <t>01.003.002 </t>
  </si>
  <si>
    <t>Reaterro manual de valas, com compactação utilizando sêpo, sem controle do grau de compactação</t>
  </si>
  <si>
    <t>01.003.003 </t>
  </si>
  <si>
    <t>Demolição manual de piso cimentado sobre lastro de concreto - Rev 01</t>
  </si>
  <si>
    <t>01.003.004 </t>
  </si>
  <si>
    <t>Aplicação de lona plástica para execução de pavimentos de concreto. af_04/2022</t>
  </si>
  <si>
    <t>01.003.005 </t>
  </si>
  <si>
    <t>Piso cimentado desempolado traço 1:5, e = 7,5 cm</t>
  </si>
  <si>
    <t>01.004 </t>
  </si>
  <si>
    <t>AREA INTERNA</t>
  </si>
  <si>
    <t>01.004.001 </t>
  </si>
  <si>
    <t>01.004.002 </t>
  </si>
  <si>
    <t>01.004.003 </t>
  </si>
  <si>
    <t>Demolição de piso de alta resistência</t>
  </si>
  <si>
    <t>01.004.004 </t>
  </si>
  <si>
    <t>01.004.005 </t>
  </si>
  <si>
    <t>Camada impermeabilizadora, espessura = 5,0cm, c/ concreto fck = 15mpa</t>
  </si>
  <si>
    <t>01.004.006 </t>
  </si>
  <si>
    <t>Regularização de base para revest. de pisos com arg. traço t4, esp. média = 2,5cm</t>
  </si>
  <si>
    <t>01.004.007 </t>
  </si>
  <si>
    <t>Piso alta resistência 12 mm, cor cinza, com juntas plásticas, polimento até o esmeril 400 e enceramento, exclusive argamassa de regularização, aplicado</t>
  </si>
  <si>
    <t>01.005 </t>
  </si>
  <si>
    <t>INSTALAÇÃO ELÉTRICA</t>
  </si>
  <si>
    <t>01.005.001 </t>
  </si>
  <si>
    <t>Instalação de Sapatilha em Aço para Cabo de Aço d=5/8" - Linha Pesada - Norma ABNT NBR 11900-1</t>
  </si>
  <si>
    <t>01.005.002 </t>
  </si>
  <si>
    <t>BRAÇO TIPO C 15KV, FORNECIMENTO</t>
  </si>
  <si>
    <t>01.005.003 </t>
  </si>
  <si>
    <t>CANTONEIRA AUXILIAR PARA BRAÇO TIPO C</t>
  </si>
  <si>
    <t>01.005.004 </t>
  </si>
  <si>
    <t>Fornecimento de gancho de olhal c/ furo 18 mm</t>
  </si>
  <si>
    <t>01.005.005 </t>
  </si>
  <si>
    <t>Manilha sapatilha preformada, fornecimento</t>
  </si>
  <si>
    <t>01.005.006 </t>
  </si>
  <si>
    <t>Fornecimento de porca olhal em aço carbono 16 mm</t>
  </si>
  <si>
    <t>01.005.007 </t>
  </si>
  <si>
    <t>Manilha sapatilha torcida com 8mm, fornecimento</t>
  </si>
  <si>
    <t>01.005.008 </t>
  </si>
  <si>
    <t>Fornecimento de parafuso rosca dupla 16 x 450mm</t>
  </si>
  <si>
    <t>01.005.009 </t>
  </si>
  <si>
    <t>Porca em aço inox sextavada dupla M16</t>
  </si>
  <si>
    <t>01.005.010 </t>
  </si>
  <si>
    <t>Fornecimento de Arruela quadrada galavanizada a fogo para parafuso de rosca dupla M16</t>
  </si>
  <si>
    <t>01.005.011 </t>
  </si>
  <si>
    <t>Fornecimento e instalação de Isolador composto tipo bastão</t>
  </si>
  <si>
    <t>01.005.012 </t>
  </si>
  <si>
    <t>Fornecimento de alça preformada para estai 6,4mm mr</t>
  </si>
  <si>
    <t>01.005.013 </t>
  </si>
  <si>
    <t>Fornecimento de suporte p/ transformador em poste dt</t>
  </si>
  <si>
    <t>01.005.014 </t>
  </si>
  <si>
    <t>Fornecimento e instalação de Para raios tipo polimérico 15kv - 12ka</t>
  </si>
  <si>
    <t>01.005.015 </t>
  </si>
  <si>
    <t>Transformador trifásico c/ deriv 150 kva, at 13800v, bt 220/127v Padrão Energisa</t>
  </si>
  <si>
    <t>01.005.016 </t>
  </si>
  <si>
    <t>Parafuso cabeça abaulada 16 x  45mm</t>
  </si>
  <si>
    <t>01.005.017 </t>
  </si>
  <si>
    <t>Porca sextavada 3/8 "</t>
  </si>
  <si>
    <t>01.005.018 </t>
  </si>
  <si>
    <t>Arruela quadrada 18x38mm galv.</t>
  </si>
  <si>
    <t>01.005.019 </t>
  </si>
  <si>
    <t>Fornecimento de Grampo de ancoragem em alumínio fundido e cunha em poliamida e estribo ou alça em aço inoxidável para cabo protegi</t>
  </si>
  <si>
    <t>01.005.020 </t>
  </si>
  <si>
    <t>01.005.021 </t>
  </si>
  <si>
    <t>Fornecimento de conector cunha p/c 1/0 c/ 1/0 awg a1</t>
  </si>
  <si>
    <t>01.005.022 </t>
  </si>
  <si>
    <t>Cabo de aluminio 15kv protegido 50mm2</t>
  </si>
  <si>
    <t>01.005.023 </t>
  </si>
  <si>
    <t>Fornecimento deConector derivação perfurante com estribo para rede protegida 15kv</t>
  </si>
  <si>
    <t>01.005.024 </t>
  </si>
  <si>
    <t>Poste de concreto duplo T (DT) 11/1000 - fornecimento e assentamento</t>
  </si>
  <si>
    <t>01.005.025 </t>
  </si>
  <si>
    <t>Fita aco inox para cintar poste, l = 19 mm, e = 0,5 mm (rolo de 30m) - Fornecimento</t>
  </si>
  <si>
    <t>01.005.026 </t>
  </si>
  <si>
    <t>Fornecimento e instalação de haste de aterramento 5/8"x2,40m com conector</t>
  </si>
  <si>
    <t>01.005.027 </t>
  </si>
  <si>
    <t>Eletroduto de ferro galvanizado sem costura d= 4" - Fornecimento</t>
  </si>
  <si>
    <t>01.005.028 </t>
  </si>
  <si>
    <t>Curva para eletroduto galvanizado, diâm = 4" - Rev.01</t>
  </si>
  <si>
    <t>01.005.029 </t>
  </si>
  <si>
    <t>01.005.030 </t>
  </si>
  <si>
    <t>Cabeçote de alumínio de 4" - Fornecimento</t>
  </si>
  <si>
    <t>01.005.031 </t>
  </si>
  <si>
    <t>Conector de terra duplo - fornecimento</t>
  </si>
  <si>
    <t>01.005.032 </t>
  </si>
  <si>
    <t>Cabo de cobre isolado em EPR flexível unipolar 120mm² - 0,6Kv/1Kv/90°</t>
  </si>
  <si>
    <t>01.005.033 </t>
  </si>
  <si>
    <t>01.005.034 </t>
  </si>
  <si>
    <t>Cordoalha de cobre nu 70 mm², enterrada - fornecimento e instalação. af_08/2023</t>
  </si>
  <si>
    <t>01.005.035 </t>
  </si>
  <si>
    <t>Cordoalha de cobre nu 50 mm², enterrada - fornecimento e instalação. af_08/2023</t>
  </si>
  <si>
    <t>01.005.036 </t>
  </si>
  <si>
    <t>Conector split-bolt, para spda, para cabos até 70 mm2 - fornecimento e instalação. af_08/2023</t>
  </si>
  <si>
    <t>01.005.037 </t>
  </si>
  <si>
    <t>Disjuntor termomagnético tripolar 400 A com caixa moldada 40 kA</t>
  </si>
  <si>
    <t>01.005.038 </t>
  </si>
  <si>
    <t>Terminal de compressão pré isolado tipo olhal para cabo 120mm² - fornecimento e instalação</t>
  </si>
  <si>
    <t>01.005.039 </t>
  </si>
  <si>
    <t>Terminal de compressão pré isolado tipo olhal para cabo 70mm² - fornecimento e instalação</t>
  </si>
  <si>
    <t>01.005.040 </t>
  </si>
  <si>
    <t>Terminal de compressão pré isolado tipo olhal para cabo 50mm² - fornecimento e instalação</t>
  </si>
  <si>
    <t>01.005.041 </t>
  </si>
  <si>
    <t>Caixa pré moldada em concreto c/tampa para aterramento (20x20x15)cm, padrão Energisa</t>
  </si>
  <si>
    <t>01.005.042 </t>
  </si>
  <si>
    <t>Caixa enterrada elétrica retangular, em concreto pré-moldado, fundo com brita, dimensões internas: 0,6x0,6x0,5 m. af_12/2020</t>
  </si>
  <si>
    <t>01.005.043 </t>
  </si>
  <si>
    <t>Eletricista com encargos complementares</t>
  </si>
  <si>
    <t>01.005.044 </t>
  </si>
  <si>
    <t>Auxiliar de eletricista com encargos complementares</t>
  </si>
  <si>
    <t>01.005.045 </t>
  </si>
  <si>
    <t>Mureta de alvenaria 1,50 x 0,60m</t>
  </si>
  <si>
    <t>01.005.046 </t>
  </si>
  <si>
    <t>Mão-de-obra para implantação de aterramento</t>
  </si>
  <si>
    <t>01.005.047 </t>
  </si>
  <si>
    <t>Fornecimento e instalação de caixa para medição indireta 60 x 40 x 10cm</t>
  </si>
  <si>
    <t>01.006 </t>
  </si>
  <si>
    <t>DIVERSOS</t>
  </si>
  <si>
    <t>01.006.001 </t>
  </si>
  <si>
    <t>Limpeza geral</t>
  </si>
  <si>
    <t>01.006.002 </t>
  </si>
  <si>
    <t>Carga manual de material de 1ª categoria</t>
  </si>
  <si>
    <t>01.006.003 </t>
  </si>
  <si>
    <t>Descarte de resíduos da construção civil em área licenciada</t>
  </si>
  <si>
    <t>t</t>
  </si>
  <si>
    <t>01.006.004 </t>
  </si>
  <si>
    <t>Transporte comercial com caminhão basculante de 10m³, em rodovia pavimentada (densidade=1,5t/m³)</t>
  </si>
  <si>
    <t>tkm</t>
  </si>
  <si>
    <t>VALOR REFERENTE O CABO DE 70MM2</t>
  </si>
  <si>
    <t>OBS</t>
  </si>
  <si>
    <r>
      <rPr>
        <b/>
        <sz val="12"/>
        <rFont val="Arial"/>
        <family val="2"/>
      </rPr>
      <t xml:space="preserve">CONTRATO 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Nº 32/2024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</si>
</sst>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7" formatCode="##,##0.00##"/>
    <numFmt numFmtId="169" formatCode="##,##0.00"/>
    <numFmt numFmtId="171" formatCode="&quot;R$&quot;\ #,##0.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8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Liberation Sans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10" borderId="15" applyNumberFormat="0" applyFont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6" fillId="0" borderId="0"/>
    <xf numFmtId="43" fontId="16" fillId="0" borderId="0" applyFont="0" applyFill="0" applyBorder="0" applyAlignment="0" applyProtection="0"/>
    <xf numFmtId="0" fontId="17" fillId="0" borderId="0"/>
    <xf numFmtId="44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horizontal="center" vertical="center" wrapText="1"/>
    </xf>
    <xf numFmtId="0" fontId="1" fillId="11" borderId="0" xfId="10" applyFill="1" applyAlignment="1">
      <alignment vertical="center"/>
    </xf>
    <xf numFmtId="49" fontId="3" fillId="0" borderId="24" xfId="10" applyNumberFormat="1" applyFont="1" applyBorder="1" applyAlignment="1">
      <alignment horizontal="center" vertical="center"/>
    </xf>
    <xf numFmtId="164" fontId="3" fillId="0" borderId="24" xfId="10" applyNumberFormat="1" applyFont="1" applyBorder="1" applyAlignment="1">
      <alignment horizontal="center" vertical="center"/>
    </xf>
    <xf numFmtId="2" fontId="3" fillId="0" borderId="5" xfId="10" applyNumberFormat="1" applyFont="1" applyBorder="1" applyAlignment="1">
      <alignment horizontal="center" vertical="center"/>
    </xf>
    <xf numFmtId="164" fontId="3" fillId="0" borderId="5" xfId="9" applyNumberFormat="1" applyFont="1" applyBorder="1" applyAlignment="1">
      <alignment horizontal="center" vertical="center"/>
    </xf>
    <xf numFmtId="164" fontId="3" fillId="0" borderId="5" xfId="10" applyNumberFormat="1" applyFont="1" applyBorder="1" applyAlignment="1">
      <alignment horizontal="center" vertical="center"/>
    </xf>
    <xf numFmtId="1" fontId="3" fillId="0" borderId="45" xfId="10" applyNumberFormat="1" applyFont="1" applyBorder="1" applyAlignment="1">
      <alignment horizontal="center"/>
    </xf>
    <xf numFmtId="1" fontId="3" fillId="0" borderId="44" xfId="9" applyNumberFormat="1" applyFont="1" applyBorder="1" applyAlignment="1">
      <alignment horizontal="center" vertical="center"/>
    </xf>
    <xf numFmtId="49" fontId="8" fillId="0" borderId="24" xfId="10" applyNumberFormat="1" applyFont="1" applyBorder="1" applyAlignment="1">
      <alignment horizontal="center" vertical="center"/>
    </xf>
    <xf numFmtId="164" fontId="8" fillId="0" borderId="24" xfId="10" applyNumberFormat="1" applyFont="1" applyBorder="1" applyAlignment="1">
      <alignment horizontal="center" vertical="center"/>
    </xf>
    <xf numFmtId="164" fontId="13" fillId="0" borderId="24" xfId="10" applyNumberFormat="1" applyFont="1" applyBorder="1" applyAlignment="1">
      <alignment horizontal="center" vertical="center"/>
    </xf>
    <xf numFmtId="10" fontId="1" fillId="0" borderId="0" xfId="12" applyNumberFormat="1" applyFont="1" applyAlignment="1">
      <alignment horizontal="center" vertical="center"/>
    </xf>
    <xf numFmtId="164" fontId="3" fillId="0" borderId="59" xfId="9" applyNumberFormat="1" applyFont="1" applyBorder="1" applyAlignment="1">
      <alignment horizontal="center" wrapText="1"/>
    </xf>
    <xf numFmtId="164" fontId="3" fillId="0" borderId="59" xfId="10" applyNumberFormat="1" applyFont="1" applyBorder="1" applyAlignment="1">
      <alignment horizontal="center" vertical="center" wrapText="1"/>
    </xf>
    <xf numFmtId="164" fontId="3" fillId="0" borderId="59" xfId="10" applyNumberFormat="1" applyFont="1" applyBorder="1" applyAlignment="1">
      <alignment horizontal="center" wrapText="1"/>
    </xf>
    <xf numFmtId="9" fontId="7" fillId="0" borderId="60" xfId="12" applyFont="1" applyBorder="1" applyAlignment="1">
      <alignment horizontal="center" vertical="center"/>
    </xf>
    <xf numFmtId="14" fontId="4" fillId="0" borderId="4" xfId="10" applyNumberFormat="1" applyFont="1" applyBorder="1" applyAlignment="1">
      <alignment horizontal="center" vertical="center" wrapText="1"/>
    </xf>
    <xf numFmtId="164" fontId="9" fillId="11" borderId="5" xfId="14" applyFont="1" applyFill="1" applyBorder="1" applyAlignment="1">
      <alignment horizontal="center" vertical="center"/>
    </xf>
    <xf numFmtId="9" fontId="9" fillId="0" borderId="14" xfId="12" applyFont="1" applyBorder="1" applyAlignment="1">
      <alignment horizontal="center" vertical="center"/>
    </xf>
    <xf numFmtId="2" fontId="4" fillId="0" borderId="4" xfId="12" applyNumberFormat="1" applyFont="1" applyBorder="1" applyAlignment="1">
      <alignment horizontal="center" vertical="center"/>
    </xf>
    <xf numFmtId="2" fontId="1" fillId="0" borderId="13" xfId="12" applyNumberFormat="1" applyFont="1" applyBorder="1" applyAlignment="1">
      <alignment horizontal="center" vertical="center"/>
    </xf>
    <xf numFmtId="2" fontId="9" fillId="11" borderId="5" xfId="14" applyNumberFormat="1" applyFont="1" applyFill="1" applyBorder="1" applyAlignment="1">
      <alignment horizontal="center" vertical="center"/>
    </xf>
    <xf numFmtId="165" fontId="14" fillId="11" borderId="5" xfId="9" applyFont="1" applyFill="1" applyBorder="1" applyAlignment="1" applyProtection="1">
      <alignment horizontal="center" vertical="center"/>
      <protection locked="0"/>
    </xf>
    <xf numFmtId="0" fontId="1" fillId="0" borderId="0" xfId="10" applyAlignment="1">
      <alignment horizontal="center" vertical="center"/>
    </xf>
    <xf numFmtId="164" fontId="1" fillId="0" borderId="5" xfId="13" applyFont="1" applyBorder="1" applyAlignment="1">
      <alignment horizontal="center" vertical="center"/>
    </xf>
    <xf numFmtId="0" fontId="1" fillId="0" borderId="55" xfId="10" applyBorder="1" applyAlignment="1">
      <alignment horizontal="center" vertical="center"/>
    </xf>
    <xf numFmtId="1" fontId="1" fillId="0" borderId="41" xfId="10" applyNumberFormat="1" applyBorder="1" applyAlignment="1">
      <alignment horizontal="center"/>
    </xf>
    <xf numFmtId="164" fontId="1" fillId="0" borderId="0" xfId="10" applyNumberFormat="1" applyAlignment="1">
      <alignment horizontal="center" vertical="center"/>
    </xf>
    <xf numFmtId="164" fontId="1" fillId="0" borderId="0" xfId="13" applyFont="1" applyAlignment="1">
      <alignment horizontal="center" vertical="center"/>
    </xf>
    <xf numFmtId="49" fontId="1" fillId="0" borderId="5" xfId="10" applyNumberFormat="1" applyBorder="1" applyAlignment="1">
      <alignment horizontal="center" vertical="center"/>
    </xf>
    <xf numFmtId="14" fontId="1" fillId="0" borderId="5" xfId="10" applyNumberFormat="1" applyBorder="1" applyAlignment="1">
      <alignment horizontal="center" vertical="center"/>
    </xf>
    <xf numFmtId="1" fontId="1" fillId="0" borderId="35" xfId="10" applyNumberFormat="1" applyBorder="1" applyAlignment="1">
      <alignment horizontal="center" vertical="center"/>
    </xf>
    <xf numFmtId="1" fontId="1" fillId="0" borderId="37" xfId="10" applyNumberFormat="1" applyBorder="1" applyAlignment="1">
      <alignment horizontal="center" vertical="center"/>
    </xf>
    <xf numFmtId="164" fontId="15" fillId="11" borderId="5" xfId="13" applyFont="1" applyFill="1" applyBorder="1" applyAlignment="1" applyProtection="1">
      <alignment horizontal="center" vertical="center"/>
      <protection locked="0"/>
    </xf>
    <xf numFmtId="10" fontId="4" fillId="11" borderId="4" xfId="12" applyNumberFormat="1" applyFont="1" applyFill="1" applyBorder="1" applyAlignment="1">
      <alignment vertical="center"/>
    </xf>
    <xf numFmtId="2" fontId="4" fillId="11" borderId="4" xfId="12" applyNumberFormat="1" applyFont="1" applyFill="1" applyBorder="1" applyAlignment="1">
      <alignment vertical="center"/>
    </xf>
    <xf numFmtId="2" fontId="1" fillId="0" borderId="0" xfId="10" applyNumberFormat="1" applyAlignment="1">
      <alignment horizontal="center" vertical="center"/>
    </xf>
    <xf numFmtId="2" fontId="1" fillId="0" borderId="0" xfId="10" applyNumberFormat="1" applyAlignment="1">
      <alignment horizontal="center"/>
    </xf>
    <xf numFmtId="164" fontId="1" fillId="0" borderId="0" xfId="9" applyNumberFormat="1" applyFont="1" applyAlignment="1">
      <alignment horizontal="center" vertical="center"/>
    </xf>
    <xf numFmtId="9" fontId="1" fillId="0" borderId="0" xfId="12" applyFont="1" applyAlignment="1">
      <alignment horizontal="center" vertical="center"/>
    </xf>
    <xf numFmtId="43" fontId="1" fillId="0" borderId="0" xfId="10" applyNumberFormat="1" applyAlignment="1">
      <alignment horizontal="center" vertical="center"/>
    </xf>
    <xf numFmtId="0" fontId="18" fillId="0" borderId="0" xfId="0" applyFont="1" applyAlignment="1">
      <alignment horizontal="center"/>
    </xf>
    <xf numFmtId="14" fontId="1" fillId="0" borderId="0" xfId="10" applyNumberFormat="1" applyAlignment="1">
      <alignment horizontal="center" vertical="center"/>
    </xf>
    <xf numFmtId="2" fontId="2" fillId="0" borderId="0" xfId="10" applyNumberFormat="1" applyFont="1" applyAlignment="1">
      <alignment horizontal="center" vertical="center"/>
    </xf>
    <xf numFmtId="164" fontId="2" fillId="0" borderId="0" xfId="10" applyNumberFormat="1" applyFont="1" applyAlignment="1">
      <alignment horizontal="center" vertical="center"/>
    </xf>
    <xf numFmtId="164" fontId="2" fillId="0" borderId="0" xfId="9" applyNumberFormat="1" applyAlignment="1">
      <alignment horizontal="center" vertical="center"/>
    </xf>
    <xf numFmtId="165" fontId="8" fillId="0" borderId="58" xfId="9" applyFont="1" applyBorder="1" applyAlignment="1">
      <alignment horizontal="center" vertical="center"/>
    </xf>
    <xf numFmtId="165" fontId="1" fillId="0" borderId="12" xfId="9" applyFont="1" applyBorder="1" applyAlignment="1">
      <alignment horizontal="center" vertical="center"/>
    </xf>
    <xf numFmtId="165" fontId="1" fillId="0" borderId="0" xfId="9" applyFont="1" applyAlignment="1">
      <alignment horizontal="center" vertical="center"/>
    </xf>
    <xf numFmtId="164" fontId="4" fillId="11" borderId="5" xfId="14" applyFont="1" applyFill="1" applyBorder="1" applyAlignment="1">
      <alignment horizontal="center" vertical="center"/>
    </xf>
    <xf numFmtId="165" fontId="2" fillId="0" borderId="0" xfId="9" applyFont="1" applyAlignment="1">
      <alignment horizontal="center" vertical="center"/>
    </xf>
    <xf numFmtId="165" fontId="4" fillId="12" borderId="64" xfId="9" applyFont="1" applyFill="1" applyBorder="1" applyAlignment="1">
      <alignment horizontal="center" vertical="center" wrapText="1"/>
    </xf>
    <xf numFmtId="9" fontId="9" fillId="12" borderId="65" xfId="12" applyFont="1" applyFill="1" applyBorder="1" applyAlignment="1">
      <alignment horizontal="center" vertical="center" wrapText="1"/>
    </xf>
    <xf numFmtId="0" fontId="4" fillId="12" borderId="4" xfId="10" applyFont="1" applyFill="1" applyBorder="1" applyAlignment="1">
      <alignment horizontal="center" vertical="center" wrapText="1"/>
    </xf>
    <xf numFmtId="2" fontId="9" fillId="12" borderId="4" xfId="10" applyNumberFormat="1" applyFont="1" applyFill="1" applyBorder="1" applyAlignment="1">
      <alignment horizontal="center" vertical="center" wrapText="1"/>
    </xf>
    <xf numFmtId="0" fontId="9" fillId="12" borderId="4" xfId="10" applyFont="1" applyFill="1" applyBorder="1" applyAlignment="1">
      <alignment horizontal="center" vertical="center" wrapText="1"/>
    </xf>
    <xf numFmtId="164" fontId="9" fillId="12" borderId="4" xfId="10" applyNumberFormat="1" applyFont="1" applyFill="1" applyBorder="1" applyAlignment="1">
      <alignment horizontal="center" vertical="center" wrapText="1"/>
    </xf>
    <xf numFmtId="165" fontId="4" fillId="12" borderId="67" xfId="9" applyFont="1" applyFill="1" applyBorder="1" applyAlignment="1">
      <alignment horizontal="center" vertical="center" wrapText="1"/>
    </xf>
    <xf numFmtId="164" fontId="9" fillId="12" borderId="4" xfId="9" applyNumberFormat="1" applyFont="1" applyFill="1" applyBorder="1" applyAlignment="1">
      <alignment horizontal="center" vertical="center" wrapText="1"/>
    </xf>
    <xf numFmtId="9" fontId="9" fillId="12" borderId="68" xfId="12" applyFont="1" applyFill="1" applyBorder="1" applyAlignment="1">
      <alignment horizontal="center" vertical="center" wrapText="1"/>
    </xf>
    <xf numFmtId="9" fontId="9" fillId="11" borderId="13" xfId="12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 vertical="center" wrapText="1"/>
    </xf>
    <xf numFmtId="0" fontId="1" fillId="0" borderId="0" xfId="10" applyAlignment="1">
      <alignment horizontal="left" vertical="center"/>
    </xf>
    <xf numFmtId="1" fontId="10" fillId="0" borderId="0" xfId="10" applyNumberFormat="1" applyFont="1" applyAlignment="1">
      <alignment horizontal="left" vertical="center"/>
    </xf>
    <xf numFmtId="2" fontId="10" fillId="0" borderId="0" xfId="10" applyNumberFormat="1" applyFont="1" applyAlignment="1">
      <alignment horizontal="left" vertical="center"/>
    </xf>
    <xf numFmtId="1" fontId="12" fillId="0" borderId="0" xfId="10" applyNumberFormat="1" applyFont="1" applyAlignment="1">
      <alignment horizontal="left" vertical="center"/>
    </xf>
    <xf numFmtId="2" fontId="1" fillId="0" borderId="0" xfId="10" applyNumberFormat="1" applyAlignment="1">
      <alignment horizontal="left" vertical="center"/>
    </xf>
    <xf numFmtId="0" fontId="12" fillId="0" borderId="0" xfId="10" applyFont="1" applyAlignment="1">
      <alignment horizontal="left"/>
    </xf>
    <xf numFmtId="14" fontId="12" fillId="0" borderId="0" xfId="10" applyNumberFormat="1" applyFont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/>
    </xf>
    <xf numFmtId="49" fontId="4" fillId="0" borderId="1" xfId="10" applyNumberFormat="1" applyFont="1" applyBorder="1" applyAlignment="1">
      <alignment horizontal="left" vertical="center" wrapText="1"/>
    </xf>
    <xf numFmtId="49" fontId="1" fillId="0" borderId="0" xfId="10" applyNumberFormat="1" applyAlignment="1">
      <alignment horizontal="left" vertical="center"/>
    </xf>
    <xf numFmtId="49" fontId="3" fillId="0" borderId="0" xfId="10" applyNumberFormat="1" applyFont="1" applyAlignment="1">
      <alignment horizontal="left" vertical="center"/>
    </xf>
    <xf numFmtId="49" fontId="2" fillId="0" borderId="0" xfId="10" applyNumberFormat="1" applyFont="1" applyAlignment="1">
      <alignment horizontal="left" vertical="center"/>
    </xf>
    <xf numFmtId="164" fontId="1" fillId="0" borderId="0" xfId="13" applyFont="1" applyBorder="1" applyAlignment="1">
      <alignment horizontal="center" vertical="center"/>
    </xf>
    <xf numFmtId="0" fontId="3" fillId="0" borderId="0" xfId="10" applyFont="1" applyAlignment="1">
      <alignment horizontal="center" vertical="center"/>
    </xf>
    <xf numFmtId="0" fontId="3" fillId="0" borderId="56" xfId="10" applyFont="1" applyBorder="1" applyAlignment="1">
      <alignment horizontal="center" vertical="center"/>
    </xf>
    <xf numFmtId="1" fontId="3" fillId="0" borderId="38" xfId="10" applyNumberFormat="1" applyFont="1" applyBorder="1" applyAlignment="1">
      <alignment horizontal="center" vertical="center"/>
    </xf>
    <xf numFmtId="164" fontId="3" fillId="0" borderId="0" xfId="9" applyNumberFormat="1" applyFont="1" applyAlignment="1">
      <alignment horizontal="center" vertical="center"/>
    </xf>
    <xf numFmtId="14" fontId="3" fillId="0" borderId="5" xfId="9" applyNumberFormat="1" applyFont="1" applyBorder="1" applyAlignment="1">
      <alignment horizontal="center" vertical="center"/>
    </xf>
    <xf numFmtId="14" fontId="3" fillId="0" borderId="5" xfId="1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 wrapText="1"/>
    </xf>
    <xf numFmtId="0" fontId="19" fillId="11" borderId="5" xfId="0" applyFont="1" applyFill="1" applyBorder="1" applyAlignment="1">
      <alignment horizontal="left" wrapText="1"/>
    </xf>
    <xf numFmtId="165" fontId="4" fillId="12" borderId="4" xfId="9" applyFont="1" applyFill="1" applyBorder="1" applyAlignment="1">
      <alignment horizontal="center" vertical="center" wrapText="1"/>
    </xf>
    <xf numFmtId="165" fontId="4" fillId="11" borderId="4" xfId="9" applyFont="1" applyFill="1" applyBorder="1" applyAlignment="1">
      <alignment vertical="center"/>
    </xf>
    <xf numFmtId="165" fontId="3" fillId="0" borderId="59" xfId="9" applyFont="1" applyBorder="1" applyAlignment="1">
      <alignment horizontal="center" wrapText="1"/>
    </xf>
    <xf numFmtId="165" fontId="1" fillId="0" borderId="5" xfId="9" applyFont="1" applyBorder="1" applyAlignment="1">
      <alignment horizontal="center" vertical="center"/>
    </xf>
    <xf numFmtId="44" fontId="3" fillId="0" borderId="0" xfId="10" applyNumberFormat="1" applyFont="1" applyAlignment="1">
      <alignment horizontal="center" vertical="center" wrapText="1"/>
    </xf>
    <xf numFmtId="164" fontId="15" fillId="11" borderId="13" xfId="13" applyFont="1" applyFill="1" applyBorder="1" applyAlignment="1" applyProtection="1">
      <alignment horizontal="center" vertical="center"/>
      <protection locked="0"/>
    </xf>
    <xf numFmtId="164" fontId="4" fillId="12" borderId="59" xfId="10" applyNumberFormat="1" applyFont="1" applyFill="1" applyBorder="1" applyAlignment="1">
      <alignment horizontal="center" vertical="center"/>
    </xf>
    <xf numFmtId="1" fontId="1" fillId="0" borderId="33" xfId="10" applyNumberFormat="1" applyBorder="1" applyAlignment="1">
      <alignment horizontal="center" vertical="center"/>
    </xf>
    <xf numFmtId="1" fontId="1" fillId="0" borderId="34" xfId="10" applyNumberFormat="1" applyBorder="1" applyAlignment="1">
      <alignment horizontal="center" vertical="center"/>
    </xf>
    <xf numFmtId="1" fontId="3" fillId="0" borderId="51" xfId="13" applyNumberFormat="1" applyFont="1" applyBorder="1" applyAlignment="1">
      <alignment horizontal="center" vertical="center"/>
    </xf>
    <xf numFmtId="1" fontId="3" fillId="0" borderId="52" xfId="13" applyNumberFormat="1" applyFont="1" applyBorder="1" applyAlignment="1">
      <alignment horizontal="center" vertical="center"/>
    </xf>
    <xf numFmtId="0" fontId="1" fillId="0" borderId="53" xfId="10" applyBorder="1" applyAlignment="1">
      <alignment horizontal="center" vertical="center"/>
    </xf>
    <xf numFmtId="0" fontId="1" fillId="0" borderId="54" xfId="10" applyBorder="1" applyAlignment="1">
      <alignment horizontal="center" vertical="center"/>
    </xf>
    <xf numFmtId="1" fontId="1" fillId="0" borderId="37" xfId="10" applyNumberFormat="1" applyBorder="1" applyAlignment="1">
      <alignment horizontal="center" vertical="center"/>
    </xf>
    <xf numFmtId="1" fontId="1" fillId="0" borderId="38" xfId="10" applyNumberFormat="1" applyBorder="1" applyAlignment="1">
      <alignment horizontal="center" vertical="center"/>
    </xf>
    <xf numFmtId="49" fontId="4" fillId="12" borderId="63" xfId="10" applyNumberFormat="1" applyFont="1" applyFill="1" applyBorder="1" applyAlignment="1">
      <alignment horizontal="left" vertical="center"/>
    </xf>
    <xf numFmtId="49" fontId="4" fillId="12" borderId="66" xfId="10" applyNumberFormat="1" applyFont="1" applyFill="1" applyBorder="1" applyAlignment="1">
      <alignment horizontal="left" vertical="center"/>
    </xf>
    <xf numFmtId="0" fontId="4" fillId="12" borderId="64" xfId="10" applyFont="1" applyFill="1" applyBorder="1" applyAlignment="1">
      <alignment horizontal="left" vertical="center"/>
    </xf>
    <xf numFmtId="0" fontId="4" fillId="12" borderId="67" xfId="10" applyFont="1" applyFill="1" applyBorder="1" applyAlignment="1">
      <alignment horizontal="left" vertical="center"/>
    </xf>
    <xf numFmtId="0" fontId="12" fillId="0" borderId="59" xfId="10" applyFont="1" applyBorder="1" applyAlignment="1">
      <alignment horizontal="center" vertical="center" wrapText="1"/>
    </xf>
    <xf numFmtId="0" fontId="3" fillId="0" borderId="39" xfId="10" applyFont="1" applyBorder="1" applyAlignment="1">
      <alignment horizontal="center" vertical="center" wrapText="1"/>
    </xf>
    <xf numFmtId="0" fontId="3" fillId="0" borderId="40" xfId="10" applyFont="1" applyBorder="1" applyAlignment="1">
      <alignment horizontal="center" vertical="center"/>
    </xf>
    <xf numFmtId="2" fontId="4" fillId="12" borderId="59" xfId="10" applyNumberFormat="1" applyFont="1" applyFill="1" applyBorder="1" applyAlignment="1">
      <alignment horizontal="center" vertical="center"/>
    </xf>
    <xf numFmtId="49" fontId="4" fillId="0" borderId="2" xfId="10" applyNumberFormat="1" applyFont="1" applyBorder="1" applyAlignment="1">
      <alignment horizontal="center" vertical="center" wrapText="1"/>
    </xf>
    <xf numFmtId="49" fontId="4" fillId="0" borderId="61" xfId="10" applyNumberFormat="1" applyFont="1" applyBorder="1" applyAlignment="1">
      <alignment horizontal="center" vertical="center" wrapText="1"/>
    </xf>
    <xf numFmtId="49" fontId="9" fillId="0" borderId="25" xfId="10" applyNumberFormat="1" applyFont="1" applyBorder="1" applyAlignment="1">
      <alignment horizontal="center" vertical="center" wrapText="1"/>
    </xf>
    <xf numFmtId="49" fontId="4" fillId="0" borderId="26" xfId="10" applyNumberFormat="1" applyFont="1" applyBorder="1" applyAlignment="1">
      <alignment horizontal="center" vertical="center" wrapText="1"/>
    </xf>
    <xf numFmtId="49" fontId="4" fillId="0" borderId="27" xfId="10" applyNumberFormat="1" applyFont="1" applyBorder="1" applyAlignment="1">
      <alignment horizontal="center" vertical="center" wrapText="1"/>
    </xf>
    <xf numFmtId="49" fontId="12" fillId="0" borderId="6" xfId="10" applyNumberFormat="1" applyFont="1" applyBorder="1" applyAlignment="1">
      <alignment horizontal="left" vertical="center"/>
    </xf>
    <xf numFmtId="49" fontId="12" fillId="0" borderId="0" xfId="10" applyNumberFormat="1" applyFont="1" applyAlignment="1">
      <alignment horizontal="left" vertical="center"/>
    </xf>
    <xf numFmtId="49" fontId="12" fillId="0" borderId="20" xfId="10" applyNumberFormat="1" applyFont="1" applyBorder="1" applyAlignment="1">
      <alignment horizontal="left" vertical="center"/>
    </xf>
    <xf numFmtId="0" fontId="4" fillId="0" borderId="5" xfId="10" applyFont="1" applyBorder="1" applyAlignment="1">
      <alignment horizontal="center" vertical="center" wrapText="1"/>
    </xf>
    <xf numFmtId="14" fontId="4" fillId="0" borderId="5" xfId="10" applyNumberFormat="1" applyFont="1" applyBorder="1" applyAlignment="1">
      <alignment horizontal="center" vertical="center" wrapText="1"/>
    </xf>
    <xf numFmtId="0" fontId="4" fillId="11" borderId="10" xfId="10" applyFont="1" applyFill="1" applyBorder="1" applyAlignment="1">
      <alignment horizontal="center" vertical="center" wrapText="1"/>
    </xf>
    <xf numFmtId="0" fontId="4" fillId="11" borderId="18" xfId="10" applyFont="1" applyFill="1" applyBorder="1" applyAlignment="1">
      <alignment horizontal="center" vertical="center" wrapText="1"/>
    </xf>
    <xf numFmtId="0" fontId="4" fillId="11" borderId="21" xfId="10" applyFont="1" applyFill="1" applyBorder="1" applyAlignment="1">
      <alignment horizontal="center" vertical="center" wrapText="1"/>
    </xf>
    <xf numFmtId="0" fontId="4" fillId="11" borderId="22" xfId="10" applyFont="1" applyFill="1" applyBorder="1" applyAlignment="1">
      <alignment horizontal="center" vertical="center" wrapText="1"/>
    </xf>
    <xf numFmtId="49" fontId="4" fillId="0" borderId="17" xfId="10" applyNumberFormat="1" applyFont="1" applyBorder="1" applyAlignment="1">
      <alignment horizontal="center" vertical="center" wrapText="1"/>
    </xf>
    <xf numFmtId="49" fontId="4" fillId="0" borderId="10" xfId="10" applyNumberFormat="1" applyFont="1" applyBorder="1" applyAlignment="1">
      <alignment horizontal="center" vertical="center" wrapText="1"/>
    </xf>
    <xf numFmtId="49" fontId="4" fillId="0" borderId="11" xfId="10" applyNumberFormat="1" applyFont="1" applyBorder="1" applyAlignment="1">
      <alignment horizontal="center" vertical="center" wrapText="1"/>
    </xf>
    <xf numFmtId="49" fontId="4" fillId="0" borderId="19" xfId="10" applyNumberFormat="1" applyFont="1" applyBorder="1" applyAlignment="1">
      <alignment horizontal="center" vertical="center" wrapText="1"/>
    </xf>
    <xf numFmtId="49" fontId="4" fillId="0" borderId="0" xfId="10" applyNumberFormat="1" applyFont="1" applyAlignment="1">
      <alignment horizontal="center" vertical="center" wrapText="1"/>
    </xf>
    <xf numFmtId="49" fontId="4" fillId="0" borderId="3" xfId="10" applyNumberFormat="1" applyFont="1" applyBorder="1" applyAlignment="1">
      <alignment horizontal="center" vertical="center" wrapText="1"/>
    </xf>
    <xf numFmtId="49" fontId="4" fillId="0" borderId="28" xfId="10" applyNumberFormat="1" applyFont="1" applyBorder="1" applyAlignment="1">
      <alignment horizontal="center" vertical="center" wrapText="1"/>
    </xf>
    <xf numFmtId="49" fontId="4" fillId="0" borderId="8" xfId="10" applyNumberFormat="1" applyFont="1" applyBorder="1" applyAlignment="1">
      <alignment horizontal="center" vertical="center" wrapText="1"/>
    </xf>
    <xf numFmtId="49" fontId="4" fillId="0" borderId="9" xfId="10" applyNumberFormat="1" applyFont="1" applyBorder="1" applyAlignment="1">
      <alignment horizontal="center" vertical="center" wrapText="1"/>
    </xf>
    <xf numFmtId="49" fontId="11" fillId="0" borderId="7" xfId="10" applyNumberFormat="1" applyFont="1" applyBorder="1" applyAlignment="1">
      <alignment horizontal="left" vertical="center"/>
    </xf>
    <xf numFmtId="49" fontId="11" fillId="0" borderId="8" xfId="10" applyNumberFormat="1" applyFont="1" applyBorder="1" applyAlignment="1">
      <alignment horizontal="left" vertical="center"/>
    </xf>
    <xf numFmtId="49" fontId="11" fillId="0" borderId="62" xfId="10" applyNumberFormat="1" applyFont="1" applyBorder="1" applyAlignment="1">
      <alignment horizontal="left" vertical="center"/>
    </xf>
    <xf numFmtId="0" fontId="4" fillId="0" borderId="4" xfId="10" applyFont="1" applyBorder="1" applyAlignment="1">
      <alignment horizontal="center" vertical="center" wrapText="1"/>
    </xf>
    <xf numFmtId="49" fontId="4" fillId="11" borderId="8" xfId="10" applyNumberFormat="1" applyFont="1" applyFill="1" applyBorder="1" applyAlignment="1">
      <alignment horizontal="center" vertical="center"/>
    </xf>
    <xf numFmtId="0" fontId="7" fillId="0" borderId="2" xfId="10" applyFont="1" applyBorder="1" applyAlignment="1">
      <alignment horizontal="center" vertical="center"/>
    </xf>
    <xf numFmtId="2" fontId="3" fillId="0" borderId="5" xfId="10" applyNumberFormat="1" applyFont="1" applyBorder="1" applyAlignment="1">
      <alignment horizontal="center"/>
    </xf>
    <xf numFmtId="1" fontId="3" fillId="0" borderId="45" xfId="10" applyNumberFormat="1" applyFont="1" applyBorder="1" applyAlignment="1">
      <alignment horizontal="center" vertical="center"/>
    </xf>
    <xf numFmtId="1" fontId="3" fillId="0" borderId="46" xfId="10" applyNumberFormat="1" applyFont="1" applyBorder="1" applyAlignment="1">
      <alignment horizontal="center" vertical="center"/>
    </xf>
    <xf numFmtId="1" fontId="3" fillId="0" borderId="43" xfId="10" applyNumberFormat="1" applyFont="1" applyBorder="1" applyAlignment="1">
      <alignment horizontal="center" vertical="center"/>
    </xf>
    <xf numFmtId="1" fontId="3" fillId="0" borderId="44" xfId="10" applyNumberFormat="1" applyFont="1" applyBorder="1" applyAlignment="1">
      <alignment horizontal="center" vertical="center"/>
    </xf>
    <xf numFmtId="0" fontId="3" fillId="0" borderId="43" xfId="10" applyFont="1" applyBorder="1" applyAlignment="1">
      <alignment horizontal="center" vertical="center"/>
    </xf>
    <xf numFmtId="1" fontId="3" fillId="0" borderId="47" xfId="10" applyNumberFormat="1" applyFont="1" applyBorder="1" applyAlignment="1">
      <alignment horizontal="center" vertical="center"/>
    </xf>
    <xf numFmtId="1" fontId="3" fillId="0" borderId="48" xfId="10" applyNumberFormat="1" applyFont="1" applyBorder="1" applyAlignment="1">
      <alignment horizontal="center" vertical="center"/>
    </xf>
    <xf numFmtId="1" fontId="3" fillId="0" borderId="49" xfId="10" applyNumberFormat="1" applyFont="1" applyBorder="1" applyAlignment="1">
      <alignment horizontal="center" vertical="center"/>
    </xf>
    <xf numFmtId="1" fontId="3" fillId="0" borderId="50" xfId="10" applyNumberFormat="1" applyFont="1" applyBorder="1" applyAlignment="1">
      <alignment horizontal="center" vertical="center"/>
    </xf>
    <xf numFmtId="1" fontId="1" fillId="0" borderId="41" xfId="10" applyNumberFormat="1" applyBorder="1" applyAlignment="1">
      <alignment horizontal="center" vertical="center"/>
    </xf>
    <xf numFmtId="1" fontId="1" fillId="0" borderId="42" xfId="10" applyNumberFormat="1" applyBorder="1" applyAlignment="1">
      <alignment horizontal="center" vertical="center"/>
    </xf>
    <xf numFmtId="0" fontId="15" fillId="11" borderId="32" xfId="10" applyFont="1" applyFill="1" applyBorder="1" applyAlignment="1" applyProtection="1">
      <alignment horizontal="left" vertical="center" wrapText="1"/>
      <protection locked="0"/>
    </xf>
    <xf numFmtId="0" fontId="15" fillId="11" borderId="23" xfId="10" applyFont="1" applyFill="1" applyBorder="1" applyAlignment="1" applyProtection="1">
      <alignment horizontal="left" vertical="center" wrapText="1"/>
      <protection locked="0"/>
    </xf>
    <xf numFmtId="0" fontId="15" fillId="11" borderId="24" xfId="10" applyFont="1" applyFill="1" applyBorder="1" applyAlignment="1" applyProtection="1">
      <alignment horizontal="left" vertical="center" wrapText="1"/>
      <protection locked="0"/>
    </xf>
    <xf numFmtId="0" fontId="4" fillId="0" borderId="29" xfId="10" applyFont="1" applyBorder="1" applyAlignment="1">
      <alignment horizontal="center" vertical="center" wrapText="1"/>
    </xf>
    <xf numFmtId="0" fontId="4" fillId="0" borderId="30" xfId="10" applyFont="1" applyBorder="1" applyAlignment="1">
      <alignment horizontal="center" vertical="center" wrapText="1"/>
    </xf>
    <xf numFmtId="0" fontId="4" fillId="0" borderId="31" xfId="10" applyFont="1" applyBorder="1" applyAlignment="1">
      <alignment horizontal="center" vertical="center" wrapText="1"/>
    </xf>
    <xf numFmtId="0" fontId="3" fillId="0" borderId="40" xfId="10" applyFont="1" applyBorder="1" applyAlignment="1">
      <alignment horizontal="center" vertical="center" wrapText="1"/>
    </xf>
    <xf numFmtId="14" fontId="12" fillId="0" borderId="57" xfId="10" applyNumberFormat="1" applyFont="1" applyBorder="1" applyAlignment="1">
      <alignment horizontal="center" vertical="center"/>
    </xf>
    <xf numFmtId="1" fontId="1" fillId="0" borderId="35" xfId="10" applyNumberFormat="1" applyBorder="1" applyAlignment="1">
      <alignment horizontal="center" vertical="center"/>
    </xf>
    <xf numFmtId="1" fontId="1" fillId="0" borderId="36" xfId="10" applyNumberFormat="1" applyBorder="1" applyAlignment="1">
      <alignment horizontal="center" vertical="center"/>
    </xf>
    <xf numFmtId="14" fontId="12" fillId="0" borderId="0" xfId="10" applyNumberFormat="1" applyFont="1" applyAlignment="1">
      <alignment horizontal="center" vertical="center"/>
    </xf>
    <xf numFmtId="167" fontId="19" fillId="0" borderId="5" xfId="0" applyNumberFormat="1" applyFont="1" applyBorder="1" applyAlignment="1">
      <alignment horizontal="right"/>
    </xf>
    <xf numFmtId="0" fontId="19" fillId="11" borderId="5" xfId="0" applyFont="1" applyFill="1" applyBorder="1" applyAlignment="1">
      <alignment horizontal="center"/>
    </xf>
    <xf numFmtId="167" fontId="19" fillId="11" borderId="5" xfId="0" applyNumberFormat="1" applyFont="1" applyFill="1" applyBorder="1" applyAlignment="1">
      <alignment horizontal="right"/>
    </xf>
    <xf numFmtId="169" fontId="21" fillId="0" borderId="5" xfId="0" applyNumberFormat="1" applyFont="1" applyBorder="1" applyAlignment="1">
      <alignment horizontal="right"/>
    </xf>
    <xf numFmtId="171" fontId="22" fillId="0" borderId="5" xfId="0" applyNumberFormat="1" applyFont="1" applyBorder="1" applyAlignment="1">
      <alignment horizontal="right"/>
    </xf>
    <xf numFmtId="0" fontId="20" fillId="14" borderId="5" xfId="0" applyFont="1" applyFill="1" applyBorder="1" applyAlignment="1">
      <alignment horizontal="left" wrapText="1"/>
    </xf>
    <xf numFmtId="0" fontId="19" fillId="14" borderId="5" xfId="0" applyFont="1" applyFill="1" applyBorder="1" applyAlignment="1">
      <alignment horizontal="center"/>
    </xf>
    <xf numFmtId="167" fontId="19" fillId="14" borderId="5" xfId="0" applyNumberFormat="1" applyFont="1" applyFill="1" applyBorder="1" applyAlignment="1">
      <alignment horizontal="right"/>
    </xf>
    <xf numFmtId="164" fontId="4" fillId="14" borderId="16" xfId="14" applyFont="1" applyFill="1" applyBorder="1" applyAlignment="1">
      <alignment horizontal="center" vertical="center"/>
    </xf>
    <xf numFmtId="0" fontId="4" fillId="14" borderId="16" xfId="10" applyFont="1" applyFill="1" applyBorder="1" applyAlignment="1">
      <alignment horizontal="center" vertical="center" wrapText="1"/>
    </xf>
    <xf numFmtId="164" fontId="4" fillId="14" borderId="16" xfId="10" applyNumberFormat="1" applyFont="1" applyFill="1" applyBorder="1" applyAlignment="1">
      <alignment horizontal="center" vertical="center" wrapText="1"/>
    </xf>
    <xf numFmtId="165" fontId="19" fillId="14" borderId="5" xfId="9" applyFont="1" applyFill="1" applyBorder="1" applyAlignment="1">
      <alignment horizontal="right"/>
    </xf>
    <xf numFmtId="165" fontId="4" fillId="14" borderId="16" xfId="9" applyFont="1" applyFill="1" applyBorder="1" applyAlignment="1">
      <alignment horizontal="center" vertical="center" wrapText="1"/>
    </xf>
    <xf numFmtId="9" fontId="4" fillId="14" borderId="69" xfId="12" applyFont="1" applyFill="1" applyBorder="1" applyAlignment="1">
      <alignment horizontal="center" vertical="center" wrapText="1"/>
    </xf>
    <xf numFmtId="164" fontId="4" fillId="14" borderId="5" xfId="14" applyFont="1" applyFill="1" applyBorder="1" applyAlignment="1">
      <alignment horizontal="center" vertical="center"/>
    </xf>
    <xf numFmtId="164" fontId="9" fillId="14" borderId="5" xfId="14" applyFont="1" applyFill="1" applyBorder="1" applyAlignment="1">
      <alignment horizontal="center" vertical="center"/>
    </xf>
    <xf numFmtId="2" fontId="9" fillId="14" borderId="5" xfId="14" applyNumberFormat="1" applyFont="1" applyFill="1" applyBorder="1" applyAlignment="1">
      <alignment horizontal="center" vertical="center"/>
    </xf>
    <xf numFmtId="165" fontId="14" fillId="14" borderId="5" xfId="9" applyFont="1" applyFill="1" applyBorder="1" applyAlignment="1" applyProtection="1">
      <alignment horizontal="center" vertical="center"/>
      <protection locked="0"/>
    </xf>
    <xf numFmtId="9" fontId="9" fillId="14" borderId="13" xfId="12" applyFont="1" applyFill="1" applyBorder="1" applyAlignment="1">
      <alignment horizontal="center" vertical="center" wrapText="1"/>
    </xf>
    <xf numFmtId="171" fontId="22" fillId="14" borderId="5" xfId="0" applyNumberFormat="1" applyFont="1" applyFill="1" applyBorder="1" applyAlignment="1">
      <alignment horizontal="right"/>
    </xf>
    <xf numFmtId="171" fontId="21" fillId="14" borderId="5" xfId="0" applyNumberFormat="1" applyFont="1" applyFill="1" applyBorder="1" applyAlignment="1">
      <alignment horizontal="right"/>
    </xf>
    <xf numFmtId="165" fontId="21" fillId="14" borderId="5" xfId="9" applyFont="1" applyFill="1" applyBorder="1" applyAlignment="1">
      <alignment horizontal="right"/>
    </xf>
    <xf numFmtId="0" fontId="1" fillId="0" borderId="0" xfId="10" applyFont="1" applyAlignment="1">
      <alignment horizontal="center" vertical="center" wrapText="1"/>
    </xf>
    <xf numFmtId="171" fontId="2" fillId="0" borderId="0" xfId="10" applyNumberFormat="1" applyFont="1" applyAlignment="1">
      <alignment horizontal="center" vertical="center" wrapText="1"/>
    </xf>
    <xf numFmtId="44" fontId="3" fillId="13" borderId="0" xfId="10" applyNumberFormat="1" applyFont="1" applyFill="1" applyAlignment="1">
      <alignment horizontal="center" vertical="center" wrapText="1"/>
    </xf>
    <xf numFmtId="0" fontId="3" fillId="13" borderId="0" xfId="10" applyFont="1" applyFill="1" applyAlignment="1">
      <alignment horizontal="center" vertical="center" wrapText="1"/>
    </xf>
    <xf numFmtId="44" fontId="3" fillId="13" borderId="0" xfId="10" applyNumberFormat="1" applyFont="1" applyFill="1" applyAlignment="1">
      <alignment horizontal="right" vertical="center" wrapText="1"/>
    </xf>
    <xf numFmtId="0" fontId="2" fillId="13" borderId="0" xfId="10" applyFont="1" applyFill="1" applyAlignment="1">
      <alignment horizontal="center" vertical="center" wrapText="1"/>
    </xf>
    <xf numFmtId="2" fontId="2" fillId="0" borderId="0" xfId="10" applyNumberFormat="1" applyFont="1" applyAlignment="1">
      <alignment horizontal="center" vertical="center" wrapText="1"/>
    </xf>
  </cellXfs>
  <cellStyles count="2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40% - Ênfase3 2" xfId="5" xr:uid="{00000000-0005-0000-0000-000004000000}"/>
    <cellStyle name="60% - Ênfase3 2" xfId="6" xr:uid="{00000000-0005-0000-0000-000005000000}"/>
    <cellStyle name="60% - Ênfase4 2" xfId="7" xr:uid="{00000000-0005-0000-0000-000006000000}"/>
    <cellStyle name="60% - Ênfase6 2" xfId="8" xr:uid="{00000000-0005-0000-0000-000007000000}"/>
    <cellStyle name="Excel Built-in Normal" xfId="18" xr:uid="{00000000-0005-0000-0000-000008000000}"/>
    <cellStyle name="Moeda" xfId="9" builtinId="4"/>
    <cellStyle name="Moeda 2" xfId="19" xr:uid="{00000000-0005-0000-0000-00000A000000}"/>
    <cellStyle name="Normal" xfId="0" builtinId="0"/>
    <cellStyle name="Normal 2" xfId="10" xr:uid="{00000000-0005-0000-0000-00000C000000}"/>
    <cellStyle name="Normal 3" xfId="16" xr:uid="{00000000-0005-0000-0000-00000D000000}"/>
    <cellStyle name="Normal 6" xfId="15" xr:uid="{00000000-0005-0000-0000-00000E000000}"/>
    <cellStyle name="Nota 2" xfId="11" xr:uid="{00000000-0005-0000-0000-00000F000000}"/>
    <cellStyle name="Porcentagem" xfId="12" builtinId="5"/>
    <cellStyle name="Vírgula" xfId="13" builtinId="3"/>
    <cellStyle name="Vírgula 2" xfId="14" xr:uid="{00000000-0005-0000-0000-000012000000}"/>
    <cellStyle name="Vírgula 3" xfId="17" xr:uid="{00000000-0005-0000-0000-000013000000}"/>
  </cellStyles>
  <dxfs count="6"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172362</xdr:rowOff>
    </xdr:from>
    <xdr:to>
      <xdr:col>1</xdr:col>
      <xdr:colOff>2059304</xdr:colOff>
      <xdr:row>0</xdr:row>
      <xdr:rowOff>822031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A08449-77C8-C8FD-3285-47E1B0E6F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2362"/>
          <a:ext cx="3120661" cy="64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R110"/>
  <sheetViews>
    <sheetView tabSelected="1" zoomScale="70" zoomScaleNormal="70" zoomScaleSheetLayoutView="80" workbookViewId="0">
      <selection activeCell="B43" sqref="B43"/>
    </sheetView>
  </sheetViews>
  <sheetFormatPr defaultColWidth="9.140625" defaultRowHeight="12.75"/>
  <cols>
    <col min="1" max="1" width="15.42578125" style="79" customWidth="1"/>
    <col min="2" max="2" width="102.28515625" style="75" customWidth="1"/>
    <col min="3" max="3" width="7.42578125" style="2" customWidth="1"/>
    <col min="4" max="4" width="14.7109375" style="47" customWidth="1"/>
    <col min="5" max="5" width="13.5703125" style="2" customWidth="1"/>
    <col min="6" max="6" width="17.28515625" style="81" customWidth="1"/>
    <col min="7" max="7" width="14" style="48" customWidth="1"/>
    <col min="8" max="8" width="18" style="2" customWidth="1"/>
    <col min="9" max="9" width="19.7109375" style="54" customWidth="1"/>
    <col min="10" max="10" width="24.85546875" style="49" customWidth="1"/>
    <col min="11" max="11" width="19.7109375" style="48" customWidth="1"/>
    <col min="12" max="12" width="21.5703125" style="54" customWidth="1"/>
    <col min="13" max="14" width="21.5703125" style="48" customWidth="1"/>
    <col min="15" max="15" width="9.7109375" style="43" customWidth="1"/>
    <col min="16" max="16" width="58.28515625" style="1" customWidth="1"/>
    <col min="17" max="17" width="39" style="1" customWidth="1"/>
    <col min="18" max="18" width="12.140625" style="1" bestFit="1" customWidth="1"/>
    <col min="19" max="19" width="9.140625" style="1"/>
    <col min="20" max="20" width="37.140625" style="1" customWidth="1"/>
    <col min="21" max="16384" width="9.140625" style="1"/>
  </cols>
  <sheetData>
    <row r="1" spans="1:16" ht="75.75" customHeight="1">
      <c r="A1" s="76"/>
      <c r="B1" s="113" t="s">
        <v>61</v>
      </c>
      <c r="C1" s="113"/>
      <c r="D1" s="113"/>
      <c r="E1" s="114"/>
      <c r="F1" s="109" t="s">
        <v>48</v>
      </c>
      <c r="G1" s="109"/>
      <c r="H1" s="109"/>
      <c r="I1" s="141" t="s">
        <v>58</v>
      </c>
      <c r="J1" s="141"/>
      <c r="K1" s="141"/>
      <c r="L1" s="141"/>
      <c r="M1" s="115" t="s">
        <v>217</v>
      </c>
      <c r="N1" s="116"/>
      <c r="O1" s="117"/>
    </row>
    <row r="2" spans="1:16" ht="15" customHeight="1">
      <c r="A2" s="118" t="s">
        <v>53</v>
      </c>
      <c r="B2" s="119"/>
      <c r="C2" s="119"/>
      <c r="D2" s="119"/>
      <c r="E2" s="120"/>
      <c r="F2" s="121" t="s">
        <v>49</v>
      </c>
      <c r="G2" s="121"/>
      <c r="H2" s="122"/>
      <c r="I2" s="123" t="s">
        <v>63</v>
      </c>
      <c r="J2" s="123"/>
      <c r="K2" s="123"/>
      <c r="L2" s="124"/>
      <c r="M2" s="127"/>
      <c r="N2" s="128"/>
      <c r="O2" s="129"/>
    </row>
    <row r="3" spans="1:16" ht="13.5" customHeight="1">
      <c r="A3" s="118"/>
      <c r="B3" s="119"/>
      <c r="C3" s="119"/>
      <c r="D3" s="119"/>
      <c r="E3" s="120"/>
      <c r="F3" s="121"/>
      <c r="G3" s="121"/>
      <c r="H3" s="121"/>
      <c r="I3" s="125"/>
      <c r="J3" s="125"/>
      <c r="K3" s="125"/>
      <c r="L3" s="126"/>
      <c r="M3" s="130"/>
      <c r="N3" s="131"/>
      <c r="O3" s="132"/>
    </row>
    <row r="4" spans="1:16" ht="27.75" customHeight="1" thickBot="1">
      <c r="A4" s="136" t="s">
        <v>62</v>
      </c>
      <c r="B4" s="137"/>
      <c r="C4" s="137"/>
      <c r="D4" s="137"/>
      <c r="E4" s="138"/>
      <c r="F4" s="139" t="s">
        <v>50</v>
      </c>
      <c r="G4" s="139"/>
      <c r="H4" s="20"/>
      <c r="I4" s="140" t="s">
        <v>64</v>
      </c>
      <c r="J4" s="140"/>
      <c r="K4" s="140"/>
      <c r="L4" s="140"/>
      <c r="M4" s="133"/>
      <c r="N4" s="134"/>
      <c r="O4" s="135"/>
    </row>
    <row r="5" spans="1:16" s="2" customFormat="1" ht="15" customHeight="1">
      <c r="A5" s="105" t="s">
        <v>0</v>
      </c>
      <c r="B5" s="107" t="s">
        <v>1</v>
      </c>
      <c r="C5" s="112" t="s">
        <v>3</v>
      </c>
      <c r="D5" s="112"/>
      <c r="E5" s="112"/>
      <c r="F5" s="112"/>
      <c r="G5" s="112"/>
      <c r="H5" s="112"/>
      <c r="I5" s="55"/>
      <c r="J5" s="96" t="s">
        <v>5</v>
      </c>
      <c r="K5" s="96"/>
      <c r="L5" s="96"/>
      <c r="M5" s="96"/>
      <c r="N5" s="96"/>
      <c r="O5" s="56"/>
    </row>
    <row r="6" spans="1:16" s="3" customFormat="1" ht="54.75" customHeight="1" thickBot="1">
      <c r="A6" s="106"/>
      <c r="B6" s="108"/>
      <c r="C6" s="57" t="s">
        <v>2</v>
      </c>
      <c r="D6" s="58" t="s">
        <v>7</v>
      </c>
      <c r="E6" s="59" t="s">
        <v>8</v>
      </c>
      <c r="F6" s="57" t="s">
        <v>9</v>
      </c>
      <c r="G6" s="60" t="s">
        <v>10</v>
      </c>
      <c r="H6" s="59" t="s">
        <v>11</v>
      </c>
      <c r="I6" s="61" t="s">
        <v>4</v>
      </c>
      <c r="J6" s="62" t="s">
        <v>12</v>
      </c>
      <c r="K6" s="60" t="s">
        <v>13</v>
      </c>
      <c r="L6" s="90" t="s">
        <v>9</v>
      </c>
      <c r="M6" s="60" t="s">
        <v>14</v>
      </c>
      <c r="N6" s="60" t="s">
        <v>11</v>
      </c>
      <c r="O6" s="63" t="s">
        <v>6</v>
      </c>
    </row>
    <row r="7" spans="1:16" s="65" customFormat="1" ht="15.75">
      <c r="A7" s="170" t="s">
        <v>54</v>
      </c>
      <c r="B7" s="170" t="s">
        <v>65</v>
      </c>
      <c r="C7" s="171"/>
      <c r="D7" s="172"/>
      <c r="E7" s="173"/>
      <c r="F7" s="174"/>
      <c r="G7" s="175"/>
      <c r="H7" s="174"/>
      <c r="I7" s="176"/>
      <c r="J7" s="186">
        <v>90624.37</v>
      </c>
      <c r="K7" s="177">
        <f>K8</f>
        <v>0</v>
      </c>
      <c r="L7" s="177">
        <f>L8+L11+L16+L22+L30+L78</f>
        <v>83676.929999999993</v>
      </c>
      <c r="M7" s="177">
        <f t="shared" ref="M7:N7" si="0">M8+M11+M16+M22+M30+M78</f>
        <v>83676.929999999993</v>
      </c>
      <c r="N7" s="177">
        <f t="shared" si="0"/>
        <v>6947.4400000000005</v>
      </c>
      <c r="O7" s="178">
        <f>TRUNC(M7/J7*1,2)</f>
        <v>0.92</v>
      </c>
    </row>
    <row r="8" spans="1:16" s="65" customFormat="1" ht="15.75">
      <c r="A8" s="170" t="s">
        <v>55</v>
      </c>
      <c r="B8" s="170" t="s">
        <v>66</v>
      </c>
      <c r="C8" s="171"/>
      <c r="D8" s="172"/>
      <c r="E8" s="179"/>
      <c r="F8" s="179"/>
      <c r="G8" s="180">
        <f t="shared" ref="G8:G71" si="1">E8+F8</f>
        <v>0</v>
      </c>
      <c r="H8" s="181">
        <f t="shared" ref="H8:H71" si="2">D8-G8</f>
        <v>0</v>
      </c>
      <c r="I8" s="176"/>
      <c r="J8" s="186">
        <v>4295.5</v>
      </c>
      <c r="K8" s="182">
        <f>SUM(K10+K9)</f>
        <v>0</v>
      </c>
      <c r="L8" s="182">
        <f>SUM(L10+L9)</f>
        <v>4295.5</v>
      </c>
      <c r="M8" s="182">
        <f t="shared" ref="M8:N8" si="3">SUM(M10+M9)</f>
        <v>4295.5</v>
      </c>
      <c r="N8" s="182">
        <f t="shared" si="3"/>
        <v>0</v>
      </c>
      <c r="O8" s="183">
        <f t="shared" ref="O7:O70" si="4">TRUNC(M8/J8*1,2)</f>
        <v>1</v>
      </c>
      <c r="P8" s="94">
        <f>J8-L8-N8</f>
        <v>0</v>
      </c>
    </row>
    <row r="9" spans="1:16" s="3" customFormat="1" ht="15.75">
      <c r="A9" s="88" t="s">
        <v>67</v>
      </c>
      <c r="B9" s="89" t="s">
        <v>68</v>
      </c>
      <c r="C9" s="87" t="s">
        <v>69</v>
      </c>
      <c r="D9" s="165">
        <v>25</v>
      </c>
      <c r="E9" s="21"/>
      <c r="F9" s="53">
        <v>25</v>
      </c>
      <c r="G9" s="21">
        <f t="shared" si="1"/>
        <v>25</v>
      </c>
      <c r="H9" s="25">
        <f t="shared" si="2"/>
        <v>0</v>
      </c>
      <c r="I9" s="169">
        <v>115.22</v>
      </c>
      <c r="J9" s="169">
        <v>2880.5</v>
      </c>
      <c r="K9" s="26">
        <f t="shared" ref="K9:K72" si="5">TRUNC(E9*I9,2)</f>
        <v>0</v>
      </c>
      <c r="L9" s="26">
        <f>IF(G9=D9,J9-K9,TRUNC(F9*I9,2))</f>
        <v>2880.5</v>
      </c>
      <c r="M9" s="26">
        <f t="shared" ref="M9:M72" si="6">ROUND(G9*I9,2)</f>
        <v>2880.5</v>
      </c>
      <c r="N9" s="26">
        <f t="shared" ref="N9:N71" si="7">J9-M9</f>
        <v>0</v>
      </c>
      <c r="O9" s="64">
        <f t="shared" si="4"/>
        <v>1</v>
      </c>
      <c r="P9" s="94"/>
    </row>
    <row r="10" spans="1:16" s="65" customFormat="1" ht="15.75">
      <c r="A10" s="88" t="s">
        <v>70</v>
      </c>
      <c r="B10" s="89" t="s">
        <v>71</v>
      </c>
      <c r="C10" s="87" t="s">
        <v>69</v>
      </c>
      <c r="D10" s="165">
        <v>50</v>
      </c>
      <c r="E10" s="53"/>
      <c r="F10" s="53">
        <v>50</v>
      </c>
      <c r="G10" s="21">
        <f t="shared" si="1"/>
        <v>50</v>
      </c>
      <c r="H10" s="25">
        <f t="shared" si="2"/>
        <v>0</v>
      </c>
      <c r="I10" s="169">
        <v>28.3</v>
      </c>
      <c r="J10" s="169">
        <v>1415</v>
      </c>
      <c r="K10" s="26">
        <f t="shared" si="5"/>
        <v>0</v>
      </c>
      <c r="L10" s="26">
        <f t="shared" ref="L10:L73" si="8">IF(G10=D10,J10-K10,TRUNC(F10*I10,2))</f>
        <v>1415</v>
      </c>
      <c r="M10" s="26">
        <f t="shared" si="6"/>
        <v>1415</v>
      </c>
      <c r="N10" s="26">
        <f t="shared" si="7"/>
        <v>0</v>
      </c>
      <c r="O10" s="64">
        <f t="shared" si="4"/>
        <v>1</v>
      </c>
      <c r="P10" s="94"/>
    </row>
    <row r="11" spans="1:16" s="3" customFormat="1" ht="15.75">
      <c r="A11" s="170" t="s">
        <v>72</v>
      </c>
      <c r="B11" s="170" t="s">
        <v>73</v>
      </c>
      <c r="C11" s="171"/>
      <c r="D11" s="172"/>
      <c r="E11" s="180"/>
      <c r="F11" s="179"/>
      <c r="G11" s="180">
        <f t="shared" si="1"/>
        <v>0</v>
      </c>
      <c r="H11" s="181">
        <f t="shared" si="2"/>
        <v>0</v>
      </c>
      <c r="I11" s="184"/>
      <c r="J11" s="185">
        <v>7049.69</v>
      </c>
      <c r="K11" s="182">
        <f>SUM(K12:K15)</f>
        <v>0</v>
      </c>
      <c r="L11" s="182">
        <f t="shared" ref="L11:N11" si="9">SUM(L12:L15)</f>
        <v>1909.14</v>
      </c>
      <c r="M11" s="182">
        <f t="shared" si="9"/>
        <v>1909.14</v>
      </c>
      <c r="N11" s="182">
        <f t="shared" si="9"/>
        <v>5140.55</v>
      </c>
      <c r="O11" s="183">
        <f t="shared" si="4"/>
        <v>0.27</v>
      </c>
      <c r="P11" s="94"/>
    </row>
    <row r="12" spans="1:16" s="65" customFormat="1" ht="15.75">
      <c r="A12" s="88" t="s">
        <v>74</v>
      </c>
      <c r="B12" s="89" t="s">
        <v>75</v>
      </c>
      <c r="C12" s="87" t="s">
        <v>76</v>
      </c>
      <c r="D12" s="165">
        <v>2</v>
      </c>
      <c r="E12" s="53"/>
      <c r="F12" s="53"/>
      <c r="G12" s="21">
        <f t="shared" si="1"/>
        <v>0</v>
      </c>
      <c r="H12" s="25">
        <f t="shared" si="2"/>
        <v>2</v>
      </c>
      <c r="I12" s="169">
        <v>1330.78</v>
      </c>
      <c r="J12" s="169">
        <v>2661.56</v>
      </c>
      <c r="K12" s="26">
        <f t="shared" si="5"/>
        <v>0</v>
      </c>
      <c r="L12" s="26">
        <f t="shared" si="8"/>
        <v>0</v>
      </c>
      <c r="M12" s="26">
        <f t="shared" si="6"/>
        <v>0</v>
      </c>
      <c r="N12" s="26">
        <f t="shared" si="7"/>
        <v>2661.56</v>
      </c>
      <c r="O12" s="64">
        <f t="shared" si="4"/>
        <v>0</v>
      </c>
      <c r="P12" s="94"/>
    </row>
    <row r="13" spans="1:16" s="65" customFormat="1" ht="15.75">
      <c r="A13" s="88" t="s">
        <v>77</v>
      </c>
      <c r="B13" s="89" t="s">
        <v>78</v>
      </c>
      <c r="C13" s="87" t="s">
        <v>76</v>
      </c>
      <c r="D13" s="165">
        <v>2</v>
      </c>
      <c r="E13" s="53"/>
      <c r="F13" s="53"/>
      <c r="G13" s="21">
        <f t="shared" si="1"/>
        <v>0</v>
      </c>
      <c r="H13" s="25">
        <f t="shared" si="2"/>
        <v>2</v>
      </c>
      <c r="I13" s="169">
        <v>677.49</v>
      </c>
      <c r="J13" s="169">
        <v>1354.98</v>
      </c>
      <c r="K13" s="26">
        <f t="shared" si="5"/>
        <v>0</v>
      </c>
      <c r="L13" s="26">
        <f t="shared" si="8"/>
        <v>0</v>
      </c>
      <c r="M13" s="26">
        <f t="shared" si="6"/>
        <v>0</v>
      </c>
      <c r="N13" s="26">
        <f t="shared" si="7"/>
        <v>1354.98</v>
      </c>
      <c r="O13" s="64">
        <f t="shared" si="4"/>
        <v>0</v>
      </c>
      <c r="P13" s="94"/>
    </row>
    <row r="14" spans="1:16" s="3" customFormat="1" ht="15.75">
      <c r="A14" s="88" t="s">
        <v>79</v>
      </c>
      <c r="B14" s="89" t="s">
        <v>80</v>
      </c>
      <c r="C14" s="87" t="s">
        <v>51</v>
      </c>
      <c r="D14" s="165">
        <v>37.630000000000003</v>
      </c>
      <c r="E14" s="21"/>
      <c r="F14" s="53"/>
      <c r="G14" s="21">
        <f t="shared" si="1"/>
        <v>0</v>
      </c>
      <c r="H14" s="25">
        <f t="shared" si="2"/>
        <v>37.630000000000003</v>
      </c>
      <c r="I14" s="169">
        <v>29.87</v>
      </c>
      <c r="J14" s="169">
        <v>1124.01</v>
      </c>
      <c r="K14" s="26">
        <f t="shared" si="5"/>
        <v>0</v>
      </c>
      <c r="L14" s="26">
        <f t="shared" si="8"/>
        <v>0</v>
      </c>
      <c r="M14" s="26">
        <f t="shared" si="6"/>
        <v>0</v>
      </c>
      <c r="N14" s="26">
        <f t="shared" si="7"/>
        <v>1124.01</v>
      </c>
      <c r="O14" s="64">
        <f t="shared" si="4"/>
        <v>0</v>
      </c>
      <c r="P14" s="94"/>
    </row>
    <row r="15" spans="1:16" s="3" customFormat="1" ht="30">
      <c r="A15" s="88" t="s">
        <v>81</v>
      </c>
      <c r="B15" s="89" t="s">
        <v>82</v>
      </c>
      <c r="C15" s="87" t="s">
        <v>83</v>
      </c>
      <c r="D15" s="165">
        <v>6</v>
      </c>
      <c r="E15" s="21"/>
      <c r="F15" s="53">
        <v>6</v>
      </c>
      <c r="G15" s="21">
        <f t="shared" si="1"/>
        <v>6</v>
      </c>
      <c r="H15" s="25">
        <f t="shared" si="2"/>
        <v>0</v>
      </c>
      <c r="I15" s="169">
        <v>318.19</v>
      </c>
      <c r="J15" s="169">
        <v>1909.14</v>
      </c>
      <c r="K15" s="26">
        <f t="shared" si="5"/>
        <v>0</v>
      </c>
      <c r="L15" s="26">
        <f t="shared" si="8"/>
        <v>1909.14</v>
      </c>
      <c r="M15" s="26">
        <f t="shared" si="6"/>
        <v>1909.14</v>
      </c>
      <c r="N15" s="26">
        <f t="shared" si="7"/>
        <v>0</v>
      </c>
      <c r="O15" s="64">
        <f t="shared" si="4"/>
        <v>1</v>
      </c>
      <c r="P15" s="94"/>
    </row>
    <row r="16" spans="1:16" s="65" customFormat="1" ht="15.75">
      <c r="A16" s="170" t="s">
        <v>84</v>
      </c>
      <c r="B16" s="170" t="s">
        <v>85</v>
      </c>
      <c r="C16" s="171"/>
      <c r="D16" s="172"/>
      <c r="E16" s="179"/>
      <c r="F16" s="179"/>
      <c r="G16" s="180">
        <f t="shared" si="1"/>
        <v>0</v>
      </c>
      <c r="H16" s="181">
        <f t="shared" si="2"/>
        <v>0</v>
      </c>
      <c r="I16" s="184"/>
      <c r="J16" s="185">
        <v>4717.3599999999997</v>
      </c>
      <c r="K16" s="182">
        <f>SUM(K17:K21)</f>
        <v>0</v>
      </c>
      <c r="L16" s="182">
        <f t="shared" ref="L16:N16" si="10">SUM(L17:L21)</f>
        <v>3735.05</v>
      </c>
      <c r="M16" s="182">
        <f t="shared" si="10"/>
        <v>3735.05</v>
      </c>
      <c r="N16" s="182">
        <f t="shared" si="10"/>
        <v>982.31</v>
      </c>
      <c r="O16" s="183">
        <f t="shared" si="4"/>
        <v>0.79</v>
      </c>
      <c r="P16" s="94"/>
    </row>
    <row r="17" spans="1:17" s="3" customFormat="1" ht="15.75">
      <c r="A17" s="88" t="s">
        <v>86</v>
      </c>
      <c r="B17" s="89" t="s">
        <v>87</v>
      </c>
      <c r="C17" s="87" t="s">
        <v>88</v>
      </c>
      <c r="D17" s="165">
        <v>4.68</v>
      </c>
      <c r="E17" s="21"/>
      <c r="F17" s="53">
        <v>4.68</v>
      </c>
      <c r="G17" s="21">
        <f t="shared" si="1"/>
        <v>4.68</v>
      </c>
      <c r="H17" s="25">
        <f t="shared" si="2"/>
        <v>0</v>
      </c>
      <c r="I17" s="169">
        <v>50.11</v>
      </c>
      <c r="J17" s="169">
        <v>234.51</v>
      </c>
      <c r="K17" s="26">
        <f t="shared" si="5"/>
        <v>0</v>
      </c>
      <c r="L17" s="26">
        <f t="shared" si="8"/>
        <v>234.51</v>
      </c>
      <c r="M17" s="26">
        <f t="shared" si="6"/>
        <v>234.51</v>
      </c>
      <c r="N17" s="26">
        <f t="shared" si="7"/>
        <v>0</v>
      </c>
      <c r="O17" s="64">
        <f t="shared" si="4"/>
        <v>1</v>
      </c>
      <c r="P17" s="94"/>
    </row>
    <row r="18" spans="1:17" s="3" customFormat="1" ht="30">
      <c r="A18" s="88" t="s">
        <v>89</v>
      </c>
      <c r="B18" s="89" t="s">
        <v>90</v>
      </c>
      <c r="C18" s="87" t="s">
        <v>88</v>
      </c>
      <c r="D18" s="165">
        <v>4</v>
      </c>
      <c r="E18" s="21"/>
      <c r="F18" s="53">
        <v>4</v>
      </c>
      <c r="G18" s="21">
        <f t="shared" si="1"/>
        <v>4</v>
      </c>
      <c r="H18" s="25">
        <f t="shared" si="2"/>
        <v>0</v>
      </c>
      <c r="I18" s="169">
        <v>32.07</v>
      </c>
      <c r="J18" s="169">
        <v>128.28</v>
      </c>
      <c r="K18" s="26">
        <f t="shared" si="5"/>
        <v>0</v>
      </c>
      <c r="L18" s="26">
        <f t="shared" si="8"/>
        <v>128.28</v>
      </c>
      <c r="M18" s="26">
        <f t="shared" si="6"/>
        <v>128.28</v>
      </c>
      <c r="N18" s="26">
        <f t="shared" si="7"/>
        <v>0</v>
      </c>
      <c r="O18" s="64">
        <f t="shared" si="4"/>
        <v>1</v>
      </c>
      <c r="P18" s="94">
        <f t="shared" ref="P18:P72" si="11">J18-L18-N18</f>
        <v>0</v>
      </c>
    </row>
    <row r="19" spans="1:17" s="65" customFormat="1" ht="15.75">
      <c r="A19" s="89" t="s">
        <v>91</v>
      </c>
      <c r="B19" s="89" t="s">
        <v>92</v>
      </c>
      <c r="C19" s="166" t="s">
        <v>83</v>
      </c>
      <c r="D19" s="167">
        <v>53.9</v>
      </c>
      <c r="E19" s="53"/>
      <c r="F19" s="53">
        <v>10.55</v>
      </c>
      <c r="G19" s="21">
        <f t="shared" si="1"/>
        <v>10.55</v>
      </c>
      <c r="H19" s="25">
        <f t="shared" si="2"/>
        <v>43.349999999999994</v>
      </c>
      <c r="I19" s="169">
        <v>22.66</v>
      </c>
      <c r="J19" s="169">
        <v>1221.3699999999999</v>
      </c>
      <c r="K19" s="26">
        <f t="shared" si="5"/>
        <v>0</v>
      </c>
      <c r="L19" s="26">
        <f t="shared" si="8"/>
        <v>239.06</v>
      </c>
      <c r="M19" s="26">
        <f t="shared" si="6"/>
        <v>239.06</v>
      </c>
      <c r="N19" s="26">
        <f t="shared" si="7"/>
        <v>982.31</v>
      </c>
      <c r="O19" s="64">
        <f t="shared" si="4"/>
        <v>0.19</v>
      </c>
      <c r="P19" s="94">
        <f t="shared" si="11"/>
        <v>0</v>
      </c>
    </row>
    <row r="20" spans="1:17" s="3" customFormat="1" ht="15.75">
      <c r="A20" s="89" t="s">
        <v>93</v>
      </c>
      <c r="B20" s="89" t="s">
        <v>94</v>
      </c>
      <c r="C20" s="166" t="s">
        <v>83</v>
      </c>
      <c r="D20" s="167">
        <v>53.9</v>
      </c>
      <c r="E20" s="21"/>
      <c r="F20" s="53">
        <v>53.9</v>
      </c>
      <c r="G20" s="21">
        <f t="shared" si="1"/>
        <v>53.9</v>
      </c>
      <c r="H20" s="25">
        <f t="shared" si="2"/>
        <v>0</v>
      </c>
      <c r="I20" s="169">
        <v>2.87</v>
      </c>
      <c r="J20" s="169">
        <v>154.69</v>
      </c>
      <c r="K20" s="26">
        <f t="shared" si="5"/>
        <v>0</v>
      </c>
      <c r="L20" s="26">
        <f t="shared" si="8"/>
        <v>154.69</v>
      </c>
      <c r="M20" s="26">
        <f t="shared" si="6"/>
        <v>154.69</v>
      </c>
      <c r="N20" s="26">
        <f t="shared" si="7"/>
        <v>0</v>
      </c>
      <c r="O20" s="64">
        <f t="shared" si="4"/>
        <v>1</v>
      </c>
      <c r="P20" s="189">
        <f t="shared" si="11"/>
        <v>0</v>
      </c>
      <c r="Q20" s="192"/>
    </row>
    <row r="21" spans="1:17" s="65" customFormat="1" ht="25.5" customHeight="1">
      <c r="A21" s="89" t="s">
        <v>95</v>
      </c>
      <c r="B21" s="89" t="s">
        <v>96</v>
      </c>
      <c r="C21" s="166" t="s">
        <v>83</v>
      </c>
      <c r="D21" s="167">
        <v>53.9</v>
      </c>
      <c r="E21" s="53"/>
      <c r="F21" s="53">
        <v>53.9</v>
      </c>
      <c r="G21" s="21">
        <f t="shared" si="1"/>
        <v>53.9</v>
      </c>
      <c r="H21" s="25">
        <f t="shared" si="2"/>
        <v>0</v>
      </c>
      <c r="I21" s="169">
        <v>55.26</v>
      </c>
      <c r="J21" s="169">
        <v>2978.51</v>
      </c>
      <c r="K21" s="26">
        <f t="shared" si="5"/>
        <v>0</v>
      </c>
      <c r="L21" s="26">
        <f t="shared" si="8"/>
        <v>2978.51</v>
      </c>
      <c r="M21" s="26">
        <f t="shared" si="6"/>
        <v>2978.51</v>
      </c>
      <c r="N21" s="26">
        <f t="shared" si="7"/>
        <v>0</v>
      </c>
      <c r="O21" s="64">
        <f t="shared" si="4"/>
        <v>1</v>
      </c>
      <c r="P21" s="191" t="s">
        <v>216</v>
      </c>
      <c r="Q21" s="190" t="s">
        <v>215</v>
      </c>
    </row>
    <row r="22" spans="1:17" s="3" customFormat="1" ht="15.75">
      <c r="A22" s="170" t="s">
        <v>97</v>
      </c>
      <c r="B22" s="170" t="s">
        <v>98</v>
      </c>
      <c r="C22" s="171"/>
      <c r="D22" s="172"/>
      <c r="E22" s="180"/>
      <c r="F22" s="179"/>
      <c r="G22" s="180">
        <f t="shared" si="1"/>
        <v>0</v>
      </c>
      <c r="H22" s="181">
        <f t="shared" si="2"/>
        <v>0</v>
      </c>
      <c r="I22" s="184"/>
      <c r="J22" s="185">
        <v>609.76</v>
      </c>
      <c r="K22" s="182">
        <f>SUM(K23:K29)</f>
        <v>0</v>
      </c>
      <c r="L22" s="182">
        <f t="shared" ref="L22:N22" si="12">SUM(L23:L29)</f>
        <v>0</v>
      </c>
      <c r="M22" s="182">
        <f t="shared" si="12"/>
        <v>0</v>
      </c>
      <c r="N22" s="182">
        <f t="shared" si="12"/>
        <v>609.76</v>
      </c>
      <c r="O22" s="183">
        <f t="shared" si="4"/>
        <v>0</v>
      </c>
      <c r="P22" s="94">
        <f t="shared" si="11"/>
        <v>0</v>
      </c>
    </row>
    <row r="23" spans="1:17" s="3" customFormat="1" ht="15.75">
      <c r="A23" s="88" t="s">
        <v>99</v>
      </c>
      <c r="B23" s="89" t="s">
        <v>87</v>
      </c>
      <c r="C23" s="87" t="s">
        <v>88</v>
      </c>
      <c r="D23" s="165">
        <v>0.6</v>
      </c>
      <c r="E23" s="21">
        <v>0</v>
      </c>
      <c r="F23" s="53"/>
      <c r="G23" s="21">
        <f t="shared" si="1"/>
        <v>0</v>
      </c>
      <c r="H23" s="25">
        <f t="shared" si="2"/>
        <v>0.6</v>
      </c>
      <c r="I23" s="169">
        <v>50.11</v>
      </c>
      <c r="J23" s="169">
        <v>30.07</v>
      </c>
      <c r="K23" s="26">
        <f t="shared" si="5"/>
        <v>0</v>
      </c>
      <c r="L23" s="26">
        <f t="shared" si="8"/>
        <v>0</v>
      </c>
      <c r="M23" s="26">
        <f t="shared" si="6"/>
        <v>0</v>
      </c>
      <c r="N23" s="26">
        <f t="shared" si="7"/>
        <v>30.07</v>
      </c>
      <c r="O23" s="64">
        <f t="shared" si="4"/>
        <v>0</v>
      </c>
      <c r="P23" s="94">
        <f t="shared" si="11"/>
        <v>0</v>
      </c>
    </row>
    <row r="24" spans="1:17" s="3" customFormat="1" ht="30">
      <c r="A24" s="88" t="s">
        <v>100</v>
      </c>
      <c r="B24" s="89" t="s">
        <v>90</v>
      </c>
      <c r="C24" s="87" t="s">
        <v>88</v>
      </c>
      <c r="D24" s="165">
        <v>0.6</v>
      </c>
      <c r="E24" s="21">
        <v>0</v>
      </c>
      <c r="F24" s="53"/>
      <c r="G24" s="21">
        <f t="shared" si="1"/>
        <v>0</v>
      </c>
      <c r="H24" s="25">
        <f t="shared" si="2"/>
        <v>0.6</v>
      </c>
      <c r="I24" s="169">
        <v>32.07</v>
      </c>
      <c r="J24" s="169">
        <v>19.239999999999998</v>
      </c>
      <c r="K24" s="26">
        <f t="shared" si="5"/>
        <v>0</v>
      </c>
      <c r="L24" s="26">
        <f t="shared" si="8"/>
        <v>0</v>
      </c>
      <c r="M24" s="26">
        <f t="shared" si="6"/>
        <v>0</v>
      </c>
      <c r="N24" s="26">
        <f t="shared" si="7"/>
        <v>19.239999999999998</v>
      </c>
      <c r="O24" s="64">
        <f t="shared" si="4"/>
        <v>0</v>
      </c>
      <c r="P24" s="94">
        <f t="shared" si="11"/>
        <v>0</v>
      </c>
    </row>
    <row r="25" spans="1:17" s="3" customFormat="1" ht="15.75">
      <c r="A25" s="88" t="s">
        <v>101</v>
      </c>
      <c r="B25" s="89" t="s">
        <v>102</v>
      </c>
      <c r="C25" s="87" t="s">
        <v>83</v>
      </c>
      <c r="D25" s="165">
        <v>3.7</v>
      </c>
      <c r="E25" s="21">
        <v>0</v>
      </c>
      <c r="F25" s="53"/>
      <c r="G25" s="21">
        <f t="shared" si="1"/>
        <v>0</v>
      </c>
      <c r="H25" s="25">
        <f t="shared" si="2"/>
        <v>3.7</v>
      </c>
      <c r="I25" s="169">
        <v>17.86</v>
      </c>
      <c r="J25" s="169">
        <v>66.08</v>
      </c>
      <c r="K25" s="26">
        <f t="shared" si="5"/>
        <v>0</v>
      </c>
      <c r="L25" s="26">
        <f t="shared" si="8"/>
        <v>0</v>
      </c>
      <c r="M25" s="26">
        <f t="shared" si="6"/>
        <v>0</v>
      </c>
      <c r="N25" s="26">
        <f t="shared" si="7"/>
        <v>66.08</v>
      </c>
      <c r="O25" s="64">
        <f t="shared" si="4"/>
        <v>0</v>
      </c>
      <c r="P25" s="94">
        <f t="shared" si="11"/>
        <v>0</v>
      </c>
    </row>
    <row r="26" spans="1:17" s="3" customFormat="1" ht="15.75">
      <c r="A26" s="88" t="s">
        <v>103</v>
      </c>
      <c r="B26" s="89" t="s">
        <v>92</v>
      </c>
      <c r="C26" s="87" t="s">
        <v>83</v>
      </c>
      <c r="D26" s="165">
        <v>3.7</v>
      </c>
      <c r="E26" s="21">
        <v>0</v>
      </c>
      <c r="F26" s="53"/>
      <c r="G26" s="21">
        <f>E26+F26</f>
        <v>0</v>
      </c>
      <c r="H26" s="25">
        <f t="shared" si="2"/>
        <v>3.7</v>
      </c>
      <c r="I26" s="169">
        <v>22.66</v>
      </c>
      <c r="J26" s="169">
        <v>83.84</v>
      </c>
      <c r="K26" s="26">
        <f t="shared" si="5"/>
        <v>0</v>
      </c>
      <c r="L26" s="26">
        <f>IF(G26=D26,J26-K26,TRUNC(F26*I26,2))</f>
        <v>0</v>
      </c>
      <c r="M26" s="26">
        <f t="shared" si="6"/>
        <v>0</v>
      </c>
      <c r="N26" s="26">
        <f t="shared" si="7"/>
        <v>83.84</v>
      </c>
      <c r="O26" s="64">
        <f t="shared" si="4"/>
        <v>0</v>
      </c>
      <c r="P26" s="94">
        <f t="shared" si="11"/>
        <v>0</v>
      </c>
    </row>
    <row r="27" spans="1:17" s="65" customFormat="1" ht="15.75">
      <c r="A27" s="88" t="s">
        <v>104</v>
      </c>
      <c r="B27" s="89" t="s">
        <v>105</v>
      </c>
      <c r="C27" s="87" t="s">
        <v>83</v>
      </c>
      <c r="D27" s="165">
        <v>3.7</v>
      </c>
      <c r="E27" s="53">
        <v>0</v>
      </c>
      <c r="F27" s="53"/>
      <c r="G27" s="21">
        <f>E27+F27</f>
        <v>0</v>
      </c>
      <c r="H27" s="25">
        <f t="shared" si="2"/>
        <v>3.7</v>
      </c>
      <c r="I27" s="169">
        <v>28.79</v>
      </c>
      <c r="J27" s="169">
        <v>106.52</v>
      </c>
      <c r="K27" s="26">
        <f t="shared" si="5"/>
        <v>0</v>
      </c>
      <c r="L27" s="26">
        <f>IF(G27=D27,J27-K27,TRUNC(F27*I27,2))</f>
        <v>0</v>
      </c>
      <c r="M27" s="26">
        <f t="shared" si="6"/>
        <v>0</v>
      </c>
      <c r="N27" s="26">
        <f t="shared" si="7"/>
        <v>106.52</v>
      </c>
      <c r="O27" s="64">
        <f t="shared" si="4"/>
        <v>0</v>
      </c>
      <c r="P27" s="94">
        <f t="shared" si="11"/>
        <v>0</v>
      </c>
    </row>
    <row r="28" spans="1:17" s="65" customFormat="1" ht="15.75">
      <c r="A28" s="88" t="s">
        <v>106</v>
      </c>
      <c r="B28" s="89" t="s">
        <v>107</v>
      </c>
      <c r="C28" s="87" t="s">
        <v>83</v>
      </c>
      <c r="D28" s="165">
        <v>3.7</v>
      </c>
      <c r="E28" s="53">
        <v>0</v>
      </c>
      <c r="F28" s="53"/>
      <c r="G28" s="21">
        <f>E28+F28</f>
        <v>0</v>
      </c>
      <c r="H28" s="25">
        <f t="shared" si="2"/>
        <v>3.7</v>
      </c>
      <c r="I28" s="169">
        <v>30.37</v>
      </c>
      <c r="J28" s="169">
        <v>112.37</v>
      </c>
      <c r="K28" s="26">
        <f t="shared" si="5"/>
        <v>0</v>
      </c>
      <c r="L28" s="26">
        <f>IF(G28=D28,J28-K28,TRUNC(F28*I28,2))</f>
        <v>0</v>
      </c>
      <c r="M28" s="26">
        <f t="shared" si="6"/>
        <v>0</v>
      </c>
      <c r="N28" s="26">
        <f t="shared" si="7"/>
        <v>112.37</v>
      </c>
      <c r="O28" s="64">
        <f t="shared" si="4"/>
        <v>0</v>
      </c>
      <c r="P28" s="94">
        <f t="shared" si="11"/>
        <v>0</v>
      </c>
    </row>
    <row r="29" spans="1:17" s="3" customFormat="1" ht="30">
      <c r="A29" s="88" t="s">
        <v>108</v>
      </c>
      <c r="B29" s="89" t="s">
        <v>109</v>
      </c>
      <c r="C29" s="87" t="s">
        <v>83</v>
      </c>
      <c r="D29" s="165">
        <v>3</v>
      </c>
      <c r="E29" s="21">
        <v>0</v>
      </c>
      <c r="F29" s="53"/>
      <c r="G29" s="21">
        <f t="shared" si="1"/>
        <v>0</v>
      </c>
      <c r="H29" s="25">
        <f t="shared" si="2"/>
        <v>3</v>
      </c>
      <c r="I29" s="169">
        <v>63.88</v>
      </c>
      <c r="J29" s="169">
        <v>191.64</v>
      </c>
      <c r="K29" s="26">
        <f t="shared" si="5"/>
        <v>0</v>
      </c>
      <c r="L29" s="26">
        <f t="shared" si="8"/>
        <v>0</v>
      </c>
      <c r="M29" s="26">
        <f t="shared" si="6"/>
        <v>0</v>
      </c>
      <c r="N29" s="26">
        <f t="shared" si="7"/>
        <v>191.64</v>
      </c>
      <c r="O29" s="64">
        <f t="shared" si="4"/>
        <v>0</v>
      </c>
      <c r="P29" s="94">
        <f t="shared" si="11"/>
        <v>0</v>
      </c>
    </row>
    <row r="30" spans="1:17" s="3" customFormat="1" ht="15.75">
      <c r="A30" s="170" t="s">
        <v>110</v>
      </c>
      <c r="B30" s="170" t="s">
        <v>111</v>
      </c>
      <c r="C30" s="171"/>
      <c r="D30" s="172"/>
      <c r="E30" s="180"/>
      <c r="F30" s="179"/>
      <c r="G30" s="180">
        <f t="shared" si="1"/>
        <v>0</v>
      </c>
      <c r="H30" s="181">
        <f t="shared" si="2"/>
        <v>0</v>
      </c>
      <c r="I30" s="184"/>
      <c r="J30" s="185">
        <v>73509.75</v>
      </c>
      <c r="K30" s="182">
        <f>SUM(K31:K77)</f>
        <v>0</v>
      </c>
      <c r="L30" s="182">
        <f t="shared" ref="L30:N30" si="13">SUM(L31:L77)</f>
        <v>73509.749999999985</v>
      </c>
      <c r="M30" s="182">
        <f t="shared" si="13"/>
        <v>73509.749999999985</v>
      </c>
      <c r="N30" s="182">
        <f t="shared" si="13"/>
        <v>0</v>
      </c>
      <c r="O30" s="183">
        <f t="shared" si="4"/>
        <v>1</v>
      </c>
      <c r="P30" s="94"/>
    </row>
    <row r="31" spans="1:17" s="3" customFormat="1" ht="30">
      <c r="A31" s="88" t="s">
        <v>112</v>
      </c>
      <c r="B31" s="89" t="s">
        <v>113</v>
      </c>
      <c r="C31" s="87" t="s">
        <v>17</v>
      </c>
      <c r="D31" s="165">
        <v>1</v>
      </c>
      <c r="E31" s="21"/>
      <c r="F31" s="53">
        <v>1</v>
      </c>
      <c r="G31" s="21">
        <f t="shared" si="1"/>
        <v>1</v>
      </c>
      <c r="H31" s="25">
        <f t="shared" si="2"/>
        <v>0</v>
      </c>
      <c r="I31" s="169">
        <v>13.72</v>
      </c>
      <c r="J31" s="169">
        <v>13.72</v>
      </c>
      <c r="K31" s="26">
        <f t="shared" si="5"/>
        <v>0</v>
      </c>
      <c r="L31" s="26">
        <f t="shared" si="8"/>
        <v>13.72</v>
      </c>
      <c r="M31" s="26">
        <f t="shared" si="6"/>
        <v>13.72</v>
      </c>
      <c r="N31" s="26">
        <f t="shared" si="7"/>
        <v>0</v>
      </c>
      <c r="O31" s="64">
        <f t="shared" si="4"/>
        <v>1</v>
      </c>
      <c r="P31" s="94">
        <f t="shared" si="11"/>
        <v>0</v>
      </c>
    </row>
    <row r="32" spans="1:17" s="3" customFormat="1" ht="15.75">
      <c r="A32" s="88" t="s">
        <v>114</v>
      </c>
      <c r="B32" s="89" t="s">
        <v>115</v>
      </c>
      <c r="C32" s="87" t="s">
        <v>17</v>
      </c>
      <c r="D32" s="165">
        <v>1</v>
      </c>
      <c r="E32" s="21"/>
      <c r="F32" s="53">
        <v>1</v>
      </c>
      <c r="G32" s="21">
        <f t="shared" si="1"/>
        <v>1</v>
      </c>
      <c r="H32" s="25">
        <f t="shared" si="2"/>
        <v>0</v>
      </c>
      <c r="I32" s="169">
        <v>229.86</v>
      </c>
      <c r="J32" s="169">
        <v>229.86</v>
      </c>
      <c r="K32" s="26">
        <f t="shared" si="5"/>
        <v>0</v>
      </c>
      <c r="L32" s="26">
        <f t="shared" si="8"/>
        <v>229.86</v>
      </c>
      <c r="M32" s="26">
        <f t="shared" si="6"/>
        <v>229.86</v>
      </c>
      <c r="N32" s="26">
        <f t="shared" si="7"/>
        <v>0</v>
      </c>
      <c r="O32" s="64">
        <f t="shared" si="4"/>
        <v>1</v>
      </c>
      <c r="P32" s="94">
        <f t="shared" si="11"/>
        <v>0</v>
      </c>
    </row>
    <row r="33" spans="1:16" s="3" customFormat="1" ht="15.75">
      <c r="A33" s="88" t="s">
        <v>116</v>
      </c>
      <c r="B33" s="89" t="s">
        <v>117</v>
      </c>
      <c r="C33" s="87" t="s">
        <v>17</v>
      </c>
      <c r="D33" s="165">
        <v>1</v>
      </c>
      <c r="E33" s="21"/>
      <c r="F33" s="53">
        <v>1</v>
      </c>
      <c r="G33" s="21">
        <f t="shared" si="1"/>
        <v>1</v>
      </c>
      <c r="H33" s="25">
        <f t="shared" si="2"/>
        <v>0</v>
      </c>
      <c r="I33" s="169">
        <v>149.16</v>
      </c>
      <c r="J33" s="169">
        <v>149.16</v>
      </c>
      <c r="K33" s="26">
        <f t="shared" si="5"/>
        <v>0</v>
      </c>
      <c r="L33" s="26">
        <f t="shared" si="8"/>
        <v>149.16</v>
      </c>
      <c r="M33" s="26">
        <f t="shared" si="6"/>
        <v>149.16</v>
      </c>
      <c r="N33" s="26">
        <f t="shared" si="7"/>
        <v>0</v>
      </c>
      <c r="O33" s="64">
        <f t="shared" si="4"/>
        <v>1</v>
      </c>
      <c r="P33" s="94">
        <f t="shared" si="11"/>
        <v>0</v>
      </c>
    </row>
    <row r="34" spans="1:16" s="3" customFormat="1" ht="15.75">
      <c r="A34" s="88" t="s">
        <v>118</v>
      </c>
      <c r="B34" s="89" t="s">
        <v>119</v>
      </c>
      <c r="C34" s="87" t="s">
        <v>17</v>
      </c>
      <c r="D34" s="165">
        <v>3</v>
      </c>
      <c r="E34" s="21"/>
      <c r="F34" s="53">
        <v>3</v>
      </c>
      <c r="G34" s="21">
        <f t="shared" si="1"/>
        <v>3</v>
      </c>
      <c r="H34" s="25">
        <f t="shared" si="2"/>
        <v>0</v>
      </c>
      <c r="I34" s="169">
        <v>14.52</v>
      </c>
      <c r="J34" s="169">
        <v>43.56</v>
      </c>
      <c r="K34" s="26">
        <f t="shared" si="5"/>
        <v>0</v>
      </c>
      <c r="L34" s="26">
        <f t="shared" si="8"/>
        <v>43.56</v>
      </c>
      <c r="M34" s="26">
        <f t="shared" si="6"/>
        <v>43.56</v>
      </c>
      <c r="N34" s="26">
        <f t="shared" si="7"/>
        <v>0</v>
      </c>
      <c r="O34" s="64">
        <f t="shared" si="4"/>
        <v>1</v>
      </c>
      <c r="P34" s="94">
        <f t="shared" si="11"/>
        <v>0</v>
      </c>
    </row>
    <row r="35" spans="1:16" s="3" customFormat="1" ht="15.75">
      <c r="A35" s="88" t="s">
        <v>120</v>
      </c>
      <c r="B35" s="89" t="s">
        <v>121</v>
      </c>
      <c r="C35" s="87" t="s">
        <v>17</v>
      </c>
      <c r="D35" s="165">
        <v>3</v>
      </c>
      <c r="E35" s="21"/>
      <c r="F35" s="53">
        <v>3</v>
      </c>
      <c r="G35" s="21">
        <f t="shared" si="1"/>
        <v>3</v>
      </c>
      <c r="H35" s="25">
        <f t="shared" si="2"/>
        <v>0</v>
      </c>
      <c r="I35" s="169">
        <v>19.36</v>
      </c>
      <c r="J35" s="169">
        <v>58.08</v>
      </c>
      <c r="K35" s="26">
        <f t="shared" si="5"/>
        <v>0</v>
      </c>
      <c r="L35" s="26">
        <f t="shared" si="8"/>
        <v>58.08</v>
      </c>
      <c r="M35" s="26">
        <f t="shared" si="6"/>
        <v>58.08</v>
      </c>
      <c r="N35" s="26">
        <f t="shared" si="7"/>
        <v>0</v>
      </c>
      <c r="O35" s="64">
        <f t="shared" si="4"/>
        <v>1</v>
      </c>
      <c r="P35" s="94">
        <f t="shared" si="11"/>
        <v>0</v>
      </c>
    </row>
    <row r="36" spans="1:16" s="3" customFormat="1" ht="15.75">
      <c r="A36" s="88" t="s">
        <v>122</v>
      </c>
      <c r="B36" s="89" t="s">
        <v>123</v>
      </c>
      <c r="C36" s="87" t="s">
        <v>17</v>
      </c>
      <c r="D36" s="165">
        <v>4</v>
      </c>
      <c r="E36" s="21"/>
      <c r="F36" s="53">
        <v>4</v>
      </c>
      <c r="G36" s="21">
        <f t="shared" si="1"/>
        <v>4</v>
      </c>
      <c r="H36" s="25">
        <f t="shared" si="2"/>
        <v>0</v>
      </c>
      <c r="I36" s="169">
        <v>10.89</v>
      </c>
      <c r="J36" s="169">
        <v>43.56</v>
      </c>
      <c r="K36" s="26">
        <f t="shared" si="5"/>
        <v>0</v>
      </c>
      <c r="L36" s="26">
        <f t="shared" si="8"/>
        <v>43.56</v>
      </c>
      <c r="M36" s="26">
        <f t="shared" si="6"/>
        <v>43.56</v>
      </c>
      <c r="N36" s="26">
        <f t="shared" si="7"/>
        <v>0</v>
      </c>
      <c r="O36" s="64">
        <f t="shared" si="4"/>
        <v>1</v>
      </c>
      <c r="P36" s="94">
        <f t="shared" si="11"/>
        <v>0</v>
      </c>
    </row>
    <row r="37" spans="1:16" s="3" customFormat="1" ht="15.75">
      <c r="A37" s="88" t="s">
        <v>124</v>
      </c>
      <c r="B37" s="89" t="s">
        <v>125</v>
      </c>
      <c r="C37" s="87" t="s">
        <v>17</v>
      </c>
      <c r="D37" s="165">
        <v>1</v>
      </c>
      <c r="E37" s="21"/>
      <c r="F37" s="53">
        <v>1</v>
      </c>
      <c r="G37" s="21">
        <f t="shared" si="1"/>
        <v>1</v>
      </c>
      <c r="H37" s="25">
        <f t="shared" si="2"/>
        <v>0</v>
      </c>
      <c r="I37" s="169">
        <v>26.62</v>
      </c>
      <c r="J37" s="169">
        <v>26.62</v>
      </c>
      <c r="K37" s="26">
        <f t="shared" si="5"/>
        <v>0</v>
      </c>
      <c r="L37" s="26">
        <f t="shared" si="8"/>
        <v>26.62</v>
      </c>
      <c r="M37" s="26">
        <f t="shared" si="6"/>
        <v>26.62</v>
      </c>
      <c r="N37" s="26">
        <f t="shared" si="7"/>
        <v>0</v>
      </c>
      <c r="O37" s="64">
        <f t="shared" si="4"/>
        <v>1</v>
      </c>
      <c r="P37" s="94">
        <f t="shared" si="11"/>
        <v>0</v>
      </c>
    </row>
    <row r="38" spans="1:16" s="3" customFormat="1" ht="15.75">
      <c r="A38" s="88" t="s">
        <v>126</v>
      </c>
      <c r="B38" s="89" t="s">
        <v>127</v>
      </c>
      <c r="C38" s="87" t="s">
        <v>17</v>
      </c>
      <c r="D38" s="165">
        <v>2</v>
      </c>
      <c r="E38" s="21"/>
      <c r="F38" s="53">
        <v>2</v>
      </c>
      <c r="G38" s="21">
        <f t="shared" si="1"/>
        <v>2</v>
      </c>
      <c r="H38" s="25">
        <f t="shared" si="2"/>
        <v>0</v>
      </c>
      <c r="I38" s="169">
        <v>36.29</v>
      </c>
      <c r="J38" s="169">
        <v>72.58</v>
      </c>
      <c r="K38" s="26">
        <f t="shared" si="5"/>
        <v>0</v>
      </c>
      <c r="L38" s="26">
        <f t="shared" si="8"/>
        <v>72.58</v>
      </c>
      <c r="M38" s="26">
        <f t="shared" si="6"/>
        <v>72.58</v>
      </c>
      <c r="N38" s="26">
        <f t="shared" si="7"/>
        <v>0</v>
      </c>
      <c r="O38" s="64">
        <f t="shared" si="4"/>
        <v>1</v>
      </c>
      <c r="P38" s="94">
        <f t="shared" si="11"/>
        <v>0</v>
      </c>
    </row>
    <row r="39" spans="1:16" s="3" customFormat="1" ht="15.75">
      <c r="A39" s="88" t="s">
        <v>128</v>
      </c>
      <c r="B39" s="89" t="s">
        <v>129</v>
      </c>
      <c r="C39" s="87" t="s">
        <v>17</v>
      </c>
      <c r="D39" s="165">
        <v>2</v>
      </c>
      <c r="E39" s="21"/>
      <c r="F39" s="53">
        <v>2</v>
      </c>
      <c r="G39" s="21">
        <f t="shared" si="1"/>
        <v>2</v>
      </c>
      <c r="H39" s="25">
        <f t="shared" si="2"/>
        <v>0</v>
      </c>
      <c r="I39" s="169">
        <v>15.73</v>
      </c>
      <c r="J39" s="169">
        <v>31.46</v>
      </c>
      <c r="K39" s="26">
        <f t="shared" si="5"/>
        <v>0</v>
      </c>
      <c r="L39" s="26">
        <f t="shared" si="8"/>
        <v>31.46</v>
      </c>
      <c r="M39" s="26">
        <f t="shared" si="6"/>
        <v>31.46</v>
      </c>
      <c r="N39" s="26">
        <f t="shared" si="7"/>
        <v>0</v>
      </c>
      <c r="O39" s="64">
        <f t="shared" si="4"/>
        <v>1</v>
      </c>
      <c r="P39" s="94">
        <f t="shared" si="11"/>
        <v>0</v>
      </c>
    </row>
    <row r="40" spans="1:16" s="3" customFormat="1" ht="15.75">
      <c r="A40" s="88" t="s">
        <v>130</v>
      </c>
      <c r="B40" s="89" t="s">
        <v>131</v>
      </c>
      <c r="C40" s="87" t="s">
        <v>17</v>
      </c>
      <c r="D40" s="165">
        <v>3</v>
      </c>
      <c r="E40" s="21"/>
      <c r="F40" s="53">
        <v>3</v>
      </c>
      <c r="G40" s="21">
        <f t="shared" si="1"/>
        <v>3</v>
      </c>
      <c r="H40" s="25">
        <f t="shared" si="2"/>
        <v>0</v>
      </c>
      <c r="I40" s="169">
        <v>0.73</v>
      </c>
      <c r="J40" s="169">
        <v>2.19</v>
      </c>
      <c r="K40" s="26">
        <f t="shared" si="5"/>
        <v>0</v>
      </c>
      <c r="L40" s="26">
        <f t="shared" si="8"/>
        <v>2.19</v>
      </c>
      <c r="M40" s="26">
        <f t="shared" si="6"/>
        <v>2.19</v>
      </c>
      <c r="N40" s="26">
        <f t="shared" si="7"/>
        <v>0</v>
      </c>
      <c r="O40" s="64">
        <f t="shared" si="4"/>
        <v>1</v>
      </c>
      <c r="P40" s="94">
        <f t="shared" si="11"/>
        <v>0</v>
      </c>
    </row>
    <row r="41" spans="1:16" s="3" customFormat="1" ht="15.75">
      <c r="A41" s="88" t="s">
        <v>132</v>
      </c>
      <c r="B41" s="89" t="s">
        <v>133</v>
      </c>
      <c r="C41" s="87" t="s">
        <v>17</v>
      </c>
      <c r="D41" s="165">
        <v>3</v>
      </c>
      <c r="E41" s="21"/>
      <c r="F41" s="53">
        <v>3</v>
      </c>
      <c r="G41" s="21">
        <f t="shared" si="1"/>
        <v>3</v>
      </c>
      <c r="H41" s="25">
        <f t="shared" si="2"/>
        <v>0</v>
      </c>
      <c r="I41" s="169">
        <v>118.87</v>
      </c>
      <c r="J41" s="169">
        <v>356.61</v>
      </c>
      <c r="K41" s="26">
        <f t="shared" si="5"/>
        <v>0</v>
      </c>
      <c r="L41" s="26">
        <f t="shared" si="8"/>
        <v>356.61</v>
      </c>
      <c r="M41" s="26">
        <f t="shared" si="6"/>
        <v>356.61</v>
      </c>
      <c r="N41" s="26">
        <f t="shared" si="7"/>
        <v>0</v>
      </c>
      <c r="O41" s="64">
        <f t="shared" si="4"/>
        <v>1</v>
      </c>
      <c r="P41" s="94">
        <f t="shared" si="11"/>
        <v>0</v>
      </c>
    </row>
    <row r="42" spans="1:16" s="3" customFormat="1" ht="15.75">
      <c r="A42" s="88" t="s">
        <v>134</v>
      </c>
      <c r="B42" s="89" t="s">
        <v>135</v>
      </c>
      <c r="C42" s="87" t="s">
        <v>17</v>
      </c>
      <c r="D42" s="165">
        <v>1</v>
      </c>
      <c r="E42" s="21"/>
      <c r="F42" s="53">
        <v>1</v>
      </c>
      <c r="G42" s="21">
        <f t="shared" si="1"/>
        <v>1</v>
      </c>
      <c r="H42" s="25">
        <f t="shared" si="2"/>
        <v>0</v>
      </c>
      <c r="I42" s="169">
        <v>6.05</v>
      </c>
      <c r="J42" s="169">
        <v>6.05</v>
      </c>
      <c r="K42" s="26">
        <f t="shared" si="5"/>
        <v>0</v>
      </c>
      <c r="L42" s="26">
        <f t="shared" si="8"/>
        <v>6.05</v>
      </c>
      <c r="M42" s="26">
        <f t="shared" si="6"/>
        <v>6.05</v>
      </c>
      <c r="N42" s="26">
        <f t="shared" si="7"/>
        <v>0</v>
      </c>
      <c r="O42" s="64">
        <f t="shared" si="4"/>
        <v>1</v>
      </c>
      <c r="P42" s="94">
        <f t="shared" si="11"/>
        <v>0</v>
      </c>
    </row>
    <row r="43" spans="1:16" s="3" customFormat="1" ht="15.75">
      <c r="A43" s="88" t="s">
        <v>136</v>
      </c>
      <c r="B43" s="89" t="s">
        <v>137</v>
      </c>
      <c r="C43" s="87" t="s">
        <v>17</v>
      </c>
      <c r="D43" s="165">
        <v>2</v>
      </c>
      <c r="E43" s="21"/>
      <c r="F43" s="53">
        <v>2</v>
      </c>
      <c r="G43" s="21">
        <f t="shared" si="1"/>
        <v>2</v>
      </c>
      <c r="H43" s="25">
        <f t="shared" si="2"/>
        <v>0</v>
      </c>
      <c r="I43" s="169">
        <v>169.37</v>
      </c>
      <c r="J43" s="169">
        <v>338.74</v>
      </c>
      <c r="K43" s="26">
        <f t="shared" si="5"/>
        <v>0</v>
      </c>
      <c r="L43" s="26">
        <f t="shared" si="8"/>
        <v>338.74</v>
      </c>
      <c r="M43" s="26">
        <f t="shared" si="6"/>
        <v>338.74</v>
      </c>
      <c r="N43" s="26">
        <f t="shared" si="7"/>
        <v>0</v>
      </c>
      <c r="O43" s="64">
        <f t="shared" si="4"/>
        <v>1</v>
      </c>
      <c r="P43" s="94">
        <f t="shared" si="11"/>
        <v>0</v>
      </c>
    </row>
    <row r="44" spans="1:16" s="3" customFormat="1" ht="15.75">
      <c r="A44" s="88" t="s">
        <v>138</v>
      </c>
      <c r="B44" s="89" t="s">
        <v>139</v>
      </c>
      <c r="C44" s="87" t="s">
        <v>17</v>
      </c>
      <c r="D44" s="165">
        <v>3</v>
      </c>
      <c r="E44" s="21"/>
      <c r="F44" s="53">
        <v>3</v>
      </c>
      <c r="G44" s="21">
        <f t="shared" si="1"/>
        <v>3</v>
      </c>
      <c r="H44" s="25">
        <f t="shared" si="2"/>
        <v>0</v>
      </c>
      <c r="I44" s="169">
        <v>260.93</v>
      </c>
      <c r="J44" s="169">
        <v>782.79</v>
      </c>
      <c r="K44" s="26">
        <f t="shared" si="5"/>
        <v>0</v>
      </c>
      <c r="L44" s="26">
        <f t="shared" si="8"/>
        <v>782.79</v>
      </c>
      <c r="M44" s="26">
        <f t="shared" si="6"/>
        <v>782.79</v>
      </c>
      <c r="N44" s="26">
        <f t="shared" si="7"/>
        <v>0</v>
      </c>
      <c r="O44" s="64">
        <f t="shared" si="4"/>
        <v>1</v>
      </c>
      <c r="P44" s="94">
        <f t="shared" si="11"/>
        <v>0</v>
      </c>
    </row>
    <row r="45" spans="1:16" s="3" customFormat="1" ht="15.75">
      <c r="A45" s="88" t="s">
        <v>140</v>
      </c>
      <c r="B45" s="89" t="s">
        <v>141</v>
      </c>
      <c r="C45" s="87" t="s">
        <v>17</v>
      </c>
      <c r="D45" s="165">
        <v>1</v>
      </c>
      <c r="E45" s="21"/>
      <c r="F45" s="53">
        <v>1</v>
      </c>
      <c r="G45" s="21">
        <f t="shared" si="1"/>
        <v>1</v>
      </c>
      <c r="H45" s="25">
        <f t="shared" si="2"/>
        <v>0</v>
      </c>
      <c r="I45" s="169">
        <v>37593.279999999999</v>
      </c>
      <c r="J45" s="169">
        <v>37593.279999999999</v>
      </c>
      <c r="K45" s="26">
        <f t="shared" si="5"/>
        <v>0</v>
      </c>
      <c r="L45" s="26">
        <f t="shared" si="8"/>
        <v>37593.279999999999</v>
      </c>
      <c r="M45" s="26">
        <f t="shared" si="6"/>
        <v>37593.279999999999</v>
      </c>
      <c r="N45" s="26">
        <f t="shared" si="7"/>
        <v>0</v>
      </c>
      <c r="O45" s="64">
        <f t="shared" si="4"/>
        <v>1</v>
      </c>
      <c r="P45" s="94">
        <f t="shared" si="11"/>
        <v>0</v>
      </c>
    </row>
    <row r="46" spans="1:16" s="3" customFormat="1" ht="15.75">
      <c r="A46" s="88" t="s">
        <v>142</v>
      </c>
      <c r="B46" s="89" t="s">
        <v>143</v>
      </c>
      <c r="C46" s="87" t="s">
        <v>17</v>
      </c>
      <c r="D46" s="165">
        <v>5</v>
      </c>
      <c r="E46" s="21"/>
      <c r="F46" s="53">
        <v>5</v>
      </c>
      <c r="G46" s="21">
        <f t="shared" si="1"/>
        <v>5</v>
      </c>
      <c r="H46" s="25">
        <f t="shared" si="2"/>
        <v>0</v>
      </c>
      <c r="I46" s="169">
        <v>8.4700000000000006</v>
      </c>
      <c r="J46" s="169">
        <v>42.35</v>
      </c>
      <c r="K46" s="26">
        <f t="shared" si="5"/>
        <v>0</v>
      </c>
      <c r="L46" s="26">
        <f t="shared" si="8"/>
        <v>42.35</v>
      </c>
      <c r="M46" s="26">
        <f t="shared" si="6"/>
        <v>42.35</v>
      </c>
      <c r="N46" s="26">
        <f t="shared" si="7"/>
        <v>0</v>
      </c>
      <c r="O46" s="64">
        <f t="shared" si="4"/>
        <v>1</v>
      </c>
      <c r="P46" s="94">
        <f t="shared" si="11"/>
        <v>0</v>
      </c>
    </row>
    <row r="47" spans="1:16" s="65" customFormat="1" ht="15.75">
      <c r="A47" s="88" t="s">
        <v>144</v>
      </c>
      <c r="B47" s="89" t="s">
        <v>145</v>
      </c>
      <c r="C47" s="87" t="s">
        <v>17</v>
      </c>
      <c r="D47" s="165">
        <v>5</v>
      </c>
      <c r="E47" s="53"/>
      <c r="F47" s="53">
        <v>5</v>
      </c>
      <c r="G47" s="21">
        <f t="shared" si="1"/>
        <v>5</v>
      </c>
      <c r="H47" s="25">
        <f t="shared" si="2"/>
        <v>0</v>
      </c>
      <c r="I47" s="169">
        <v>0.24</v>
      </c>
      <c r="J47" s="169">
        <v>1.2</v>
      </c>
      <c r="K47" s="26">
        <f t="shared" si="5"/>
        <v>0</v>
      </c>
      <c r="L47" s="26">
        <f t="shared" si="8"/>
        <v>1.2</v>
      </c>
      <c r="M47" s="26">
        <f t="shared" si="6"/>
        <v>1.2</v>
      </c>
      <c r="N47" s="26">
        <f t="shared" si="7"/>
        <v>0</v>
      </c>
      <c r="O47" s="64">
        <f t="shared" si="4"/>
        <v>1</v>
      </c>
      <c r="P47" s="94">
        <f t="shared" si="11"/>
        <v>0</v>
      </c>
    </row>
    <row r="48" spans="1:16" s="3" customFormat="1" ht="15.75">
      <c r="A48" s="88" t="s">
        <v>146</v>
      </c>
      <c r="B48" s="89" t="s">
        <v>147</v>
      </c>
      <c r="C48" s="87" t="s">
        <v>17</v>
      </c>
      <c r="D48" s="165">
        <v>5</v>
      </c>
      <c r="E48" s="21"/>
      <c r="F48" s="53">
        <v>5</v>
      </c>
      <c r="G48" s="21">
        <f t="shared" si="1"/>
        <v>5</v>
      </c>
      <c r="H48" s="25">
        <f t="shared" si="2"/>
        <v>0</v>
      </c>
      <c r="I48" s="169">
        <v>0.97</v>
      </c>
      <c r="J48" s="169">
        <v>4.8499999999999996</v>
      </c>
      <c r="K48" s="26">
        <f t="shared" si="5"/>
        <v>0</v>
      </c>
      <c r="L48" s="26">
        <f t="shared" si="8"/>
        <v>4.8499999999999996</v>
      </c>
      <c r="M48" s="26">
        <f t="shared" si="6"/>
        <v>4.8499999999999996</v>
      </c>
      <c r="N48" s="26">
        <f t="shared" si="7"/>
        <v>0</v>
      </c>
      <c r="O48" s="64">
        <f t="shared" si="4"/>
        <v>1</v>
      </c>
      <c r="P48" s="94">
        <f t="shared" si="11"/>
        <v>0</v>
      </c>
    </row>
    <row r="49" spans="1:18" s="3" customFormat="1" ht="30">
      <c r="A49" s="88" t="s">
        <v>148</v>
      </c>
      <c r="B49" s="89" t="s">
        <v>149</v>
      </c>
      <c r="C49" s="87" t="s">
        <v>17</v>
      </c>
      <c r="D49" s="165">
        <v>3</v>
      </c>
      <c r="E49" s="21"/>
      <c r="F49" s="53">
        <v>3</v>
      </c>
      <c r="G49" s="21">
        <f t="shared" si="1"/>
        <v>3</v>
      </c>
      <c r="H49" s="25">
        <f t="shared" si="2"/>
        <v>0</v>
      </c>
      <c r="I49" s="169">
        <v>48.39</v>
      </c>
      <c r="J49" s="169">
        <v>145.16999999999999</v>
      </c>
      <c r="K49" s="26">
        <f t="shared" si="5"/>
        <v>0</v>
      </c>
      <c r="L49" s="26">
        <f t="shared" si="8"/>
        <v>145.16999999999999</v>
      </c>
      <c r="M49" s="26">
        <f t="shared" si="6"/>
        <v>145.16999999999999</v>
      </c>
      <c r="N49" s="26">
        <f t="shared" si="7"/>
        <v>0</v>
      </c>
      <c r="O49" s="64">
        <f t="shared" si="4"/>
        <v>1</v>
      </c>
      <c r="P49" s="94">
        <f t="shared" si="11"/>
        <v>0</v>
      </c>
    </row>
    <row r="50" spans="1:18" s="3" customFormat="1" ht="15.75">
      <c r="A50" s="88" t="s">
        <v>150</v>
      </c>
      <c r="B50" s="89" t="s">
        <v>56</v>
      </c>
      <c r="C50" s="87" t="s">
        <v>17</v>
      </c>
      <c r="D50" s="165">
        <v>3</v>
      </c>
      <c r="E50" s="21"/>
      <c r="F50" s="53">
        <v>3</v>
      </c>
      <c r="G50" s="21">
        <f t="shared" si="1"/>
        <v>3</v>
      </c>
      <c r="H50" s="25">
        <f t="shared" si="2"/>
        <v>0</v>
      </c>
      <c r="I50" s="169">
        <v>48.39</v>
      </c>
      <c r="J50" s="169">
        <v>145.16999999999999</v>
      </c>
      <c r="K50" s="26">
        <f t="shared" si="5"/>
        <v>0</v>
      </c>
      <c r="L50" s="26">
        <f t="shared" si="8"/>
        <v>145.16999999999999</v>
      </c>
      <c r="M50" s="26">
        <f t="shared" si="6"/>
        <v>145.16999999999999</v>
      </c>
      <c r="N50" s="26">
        <f t="shared" si="7"/>
        <v>0</v>
      </c>
      <c r="O50" s="64">
        <f t="shared" si="4"/>
        <v>1</v>
      </c>
      <c r="P50" s="94">
        <f t="shared" si="11"/>
        <v>0</v>
      </c>
    </row>
    <row r="51" spans="1:18" s="3" customFormat="1" ht="15.75">
      <c r="A51" s="88" t="s">
        <v>151</v>
      </c>
      <c r="B51" s="89" t="s">
        <v>152</v>
      </c>
      <c r="C51" s="87" t="s">
        <v>17</v>
      </c>
      <c r="D51" s="165">
        <v>3</v>
      </c>
      <c r="E51" s="21"/>
      <c r="F51" s="53">
        <v>3</v>
      </c>
      <c r="G51" s="21">
        <f t="shared" si="1"/>
        <v>3</v>
      </c>
      <c r="H51" s="25">
        <f t="shared" si="2"/>
        <v>0</v>
      </c>
      <c r="I51" s="169">
        <v>15.73</v>
      </c>
      <c r="J51" s="169">
        <v>47.19</v>
      </c>
      <c r="K51" s="26">
        <f t="shared" si="5"/>
        <v>0</v>
      </c>
      <c r="L51" s="26">
        <f t="shared" si="8"/>
        <v>47.19</v>
      </c>
      <c r="M51" s="26">
        <f t="shared" si="6"/>
        <v>47.19</v>
      </c>
      <c r="N51" s="26">
        <f t="shared" si="7"/>
        <v>0</v>
      </c>
      <c r="O51" s="64">
        <f t="shared" si="4"/>
        <v>1</v>
      </c>
      <c r="P51" s="94">
        <f t="shared" si="11"/>
        <v>0</v>
      </c>
    </row>
    <row r="52" spans="1:18" s="65" customFormat="1" ht="15.75">
      <c r="A52" s="88" t="s">
        <v>153</v>
      </c>
      <c r="B52" s="89" t="s">
        <v>154</v>
      </c>
      <c r="C52" s="87" t="s">
        <v>17</v>
      </c>
      <c r="D52" s="165">
        <v>15</v>
      </c>
      <c r="E52" s="53"/>
      <c r="F52" s="53">
        <v>15</v>
      </c>
      <c r="G52" s="21">
        <f t="shared" si="1"/>
        <v>15</v>
      </c>
      <c r="H52" s="25">
        <f t="shared" si="2"/>
        <v>0</v>
      </c>
      <c r="I52" s="169">
        <v>23.75</v>
      </c>
      <c r="J52" s="169">
        <v>356.25</v>
      </c>
      <c r="K52" s="26">
        <f t="shared" si="5"/>
        <v>0</v>
      </c>
      <c r="L52" s="26">
        <f t="shared" si="8"/>
        <v>356.25</v>
      </c>
      <c r="M52" s="26">
        <f t="shared" si="6"/>
        <v>356.25</v>
      </c>
      <c r="N52" s="26">
        <f t="shared" si="7"/>
        <v>0</v>
      </c>
      <c r="O52" s="64">
        <f t="shared" si="4"/>
        <v>1</v>
      </c>
      <c r="P52" s="94">
        <f t="shared" si="11"/>
        <v>0</v>
      </c>
    </row>
    <row r="53" spans="1:18" s="3" customFormat="1" ht="15.75">
      <c r="A53" s="88" t="s">
        <v>155</v>
      </c>
      <c r="B53" s="89" t="s">
        <v>156</v>
      </c>
      <c r="C53" s="87" t="s">
        <v>17</v>
      </c>
      <c r="D53" s="165">
        <v>3</v>
      </c>
      <c r="E53" s="21"/>
      <c r="F53" s="53">
        <v>3</v>
      </c>
      <c r="G53" s="21">
        <f t="shared" si="1"/>
        <v>3</v>
      </c>
      <c r="H53" s="25">
        <f t="shared" si="2"/>
        <v>0</v>
      </c>
      <c r="I53" s="169">
        <v>24.2</v>
      </c>
      <c r="J53" s="169">
        <v>72.599999999999994</v>
      </c>
      <c r="K53" s="26">
        <f t="shared" si="5"/>
        <v>0</v>
      </c>
      <c r="L53" s="26">
        <f t="shared" si="8"/>
        <v>72.599999999999994</v>
      </c>
      <c r="M53" s="26">
        <f t="shared" si="6"/>
        <v>72.599999999999994</v>
      </c>
      <c r="N53" s="26">
        <f t="shared" si="7"/>
        <v>0</v>
      </c>
      <c r="O53" s="64">
        <f t="shared" si="4"/>
        <v>1</v>
      </c>
      <c r="P53" s="94">
        <f t="shared" si="11"/>
        <v>0</v>
      </c>
    </row>
    <row r="54" spans="1:18" s="3" customFormat="1" ht="33" customHeight="1">
      <c r="A54" s="88" t="s">
        <v>157</v>
      </c>
      <c r="B54" s="89" t="s">
        <v>158</v>
      </c>
      <c r="C54" s="87" t="s">
        <v>17</v>
      </c>
      <c r="D54" s="165">
        <v>1</v>
      </c>
      <c r="E54" s="21"/>
      <c r="F54" s="53">
        <v>1</v>
      </c>
      <c r="G54" s="21">
        <f t="shared" si="1"/>
        <v>1</v>
      </c>
      <c r="H54" s="25">
        <f t="shared" si="2"/>
        <v>0</v>
      </c>
      <c r="I54" s="169">
        <v>4008.31</v>
      </c>
      <c r="J54" s="169">
        <v>4008.31</v>
      </c>
      <c r="K54" s="26">
        <f t="shared" si="5"/>
        <v>0</v>
      </c>
      <c r="L54" s="26">
        <f t="shared" si="8"/>
        <v>4008.31</v>
      </c>
      <c r="M54" s="26">
        <f t="shared" si="6"/>
        <v>4008.31</v>
      </c>
      <c r="N54" s="26">
        <f t="shared" si="7"/>
        <v>0</v>
      </c>
      <c r="O54" s="64">
        <f t="shared" si="4"/>
        <v>1</v>
      </c>
      <c r="P54" s="94">
        <f t="shared" si="11"/>
        <v>0</v>
      </c>
    </row>
    <row r="55" spans="1:18" s="3" customFormat="1" ht="34.5" customHeight="1">
      <c r="A55" s="88" t="s">
        <v>159</v>
      </c>
      <c r="B55" s="89" t="s">
        <v>160</v>
      </c>
      <c r="C55" s="87" t="s">
        <v>17</v>
      </c>
      <c r="D55" s="165">
        <v>1</v>
      </c>
      <c r="E55" s="21"/>
      <c r="F55" s="53">
        <v>1</v>
      </c>
      <c r="G55" s="21">
        <f t="shared" si="1"/>
        <v>1</v>
      </c>
      <c r="H55" s="25">
        <f t="shared" si="2"/>
        <v>0</v>
      </c>
      <c r="I55" s="169">
        <v>84.69</v>
      </c>
      <c r="J55" s="169">
        <v>84.69</v>
      </c>
      <c r="K55" s="26">
        <f t="shared" si="5"/>
        <v>0</v>
      </c>
      <c r="L55" s="26">
        <f t="shared" si="8"/>
        <v>84.69</v>
      </c>
      <c r="M55" s="26">
        <f t="shared" si="6"/>
        <v>84.69</v>
      </c>
      <c r="N55" s="26">
        <f t="shared" si="7"/>
        <v>0</v>
      </c>
      <c r="O55" s="64">
        <f t="shared" si="4"/>
        <v>1</v>
      </c>
      <c r="P55" s="94">
        <f t="shared" si="11"/>
        <v>0</v>
      </c>
    </row>
    <row r="56" spans="1:18" s="3" customFormat="1" ht="15.75">
      <c r="A56" s="88" t="s">
        <v>161</v>
      </c>
      <c r="B56" s="89" t="s">
        <v>162</v>
      </c>
      <c r="C56" s="87" t="s">
        <v>17</v>
      </c>
      <c r="D56" s="165">
        <v>3</v>
      </c>
      <c r="E56" s="21"/>
      <c r="F56" s="53">
        <v>3</v>
      </c>
      <c r="G56" s="21">
        <f t="shared" si="1"/>
        <v>3</v>
      </c>
      <c r="H56" s="25">
        <f t="shared" si="2"/>
        <v>0</v>
      </c>
      <c r="I56" s="169">
        <v>88.15</v>
      </c>
      <c r="J56" s="169">
        <v>264.45</v>
      </c>
      <c r="K56" s="26">
        <f t="shared" si="5"/>
        <v>0</v>
      </c>
      <c r="L56" s="26">
        <f t="shared" si="8"/>
        <v>264.45</v>
      </c>
      <c r="M56" s="26">
        <f t="shared" si="6"/>
        <v>264.45</v>
      </c>
      <c r="N56" s="26">
        <f t="shared" si="7"/>
        <v>0</v>
      </c>
      <c r="O56" s="64">
        <f t="shared" si="4"/>
        <v>1</v>
      </c>
      <c r="P56" s="94">
        <f t="shared" si="11"/>
        <v>0</v>
      </c>
    </row>
    <row r="57" spans="1:18" s="3" customFormat="1" ht="15.75">
      <c r="A57" s="88" t="s">
        <v>163</v>
      </c>
      <c r="B57" s="89" t="s">
        <v>164</v>
      </c>
      <c r="C57" s="87" t="s">
        <v>52</v>
      </c>
      <c r="D57" s="165">
        <v>2</v>
      </c>
      <c r="E57" s="21"/>
      <c r="F57" s="53">
        <v>2</v>
      </c>
      <c r="G57" s="21">
        <f t="shared" si="1"/>
        <v>2</v>
      </c>
      <c r="H57" s="25">
        <f t="shared" si="2"/>
        <v>0</v>
      </c>
      <c r="I57" s="169">
        <v>1088.82</v>
      </c>
      <c r="J57" s="169">
        <v>2177.64</v>
      </c>
      <c r="K57" s="26">
        <f t="shared" si="5"/>
        <v>0</v>
      </c>
      <c r="L57" s="26">
        <f t="shared" si="8"/>
        <v>2177.64</v>
      </c>
      <c r="M57" s="26">
        <f t="shared" si="6"/>
        <v>2177.64</v>
      </c>
      <c r="N57" s="26">
        <f t="shared" si="7"/>
        <v>0</v>
      </c>
      <c r="O57" s="64">
        <f t="shared" si="4"/>
        <v>1</v>
      </c>
      <c r="P57" s="94">
        <f t="shared" si="11"/>
        <v>0</v>
      </c>
    </row>
    <row r="58" spans="1:18" s="3" customFormat="1" ht="15.75">
      <c r="A58" s="88" t="s">
        <v>165</v>
      </c>
      <c r="B58" s="89" t="s">
        <v>166</v>
      </c>
      <c r="C58" s="87" t="s">
        <v>17</v>
      </c>
      <c r="D58" s="165">
        <v>2</v>
      </c>
      <c r="E58" s="21"/>
      <c r="F58" s="53">
        <v>2</v>
      </c>
      <c r="G58" s="21">
        <f t="shared" si="1"/>
        <v>2</v>
      </c>
      <c r="H58" s="25">
        <f t="shared" si="2"/>
        <v>0</v>
      </c>
      <c r="I58" s="169">
        <v>109.72</v>
      </c>
      <c r="J58" s="169">
        <v>219.44</v>
      </c>
      <c r="K58" s="26">
        <f t="shared" si="5"/>
        <v>0</v>
      </c>
      <c r="L58" s="26">
        <f t="shared" si="8"/>
        <v>219.44</v>
      </c>
      <c r="M58" s="26">
        <f t="shared" si="6"/>
        <v>219.44</v>
      </c>
      <c r="N58" s="26">
        <f t="shared" si="7"/>
        <v>0</v>
      </c>
      <c r="O58" s="64">
        <f t="shared" si="4"/>
        <v>1</v>
      </c>
      <c r="P58" s="94">
        <f t="shared" si="11"/>
        <v>0</v>
      </c>
    </row>
    <row r="59" spans="1:18" s="3" customFormat="1" ht="15.75">
      <c r="A59" s="88" t="s">
        <v>167</v>
      </c>
      <c r="B59" s="89" t="s">
        <v>59</v>
      </c>
      <c r="C59" s="87" t="s">
        <v>17</v>
      </c>
      <c r="D59" s="165">
        <v>2</v>
      </c>
      <c r="E59" s="21"/>
      <c r="F59" s="53">
        <v>2</v>
      </c>
      <c r="G59" s="21">
        <f t="shared" si="1"/>
        <v>2</v>
      </c>
      <c r="H59" s="25">
        <f t="shared" si="2"/>
        <v>0</v>
      </c>
      <c r="I59" s="169">
        <v>42.21</v>
      </c>
      <c r="J59" s="169">
        <v>84.42</v>
      </c>
      <c r="K59" s="26">
        <f t="shared" si="5"/>
        <v>0</v>
      </c>
      <c r="L59" s="26">
        <f t="shared" si="8"/>
        <v>84.42</v>
      </c>
      <c r="M59" s="26">
        <f t="shared" si="6"/>
        <v>84.42</v>
      </c>
      <c r="N59" s="26">
        <f t="shared" si="7"/>
        <v>0</v>
      </c>
      <c r="O59" s="64">
        <f t="shared" si="4"/>
        <v>1</v>
      </c>
      <c r="P59" s="94">
        <f t="shared" si="11"/>
        <v>0</v>
      </c>
    </row>
    <row r="60" spans="1:18" s="3" customFormat="1" ht="15.75">
      <c r="A60" s="88" t="s">
        <v>168</v>
      </c>
      <c r="B60" s="89" t="s">
        <v>169</v>
      </c>
      <c r="C60" s="87" t="s">
        <v>52</v>
      </c>
      <c r="D60" s="165">
        <v>2</v>
      </c>
      <c r="E60" s="21"/>
      <c r="F60" s="53">
        <v>2</v>
      </c>
      <c r="G60" s="21">
        <f t="shared" si="1"/>
        <v>2</v>
      </c>
      <c r="H60" s="25">
        <f t="shared" si="2"/>
        <v>0</v>
      </c>
      <c r="I60" s="169">
        <v>49.42</v>
      </c>
      <c r="J60" s="169">
        <v>98.84</v>
      </c>
      <c r="K60" s="26">
        <f t="shared" si="5"/>
        <v>0</v>
      </c>
      <c r="L60" s="26">
        <f t="shared" si="8"/>
        <v>98.84</v>
      </c>
      <c r="M60" s="26">
        <f t="shared" si="6"/>
        <v>98.84</v>
      </c>
      <c r="N60" s="26">
        <f t="shared" si="7"/>
        <v>0</v>
      </c>
      <c r="O60" s="64">
        <f t="shared" si="4"/>
        <v>1</v>
      </c>
      <c r="P60" s="94">
        <f t="shared" si="11"/>
        <v>0</v>
      </c>
    </row>
    <row r="61" spans="1:18" s="3" customFormat="1" ht="15.75">
      <c r="A61" s="88" t="s">
        <v>170</v>
      </c>
      <c r="B61" s="89" t="s">
        <v>171</v>
      </c>
      <c r="C61" s="87" t="s">
        <v>17</v>
      </c>
      <c r="D61" s="165">
        <v>3</v>
      </c>
      <c r="E61" s="21"/>
      <c r="F61" s="53">
        <v>3</v>
      </c>
      <c r="G61" s="21">
        <f t="shared" si="1"/>
        <v>3</v>
      </c>
      <c r="H61" s="25">
        <f t="shared" si="2"/>
        <v>0</v>
      </c>
      <c r="I61" s="169">
        <v>72.59</v>
      </c>
      <c r="J61" s="169">
        <v>217.77</v>
      </c>
      <c r="K61" s="26">
        <f t="shared" si="5"/>
        <v>0</v>
      </c>
      <c r="L61" s="26">
        <f t="shared" si="8"/>
        <v>217.77</v>
      </c>
      <c r="M61" s="26">
        <f t="shared" si="6"/>
        <v>217.77</v>
      </c>
      <c r="N61" s="26">
        <f t="shared" si="7"/>
        <v>0</v>
      </c>
      <c r="O61" s="64">
        <f t="shared" si="4"/>
        <v>1</v>
      </c>
      <c r="P61" s="94">
        <f t="shared" si="11"/>
        <v>0</v>
      </c>
    </row>
    <row r="62" spans="1:18" s="3" customFormat="1" ht="27" customHeight="1">
      <c r="A62" s="88" t="s">
        <v>172</v>
      </c>
      <c r="B62" s="89" t="s">
        <v>173</v>
      </c>
      <c r="C62" s="87" t="s">
        <v>51</v>
      </c>
      <c r="D62" s="165">
        <v>60</v>
      </c>
      <c r="E62" s="21"/>
      <c r="F62" s="53">
        <v>60</v>
      </c>
      <c r="G62" s="21">
        <f t="shared" si="1"/>
        <v>60</v>
      </c>
      <c r="H62" s="25">
        <f t="shared" si="2"/>
        <v>0</v>
      </c>
      <c r="I62" s="169">
        <v>119.98</v>
      </c>
      <c r="J62" s="169">
        <v>7198.8</v>
      </c>
      <c r="K62" s="26">
        <f t="shared" si="5"/>
        <v>0</v>
      </c>
      <c r="L62" s="26">
        <f t="shared" si="8"/>
        <v>7198.8</v>
      </c>
      <c r="M62" s="26">
        <f t="shared" si="6"/>
        <v>7198.8</v>
      </c>
      <c r="N62" s="26">
        <f t="shared" si="7"/>
        <v>0</v>
      </c>
      <c r="O62" s="64">
        <f t="shared" si="4"/>
        <v>1</v>
      </c>
      <c r="P62" s="94">
        <f t="shared" si="11"/>
        <v>0</v>
      </c>
    </row>
    <row r="63" spans="1:18" s="3" customFormat="1" ht="15.75">
      <c r="A63" s="88" t="s">
        <v>174</v>
      </c>
      <c r="B63" s="89" t="s">
        <v>60</v>
      </c>
      <c r="C63" s="87" t="s">
        <v>51</v>
      </c>
      <c r="D63" s="165">
        <v>20</v>
      </c>
      <c r="E63" s="21"/>
      <c r="F63" s="53">
        <v>20</v>
      </c>
      <c r="G63" s="21">
        <f t="shared" si="1"/>
        <v>20</v>
      </c>
      <c r="H63" s="25">
        <f t="shared" si="2"/>
        <v>0</v>
      </c>
      <c r="I63" s="169">
        <v>83.55</v>
      </c>
      <c r="J63" s="169">
        <v>1671</v>
      </c>
      <c r="K63" s="26">
        <f t="shared" si="5"/>
        <v>0</v>
      </c>
      <c r="L63" s="26">
        <f t="shared" si="8"/>
        <v>1671</v>
      </c>
      <c r="M63" s="26">
        <f t="shared" si="6"/>
        <v>1671</v>
      </c>
      <c r="N63" s="26">
        <f t="shared" si="7"/>
        <v>0</v>
      </c>
      <c r="O63" s="64">
        <f t="shared" si="4"/>
        <v>1</v>
      </c>
      <c r="P63" s="94">
        <f t="shared" si="11"/>
        <v>0</v>
      </c>
      <c r="Q63" s="3">
        <v>32</v>
      </c>
      <c r="R63" s="187" t="s">
        <v>57</v>
      </c>
    </row>
    <row r="64" spans="1:18" s="3" customFormat="1" ht="36.75" customHeight="1">
      <c r="A64" s="88" t="s">
        <v>175</v>
      </c>
      <c r="B64" s="89" t="s">
        <v>176</v>
      </c>
      <c r="C64" s="87" t="s">
        <v>51</v>
      </c>
      <c r="D64" s="165">
        <v>25</v>
      </c>
      <c r="E64" s="21"/>
      <c r="F64" s="53">
        <v>25</v>
      </c>
      <c r="G64" s="21">
        <f t="shared" si="1"/>
        <v>25</v>
      </c>
      <c r="H64" s="25">
        <f t="shared" si="2"/>
        <v>0</v>
      </c>
      <c r="I64" s="169">
        <v>72.069999999999993</v>
      </c>
      <c r="J64" s="169">
        <v>1801.75</v>
      </c>
      <c r="K64" s="26">
        <f t="shared" si="5"/>
        <v>0</v>
      </c>
      <c r="L64" s="26">
        <f t="shared" si="8"/>
        <v>1801.75</v>
      </c>
      <c r="M64" s="26">
        <f t="shared" si="6"/>
        <v>1801.75</v>
      </c>
      <c r="N64" s="26">
        <f t="shared" si="7"/>
        <v>0</v>
      </c>
      <c r="O64" s="64">
        <f t="shared" si="4"/>
        <v>1</v>
      </c>
      <c r="P64" s="94">
        <f t="shared" si="11"/>
        <v>0</v>
      </c>
      <c r="Q64" s="188">
        <f>I63</f>
        <v>83.55</v>
      </c>
    </row>
    <row r="65" spans="1:17" s="3" customFormat="1" ht="15.75">
      <c r="A65" s="88" t="s">
        <v>177</v>
      </c>
      <c r="B65" s="89" t="s">
        <v>178</v>
      </c>
      <c r="C65" s="87" t="s">
        <v>51</v>
      </c>
      <c r="D65" s="165">
        <v>15</v>
      </c>
      <c r="E65" s="21"/>
      <c r="F65" s="53">
        <v>15</v>
      </c>
      <c r="G65" s="21">
        <f t="shared" si="1"/>
        <v>15</v>
      </c>
      <c r="H65" s="25">
        <f t="shared" si="2"/>
        <v>0</v>
      </c>
      <c r="I65" s="169">
        <v>55.15</v>
      </c>
      <c r="J65" s="169">
        <v>827.25</v>
      </c>
      <c r="K65" s="26">
        <f t="shared" si="5"/>
        <v>0</v>
      </c>
      <c r="L65" s="26">
        <f t="shared" si="8"/>
        <v>827.25</v>
      </c>
      <c r="M65" s="26">
        <f t="shared" si="6"/>
        <v>827.25</v>
      </c>
      <c r="N65" s="26">
        <f t="shared" si="7"/>
        <v>0</v>
      </c>
      <c r="O65" s="64">
        <f t="shared" si="4"/>
        <v>1</v>
      </c>
      <c r="P65" s="94" t="s">
        <v>34</v>
      </c>
      <c r="Q65" s="188">
        <f>Q63*Q64</f>
        <v>2673.6</v>
      </c>
    </row>
    <row r="66" spans="1:17" s="3" customFormat="1" ht="27" customHeight="1">
      <c r="A66" s="88" t="s">
        <v>179</v>
      </c>
      <c r="B66" s="89" t="s">
        <v>180</v>
      </c>
      <c r="C66" s="87" t="s">
        <v>17</v>
      </c>
      <c r="D66" s="165">
        <v>2</v>
      </c>
      <c r="E66" s="21"/>
      <c r="F66" s="53">
        <v>2</v>
      </c>
      <c r="G66" s="21">
        <f t="shared" si="1"/>
        <v>2</v>
      </c>
      <c r="H66" s="25">
        <f t="shared" si="2"/>
        <v>0</v>
      </c>
      <c r="I66" s="169">
        <v>29.53</v>
      </c>
      <c r="J66" s="169">
        <v>59.06</v>
      </c>
      <c r="K66" s="26">
        <f t="shared" si="5"/>
        <v>0</v>
      </c>
      <c r="L66" s="26">
        <f t="shared" si="8"/>
        <v>59.06</v>
      </c>
      <c r="M66" s="26">
        <f t="shared" si="6"/>
        <v>59.06</v>
      </c>
      <c r="N66" s="26">
        <f t="shared" si="7"/>
        <v>0</v>
      </c>
      <c r="O66" s="64">
        <f t="shared" si="4"/>
        <v>1</v>
      </c>
      <c r="P66" s="94">
        <f t="shared" si="11"/>
        <v>0</v>
      </c>
    </row>
    <row r="67" spans="1:17" s="3" customFormat="1" ht="15.75">
      <c r="A67" s="88" t="s">
        <v>181</v>
      </c>
      <c r="B67" s="89" t="s">
        <v>182</v>
      </c>
      <c r="C67" s="87" t="s">
        <v>17</v>
      </c>
      <c r="D67" s="165">
        <v>1</v>
      </c>
      <c r="E67" s="21"/>
      <c r="F67" s="53">
        <v>1</v>
      </c>
      <c r="G67" s="21">
        <f t="shared" si="1"/>
        <v>1</v>
      </c>
      <c r="H67" s="25">
        <f t="shared" si="2"/>
        <v>0</v>
      </c>
      <c r="I67" s="169">
        <v>4193.34</v>
      </c>
      <c r="J67" s="169">
        <v>4193.34</v>
      </c>
      <c r="K67" s="26">
        <f t="shared" si="5"/>
        <v>0</v>
      </c>
      <c r="L67" s="26">
        <f t="shared" si="8"/>
        <v>4193.34</v>
      </c>
      <c r="M67" s="26">
        <f t="shared" si="6"/>
        <v>4193.34</v>
      </c>
      <c r="N67" s="26">
        <f t="shared" si="7"/>
        <v>0</v>
      </c>
      <c r="O67" s="64">
        <f t="shared" si="4"/>
        <v>1</v>
      </c>
      <c r="P67" s="94">
        <f t="shared" si="11"/>
        <v>0</v>
      </c>
      <c r="Q67" s="193">
        <f>Q65/55.26</f>
        <v>48.382193268186754</v>
      </c>
    </row>
    <row r="68" spans="1:17" s="3" customFormat="1" ht="15.75">
      <c r="A68" s="88" t="s">
        <v>183</v>
      </c>
      <c r="B68" s="89" t="s">
        <v>184</v>
      </c>
      <c r="C68" s="87" t="s">
        <v>17</v>
      </c>
      <c r="D68" s="165">
        <v>12</v>
      </c>
      <c r="E68" s="21"/>
      <c r="F68" s="53">
        <v>12</v>
      </c>
      <c r="G68" s="21">
        <f t="shared" si="1"/>
        <v>12</v>
      </c>
      <c r="H68" s="25">
        <f t="shared" si="2"/>
        <v>0</v>
      </c>
      <c r="I68" s="169">
        <v>32.159999999999997</v>
      </c>
      <c r="J68" s="169">
        <v>385.92</v>
      </c>
      <c r="K68" s="26">
        <f t="shared" si="5"/>
        <v>0</v>
      </c>
      <c r="L68" s="26">
        <f t="shared" si="8"/>
        <v>385.92</v>
      </c>
      <c r="M68" s="26">
        <f t="shared" si="6"/>
        <v>385.92</v>
      </c>
      <c r="N68" s="26">
        <f t="shared" si="7"/>
        <v>0</v>
      </c>
      <c r="O68" s="64">
        <f t="shared" si="4"/>
        <v>1</v>
      </c>
      <c r="P68" s="94">
        <f t="shared" si="11"/>
        <v>0</v>
      </c>
    </row>
    <row r="69" spans="1:17" s="3" customFormat="1" ht="15.75">
      <c r="A69" s="88" t="s">
        <v>185</v>
      </c>
      <c r="B69" s="89" t="s">
        <v>186</v>
      </c>
      <c r="C69" s="87" t="s">
        <v>17</v>
      </c>
      <c r="D69" s="165">
        <v>4</v>
      </c>
      <c r="E69" s="21"/>
      <c r="F69" s="53">
        <v>4</v>
      </c>
      <c r="G69" s="21">
        <f t="shared" si="1"/>
        <v>4</v>
      </c>
      <c r="H69" s="25">
        <f t="shared" si="2"/>
        <v>0</v>
      </c>
      <c r="I69" s="169">
        <v>16.96</v>
      </c>
      <c r="J69" s="169">
        <v>67.84</v>
      </c>
      <c r="K69" s="26">
        <f t="shared" si="5"/>
        <v>0</v>
      </c>
      <c r="L69" s="26">
        <f t="shared" si="8"/>
        <v>67.84</v>
      </c>
      <c r="M69" s="26">
        <f t="shared" si="6"/>
        <v>67.84</v>
      </c>
      <c r="N69" s="26">
        <f t="shared" si="7"/>
        <v>0</v>
      </c>
      <c r="O69" s="64">
        <f t="shared" si="4"/>
        <v>1</v>
      </c>
      <c r="P69" s="94">
        <f t="shared" si="11"/>
        <v>0</v>
      </c>
    </row>
    <row r="70" spans="1:17" s="65" customFormat="1" ht="15.75">
      <c r="A70" s="88" t="s">
        <v>187</v>
      </c>
      <c r="B70" s="89" t="s">
        <v>188</v>
      </c>
      <c r="C70" s="87" t="s">
        <v>17</v>
      </c>
      <c r="D70" s="165">
        <v>1</v>
      </c>
      <c r="E70" s="53"/>
      <c r="F70" s="53">
        <v>1</v>
      </c>
      <c r="G70" s="21">
        <f t="shared" si="1"/>
        <v>1</v>
      </c>
      <c r="H70" s="25">
        <f t="shared" si="2"/>
        <v>0</v>
      </c>
      <c r="I70" s="169">
        <v>12.12</v>
      </c>
      <c r="J70" s="169">
        <v>12.12</v>
      </c>
      <c r="K70" s="26">
        <f t="shared" si="5"/>
        <v>0</v>
      </c>
      <c r="L70" s="26">
        <f t="shared" si="8"/>
        <v>12.12</v>
      </c>
      <c r="M70" s="26">
        <f t="shared" si="6"/>
        <v>12.12</v>
      </c>
      <c r="N70" s="26">
        <f t="shared" si="7"/>
        <v>0</v>
      </c>
      <c r="O70" s="64">
        <f t="shared" si="4"/>
        <v>1</v>
      </c>
      <c r="P70" s="94">
        <f t="shared" si="11"/>
        <v>0</v>
      </c>
    </row>
    <row r="71" spans="1:17" s="65" customFormat="1" ht="15.75">
      <c r="A71" s="88" t="s">
        <v>189</v>
      </c>
      <c r="B71" s="89" t="s">
        <v>190</v>
      </c>
      <c r="C71" s="87" t="s">
        <v>17</v>
      </c>
      <c r="D71" s="165">
        <v>3</v>
      </c>
      <c r="E71" s="53"/>
      <c r="F71" s="53">
        <v>3</v>
      </c>
      <c r="G71" s="21">
        <f t="shared" si="1"/>
        <v>3</v>
      </c>
      <c r="H71" s="25">
        <f t="shared" si="2"/>
        <v>0</v>
      </c>
      <c r="I71" s="169">
        <v>21.14</v>
      </c>
      <c r="J71" s="169">
        <v>63.42</v>
      </c>
      <c r="K71" s="26">
        <f t="shared" si="5"/>
        <v>0</v>
      </c>
      <c r="L71" s="26">
        <f t="shared" si="8"/>
        <v>63.42</v>
      </c>
      <c r="M71" s="26">
        <f t="shared" si="6"/>
        <v>63.42</v>
      </c>
      <c r="N71" s="26">
        <f t="shared" si="7"/>
        <v>0</v>
      </c>
      <c r="O71" s="64">
        <f t="shared" ref="O71:O82" si="14">TRUNC(M71/J71*1,2)</f>
        <v>1</v>
      </c>
      <c r="P71" s="94">
        <f t="shared" si="11"/>
        <v>0</v>
      </c>
    </row>
    <row r="72" spans="1:17" s="3" customFormat="1" ht="30">
      <c r="A72" s="88" t="s">
        <v>191</v>
      </c>
      <c r="B72" s="89" t="s">
        <v>192</v>
      </c>
      <c r="C72" s="87" t="s">
        <v>17</v>
      </c>
      <c r="D72" s="165">
        <v>4</v>
      </c>
      <c r="E72" s="21"/>
      <c r="F72" s="53">
        <v>4</v>
      </c>
      <c r="G72" s="21">
        <f t="shared" ref="G72:G82" si="15">E72+F72</f>
        <v>4</v>
      </c>
      <c r="H72" s="25">
        <f t="shared" ref="H72:H82" si="16">D72-G72</f>
        <v>0</v>
      </c>
      <c r="I72" s="169">
        <v>392.71</v>
      </c>
      <c r="J72" s="169">
        <v>1570.84</v>
      </c>
      <c r="K72" s="26">
        <f t="shared" si="5"/>
        <v>0</v>
      </c>
      <c r="L72" s="26">
        <f t="shared" si="8"/>
        <v>1570.84</v>
      </c>
      <c r="M72" s="26">
        <f t="shared" si="6"/>
        <v>1570.84</v>
      </c>
      <c r="N72" s="26">
        <f t="shared" ref="N72:N82" si="17">J72-M72</f>
        <v>0</v>
      </c>
      <c r="O72" s="64">
        <f t="shared" si="14"/>
        <v>1</v>
      </c>
      <c r="P72" s="94">
        <f t="shared" si="11"/>
        <v>0</v>
      </c>
    </row>
    <row r="73" spans="1:17" s="3" customFormat="1" ht="15.75">
      <c r="A73" s="88" t="s">
        <v>193</v>
      </c>
      <c r="B73" s="89" t="s">
        <v>194</v>
      </c>
      <c r="C73" s="87" t="s">
        <v>69</v>
      </c>
      <c r="D73" s="165">
        <v>90</v>
      </c>
      <c r="E73" s="21"/>
      <c r="F73" s="53">
        <v>90</v>
      </c>
      <c r="G73" s="21">
        <f t="shared" si="15"/>
        <v>90</v>
      </c>
      <c r="H73" s="25">
        <f t="shared" si="16"/>
        <v>0</v>
      </c>
      <c r="I73" s="169">
        <v>30.44</v>
      </c>
      <c r="J73" s="169">
        <v>2739.6</v>
      </c>
      <c r="K73" s="26">
        <f t="shared" ref="K73:K82" si="18">TRUNC(E73*I73,2)</f>
        <v>0</v>
      </c>
      <c r="L73" s="26">
        <f t="shared" si="8"/>
        <v>2739.6</v>
      </c>
      <c r="M73" s="26">
        <f t="shared" ref="M73:M82" si="19">ROUND(G73*I73,2)</f>
        <v>2739.6</v>
      </c>
      <c r="N73" s="26">
        <f t="shared" si="17"/>
        <v>0</v>
      </c>
      <c r="O73" s="64">
        <f t="shared" si="14"/>
        <v>1</v>
      </c>
      <c r="P73" s="94">
        <f t="shared" ref="P73:P82" si="20">J73-L73-N73</f>
        <v>0</v>
      </c>
    </row>
    <row r="74" spans="1:17" s="3" customFormat="1" ht="15.75">
      <c r="A74" s="88" t="s">
        <v>195</v>
      </c>
      <c r="B74" s="89" t="s">
        <v>196</v>
      </c>
      <c r="C74" s="87" t="s">
        <v>69</v>
      </c>
      <c r="D74" s="165">
        <v>90</v>
      </c>
      <c r="E74" s="21"/>
      <c r="F74" s="53">
        <v>90</v>
      </c>
      <c r="G74" s="21">
        <f t="shared" si="15"/>
        <v>90</v>
      </c>
      <c r="H74" s="25">
        <f t="shared" si="16"/>
        <v>0</v>
      </c>
      <c r="I74" s="169">
        <v>24.18</v>
      </c>
      <c r="J74" s="169">
        <v>2176.1999999999998</v>
      </c>
      <c r="K74" s="26">
        <f t="shared" si="18"/>
        <v>0</v>
      </c>
      <c r="L74" s="26">
        <f t="shared" ref="L74:L82" si="21">IF(G74=D74,J74-K74,TRUNC(F74*I74,2))</f>
        <v>2176.1999999999998</v>
      </c>
      <c r="M74" s="26">
        <f t="shared" si="19"/>
        <v>2176.1999999999998</v>
      </c>
      <c r="N74" s="26">
        <f t="shared" si="17"/>
        <v>0</v>
      </c>
      <c r="O74" s="64">
        <f t="shared" si="14"/>
        <v>1</v>
      </c>
      <c r="P74" s="94">
        <f t="shared" si="20"/>
        <v>0</v>
      </c>
    </row>
    <row r="75" spans="1:17" s="3" customFormat="1" ht="15.75">
      <c r="A75" s="88" t="s">
        <v>197</v>
      </c>
      <c r="B75" s="89" t="s">
        <v>198</v>
      </c>
      <c r="C75" s="87" t="s">
        <v>17</v>
      </c>
      <c r="D75" s="165">
        <v>1</v>
      </c>
      <c r="E75" s="21"/>
      <c r="F75" s="53">
        <v>1</v>
      </c>
      <c r="G75" s="21">
        <f t="shared" si="15"/>
        <v>1</v>
      </c>
      <c r="H75" s="25">
        <f t="shared" si="16"/>
        <v>0</v>
      </c>
      <c r="I75" s="169">
        <v>231.39</v>
      </c>
      <c r="J75" s="169">
        <v>231.39</v>
      </c>
      <c r="K75" s="26">
        <f t="shared" si="18"/>
        <v>0</v>
      </c>
      <c r="L75" s="26">
        <f t="shared" si="21"/>
        <v>231.39</v>
      </c>
      <c r="M75" s="26">
        <f t="shared" si="19"/>
        <v>231.39</v>
      </c>
      <c r="N75" s="26">
        <f t="shared" si="17"/>
        <v>0</v>
      </c>
      <c r="O75" s="64">
        <f t="shared" si="14"/>
        <v>1</v>
      </c>
      <c r="P75" s="94">
        <f t="shared" si="20"/>
        <v>0</v>
      </c>
    </row>
    <row r="76" spans="1:17" s="3" customFormat="1" ht="27" customHeight="1">
      <c r="A76" s="88" t="s">
        <v>199</v>
      </c>
      <c r="B76" s="89" t="s">
        <v>200</v>
      </c>
      <c r="C76" s="87" t="s">
        <v>17</v>
      </c>
      <c r="D76" s="165">
        <v>3</v>
      </c>
      <c r="E76" s="21"/>
      <c r="F76" s="53">
        <v>3</v>
      </c>
      <c r="G76" s="21">
        <f t="shared" si="15"/>
        <v>3</v>
      </c>
      <c r="H76" s="25">
        <f t="shared" si="16"/>
        <v>0</v>
      </c>
      <c r="I76" s="169">
        <v>62.67</v>
      </c>
      <c r="J76" s="169">
        <v>188.01</v>
      </c>
      <c r="K76" s="26">
        <f t="shared" si="18"/>
        <v>0</v>
      </c>
      <c r="L76" s="26">
        <f t="shared" si="21"/>
        <v>188.01</v>
      </c>
      <c r="M76" s="26">
        <f t="shared" si="19"/>
        <v>188.01</v>
      </c>
      <c r="N76" s="26">
        <f t="shared" si="17"/>
        <v>0</v>
      </c>
      <c r="O76" s="64">
        <f t="shared" si="14"/>
        <v>1</v>
      </c>
      <c r="P76" s="94">
        <f t="shared" si="20"/>
        <v>0</v>
      </c>
    </row>
    <row r="77" spans="1:17" s="3" customFormat="1" ht="15.75">
      <c r="A77" s="88" t="s">
        <v>201</v>
      </c>
      <c r="B77" s="89" t="s">
        <v>202</v>
      </c>
      <c r="C77" s="87" t="s">
        <v>17</v>
      </c>
      <c r="D77" s="165">
        <v>1</v>
      </c>
      <c r="E77" s="21"/>
      <c r="F77" s="53">
        <v>1</v>
      </c>
      <c r="G77" s="21">
        <f t="shared" si="15"/>
        <v>1</v>
      </c>
      <c r="H77" s="25">
        <f t="shared" si="16"/>
        <v>0</v>
      </c>
      <c r="I77" s="169">
        <v>2604.61</v>
      </c>
      <c r="J77" s="169">
        <v>2604.61</v>
      </c>
      <c r="K77" s="26">
        <f t="shared" si="18"/>
        <v>0</v>
      </c>
      <c r="L77" s="26">
        <f t="shared" si="21"/>
        <v>2604.61</v>
      </c>
      <c r="M77" s="26">
        <f t="shared" si="19"/>
        <v>2604.61</v>
      </c>
      <c r="N77" s="26">
        <f t="shared" si="17"/>
        <v>0</v>
      </c>
      <c r="O77" s="64">
        <f t="shared" si="14"/>
        <v>1</v>
      </c>
      <c r="P77" s="94">
        <f t="shared" si="20"/>
        <v>0</v>
      </c>
    </row>
    <row r="78" spans="1:17" s="3" customFormat="1" ht="27" customHeight="1">
      <c r="A78" s="170" t="s">
        <v>203</v>
      </c>
      <c r="B78" s="170" t="s">
        <v>204</v>
      </c>
      <c r="C78" s="171"/>
      <c r="D78" s="172"/>
      <c r="E78" s="180"/>
      <c r="F78" s="179"/>
      <c r="G78" s="180">
        <f t="shared" si="15"/>
        <v>0</v>
      </c>
      <c r="H78" s="181">
        <f t="shared" si="16"/>
        <v>0</v>
      </c>
      <c r="I78" s="184"/>
      <c r="J78" s="185">
        <v>442.31</v>
      </c>
      <c r="K78" s="182">
        <f>SUM(K79:K82)</f>
        <v>0</v>
      </c>
      <c r="L78" s="182">
        <f>SUM(L79:L82)</f>
        <v>227.49</v>
      </c>
      <c r="M78" s="182">
        <f>SUM(M79:M82)</f>
        <v>227.49</v>
      </c>
      <c r="N78" s="182">
        <f>SUM(N79:N82)</f>
        <v>214.82</v>
      </c>
      <c r="O78" s="183">
        <f>TRUNC(M78/J78*1,2)</f>
        <v>0.51</v>
      </c>
      <c r="P78" s="94">
        <f t="shared" si="20"/>
        <v>0</v>
      </c>
    </row>
    <row r="79" spans="1:17" s="3" customFormat="1" ht="27" customHeight="1">
      <c r="A79" s="88" t="s">
        <v>205</v>
      </c>
      <c r="B79" s="89" t="s">
        <v>206</v>
      </c>
      <c r="C79" s="87" t="s">
        <v>83</v>
      </c>
      <c r="D79" s="165">
        <v>28</v>
      </c>
      <c r="E79" s="21"/>
      <c r="F79" s="53">
        <v>28</v>
      </c>
      <c r="G79" s="21">
        <f t="shared" si="15"/>
        <v>28</v>
      </c>
      <c r="H79" s="25">
        <f t="shared" si="16"/>
        <v>0</v>
      </c>
      <c r="I79" s="169">
        <v>2.77</v>
      </c>
      <c r="J79" s="169">
        <v>77.56</v>
      </c>
      <c r="K79" s="26">
        <f t="shared" si="18"/>
        <v>0</v>
      </c>
      <c r="L79" s="26">
        <f t="shared" si="21"/>
        <v>77.56</v>
      </c>
      <c r="M79" s="26">
        <f t="shared" si="19"/>
        <v>77.56</v>
      </c>
      <c r="N79" s="26">
        <f t="shared" si="17"/>
        <v>0</v>
      </c>
      <c r="O79" s="64">
        <f t="shared" si="14"/>
        <v>1</v>
      </c>
      <c r="P79" s="94">
        <f t="shared" si="20"/>
        <v>0</v>
      </c>
    </row>
    <row r="80" spans="1:17" s="3" customFormat="1" ht="27" customHeight="1">
      <c r="A80" s="88" t="s">
        <v>207</v>
      </c>
      <c r="B80" s="89" t="s">
        <v>208</v>
      </c>
      <c r="C80" s="87" t="s">
        <v>88</v>
      </c>
      <c r="D80" s="165">
        <v>5.38</v>
      </c>
      <c r="E80" s="21"/>
      <c r="F80" s="53">
        <v>5.38</v>
      </c>
      <c r="G80" s="21">
        <f t="shared" si="15"/>
        <v>5.38</v>
      </c>
      <c r="H80" s="25">
        <f t="shared" si="16"/>
        <v>0</v>
      </c>
      <c r="I80" s="169">
        <v>11.99</v>
      </c>
      <c r="J80" s="169">
        <v>64.510000000000005</v>
      </c>
      <c r="K80" s="26">
        <f t="shared" si="18"/>
        <v>0</v>
      </c>
      <c r="L80" s="26">
        <f t="shared" si="21"/>
        <v>64.510000000000005</v>
      </c>
      <c r="M80" s="26">
        <f t="shared" si="19"/>
        <v>64.510000000000005</v>
      </c>
      <c r="N80" s="26">
        <f t="shared" si="17"/>
        <v>0</v>
      </c>
      <c r="O80" s="64">
        <f t="shared" si="14"/>
        <v>1</v>
      </c>
      <c r="P80" s="94">
        <f t="shared" si="20"/>
        <v>0</v>
      </c>
    </row>
    <row r="81" spans="1:16" s="3" customFormat="1" ht="27" customHeight="1">
      <c r="A81" s="88" t="s">
        <v>209</v>
      </c>
      <c r="B81" s="89" t="s">
        <v>210</v>
      </c>
      <c r="C81" s="87" t="s">
        <v>211</v>
      </c>
      <c r="D81" s="165">
        <v>8.07</v>
      </c>
      <c r="E81" s="21"/>
      <c r="F81" s="53"/>
      <c r="G81" s="21">
        <f t="shared" si="15"/>
        <v>0</v>
      </c>
      <c r="H81" s="25">
        <f t="shared" si="16"/>
        <v>8.07</v>
      </c>
      <c r="I81" s="169">
        <v>26.62</v>
      </c>
      <c r="J81" s="169">
        <v>214.82</v>
      </c>
      <c r="K81" s="26">
        <f t="shared" si="18"/>
        <v>0</v>
      </c>
      <c r="L81" s="26">
        <f t="shared" si="21"/>
        <v>0</v>
      </c>
      <c r="M81" s="26">
        <f t="shared" si="19"/>
        <v>0</v>
      </c>
      <c r="N81" s="26">
        <f t="shared" si="17"/>
        <v>214.82</v>
      </c>
      <c r="O81" s="64">
        <f t="shared" si="14"/>
        <v>0</v>
      </c>
      <c r="P81" s="94">
        <f t="shared" si="20"/>
        <v>0</v>
      </c>
    </row>
    <row r="82" spans="1:16" s="3" customFormat="1" ht="27" customHeight="1">
      <c r="A82" s="88" t="s">
        <v>212</v>
      </c>
      <c r="B82" s="89" t="s">
        <v>213</v>
      </c>
      <c r="C82" s="87" t="s">
        <v>214</v>
      </c>
      <c r="D82" s="165">
        <v>117.02</v>
      </c>
      <c r="E82" s="21"/>
      <c r="F82" s="53">
        <v>117.02</v>
      </c>
      <c r="G82" s="21">
        <f t="shared" si="15"/>
        <v>117.02</v>
      </c>
      <c r="H82" s="25">
        <f t="shared" si="16"/>
        <v>0</v>
      </c>
      <c r="I82" s="169">
        <v>0.73</v>
      </c>
      <c r="J82" s="169">
        <v>85.42</v>
      </c>
      <c r="K82" s="26">
        <f t="shared" si="18"/>
        <v>0</v>
      </c>
      <c r="L82" s="26">
        <f t="shared" si="21"/>
        <v>85.42</v>
      </c>
      <c r="M82" s="26">
        <f t="shared" si="19"/>
        <v>85.42</v>
      </c>
      <c r="N82" s="26">
        <f t="shared" si="17"/>
        <v>0</v>
      </c>
      <c r="O82" s="64">
        <f t="shared" si="14"/>
        <v>1</v>
      </c>
      <c r="P82" s="94">
        <f t="shared" si="20"/>
        <v>0</v>
      </c>
    </row>
    <row r="83" spans="1:16" s="4" customFormat="1" ht="15.75">
      <c r="A83" s="154" t="s">
        <v>15</v>
      </c>
      <c r="B83" s="155"/>
      <c r="C83" s="155"/>
      <c r="D83" s="155"/>
      <c r="E83" s="155"/>
      <c r="F83" s="155"/>
      <c r="G83" s="155"/>
      <c r="H83" s="155"/>
      <c r="I83" s="156"/>
      <c r="J83" s="168">
        <v>90624.37</v>
      </c>
      <c r="K83" s="37">
        <f>K78+K30+K22+K16+K11+K8</f>
        <v>0</v>
      </c>
      <c r="L83" s="37">
        <f t="shared" ref="L83:N83" si="22">L78+L30+L22+L16+L11+L8</f>
        <v>83676.929999999993</v>
      </c>
      <c r="M83" s="37">
        <f t="shared" si="22"/>
        <v>83676.929999999993</v>
      </c>
      <c r="N83" s="37">
        <f t="shared" si="22"/>
        <v>6947.4400000000005</v>
      </c>
      <c r="O83" s="95">
        <f t="shared" ref="O83" si="23">TRUNC(M83/J83*1,2)</f>
        <v>0.92</v>
      </c>
      <c r="P83" s="94">
        <f t="shared" ref="P83" si="24">J83-L83-N83</f>
        <v>0</v>
      </c>
    </row>
    <row r="84" spans="1:16" s="4" customFormat="1" ht="16.5" thickBot="1">
      <c r="A84" s="157" t="s">
        <v>16</v>
      </c>
      <c r="B84" s="158"/>
      <c r="C84" s="158"/>
      <c r="D84" s="158"/>
      <c r="E84" s="158"/>
      <c r="F84" s="158"/>
      <c r="G84" s="158"/>
      <c r="H84" s="158"/>
      <c r="I84" s="158"/>
      <c r="J84" s="159"/>
      <c r="K84" s="38"/>
      <c r="L84" s="91">
        <f>M84-K84</f>
        <v>92.33</v>
      </c>
      <c r="M84" s="39">
        <f>TRUNC(M83/J83,4)*100</f>
        <v>92.33</v>
      </c>
      <c r="N84" s="23">
        <f>100-M84</f>
        <v>7.6700000000000017</v>
      </c>
      <c r="O84" s="22"/>
      <c r="P84" s="94">
        <f t="shared" ref="P84" si="25">J84-L84-N84</f>
        <v>-100</v>
      </c>
    </row>
    <row r="85" spans="1:16" s="4" customFormat="1" ht="13.5" thickBot="1">
      <c r="A85" s="77"/>
      <c r="B85" s="66"/>
      <c r="C85" s="27"/>
      <c r="D85" s="40"/>
      <c r="E85" s="27"/>
      <c r="F85" s="81"/>
      <c r="G85" s="31"/>
      <c r="H85" s="27"/>
      <c r="I85" s="52"/>
      <c r="J85" s="42"/>
      <c r="K85" s="31"/>
      <c r="L85" s="52"/>
      <c r="M85" s="31"/>
      <c r="N85" s="31"/>
      <c r="O85" s="43"/>
    </row>
    <row r="86" spans="1:16" s="4" customFormat="1" ht="39" customHeight="1" thickTop="1" thickBot="1">
      <c r="A86" s="78"/>
      <c r="B86" s="71" t="s">
        <v>47</v>
      </c>
      <c r="C86" s="110" t="s">
        <v>27</v>
      </c>
      <c r="D86" s="160"/>
      <c r="E86" s="110" t="s">
        <v>28</v>
      </c>
      <c r="F86" s="111"/>
      <c r="G86" s="31"/>
      <c r="H86" s="27"/>
      <c r="I86" s="50" t="s">
        <v>24</v>
      </c>
      <c r="J86" s="16" t="s">
        <v>18</v>
      </c>
      <c r="K86" s="17" t="s">
        <v>19</v>
      </c>
      <c r="L86" s="92" t="s">
        <v>20</v>
      </c>
      <c r="M86" s="17" t="s">
        <v>21</v>
      </c>
      <c r="N86" s="18" t="s">
        <v>22</v>
      </c>
      <c r="O86" s="19" t="s">
        <v>23</v>
      </c>
    </row>
    <row r="87" spans="1:16" s="4" customFormat="1" ht="22.5" customHeight="1" thickTop="1" thickBot="1">
      <c r="A87" s="78"/>
      <c r="B87" s="72">
        <v>45000</v>
      </c>
      <c r="C87" s="99">
        <v>90</v>
      </c>
      <c r="D87" s="100"/>
      <c r="E87" s="99">
        <v>60</v>
      </c>
      <c r="F87" s="100"/>
      <c r="G87" s="6" t="s">
        <v>37</v>
      </c>
      <c r="H87" s="27"/>
      <c r="I87" s="51" t="s">
        <v>25</v>
      </c>
      <c r="J87" s="28"/>
      <c r="K87" s="28">
        <v>0</v>
      </c>
      <c r="L87" s="93"/>
      <c r="M87" s="28">
        <f t="shared" ref="M87" si="26">K87+L87</f>
        <v>0</v>
      </c>
      <c r="N87" s="28">
        <f t="shared" ref="N87" si="27">J87-M87</f>
        <v>0</v>
      </c>
      <c r="O87" s="24" t="e">
        <f>TRUNC(M87/J87,4)*100</f>
        <v>#DIV/0!</v>
      </c>
    </row>
    <row r="88" spans="1:16" ht="27" customHeight="1" thickBot="1">
      <c r="A88" s="77"/>
      <c r="B88" s="73" t="s">
        <v>38</v>
      </c>
      <c r="C88" s="101" t="s">
        <v>26</v>
      </c>
      <c r="D88" s="102"/>
      <c r="E88" s="29" t="s">
        <v>26</v>
      </c>
      <c r="F88" s="82" t="s">
        <v>29</v>
      </c>
      <c r="G88" s="5" t="s">
        <v>39</v>
      </c>
      <c r="H88" s="27"/>
      <c r="I88" s="52"/>
      <c r="J88" s="27"/>
      <c r="K88" s="27"/>
      <c r="L88" s="52"/>
      <c r="M88" s="27"/>
      <c r="N88" s="27"/>
      <c r="O88" s="27"/>
    </row>
    <row r="89" spans="1:16" ht="27" customHeight="1">
      <c r="A89" s="77"/>
      <c r="B89" s="72">
        <v>45005</v>
      </c>
      <c r="C89" s="103"/>
      <c r="D89" s="104"/>
      <c r="E89" s="36"/>
      <c r="F89" s="83"/>
      <c r="G89" s="5"/>
      <c r="H89" s="27"/>
      <c r="I89" s="52"/>
      <c r="J89" s="44">
        <f>J88-J87</f>
        <v>0</v>
      </c>
      <c r="K89" s="44">
        <f t="shared" ref="K89:N89" si="28">K88-K87</f>
        <v>0</v>
      </c>
      <c r="L89" s="52">
        <f t="shared" si="28"/>
        <v>0</v>
      </c>
      <c r="M89" s="44">
        <f t="shared" si="28"/>
        <v>0</v>
      </c>
      <c r="N89" s="44">
        <f t="shared" si="28"/>
        <v>0</v>
      </c>
      <c r="O89" s="44"/>
    </row>
    <row r="90" spans="1:16" ht="18">
      <c r="A90" s="77"/>
      <c r="B90" s="74"/>
      <c r="C90" s="97"/>
      <c r="D90" s="98"/>
      <c r="E90" s="35"/>
      <c r="F90" s="83">
        <f t="shared" ref="F90:F93" si="29">IF((G103-F103)&lt;=0,0,(G103-(F103-1)))</f>
        <v>0</v>
      </c>
      <c r="G90" s="5"/>
      <c r="H90" s="27"/>
      <c r="I90" s="52"/>
      <c r="J90" s="27"/>
      <c r="K90" s="27"/>
      <c r="L90" s="52"/>
      <c r="M90" s="27"/>
      <c r="N90" s="27"/>
      <c r="O90" s="27"/>
    </row>
    <row r="91" spans="1:16" ht="19.5" customHeight="1">
      <c r="A91" s="77"/>
      <c r="B91" s="73" t="s">
        <v>40</v>
      </c>
      <c r="C91" s="97"/>
      <c r="D91" s="98"/>
      <c r="E91" s="35"/>
      <c r="F91" s="83">
        <f t="shared" si="29"/>
        <v>0</v>
      </c>
      <c r="G91" s="5"/>
      <c r="H91" s="27"/>
      <c r="I91" s="52"/>
      <c r="J91" s="27"/>
      <c r="K91" s="27"/>
      <c r="L91" s="52"/>
      <c r="M91" s="27"/>
      <c r="N91" s="27"/>
      <c r="O91" s="27"/>
    </row>
    <row r="92" spans="1:16" ht="21.75" customHeight="1">
      <c r="A92" s="77"/>
      <c r="B92" s="72">
        <v>45019</v>
      </c>
      <c r="C92" s="162"/>
      <c r="D92" s="163"/>
      <c r="E92" s="35"/>
      <c r="F92" s="83">
        <f t="shared" si="29"/>
        <v>0</v>
      </c>
      <c r="G92" s="5"/>
      <c r="H92" s="27"/>
      <c r="I92" s="52"/>
      <c r="J92" s="27"/>
      <c r="K92" s="27"/>
      <c r="L92" s="52"/>
      <c r="M92" s="27"/>
      <c r="N92" s="27"/>
      <c r="O92" s="27"/>
    </row>
    <row r="93" spans="1:16" ht="18.75" customHeight="1" thickBot="1">
      <c r="A93" s="77"/>
      <c r="B93" s="66"/>
      <c r="C93" s="152"/>
      <c r="D93" s="153"/>
      <c r="E93" s="30"/>
      <c r="F93" s="83">
        <f t="shared" si="29"/>
        <v>0</v>
      </c>
      <c r="G93" s="5"/>
      <c r="H93" s="31"/>
      <c r="I93" s="52"/>
      <c r="J93" s="27"/>
      <c r="K93" s="27"/>
      <c r="L93" s="52"/>
      <c r="M93" s="27"/>
      <c r="N93" s="27"/>
      <c r="O93" s="27"/>
    </row>
    <row r="94" spans="1:16" ht="15.75" customHeight="1" thickBot="1">
      <c r="A94" s="77"/>
      <c r="B94" s="66"/>
      <c r="C94" s="143">
        <f>SUM(C89:D93)</f>
        <v>0</v>
      </c>
      <c r="D94" s="144"/>
      <c r="E94" s="10">
        <f>SUM(E89:E93)</f>
        <v>0</v>
      </c>
      <c r="F94" s="11">
        <f>SUM(F89:F93)</f>
        <v>0</v>
      </c>
      <c r="G94" s="12" t="s">
        <v>45</v>
      </c>
      <c r="H94" s="31"/>
      <c r="I94" s="52"/>
      <c r="J94" s="27"/>
      <c r="K94" s="27"/>
      <c r="L94" s="52"/>
      <c r="M94" s="27"/>
      <c r="N94" s="27"/>
      <c r="O94" s="27"/>
    </row>
    <row r="95" spans="1:16" ht="15.75" customHeight="1" thickBot="1">
      <c r="A95" s="77"/>
      <c r="B95" s="67" t="str">
        <f>IF(C97&lt;=60,"OBS 1: ADITAR PRAZO DE VIGÊNCIA","OBS 1:")</f>
        <v>OBS 1:</v>
      </c>
      <c r="C95" s="145">
        <f>C87+C94</f>
        <v>90</v>
      </c>
      <c r="D95" s="146"/>
      <c r="E95" s="143">
        <v>60</v>
      </c>
      <c r="F95" s="144"/>
      <c r="G95" s="6" t="s">
        <v>34</v>
      </c>
      <c r="H95" s="31"/>
      <c r="I95" s="52"/>
      <c r="J95" s="27"/>
      <c r="K95" s="27"/>
      <c r="L95" s="52"/>
      <c r="M95" s="27"/>
      <c r="N95" s="27"/>
      <c r="O95" s="27"/>
    </row>
    <row r="96" spans="1:16" ht="15.75" customHeight="1" thickBot="1">
      <c r="A96" s="77"/>
      <c r="B96" s="68" t="str">
        <f>IF(((G102-F102)+(G103-F103)+(G104-F104)+(G105-F105)+(G106-F106))&lt;0,"OBS 2: OBRA PARALISADA","OBS 2:")</f>
        <v>OBS 2:</v>
      </c>
      <c r="C96" s="147">
        <f>B92-B87</f>
        <v>19</v>
      </c>
      <c r="D96" s="146"/>
      <c r="E96" s="145">
        <f>B92-B89</f>
        <v>14</v>
      </c>
      <c r="F96" s="146"/>
      <c r="G96" s="13" t="s">
        <v>35</v>
      </c>
      <c r="H96" s="31"/>
      <c r="I96" s="52"/>
      <c r="J96" s="80"/>
      <c r="K96" s="80"/>
      <c r="L96" s="52"/>
      <c r="M96" s="32"/>
      <c r="N96" s="32"/>
      <c r="O96" s="15"/>
    </row>
    <row r="97" spans="1:15" ht="15.75" customHeight="1" thickBot="1">
      <c r="A97" s="77"/>
      <c r="B97" s="67" t="str">
        <f>IF(E97&lt;=45,"OBS 3: ADITAR PRAZO DE EXECUÇÃO","OBS 3:")</f>
        <v>OBS 3:</v>
      </c>
      <c r="C97" s="148">
        <f>C95-C96</f>
        <v>71</v>
      </c>
      <c r="D97" s="149"/>
      <c r="E97" s="150">
        <f>E95-E96</f>
        <v>46</v>
      </c>
      <c r="F97" s="151"/>
      <c r="G97" s="14" t="s">
        <v>36</v>
      </c>
      <c r="H97" s="31"/>
      <c r="I97" s="52"/>
      <c r="J97" s="164"/>
      <c r="K97" s="164"/>
      <c r="L97" s="52"/>
      <c r="M97" s="27"/>
      <c r="N97" s="27"/>
      <c r="O97" s="27"/>
    </row>
    <row r="98" spans="1:15" ht="18.75" customHeight="1" thickTop="1">
      <c r="A98" s="77"/>
      <c r="B98" s="69" t="s">
        <v>46</v>
      </c>
      <c r="C98" s="161">
        <f>IF(B96="OBS 2: OBRA PARALISADA","SEM PREVISÃO",B87+C95)</f>
        <v>45090</v>
      </c>
      <c r="D98" s="161"/>
      <c r="E98" s="161">
        <f>IF(B96="OBS 2: OBRA PARALISADA","SEM PREVISÃO",B89+E95)</f>
        <v>45065</v>
      </c>
      <c r="F98" s="161"/>
      <c r="G98" s="31"/>
      <c r="H98" s="31"/>
      <c r="I98" s="52"/>
      <c r="J98" s="31"/>
      <c r="K98" s="43"/>
      <c r="L98" s="52"/>
      <c r="M98" s="27"/>
      <c r="N98" s="27"/>
      <c r="O98" s="27"/>
    </row>
    <row r="99" spans="1:15" ht="18.75" customHeight="1">
      <c r="A99" s="77"/>
      <c r="B99" s="70"/>
      <c r="C99" s="31"/>
      <c r="D99" s="27"/>
      <c r="E99" s="41"/>
      <c r="F99" s="84"/>
      <c r="G99" s="31"/>
      <c r="H99" s="31"/>
      <c r="I99" s="52"/>
      <c r="J99" s="31"/>
      <c r="K99" s="43"/>
      <c r="L99" s="52"/>
      <c r="M99" s="27"/>
      <c r="N99" s="27"/>
      <c r="O99" s="27"/>
    </row>
    <row r="100" spans="1:15" ht="18.75" customHeight="1">
      <c r="A100" s="77"/>
      <c r="B100" s="66"/>
      <c r="C100" s="31"/>
      <c r="D100" s="27"/>
      <c r="E100" s="142" t="s">
        <v>41</v>
      </c>
      <c r="F100" s="142"/>
      <c r="G100" s="142"/>
      <c r="H100" s="31"/>
      <c r="I100" s="52"/>
      <c r="J100" s="31"/>
      <c r="K100" s="43"/>
      <c r="L100" s="52"/>
      <c r="M100" s="27"/>
      <c r="N100" s="27"/>
      <c r="O100" s="27"/>
    </row>
    <row r="101" spans="1:15" ht="15.75" customHeight="1">
      <c r="A101" s="77"/>
      <c r="B101" s="66"/>
      <c r="C101" s="45"/>
      <c r="D101" s="27"/>
      <c r="E101" s="7" t="s">
        <v>42</v>
      </c>
      <c r="F101" s="8" t="s">
        <v>43</v>
      </c>
      <c r="G101" s="9" t="s">
        <v>44</v>
      </c>
      <c r="H101" s="31"/>
      <c r="I101" s="52"/>
      <c r="J101" s="31"/>
      <c r="K101" s="43"/>
      <c r="L101" s="52"/>
      <c r="M101" s="27"/>
      <c r="N101" s="27"/>
      <c r="O101" s="27"/>
    </row>
    <row r="102" spans="1:15" ht="18.75" customHeight="1">
      <c r="A102" s="77"/>
      <c r="B102" s="66"/>
      <c r="C102" s="31"/>
      <c r="D102" s="27"/>
      <c r="E102" s="33" t="s">
        <v>25</v>
      </c>
      <c r="F102" s="85"/>
      <c r="G102" s="34"/>
      <c r="H102" s="31"/>
      <c r="I102" s="52"/>
      <c r="J102" s="31"/>
      <c r="K102" s="43"/>
      <c r="L102" s="52"/>
      <c r="M102" s="27"/>
      <c r="N102" s="27"/>
      <c r="O102" s="27"/>
    </row>
    <row r="103" spans="1:15" ht="18.75" customHeight="1">
      <c r="A103" s="77"/>
      <c r="B103" s="66"/>
      <c r="C103" s="31"/>
      <c r="D103" s="27"/>
      <c r="E103" s="33" t="s">
        <v>30</v>
      </c>
      <c r="F103" s="85"/>
      <c r="G103" s="34"/>
      <c r="H103" s="31"/>
      <c r="I103" s="52"/>
      <c r="J103" s="31"/>
      <c r="K103" s="43"/>
      <c r="L103" s="52"/>
      <c r="M103" s="27"/>
      <c r="N103" s="27"/>
      <c r="O103" s="27"/>
    </row>
    <row r="104" spans="1:15">
      <c r="A104" s="77"/>
      <c r="B104" s="66"/>
      <c r="C104" s="27"/>
      <c r="D104" s="40"/>
      <c r="E104" s="33" t="s">
        <v>31</v>
      </c>
      <c r="F104" s="86"/>
      <c r="G104" s="34"/>
      <c r="H104" s="27"/>
      <c r="I104" s="52"/>
      <c r="J104" s="42"/>
      <c r="K104" s="31"/>
      <c r="L104" s="52"/>
      <c r="M104" s="31"/>
      <c r="N104" s="31"/>
    </row>
    <row r="105" spans="1:15">
      <c r="A105" s="77"/>
      <c r="B105" s="66"/>
      <c r="C105" s="27"/>
      <c r="D105" s="40"/>
      <c r="E105" s="33" t="s">
        <v>32</v>
      </c>
      <c r="F105" s="86"/>
      <c r="G105" s="34"/>
      <c r="H105" s="27"/>
      <c r="I105" s="52"/>
      <c r="J105" s="42"/>
      <c r="K105" s="31"/>
      <c r="L105" s="52"/>
      <c r="M105" s="31"/>
      <c r="N105" s="31"/>
    </row>
    <row r="106" spans="1:15">
      <c r="A106" s="77"/>
      <c r="B106" s="66"/>
      <c r="C106" s="27"/>
      <c r="D106" s="40"/>
      <c r="E106" s="33" t="s">
        <v>33</v>
      </c>
      <c r="F106" s="86"/>
      <c r="G106" s="34"/>
      <c r="H106" s="27"/>
      <c r="I106" s="52"/>
      <c r="J106" s="42"/>
      <c r="K106" s="31"/>
      <c r="L106" s="52"/>
      <c r="M106" s="31"/>
      <c r="N106" s="31"/>
    </row>
    <row r="107" spans="1:15">
      <c r="A107" s="77"/>
      <c r="B107" s="66"/>
      <c r="C107" s="27"/>
      <c r="D107" s="40"/>
      <c r="E107" s="27"/>
      <c r="G107" s="31"/>
      <c r="H107" s="27"/>
      <c r="I107" s="52"/>
      <c r="J107" s="42"/>
      <c r="K107" s="31"/>
      <c r="L107" s="52"/>
      <c r="M107" s="31"/>
      <c r="N107" s="31"/>
    </row>
    <row r="108" spans="1:15">
      <c r="A108" s="77"/>
      <c r="B108" s="66"/>
      <c r="C108" s="27"/>
      <c r="D108" s="40"/>
      <c r="E108" s="27"/>
      <c r="G108" s="31"/>
      <c r="H108" s="27"/>
      <c r="I108" s="52"/>
      <c r="J108" s="42"/>
      <c r="K108" s="31"/>
      <c r="L108" s="52"/>
      <c r="M108" s="31"/>
      <c r="N108" s="31"/>
    </row>
    <row r="109" spans="1:15">
      <c r="A109" s="77"/>
      <c r="B109" s="66"/>
      <c r="C109" s="27"/>
      <c r="D109" s="40"/>
      <c r="E109" s="27"/>
      <c r="G109" s="31"/>
      <c r="H109" s="27"/>
      <c r="I109" s="52"/>
      <c r="J109" s="40"/>
      <c r="K109" s="27"/>
      <c r="L109" s="52"/>
      <c r="M109" s="31"/>
      <c r="N109" s="31"/>
    </row>
    <row r="110" spans="1:15">
      <c r="A110" s="77"/>
      <c r="B110" s="66"/>
      <c r="C110" s="27"/>
      <c r="D110" s="40"/>
      <c r="E110" s="27"/>
      <c r="G110" s="31"/>
      <c r="H110" s="27"/>
      <c r="I110" s="52"/>
      <c r="J110" s="46"/>
      <c r="K110" s="46"/>
      <c r="L110" s="52"/>
      <c r="M110" s="31"/>
      <c r="N110" s="31"/>
    </row>
  </sheetData>
  <autoFilter ref="B5:B84" xr:uid="{00000000-0009-0000-0000-000000000000}"/>
  <mergeCells count="39">
    <mergeCell ref="C93:D93"/>
    <mergeCell ref="A83:I83"/>
    <mergeCell ref="A84:J84"/>
    <mergeCell ref="C86:D86"/>
    <mergeCell ref="C98:D98"/>
    <mergeCell ref="E98:F98"/>
    <mergeCell ref="C92:D92"/>
    <mergeCell ref="C87:D87"/>
    <mergeCell ref="J97:K97"/>
    <mergeCell ref="E100:G100"/>
    <mergeCell ref="C94:D94"/>
    <mergeCell ref="C95:D95"/>
    <mergeCell ref="E95:F95"/>
    <mergeCell ref="C96:D96"/>
    <mergeCell ref="E96:F96"/>
    <mergeCell ref="C97:D97"/>
    <mergeCell ref="E97:F97"/>
    <mergeCell ref="M1:O1"/>
    <mergeCell ref="A2:E3"/>
    <mergeCell ref="F2:G3"/>
    <mergeCell ref="H2:H3"/>
    <mergeCell ref="I2:L3"/>
    <mergeCell ref="M2:O4"/>
    <mergeCell ref="A4:E4"/>
    <mergeCell ref="F4:G4"/>
    <mergeCell ref="I4:L4"/>
    <mergeCell ref="I1:L1"/>
    <mergeCell ref="A5:A6"/>
    <mergeCell ref="B5:B6"/>
    <mergeCell ref="F1:H1"/>
    <mergeCell ref="E86:F86"/>
    <mergeCell ref="C5:H5"/>
    <mergeCell ref="B1:E1"/>
    <mergeCell ref="J5:N5"/>
    <mergeCell ref="C90:D90"/>
    <mergeCell ref="C91:D91"/>
    <mergeCell ref="E87:F87"/>
    <mergeCell ref="C88:D88"/>
    <mergeCell ref="C89:D89"/>
  </mergeCells>
  <conditionalFormatting sqref="C98">
    <cfRule type="cellIs" dxfId="5" priority="2" operator="lessThan">
      <formula>30</formula>
    </cfRule>
  </conditionalFormatting>
  <conditionalFormatting sqref="E97:F97 E98">
    <cfRule type="cellIs" dxfId="4" priority="82" operator="lessThan">
      <formula>30</formula>
    </cfRule>
  </conditionalFormatting>
  <conditionalFormatting sqref="H8:H82">
    <cfRule type="cellIs" dxfId="3" priority="7" operator="lessThan">
      <formula>0</formula>
    </cfRule>
  </conditionalFormatting>
  <conditionalFormatting sqref="I7:J82">
    <cfRule type="cellIs" dxfId="2" priority="1" operator="lessThan">
      <formula>0</formula>
    </cfRule>
  </conditionalFormatting>
  <conditionalFormatting sqref="J97">
    <cfRule type="cellIs" dxfId="1" priority="5" operator="lessThan">
      <formula>30</formula>
    </cfRule>
  </conditionalFormatting>
  <conditionalFormatting sqref="N9:N10 N12:N15 N17:N21 N23:N29 N31:N77 N79:N82">
    <cfRule type="cellIs" dxfId="0" priority="6" operator="lessThan">
      <formula>0</formula>
    </cfRule>
  </conditionalFormatting>
  <printOptions horizontalCentered="1"/>
  <pageMargins left="0.19685039370078741" right="0.19685039370078741" top="0.39370078740157483" bottom="1.2598425196850394" header="0" footer="7.874015748031496E-2"/>
  <pageSetup paperSize="9" scale="42" fitToHeight="0" orientation="landscape" horizontalDpi="4294967294" verticalDpi="300" r:id="rId1"/>
  <headerFooter scaleWithDoc="0">
    <oddFooter>&amp;C&amp;G
&amp;8&amp;P /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BM 01</vt:lpstr>
      <vt:lpstr>'BM 01'!Area_de_impressao</vt:lpstr>
      <vt:lpstr>'BM 01'!Titulos_de_impressao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teccol</dc:creator>
  <cp:lastModifiedBy>Thiago costa</cp:lastModifiedBy>
  <cp:lastPrinted>2024-09-10T19:04:19Z</cp:lastPrinted>
  <dcterms:created xsi:type="dcterms:W3CDTF">2017-06-27T13:09:25Z</dcterms:created>
  <dcterms:modified xsi:type="dcterms:W3CDTF">2025-03-13T19:37:48Z</dcterms:modified>
</cp:coreProperties>
</file>