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o Cristovao\Sao Cristovao\Maribel\OBRAS MARIBEL\11-Reforma-Revitalização da Praça da Bandeira\7-Mediçao\BM\Medicao paga\"/>
    </mc:Choice>
  </mc:AlternateContent>
  <xr:revisionPtr revIDLastSave="0" documentId="13_ncr:1_{190097B3-4534-4B95-89D4-0FF2E56DDBD9}" xr6:coauthVersionLast="43" xr6:coauthVersionMax="43" xr10:uidLastSave="{00000000-0000-0000-0000-000000000000}"/>
  <bookViews>
    <workbookView xWindow="-120" yWindow="-120" windowWidth="29040" windowHeight="15720" activeTab="7" xr2:uid="{00000000-000D-0000-FFFF-FFFF00000000}"/>
  </bookViews>
  <sheets>
    <sheet name="BM05" sheetId="1" r:id="rId1"/>
    <sheet name="BM06_Reaj" sheetId="3" r:id="rId2"/>
    <sheet name="BM07_Reaj" sheetId="4" r:id="rId3"/>
    <sheet name="BM08_Reaj" sheetId="5" r:id="rId4"/>
    <sheet name="BM09_Reaj" sheetId="6" r:id="rId5"/>
    <sheet name="BM10_Reaj" sheetId="7" r:id="rId6"/>
    <sheet name="BM11_Reaj" sheetId="8" r:id="rId7"/>
    <sheet name="BM12_Reaj" sheetId="9" r:id="rId8"/>
  </sheets>
  <definedNames>
    <definedName name="_xlnm.Print_Area" localSheetId="0">'BM05'!$A$1:$Q$156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9" l="1"/>
  <c r="F17" i="9" s="1"/>
  <c r="G17" i="9" s="1"/>
  <c r="H17" i="9" s="1"/>
  <c r="F20" i="9" l="1"/>
  <c r="G20" i="9" s="1"/>
  <c r="H20" i="9" s="1"/>
  <c r="F15" i="9"/>
  <c r="G15" i="9" s="1"/>
  <c r="H15" i="9" s="1"/>
  <c r="F23" i="9"/>
  <c r="G23" i="9" s="1"/>
  <c r="H23" i="9" s="1"/>
  <c r="F13" i="9"/>
  <c r="G13" i="9" s="1"/>
  <c r="H13" i="9" s="1"/>
  <c r="F21" i="9"/>
  <c r="G21" i="9" s="1"/>
  <c r="H21" i="9" s="1"/>
  <c r="F14" i="9"/>
  <c r="G14" i="9" s="1"/>
  <c r="H14" i="9" s="1"/>
  <c r="F8" i="9"/>
  <c r="G8" i="9" s="1"/>
  <c r="H8" i="9" s="1"/>
  <c r="F16" i="9"/>
  <c r="G16" i="9" s="1"/>
  <c r="H16" i="9" s="1"/>
  <c r="F24" i="9"/>
  <c r="G24" i="9" s="1"/>
  <c r="H24" i="9" s="1"/>
  <c r="F22" i="9"/>
  <c r="G22" i="9" s="1"/>
  <c r="H22" i="9" s="1"/>
  <c r="F12" i="9"/>
  <c r="G12" i="9" s="1"/>
  <c r="H12" i="9" s="1"/>
  <c r="F10" i="9"/>
  <c r="G10" i="9" s="1"/>
  <c r="H10" i="9" s="1"/>
  <c r="F18" i="9"/>
  <c r="G18" i="9" s="1"/>
  <c r="H18" i="9" s="1"/>
  <c r="F11" i="9"/>
  <c r="G11" i="9" s="1"/>
  <c r="H11" i="9" s="1"/>
  <c r="F19" i="9"/>
  <c r="G19" i="9" s="1"/>
  <c r="H19" i="9" s="1"/>
  <c r="F9" i="9"/>
  <c r="G9" i="9" s="1"/>
  <c r="H9" i="9" s="1"/>
  <c r="H25" i="9" l="1"/>
  <c r="G5" i="8" l="1"/>
  <c r="F10" i="8" s="1"/>
  <c r="G10" i="8" s="1"/>
  <c r="H10" i="8" s="1"/>
  <c r="F11" i="8" l="1"/>
  <c r="G11" i="8" s="1"/>
  <c r="H11" i="8" s="1"/>
  <c r="F13" i="8"/>
  <c r="G13" i="8" s="1"/>
  <c r="H13" i="8" s="1"/>
  <c r="F14" i="8"/>
  <c r="G14" i="8" s="1"/>
  <c r="H14" i="8" s="1"/>
  <c r="F15" i="8"/>
  <c r="G15" i="8" s="1"/>
  <c r="H15" i="8" s="1"/>
  <c r="F9" i="8"/>
  <c r="G9" i="8" s="1"/>
  <c r="H9" i="8" s="1"/>
  <c r="H16" i="8" s="1"/>
  <c r="F12" i="8"/>
  <c r="G12" i="8" s="1"/>
  <c r="H12" i="8" s="1"/>
  <c r="F86" i="7" l="1"/>
  <c r="G86" i="7" s="1"/>
  <c r="H86" i="7" s="1"/>
  <c r="F83" i="7"/>
  <c r="G83" i="7" s="1"/>
  <c r="H83" i="7" s="1"/>
  <c r="F78" i="7"/>
  <c r="G78" i="7" s="1"/>
  <c r="H78" i="7" s="1"/>
  <c r="F75" i="7"/>
  <c r="G75" i="7" s="1"/>
  <c r="H75" i="7" s="1"/>
  <c r="F70" i="7"/>
  <c r="G70" i="7" s="1"/>
  <c r="H70" i="7" s="1"/>
  <c r="F67" i="7"/>
  <c r="G67" i="7" s="1"/>
  <c r="H67" i="7" s="1"/>
  <c r="F62" i="7"/>
  <c r="G62" i="7" s="1"/>
  <c r="H62" i="7" s="1"/>
  <c r="F59" i="7"/>
  <c r="G59" i="7" s="1"/>
  <c r="H59" i="7" s="1"/>
  <c r="F54" i="7"/>
  <c r="G54" i="7" s="1"/>
  <c r="H54" i="7" s="1"/>
  <c r="F51" i="7"/>
  <c r="G51" i="7" s="1"/>
  <c r="H51" i="7" s="1"/>
  <c r="F46" i="7"/>
  <c r="G46" i="7" s="1"/>
  <c r="H46" i="7" s="1"/>
  <c r="F43" i="7"/>
  <c r="G43" i="7" s="1"/>
  <c r="H43" i="7" s="1"/>
  <c r="F38" i="7"/>
  <c r="G38" i="7" s="1"/>
  <c r="H38" i="7" s="1"/>
  <c r="F35" i="7"/>
  <c r="G35" i="7" s="1"/>
  <c r="H35" i="7" s="1"/>
  <c r="F31" i="7"/>
  <c r="G31" i="7" s="1"/>
  <c r="H31" i="7" s="1"/>
  <c r="F30" i="7"/>
  <c r="G30" i="7" s="1"/>
  <c r="H30" i="7" s="1"/>
  <c r="F27" i="7"/>
  <c r="G27" i="7" s="1"/>
  <c r="H27" i="7" s="1"/>
  <c r="F23" i="7"/>
  <c r="G23" i="7" s="1"/>
  <c r="H23" i="7" s="1"/>
  <c r="F22" i="7"/>
  <c r="G22" i="7" s="1"/>
  <c r="H22" i="7" s="1"/>
  <c r="F19" i="7"/>
  <c r="G19" i="7" s="1"/>
  <c r="H19" i="7" s="1"/>
  <c r="F15" i="7"/>
  <c r="G15" i="7" s="1"/>
  <c r="H15" i="7" s="1"/>
  <c r="F14" i="7"/>
  <c r="G14" i="7" s="1"/>
  <c r="H14" i="7" s="1"/>
  <c r="F11" i="7"/>
  <c r="G11" i="7" s="1"/>
  <c r="H11" i="7" s="1"/>
  <c r="G5" i="7"/>
  <c r="F80" i="7" s="1"/>
  <c r="G80" i="7" s="1"/>
  <c r="H80" i="7" s="1"/>
  <c r="F9" i="7" l="1"/>
  <c r="G9" i="7" s="1"/>
  <c r="H9" i="7" s="1"/>
  <c r="F25" i="7"/>
  <c r="G25" i="7" s="1"/>
  <c r="H25" i="7" s="1"/>
  <c r="F33" i="7"/>
  <c r="G33" i="7" s="1"/>
  <c r="H33" i="7" s="1"/>
  <c r="F41" i="7"/>
  <c r="G41" i="7" s="1"/>
  <c r="H41" i="7" s="1"/>
  <c r="F49" i="7"/>
  <c r="G49" i="7" s="1"/>
  <c r="H49" i="7" s="1"/>
  <c r="F57" i="7"/>
  <c r="G57" i="7" s="1"/>
  <c r="H57" i="7" s="1"/>
  <c r="F65" i="7"/>
  <c r="G65" i="7" s="1"/>
  <c r="H65" i="7" s="1"/>
  <c r="F73" i="7"/>
  <c r="G73" i="7" s="1"/>
  <c r="H73" i="7" s="1"/>
  <c r="F81" i="7"/>
  <c r="G81" i="7" s="1"/>
  <c r="H81" i="7" s="1"/>
  <c r="F17" i="7"/>
  <c r="G17" i="7" s="1"/>
  <c r="H17" i="7" s="1"/>
  <c r="F12" i="7"/>
  <c r="G12" i="7" s="1"/>
  <c r="H12" i="7" s="1"/>
  <c r="F20" i="7"/>
  <c r="G20" i="7" s="1"/>
  <c r="H20" i="7" s="1"/>
  <c r="F28" i="7"/>
  <c r="G28" i="7" s="1"/>
  <c r="H28" i="7" s="1"/>
  <c r="F36" i="7"/>
  <c r="G36" i="7" s="1"/>
  <c r="H36" i="7" s="1"/>
  <c r="F44" i="7"/>
  <c r="G44" i="7" s="1"/>
  <c r="H44" i="7" s="1"/>
  <c r="F52" i="7"/>
  <c r="G52" i="7" s="1"/>
  <c r="H52" i="7" s="1"/>
  <c r="F60" i="7"/>
  <c r="G60" i="7" s="1"/>
  <c r="H60" i="7" s="1"/>
  <c r="F68" i="7"/>
  <c r="G68" i="7" s="1"/>
  <c r="H68" i="7" s="1"/>
  <c r="F76" i="7"/>
  <c r="G76" i="7" s="1"/>
  <c r="H76" i="7" s="1"/>
  <c r="F84" i="7"/>
  <c r="G84" i="7" s="1"/>
  <c r="H84" i="7" s="1"/>
  <c r="F39" i="7"/>
  <c r="G39" i="7" s="1"/>
  <c r="H39" i="7" s="1"/>
  <c r="F47" i="7"/>
  <c r="G47" i="7" s="1"/>
  <c r="H47" i="7" s="1"/>
  <c r="F55" i="7"/>
  <c r="G55" i="7" s="1"/>
  <c r="H55" i="7" s="1"/>
  <c r="F63" i="7"/>
  <c r="G63" i="7" s="1"/>
  <c r="H63" i="7" s="1"/>
  <c r="F71" i="7"/>
  <c r="G71" i="7" s="1"/>
  <c r="H71" i="7" s="1"/>
  <c r="F79" i="7"/>
  <c r="G79" i="7" s="1"/>
  <c r="H79" i="7" s="1"/>
  <c r="F87" i="7"/>
  <c r="G87" i="7" s="1"/>
  <c r="H87" i="7" s="1"/>
  <c r="F26" i="7"/>
  <c r="G26" i="7" s="1"/>
  <c r="H26" i="7" s="1"/>
  <c r="F34" i="7"/>
  <c r="G34" i="7" s="1"/>
  <c r="H34" i="7" s="1"/>
  <c r="F42" i="7"/>
  <c r="G42" i="7" s="1"/>
  <c r="H42" i="7" s="1"/>
  <c r="F50" i="7"/>
  <c r="G50" i="7" s="1"/>
  <c r="H50" i="7" s="1"/>
  <c r="F58" i="7"/>
  <c r="G58" i="7" s="1"/>
  <c r="H58" i="7" s="1"/>
  <c r="F66" i="7"/>
  <c r="G66" i="7" s="1"/>
  <c r="H66" i="7" s="1"/>
  <c r="F74" i="7"/>
  <c r="G74" i="7" s="1"/>
  <c r="H74" i="7" s="1"/>
  <c r="F82" i="7"/>
  <c r="G82" i="7" s="1"/>
  <c r="H82" i="7" s="1"/>
  <c r="F13" i="7"/>
  <c r="G13" i="7" s="1"/>
  <c r="H13" i="7" s="1"/>
  <c r="F21" i="7"/>
  <c r="G21" i="7" s="1"/>
  <c r="H21" i="7" s="1"/>
  <c r="F29" i="7"/>
  <c r="G29" i="7" s="1"/>
  <c r="H29" i="7" s="1"/>
  <c r="F37" i="7"/>
  <c r="G37" i="7" s="1"/>
  <c r="H37" i="7" s="1"/>
  <c r="F45" i="7"/>
  <c r="G45" i="7" s="1"/>
  <c r="H45" i="7" s="1"/>
  <c r="F53" i="7"/>
  <c r="G53" i="7" s="1"/>
  <c r="H53" i="7" s="1"/>
  <c r="F61" i="7"/>
  <c r="G61" i="7" s="1"/>
  <c r="H61" i="7" s="1"/>
  <c r="F69" i="7"/>
  <c r="G69" i="7" s="1"/>
  <c r="H69" i="7" s="1"/>
  <c r="F77" i="7"/>
  <c r="G77" i="7" s="1"/>
  <c r="H77" i="7" s="1"/>
  <c r="F85" i="7"/>
  <c r="G85" i="7" s="1"/>
  <c r="H85" i="7" s="1"/>
  <c r="F10" i="7"/>
  <c r="G10" i="7" s="1"/>
  <c r="H10" i="7" s="1"/>
  <c r="F18" i="7"/>
  <c r="G18" i="7" s="1"/>
  <c r="H18" i="7" s="1"/>
  <c r="F8" i="7"/>
  <c r="G8" i="7" s="1"/>
  <c r="H8" i="7" s="1"/>
  <c r="H88" i="7" s="1"/>
  <c r="F16" i="7"/>
  <c r="G16" i="7" s="1"/>
  <c r="H16" i="7" s="1"/>
  <c r="F24" i="7"/>
  <c r="G24" i="7" s="1"/>
  <c r="H24" i="7" s="1"/>
  <c r="F32" i="7"/>
  <c r="G32" i="7" s="1"/>
  <c r="H32" i="7" s="1"/>
  <c r="F40" i="7"/>
  <c r="G40" i="7" s="1"/>
  <c r="H40" i="7" s="1"/>
  <c r="F48" i="7"/>
  <c r="G48" i="7" s="1"/>
  <c r="H48" i="7" s="1"/>
  <c r="F56" i="7"/>
  <c r="G56" i="7" s="1"/>
  <c r="H56" i="7" s="1"/>
  <c r="F64" i="7"/>
  <c r="G64" i="7" s="1"/>
  <c r="H64" i="7" s="1"/>
  <c r="F72" i="7"/>
  <c r="G72" i="7" s="1"/>
  <c r="H72" i="7" s="1"/>
  <c r="G5" i="6" l="1"/>
  <c r="F17" i="6" s="1"/>
  <c r="G17" i="6" s="1"/>
  <c r="H17" i="6" s="1"/>
  <c r="F12" i="6" l="1"/>
  <c r="G12" i="6" s="1"/>
  <c r="H12" i="6" s="1"/>
  <c r="F20" i="6"/>
  <c r="G20" i="6" s="1"/>
  <c r="H20" i="6" s="1"/>
  <c r="F15" i="6"/>
  <c r="G15" i="6" s="1"/>
  <c r="H15" i="6" s="1"/>
  <c r="F23" i="6"/>
  <c r="G23" i="6" s="1"/>
  <c r="H23" i="6" s="1"/>
  <c r="F13" i="6"/>
  <c r="G13" i="6" s="1"/>
  <c r="H13" i="6" s="1"/>
  <c r="F21" i="6"/>
  <c r="G21" i="6" s="1"/>
  <c r="H21" i="6" s="1"/>
  <c r="F8" i="6"/>
  <c r="G8" i="6" s="1"/>
  <c r="H8" i="6" s="1"/>
  <c r="F16" i="6"/>
  <c r="G16" i="6" s="1"/>
  <c r="H16" i="6" s="1"/>
  <c r="F24" i="6"/>
  <c r="G24" i="6" s="1"/>
  <c r="H24" i="6" s="1"/>
  <c r="F22" i="6"/>
  <c r="G22" i="6" s="1"/>
  <c r="H22" i="6" s="1"/>
  <c r="F10" i="6"/>
  <c r="G10" i="6" s="1"/>
  <c r="H10" i="6" s="1"/>
  <c r="F18" i="6"/>
  <c r="G18" i="6" s="1"/>
  <c r="H18" i="6" s="1"/>
  <c r="F11" i="6"/>
  <c r="G11" i="6" s="1"/>
  <c r="H11" i="6" s="1"/>
  <c r="F19" i="6"/>
  <c r="G19" i="6" s="1"/>
  <c r="H19" i="6" s="1"/>
  <c r="F14" i="6"/>
  <c r="G14" i="6" s="1"/>
  <c r="H14" i="6" s="1"/>
  <c r="F9" i="6"/>
  <c r="G9" i="6" s="1"/>
  <c r="H9" i="6" s="1"/>
  <c r="H25" i="6" l="1"/>
  <c r="G6" i="5" l="1"/>
  <c r="F14" i="5" s="1"/>
  <c r="G14" i="5" s="1"/>
  <c r="H14" i="5" s="1"/>
  <c r="F12" i="5" l="1"/>
  <c r="G12" i="5" s="1"/>
  <c r="H12" i="5" s="1"/>
  <c r="F10" i="5"/>
  <c r="G10" i="5" s="1"/>
  <c r="H10" i="5" s="1"/>
  <c r="H17" i="5" s="1"/>
  <c r="F16" i="5"/>
  <c r="G16" i="5" s="1"/>
  <c r="F15" i="5"/>
  <c r="G15" i="5" s="1"/>
  <c r="H15" i="5" s="1"/>
  <c r="F13" i="5"/>
  <c r="G13" i="5" s="1"/>
  <c r="H13" i="5" s="1"/>
  <c r="F11" i="5"/>
  <c r="G11" i="5" s="1"/>
  <c r="H11" i="5" s="1"/>
  <c r="G5" i="4" l="1"/>
  <c r="F15" i="4" s="1"/>
  <c r="G15" i="4" s="1"/>
  <c r="H15" i="4" s="1"/>
  <c r="F18" i="4" l="1"/>
  <c r="G18" i="4" s="1"/>
  <c r="H18" i="4" s="1"/>
  <c r="F13" i="4"/>
  <c r="G13" i="4" s="1"/>
  <c r="H13" i="4" s="1"/>
  <c r="F21" i="4"/>
  <c r="G21" i="4" s="1"/>
  <c r="H21" i="4" s="1"/>
  <c r="F16" i="4"/>
  <c r="G16" i="4" s="1"/>
  <c r="H16" i="4" s="1"/>
  <c r="F14" i="4"/>
  <c r="G14" i="4" s="1"/>
  <c r="H14" i="4" s="1"/>
  <c r="F22" i="4"/>
  <c r="G22" i="4" s="1"/>
  <c r="H22" i="4" s="1"/>
  <c r="F10" i="4"/>
  <c r="G10" i="4" s="1"/>
  <c r="H10" i="4" s="1"/>
  <c r="F11" i="4"/>
  <c r="G11" i="4" s="1"/>
  <c r="H11" i="4" s="1"/>
  <c r="F19" i="4"/>
  <c r="G19" i="4" s="1"/>
  <c r="H19" i="4" s="1"/>
  <c r="F9" i="4"/>
  <c r="G9" i="4" s="1"/>
  <c r="H9" i="4" s="1"/>
  <c r="F17" i="4"/>
  <c r="G17" i="4" s="1"/>
  <c r="H17" i="4" s="1"/>
  <c r="F12" i="4"/>
  <c r="G12" i="4" s="1"/>
  <c r="H12" i="4" s="1"/>
  <c r="F20" i="4"/>
  <c r="G20" i="4" s="1"/>
  <c r="H20" i="4" s="1"/>
  <c r="H23" i="4" l="1"/>
  <c r="G5" i="3" l="1"/>
  <c r="F18" i="3" s="1"/>
  <c r="G18" i="3" s="1"/>
  <c r="H18" i="3" s="1"/>
  <c r="F16" i="3" l="1"/>
  <c r="G16" i="3" s="1"/>
  <c r="H16" i="3" s="1"/>
  <c r="F24" i="3"/>
  <c r="G24" i="3" s="1"/>
  <c r="H24" i="3" s="1"/>
  <c r="F14" i="3"/>
  <c r="G14" i="3" s="1"/>
  <c r="H14" i="3" s="1"/>
  <c r="F22" i="3"/>
  <c r="G22" i="3" s="1"/>
  <c r="H22" i="3" s="1"/>
  <c r="F25" i="3"/>
  <c r="G25" i="3" s="1"/>
  <c r="H25" i="3" s="1"/>
  <c r="F13" i="3"/>
  <c r="G13" i="3" s="1"/>
  <c r="H13" i="3" s="1"/>
  <c r="F19" i="3"/>
  <c r="G19" i="3" s="1"/>
  <c r="H19" i="3" s="1"/>
  <c r="F12" i="3"/>
  <c r="G12" i="3" s="1"/>
  <c r="H12" i="3" s="1"/>
  <c r="F20" i="3"/>
  <c r="G20" i="3" s="1"/>
  <c r="H20" i="3" s="1"/>
  <c r="F11" i="3"/>
  <c r="G11" i="3" s="1"/>
  <c r="H11" i="3" s="1"/>
  <c r="F21" i="3"/>
  <c r="G21" i="3" s="1"/>
  <c r="H21" i="3" s="1"/>
  <c r="F9" i="3"/>
  <c r="G9" i="3" s="1"/>
  <c r="H9" i="3" s="1"/>
  <c r="F17" i="3"/>
  <c r="G17" i="3" s="1"/>
  <c r="H17" i="3" s="1"/>
  <c r="F15" i="3"/>
  <c r="G15" i="3" s="1"/>
  <c r="H15" i="3" s="1"/>
  <c r="F23" i="3"/>
  <c r="G23" i="3" s="1"/>
  <c r="H23" i="3" s="1"/>
  <c r="F10" i="3"/>
  <c r="G10" i="3" s="1"/>
  <c r="H10" i="3" s="1"/>
  <c r="H26" i="3" l="1"/>
  <c r="J8" i="1" l="1"/>
  <c r="J7" i="1" s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41" i="1"/>
  <c r="J42" i="1"/>
  <c r="J43" i="1"/>
  <c r="J44" i="1"/>
  <c r="J45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61" i="1"/>
  <c r="J62" i="1"/>
  <c r="J63" i="1"/>
  <c r="J64" i="1"/>
  <c r="J65" i="1"/>
  <c r="J67" i="1"/>
  <c r="J68" i="1"/>
  <c r="J69" i="1"/>
  <c r="J70" i="1"/>
  <c r="J71" i="1"/>
  <c r="J74" i="1"/>
  <c r="J75" i="1"/>
  <c r="J76" i="1"/>
  <c r="J77" i="1"/>
  <c r="J79" i="1"/>
  <c r="J80" i="1"/>
  <c r="J81" i="1"/>
  <c r="J82" i="1"/>
  <c r="J83" i="1"/>
  <c r="J85" i="1"/>
  <c r="J86" i="1"/>
  <c r="J88" i="1"/>
  <c r="J89" i="1"/>
  <c r="J90" i="1"/>
  <c r="J91" i="1"/>
  <c r="J92" i="1"/>
  <c r="J93" i="1"/>
  <c r="J95" i="1"/>
  <c r="J96" i="1"/>
  <c r="J97" i="1"/>
  <c r="J98" i="1"/>
  <c r="J99" i="1"/>
  <c r="J100" i="1"/>
  <c r="J102" i="1"/>
  <c r="J103" i="1"/>
  <c r="J104" i="1"/>
  <c r="J105" i="1"/>
  <c r="J106" i="1"/>
  <c r="J108" i="1"/>
  <c r="J109" i="1"/>
  <c r="J110" i="1"/>
  <c r="J111" i="1"/>
  <c r="J112" i="1"/>
  <c r="J113" i="1"/>
  <c r="J114" i="1"/>
  <c r="J115" i="1"/>
  <c r="J116" i="1"/>
  <c r="J117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9" i="1"/>
  <c r="J150" i="1"/>
  <c r="J151" i="1"/>
  <c r="J152" i="1"/>
  <c r="J153" i="1"/>
  <c r="J154" i="1"/>
  <c r="J155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41" i="1"/>
  <c r="G42" i="1"/>
  <c r="G43" i="1"/>
  <c r="G44" i="1"/>
  <c r="G45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1" i="1"/>
  <c r="G74" i="1"/>
  <c r="G75" i="1"/>
  <c r="G76" i="1"/>
  <c r="G77" i="1"/>
  <c r="G79" i="1"/>
  <c r="G80" i="1"/>
  <c r="G81" i="1"/>
  <c r="G82" i="1"/>
  <c r="G83" i="1"/>
  <c r="G85" i="1"/>
  <c r="G86" i="1"/>
  <c r="G88" i="1"/>
  <c r="G89" i="1"/>
  <c r="G90" i="1"/>
  <c r="G91" i="1"/>
  <c r="G92" i="1"/>
  <c r="G93" i="1"/>
  <c r="G95" i="1"/>
  <c r="G96" i="1"/>
  <c r="G97" i="1"/>
  <c r="G98" i="1"/>
  <c r="G99" i="1"/>
  <c r="G100" i="1"/>
  <c r="G102" i="1"/>
  <c r="G103" i="1"/>
  <c r="G104" i="1"/>
  <c r="G105" i="1"/>
  <c r="G106" i="1"/>
  <c r="G108" i="1"/>
  <c r="G109" i="1"/>
  <c r="G110" i="1"/>
  <c r="G111" i="1"/>
  <c r="G112" i="1"/>
  <c r="G113" i="1"/>
  <c r="G114" i="1"/>
  <c r="G115" i="1"/>
  <c r="G116" i="1"/>
  <c r="G117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9" i="1"/>
  <c r="G150" i="1"/>
  <c r="G151" i="1"/>
  <c r="G152" i="1"/>
  <c r="G153" i="1"/>
  <c r="G154" i="1"/>
  <c r="G155" i="1"/>
  <c r="J15" i="1" l="1"/>
  <c r="J101" i="1"/>
  <c r="J87" i="1"/>
  <c r="J53" i="1"/>
  <c r="J31" i="1"/>
  <c r="J9" i="1"/>
  <c r="J66" i="1"/>
  <c r="J84" i="1"/>
  <c r="J107" i="1"/>
  <c r="J148" i="1"/>
  <c r="J118" i="1"/>
  <c r="J78" i="1"/>
  <c r="J40" i="1"/>
  <c r="J46" i="1"/>
  <c r="J73" i="1"/>
  <c r="J94" i="1"/>
  <c r="I155" i="1"/>
  <c r="K155" i="1" s="1"/>
  <c r="I150" i="1"/>
  <c r="K150" i="1" s="1"/>
  <c r="I151" i="1"/>
  <c r="K151" i="1" s="1"/>
  <c r="I152" i="1"/>
  <c r="K152" i="1" s="1"/>
  <c r="I153" i="1"/>
  <c r="K153" i="1" s="1"/>
  <c r="I149" i="1"/>
  <c r="K14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140" i="1"/>
  <c r="K140" i="1" s="1"/>
  <c r="I141" i="1"/>
  <c r="K141" i="1" s="1"/>
  <c r="I142" i="1"/>
  <c r="K142" i="1" s="1"/>
  <c r="I143" i="1"/>
  <c r="K143" i="1" s="1"/>
  <c r="I144" i="1"/>
  <c r="K144" i="1" s="1"/>
  <c r="I145" i="1"/>
  <c r="K145" i="1" s="1"/>
  <c r="I146" i="1"/>
  <c r="K146" i="1" s="1"/>
  <c r="I119" i="1"/>
  <c r="K119" i="1" s="1"/>
  <c r="I109" i="1"/>
  <c r="K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08" i="1"/>
  <c r="K108" i="1" s="1"/>
  <c r="I103" i="1"/>
  <c r="K103" i="1" s="1"/>
  <c r="I104" i="1"/>
  <c r="K104" i="1" s="1"/>
  <c r="I105" i="1"/>
  <c r="K105" i="1" s="1"/>
  <c r="I106" i="1"/>
  <c r="K106" i="1" s="1"/>
  <c r="I102" i="1"/>
  <c r="K102" i="1" s="1"/>
  <c r="I96" i="1"/>
  <c r="K96" i="1" s="1"/>
  <c r="I97" i="1"/>
  <c r="K97" i="1" s="1"/>
  <c r="I98" i="1"/>
  <c r="K98" i="1" s="1"/>
  <c r="I99" i="1"/>
  <c r="K99" i="1" s="1"/>
  <c r="I100" i="1"/>
  <c r="K100" i="1" s="1"/>
  <c r="I95" i="1"/>
  <c r="K95" i="1" s="1"/>
  <c r="I89" i="1"/>
  <c r="K89" i="1" s="1"/>
  <c r="I90" i="1"/>
  <c r="K90" i="1" s="1"/>
  <c r="I91" i="1"/>
  <c r="K91" i="1" s="1"/>
  <c r="I92" i="1"/>
  <c r="K92" i="1" s="1"/>
  <c r="I93" i="1"/>
  <c r="K93" i="1" s="1"/>
  <c r="I88" i="1"/>
  <c r="K88" i="1" s="1"/>
  <c r="I86" i="1"/>
  <c r="K86" i="1" s="1"/>
  <c r="I85" i="1"/>
  <c r="K85" i="1" s="1"/>
  <c r="I80" i="1"/>
  <c r="K80" i="1" s="1"/>
  <c r="I81" i="1"/>
  <c r="K81" i="1" s="1"/>
  <c r="I82" i="1"/>
  <c r="K82" i="1" s="1"/>
  <c r="I83" i="1"/>
  <c r="K83" i="1" s="1"/>
  <c r="I79" i="1"/>
  <c r="K79" i="1" s="1"/>
  <c r="I75" i="1"/>
  <c r="K75" i="1" s="1"/>
  <c r="I76" i="1"/>
  <c r="K76" i="1" s="1"/>
  <c r="I77" i="1"/>
  <c r="K77" i="1" s="1"/>
  <c r="I74" i="1"/>
  <c r="K74" i="1" s="1"/>
  <c r="I68" i="1"/>
  <c r="K68" i="1" s="1"/>
  <c r="I69" i="1"/>
  <c r="K69" i="1" s="1"/>
  <c r="I70" i="1"/>
  <c r="K70" i="1" s="1"/>
  <c r="I71" i="1"/>
  <c r="K71" i="1" s="1"/>
  <c r="I67" i="1"/>
  <c r="K67" i="1" s="1"/>
  <c r="I55" i="1"/>
  <c r="K55" i="1" s="1"/>
  <c r="I56" i="1"/>
  <c r="K56" i="1" s="1"/>
  <c r="I57" i="1"/>
  <c r="K57" i="1" s="1"/>
  <c r="I58" i="1"/>
  <c r="K58" i="1" s="1"/>
  <c r="I59" i="1"/>
  <c r="K59" i="1" s="1"/>
  <c r="I60" i="1"/>
  <c r="K60" i="1" s="1"/>
  <c r="I61" i="1"/>
  <c r="K61" i="1" s="1"/>
  <c r="I62" i="1"/>
  <c r="K62" i="1" s="1"/>
  <c r="I63" i="1"/>
  <c r="K63" i="1" s="1"/>
  <c r="I64" i="1"/>
  <c r="K64" i="1" s="1"/>
  <c r="I65" i="1"/>
  <c r="K65" i="1" s="1"/>
  <c r="I54" i="1"/>
  <c r="K54" i="1" s="1"/>
  <c r="I48" i="1"/>
  <c r="K48" i="1" s="1"/>
  <c r="I49" i="1"/>
  <c r="K49" i="1" s="1"/>
  <c r="I50" i="1"/>
  <c r="K50" i="1" s="1"/>
  <c r="I51" i="1"/>
  <c r="K51" i="1" s="1"/>
  <c r="I52" i="1"/>
  <c r="K52" i="1" s="1"/>
  <c r="I47" i="1"/>
  <c r="K47" i="1" s="1"/>
  <c r="I42" i="1"/>
  <c r="K42" i="1" s="1"/>
  <c r="I43" i="1"/>
  <c r="K43" i="1" s="1"/>
  <c r="I44" i="1"/>
  <c r="K44" i="1" s="1"/>
  <c r="I45" i="1"/>
  <c r="K45" i="1" s="1"/>
  <c r="I41" i="1"/>
  <c r="K41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2" i="1"/>
  <c r="K32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16" i="1"/>
  <c r="K16" i="1" s="1"/>
  <c r="I11" i="1"/>
  <c r="K11" i="1" s="1"/>
  <c r="I12" i="1"/>
  <c r="K12" i="1" s="1"/>
  <c r="I13" i="1"/>
  <c r="K13" i="1" s="1"/>
  <c r="I14" i="1"/>
  <c r="K14" i="1" s="1"/>
  <c r="I10" i="1"/>
  <c r="K10" i="1" s="1"/>
  <c r="I8" i="1"/>
  <c r="K8" i="1" s="1"/>
  <c r="L155" i="1"/>
  <c r="L154" i="1" s="1"/>
  <c r="L150" i="1"/>
  <c r="L151" i="1"/>
  <c r="L152" i="1"/>
  <c r="L153" i="1"/>
  <c r="L14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19" i="1"/>
  <c r="L109" i="1"/>
  <c r="L110" i="1"/>
  <c r="L111" i="1"/>
  <c r="L112" i="1"/>
  <c r="L113" i="1"/>
  <c r="L114" i="1"/>
  <c r="L115" i="1"/>
  <c r="L116" i="1"/>
  <c r="L117" i="1"/>
  <c r="L108" i="1"/>
  <c r="L103" i="1"/>
  <c r="L104" i="1"/>
  <c r="L105" i="1"/>
  <c r="L106" i="1"/>
  <c r="L102" i="1"/>
  <c r="L96" i="1"/>
  <c r="L97" i="1"/>
  <c r="L98" i="1"/>
  <c r="L99" i="1"/>
  <c r="L100" i="1"/>
  <c r="L95" i="1"/>
  <c r="L89" i="1"/>
  <c r="L90" i="1"/>
  <c r="L91" i="1"/>
  <c r="L92" i="1"/>
  <c r="L93" i="1"/>
  <c r="L88" i="1"/>
  <c r="L86" i="1"/>
  <c r="L85" i="1"/>
  <c r="L80" i="1"/>
  <c r="L81" i="1"/>
  <c r="L82" i="1"/>
  <c r="L83" i="1"/>
  <c r="L79" i="1"/>
  <c r="L75" i="1"/>
  <c r="L76" i="1"/>
  <c r="L77" i="1"/>
  <c r="L74" i="1"/>
  <c r="L68" i="1"/>
  <c r="L69" i="1"/>
  <c r="L70" i="1"/>
  <c r="L71" i="1"/>
  <c r="L67" i="1"/>
  <c r="L55" i="1"/>
  <c r="L56" i="1"/>
  <c r="L57" i="1"/>
  <c r="L58" i="1"/>
  <c r="L59" i="1"/>
  <c r="L60" i="1"/>
  <c r="L61" i="1"/>
  <c r="L62" i="1"/>
  <c r="L63" i="1"/>
  <c r="L64" i="1"/>
  <c r="L65" i="1"/>
  <c r="L54" i="1"/>
  <c r="L48" i="1"/>
  <c r="L49" i="1"/>
  <c r="L50" i="1"/>
  <c r="L51" i="1"/>
  <c r="L52" i="1"/>
  <c r="L47" i="1"/>
  <c r="L42" i="1"/>
  <c r="L43" i="1"/>
  <c r="L44" i="1"/>
  <c r="L45" i="1"/>
  <c r="L41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16" i="1"/>
  <c r="L11" i="1"/>
  <c r="L12" i="1"/>
  <c r="L13" i="1"/>
  <c r="L14" i="1"/>
  <c r="L10" i="1"/>
  <c r="L8" i="1"/>
  <c r="L31" i="1" l="1"/>
  <c r="J72" i="1"/>
  <c r="J39" i="1"/>
  <c r="J147" i="1"/>
  <c r="L148" i="1"/>
  <c r="L147" i="1" s="1"/>
  <c r="L118" i="1"/>
  <c r="L107" i="1"/>
  <c r="L101" i="1"/>
  <c r="L94" i="1"/>
  <c r="L87" i="1"/>
  <c r="L84" i="1"/>
  <c r="L78" i="1"/>
  <c r="L73" i="1"/>
  <c r="L66" i="1"/>
  <c r="L53" i="1"/>
  <c r="L46" i="1"/>
  <c r="L40" i="1"/>
  <c r="L9" i="1"/>
  <c r="J156" i="1" l="1"/>
  <c r="L72" i="1"/>
  <c r="L39" i="1"/>
  <c r="L15" i="1"/>
  <c r="N73" i="1"/>
  <c r="N74" i="1"/>
  <c r="P74" i="1" s="1"/>
  <c r="N75" i="1"/>
  <c r="P75" i="1" s="1"/>
  <c r="N76" i="1"/>
  <c r="P76" i="1" s="1"/>
  <c r="N77" i="1"/>
  <c r="P77" i="1" s="1"/>
  <c r="N78" i="1"/>
  <c r="N79" i="1"/>
  <c r="P79" i="1" s="1"/>
  <c r="N80" i="1"/>
  <c r="P80" i="1" s="1"/>
  <c r="N81" i="1"/>
  <c r="P81" i="1" s="1"/>
  <c r="N82" i="1"/>
  <c r="P82" i="1" s="1"/>
  <c r="N83" i="1"/>
  <c r="P83" i="1" s="1"/>
  <c r="N84" i="1"/>
  <c r="N85" i="1"/>
  <c r="P85" i="1" s="1"/>
  <c r="N86" i="1"/>
  <c r="P86" i="1" s="1"/>
  <c r="N87" i="1"/>
  <c r="N88" i="1"/>
  <c r="P88" i="1" s="1"/>
  <c r="N89" i="1"/>
  <c r="P89" i="1" s="1"/>
  <c r="N90" i="1"/>
  <c r="P90" i="1" s="1"/>
  <c r="N91" i="1"/>
  <c r="P91" i="1" s="1"/>
  <c r="N92" i="1"/>
  <c r="P92" i="1" s="1"/>
  <c r="N93" i="1"/>
  <c r="P93" i="1" s="1"/>
  <c r="N94" i="1"/>
  <c r="N95" i="1"/>
  <c r="P95" i="1" s="1"/>
  <c r="N96" i="1"/>
  <c r="P96" i="1" s="1"/>
  <c r="N97" i="1"/>
  <c r="P97" i="1" s="1"/>
  <c r="N98" i="1"/>
  <c r="P98" i="1" s="1"/>
  <c r="N99" i="1"/>
  <c r="P99" i="1" s="1"/>
  <c r="N100" i="1"/>
  <c r="P100" i="1" s="1"/>
  <c r="N101" i="1"/>
  <c r="N102" i="1"/>
  <c r="P102" i="1" s="1"/>
  <c r="N103" i="1"/>
  <c r="P103" i="1" s="1"/>
  <c r="N104" i="1"/>
  <c r="P104" i="1" s="1"/>
  <c r="N105" i="1"/>
  <c r="P105" i="1" s="1"/>
  <c r="N106" i="1"/>
  <c r="P106" i="1" s="1"/>
  <c r="N107" i="1"/>
  <c r="N108" i="1"/>
  <c r="P108" i="1" s="1"/>
  <c r="N109" i="1"/>
  <c r="P109" i="1" s="1"/>
  <c r="N110" i="1"/>
  <c r="P110" i="1" s="1"/>
  <c r="N111" i="1"/>
  <c r="P111" i="1" s="1"/>
  <c r="N112" i="1"/>
  <c r="P112" i="1" s="1"/>
  <c r="N113" i="1"/>
  <c r="P113" i="1" s="1"/>
  <c r="N114" i="1"/>
  <c r="P114" i="1" s="1"/>
  <c r="N115" i="1"/>
  <c r="P115" i="1" s="1"/>
  <c r="N116" i="1"/>
  <c r="P116" i="1" s="1"/>
  <c r="N117" i="1"/>
  <c r="P117" i="1" s="1"/>
  <c r="N118" i="1"/>
  <c r="N119" i="1"/>
  <c r="P119" i="1" s="1"/>
  <c r="N120" i="1"/>
  <c r="P120" i="1" s="1"/>
  <c r="N121" i="1"/>
  <c r="P121" i="1" s="1"/>
  <c r="N122" i="1"/>
  <c r="P122" i="1" s="1"/>
  <c r="N123" i="1"/>
  <c r="P123" i="1" s="1"/>
  <c r="N124" i="1"/>
  <c r="P124" i="1" s="1"/>
  <c r="N125" i="1"/>
  <c r="P125" i="1" s="1"/>
  <c r="N126" i="1"/>
  <c r="P126" i="1" s="1"/>
  <c r="N127" i="1"/>
  <c r="P127" i="1" s="1"/>
  <c r="N128" i="1"/>
  <c r="P128" i="1" s="1"/>
  <c r="N129" i="1"/>
  <c r="P129" i="1" s="1"/>
  <c r="N130" i="1"/>
  <c r="P130" i="1" s="1"/>
  <c r="N131" i="1"/>
  <c r="P131" i="1" s="1"/>
  <c r="N132" i="1"/>
  <c r="P132" i="1" s="1"/>
  <c r="N133" i="1"/>
  <c r="P133" i="1" s="1"/>
  <c r="N134" i="1"/>
  <c r="P134" i="1" s="1"/>
  <c r="N135" i="1"/>
  <c r="P135" i="1" s="1"/>
  <c r="N136" i="1"/>
  <c r="P136" i="1" s="1"/>
  <c r="N137" i="1"/>
  <c r="P137" i="1" s="1"/>
  <c r="N138" i="1"/>
  <c r="P138" i="1" s="1"/>
  <c r="N139" i="1"/>
  <c r="P139" i="1" s="1"/>
  <c r="N140" i="1"/>
  <c r="P140" i="1" s="1"/>
  <c r="N141" i="1"/>
  <c r="P141" i="1" s="1"/>
  <c r="N142" i="1"/>
  <c r="P142" i="1" s="1"/>
  <c r="N143" i="1"/>
  <c r="P143" i="1" s="1"/>
  <c r="N144" i="1"/>
  <c r="P144" i="1" s="1"/>
  <c r="N145" i="1"/>
  <c r="P145" i="1" s="1"/>
  <c r="N146" i="1"/>
  <c r="P146" i="1" s="1"/>
  <c r="N147" i="1"/>
  <c r="N148" i="1"/>
  <c r="N149" i="1"/>
  <c r="P149" i="1" s="1"/>
  <c r="N150" i="1"/>
  <c r="P150" i="1" s="1"/>
  <c r="N151" i="1"/>
  <c r="P151" i="1" s="1"/>
  <c r="N152" i="1"/>
  <c r="P152" i="1" s="1"/>
  <c r="N153" i="1"/>
  <c r="P153" i="1" s="1"/>
  <c r="N154" i="1"/>
  <c r="N155" i="1"/>
  <c r="P155" i="1" s="1"/>
  <c r="M74" i="1"/>
  <c r="O74" i="1" s="1"/>
  <c r="Q74" i="1" s="1"/>
  <c r="M75" i="1"/>
  <c r="O75" i="1" s="1"/>
  <c r="Q75" i="1" s="1"/>
  <c r="M76" i="1"/>
  <c r="O76" i="1" s="1"/>
  <c r="Q76" i="1" s="1"/>
  <c r="M77" i="1"/>
  <c r="O77" i="1" s="1"/>
  <c r="Q77" i="1" s="1"/>
  <c r="M79" i="1"/>
  <c r="O79" i="1" s="1"/>
  <c r="Q79" i="1" s="1"/>
  <c r="M80" i="1"/>
  <c r="O80" i="1" s="1"/>
  <c r="Q80" i="1" s="1"/>
  <c r="M81" i="1"/>
  <c r="O81" i="1" s="1"/>
  <c r="Q81" i="1" s="1"/>
  <c r="M82" i="1"/>
  <c r="O82" i="1" s="1"/>
  <c r="Q82" i="1" s="1"/>
  <c r="M83" i="1"/>
  <c r="O83" i="1" s="1"/>
  <c r="Q83" i="1" s="1"/>
  <c r="M85" i="1"/>
  <c r="O85" i="1" s="1"/>
  <c r="Q85" i="1" s="1"/>
  <c r="M86" i="1"/>
  <c r="O86" i="1" s="1"/>
  <c r="Q86" i="1" s="1"/>
  <c r="M88" i="1"/>
  <c r="O88" i="1" s="1"/>
  <c r="Q88" i="1" s="1"/>
  <c r="M89" i="1"/>
  <c r="O89" i="1" s="1"/>
  <c r="Q89" i="1" s="1"/>
  <c r="M90" i="1"/>
  <c r="O90" i="1" s="1"/>
  <c r="Q90" i="1" s="1"/>
  <c r="M91" i="1"/>
  <c r="O91" i="1" s="1"/>
  <c r="Q91" i="1" s="1"/>
  <c r="M92" i="1"/>
  <c r="O92" i="1" s="1"/>
  <c r="Q92" i="1" s="1"/>
  <c r="M93" i="1"/>
  <c r="O93" i="1" s="1"/>
  <c r="Q93" i="1" s="1"/>
  <c r="M95" i="1"/>
  <c r="O95" i="1" s="1"/>
  <c r="Q95" i="1" s="1"/>
  <c r="M96" i="1"/>
  <c r="O96" i="1" s="1"/>
  <c r="Q96" i="1" s="1"/>
  <c r="M97" i="1"/>
  <c r="O97" i="1" s="1"/>
  <c r="Q97" i="1" s="1"/>
  <c r="M98" i="1"/>
  <c r="O98" i="1" s="1"/>
  <c r="Q98" i="1" s="1"/>
  <c r="M99" i="1"/>
  <c r="O99" i="1" s="1"/>
  <c r="Q99" i="1" s="1"/>
  <c r="M100" i="1"/>
  <c r="O100" i="1" s="1"/>
  <c r="Q100" i="1" s="1"/>
  <c r="M102" i="1"/>
  <c r="O102" i="1" s="1"/>
  <c r="Q102" i="1" s="1"/>
  <c r="M103" i="1"/>
  <c r="O103" i="1" s="1"/>
  <c r="Q103" i="1" s="1"/>
  <c r="M104" i="1"/>
  <c r="O104" i="1" s="1"/>
  <c r="Q104" i="1" s="1"/>
  <c r="M105" i="1"/>
  <c r="O105" i="1" s="1"/>
  <c r="Q105" i="1" s="1"/>
  <c r="M106" i="1"/>
  <c r="O106" i="1" s="1"/>
  <c r="Q106" i="1" s="1"/>
  <c r="M108" i="1"/>
  <c r="O108" i="1" s="1"/>
  <c r="Q108" i="1" s="1"/>
  <c r="M109" i="1"/>
  <c r="O109" i="1" s="1"/>
  <c r="Q109" i="1" s="1"/>
  <c r="M110" i="1"/>
  <c r="O110" i="1" s="1"/>
  <c r="Q110" i="1" s="1"/>
  <c r="M111" i="1"/>
  <c r="O111" i="1" s="1"/>
  <c r="Q111" i="1" s="1"/>
  <c r="M112" i="1"/>
  <c r="O112" i="1" s="1"/>
  <c r="Q112" i="1" s="1"/>
  <c r="M113" i="1"/>
  <c r="O113" i="1" s="1"/>
  <c r="Q113" i="1" s="1"/>
  <c r="M114" i="1"/>
  <c r="O114" i="1" s="1"/>
  <c r="Q114" i="1" s="1"/>
  <c r="M115" i="1"/>
  <c r="O115" i="1" s="1"/>
  <c r="Q115" i="1" s="1"/>
  <c r="M116" i="1"/>
  <c r="O116" i="1" s="1"/>
  <c r="Q116" i="1" s="1"/>
  <c r="M117" i="1"/>
  <c r="O117" i="1" s="1"/>
  <c r="Q117" i="1" s="1"/>
  <c r="M119" i="1"/>
  <c r="O119" i="1" s="1"/>
  <c r="Q119" i="1" s="1"/>
  <c r="M120" i="1"/>
  <c r="O120" i="1" s="1"/>
  <c r="Q120" i="1" s="1"/>
  <c r="M121" i="1"/>
  <c r="O121" i="1" s="1"/>
  <c r="Q121" i="1" s="1"/>
  <c r="M122" i="1"/>
  <c r="O122" i="1" s="1"/>
  <c r="Q122" i="1" s="1"/>
  <c r="M123" i="1"/>
  <c r="O123" i="1" s="1"/>
  <c r="Q123" i="1" s="1"/>
  <c r="M124" i="1"/>
  <c r="O124" i="1" s="1"/>
  <c r="Q124" i="1" s="1"/>
  <c r="M125" i="1"/>
  <c r="O125" i="1" s="1"/>
  <c r="Q125" i="1" s="1"/>
  <c r="M126" i="1"/>
  <c r="O126" i="1" s="1"/>
  <c r="Q126" i="1" s="1"/>
  <c r="M127" i="1"/>
  <c r="O127" i="1" s="1"/>
  <c r="Q127" i="1" s="1"/>
  <c r="M128" i="1"/>
  <c r="O128" i="1" s="1"/>
  <c r="Q128" i="1" s="1"/>
  <c r="M129" i="1"/>
  <c r="O129" i="1" s="1"/>
  <c r="Q129" i="1" s="1"/>
  <c r="M130" i="1"/>
  <c r="O130" i="1" s="1"/>
  <c r="Q130" i="1" s="1"/>
  <c r="M131" i="1"/>
  <c r="O131" i="1" s="1"/>
  <c r="Q131" i="1" s="1"/>
  <c r="M132" i="1"/>
  <c r="O132" i="1" s="1"/>
  <c r="Q132" i="1" s="1"/>
  <c r="M133" i="1"/>
  <c r="O133" i="1" s="1"/>
  <c r="Q133" i="1" s="1"/>
  <c r="M134" i="1"/>
  <c r="O134" i="1" s="1"/>
  <c r="Q134" i="1" s="1"/>
  <c r="M135" i="1"/>
  <c r="O135" i="1" s="1"/>
  <c r="Q135" i="1" s="1"/>
  <c r="M136" i="1"/>
  <c r="O136" i="1" s="1"/>
  <c r="Q136" i="1" s="1"/>
  <c r="M137" i="1"/>
  <c r="O137" i="1" s="1"/>
  <c r="Q137" i="1" s="1"/>
  <c r="M138" i="1"/>
  <c r="O138" i="1" s="1"/>
  <c r="Q138" i="1" s="1"/>
  <c r="M139" i="1"/>
  <c r="O139" i="1" s="1"/>
  <c r="Q139" i="1" s="1"/>
  <c r="M140" i="1"/>
  <c r="O140" i="1" s="1"/>
  <c r="Q140" i="1" s="1"/>
  <c r="M141" i="1"/>
  <c r="O141" i="1" s="1"/>
  <c r="Q141" i="1" s="1"/>
  <c r="M142" i="1"/>
  <c r="O142" i="1" s="1"/>
  <c r="Q142" i="1" s="1"/>
  <c r="M143" i="1"/>
  <c r="O143" i="1" s="1"/>
  <c r="Q143" i="1" s="1"/>
  <c r="M144" i="1"/>
  <c r="O144" i="1" s="1"/>
  <c r="Q144" i="1" s="1"/>
  <c r="M145" i="1"/>
  <c r="O145" i="1" s="1"/>
  <c r="Q145" i="1" s="1"/>
  <c r="M146" i="1"/>
  <c r="O146" i="1" s="1"/>
  <c r="Q146" i="1" s="1"/>
  <c r="M149" i="1"/>
  <c r="O149" i="1" s="1"/>
  <c r="Q149" i="1" s="1"/>
  <c r="M150" i="1"/>
  <c r="O150" i="1" s="1"/>
  <c r="Q150" i="1" s="1"/>
  <c r="M151" i="1"/>
  <c r="O151" i="1" s="1"/>
  <c r="Q151" i="1" s="1"/>
  <c r="M152" i="1"/>
  <c r="O152" i="1" s="1"/>
  <c r="Q152" i="1" s="1"/>
  <c r="M153" i="1"/>
  <c r="O153" i="1" s="1"/>
  <c r="Q153" i="1" s="1"/>
  <c r="M155" i="1"/>
  <c r="O155" i="1" s="1"/>
  <c r="Q155" i="1" s="1"/>
  <c r="I154" i="1"/>
  <c r="I148" i="1"/>
  <c r="I118" i="1"/>
  <c r="I107" i="1"/>
  <c r="I101" i="1"/>
  <c r="I94" i="1"/>
  <c r="I87" i="1"/>
  <c r="I84" i="1"/>
  <c r="I73" i="1"/>
  <c r="M94" i="1" l="1"/>
  <c r="K94" i="1"/>
  <c r="M101" i="1"/>
  <c r="K101" i="1"/>
  <c r="M118" i="1"/>
  <c r="K118" i="1"/>
  <c r="I147" i="1"/>
  <c r="K148" i="1"/>
  <c r="M107" i="1"/>
  <c r="K107" i="1"/>
  <c r="M73" i="1"/>
  <c r="K73" i="1"/>
  <c r="M154" i="1"/>
  <c r="K154" i="1"/>
  <c r="M84" i="1"/>
  <c r="K84" i="1"/>
  <c r="M87" i="1"/>
  <c r="K87" i="1"/>
  <c r="P101" i="1"/>
  <c r="P73" i="1"/>
  <c r="P154" i="1"/>
  <c r="M148" i="1"/>
  <c r="P147" i="1"/>
  <c r="P148" i="1"/>
  <c r="P118" i="1"/>
  <c r="P107" i="1"/>
  <c r="P94" i="1"/>
  <c r="P87" i="1"/>
  <c r="P84" i="1"/>
  <c r="I78" i="1"/>
  <c r="K78" i="1" s="1"/>
  <c r="I66" i="1"/>
  <c r="K66" i="1" s="1"/>
  <c r="I53" i="1"/>
  <c r="K53" i="1" s="1"/>
  <c r="I7" i="1"/>
  <c r="K7" i="1" s="1"/>
  <c r="O148" i="1" l="1"/>
  <c r="Q148" i="1" s="1"/>
  <c r="O84" i="1"/>
  <c r="Q84" i="1" s="1"/>
  <c r="O101" i="1"/>
  <c r="Q101" i="1" s="1"/>
  <c r="O107" i="1"/>
  <c r="Q107" i="1" s="1"/>
  <c r="M147" i="1"/>
  <c r="K147" i="1"/>
  <c r="O154" i="1"/>
  <c r="Q154" i="1" s="1"/>
  <c r="O118" i="1"/>
  <c r="Q118" i="1" s="1"/>
  <c r="O73" i="1"/>
  <c r="Q73" i="1" s="1"/>
  <c r="O87" i="1"/>
  <c r="Q87" i="1" s="1"/>
  <c r="O94" i="1"/>
  <c r="Q94" i="1" s="1"/>
  <c r="I72" i="1"/>
  <c r="K72" i="1" s="1"/>
  <c r="M78" i="1"/>
  <c r="O78" i="1" s="1"/>
  <c r="Q78" i="1" s="1"/>
  <c r="P78" i="1"/>
  <c r="I15" i="1"/>
  <c r="K15" i="1" s="1"/>
  <c r="I46" i="1"/>
  <c r="K46" i="1" s="1"/>
  <c r="I31" i="1"/>
  <c r="K31" i="1" s="1"/>
  <c r="I9" i="1"/>
  <c r="I40" i="1"/>
  <c r="M12" i="1"/>
  <c r="O12" i="1" s="1"/>
  <c r="Q12" i="1" s="1"/>
  <c r="M13" i="1"/>
  <c r="O13" i="1" s="1"/>
  <c r="Q13" i="1" s="1"/>
  <c r="M17" i="1"/>
  <c r="O17" i="1" s="1"/>
  <c r="Q17" i="1" s="1"/>
  <c r="M18" i="1"/>
  <c r="O18" i="1" s="1"/>
  <c r="Q18" i="1" s="1"/>
  <c r="M22" i="1"/>
  <c r="O22" i="1" s="1"/>
  <c r="Q22" i="1" s="1"/>
  <c r="M23" i="1"/>
  <c r="O23" i="1" s="1"/>
  <c r="Q23" i="1" s="1"/>
  <c r="M24" i="1"/>
  <c r="O24" i="1" s="1"/>
  <c r="Q24" i="1" s="1"/>
  <c r="M25" i="1"/>
  <c r="O25" i="1" s="1"/>
  <c r="Q25" i="1" s="1"/>
  <c r="M26" i="1"/>
  <c r="O26" i="1" s="1"/>
  <c r="Q26" i="1" s="1"/>
  <c r="N33" i="1"/>
  <c r="P33" i="1" s="1"/>
  <c r="M36" i="1"/>
  <c r="O36" i="1" s="1"/>
  <c r="Q36" i="1" s="1"/>
  <c r="M37" i="1"/>
  <c r="O37" i="1" s="1"/>
  <c r="Q37" i="1" s="1"/>
  <c r="N39" i="1"/>
  <c r="M41" i="1"/>
  <c r="O41" i="1" s="1"/>
  <c r="Q41" i="1" s="1"/>
  <c r="M42" i="1"/>
  <c r="O42" i="1" s="1"/>
  <c r="Q42" i="1" s="1"/>
  <c r="M47" i="1"/>
  <c r="O47" i="1" s="1"/>
  <c r="Q47" i="1" s="1"/>
  <c r="M51" i="1"/>
  <c r="O51" i="1" s="1"/>
  <c r="Q51" i="1" s="1"/>
  <c r="M52" i="1"/>
  <c r="O52" i="1" s="1"/>
  <c r="Q52" i="1" s="1"/>
  <c r="M58" i="1"/>
  <c r="O58" i="1" s="1"/>
  <c r="Q58" i="1" s="1"/>
  <c r="M61" i="1"/>
  <c r="O61" i="1" s="1"/>
  <c r="Q61" i="1" s="1"/>
  <c r="M64" i="1"/>
  <c r="O64" i="1" s="1"/>
  <c r="Q64" i="1" s="1"/>
  <c r="M65" i="1"/>
  <c r="O65" i="1" s="1"/>
  <c r="Q65" i="1" s="1"/>
  <c r="M66" i="1"/>
  <c r="O66" i="1" s="1"/>
  <c r="Q66" i="1" s="1"/>
  <c r="M72" i="1"/>
  <c r="N9" i="1"/>
  <c r="N12" i="1"/>
  <c r="P12" i="1" s="1"/>
  <c r="N17" i="1"/>
  <c r="P17" i="1" s="1"/>
  <c r="N22" i="1"/>
  <c r="P22" i="1" s="1"/>
  <c r="N24" i="1"/>
  <c r="P24" i="1" s="1"/>
  <c r="N26" i="1"/>
  <c r="P26" i="1" s="1"/>
  <c r="N31" i="1"/>
  <c r="N40" i="1"/>
  <c r="N42" i="1"/>
  <c r="P42" i="1" s="1"/>
  <c r="N46" i="1"/>
  <c r="N54" i="1"/>
  <c r="P54" i="1" s="1"/>
  <c r="N61" i="1"/>
  <c r="P61" i="1" s="1"/>
  <c r="N69" i="1"/>
  <c r="P69" i="1" s="1"/>
  <c r="N71" i="1"/>
  <c r="P71" i="1" s="1"/>
  <c r="N72" i="1"/>
  <c r="P72" i="1" s="1"/>
  <c r="O72" i="1" l="1"/>
  <c r="Q72" i="1" s="1"/>
  <c r="M9" i="1"/>
  <c r="K9" i="1"/>
  <c r="O147" i="1"/>
  <c r="Q147" i="1" s="1"/>
  <c r="M46" i="1"/>
  <c r="O46" i="1" s="1"/>
  <c r="Q46" i="1" s="1"/>
  <c r="M40" i="1"/>
  <c r="K40" i="1"/>
  <c r="P46" i="1"/>
  <c r="P40" i="1"/>
  <c r="P31" i="1"/>
  <c r="P9" i="1"/>
  <c r="N8" i="1"/>
  <c r="P8" i="1" s="1"/>
  <c r="L7" i="1"/>
  <c r="L156" i="1" s="1"/>
  <c r="I39" i="1"/>
  <c r="M63" i="1"/>
  <c r="O63" i="1" s="1"/>
  <c r="Q63" i="1" s="1"/>
  <c r="M57" i="1"/>
  <c r="O57" i="1" s="1"/>
  <c r="Q57" i="1" s="1"/>
  <c r="N57" i="1"/>
  <c r="P57" i="1" s="1"/>
  <c r="M50" i="1"/>
  <c r="O50" i="1" s="1"/>
  <c r="Q50" i="1" s="1"/>
  <c r="N49" i="1"/>
  <c r="P49" i="1" s="1"/>
  <c r="M16" i="1"/>
  <c r="O16" i="1" s="1"/>
  <c r="Q16" i="1" s="1"/>
  <c r="N64" i="1"/>
  <c r="P64" i="1" s="1"/>
  <c r="N50" i="1"/>
  <c r="P50" i="1" s="1"/>
  <c r="N47" i="1"/>
  <c r="P47" i="1" s="1"/>
  <c r="N36" i="1"/>
  <c r="P36" i="1" s="1"/>
  <c r="N66" i="1"/>
  <c r="P66" i="1" s="1"/>
  <c r="N58" i="1"/>
  <c r="P58" i="1" s="1"/>
  <c r="N52" i="1"/>
  <c r="P52" i="1" s="1"/>
  <c r="N41" i="1"/>
  <c r="P41" i="1" s="1"/>
  <c r="N23" i="1"/>
  <c r="P23" i="1" s="1"/>
  <c r="N18" i="1"/>
  <c r="P18" i="1" s="1"/>
  <c r="N16" i="1"/>
  <c r="P16" i="1" s="1"/>
  <c r="M71" i="1"/>
  <c r="O71" i="1" s="1"/>
  <c r="Q71" i="1" s="1"/>
  <c r="M54" i="1"/>
  <c r="O54" i="1" s="1"/>
  <c r="Q54" i="1" s="1"/>
  <c r="M49" i="1"/>
  <c r="O49" i="1" s="1"/>
  <c r="Q49" i="1" s="1"/>
  <c r="M35" i="1"/>
  <c r="O35" i="1" s="1"/>
  <c r="Q35" i="1" s="1"/>
  <c r="M31" i="1"/>
  <c r="O31" i="1" s="1"/>
  <c r="Q31" i="1" s="1"/>
  <c r="M45" i="1"/>
  <c r="O45" i="1" s="1"/>
  <c r="Q45" i="1" s="1"/>
  <c r="M39" i="1"/>
  <c r="M33" i="1"/>
  <c r="O33" i="1" s="1"/>
  <c r="Q33" i="1" s="1"/>
  <c r="M29" i="1"/>
  <c r="O29" i="1" s="1"/>
  <c r="Q29" i="1" s="1"/>
  <c r="M21" i="1"/>
  <c r="O21" i="1" s="1"/>
  <c r="Q21" i="1" s="1"/>
  <c r="M11" i="1"/>
  <c r="O11" i="1" s="1"/>
  <c r="Q11" i="1" s="1"/>
  <c r="M8" i="1"/>
  <c r="O8" i="1" s="1"/>
  <c r="Q8" i="1" s="1"/>
  <c r="M69" i="1"/>
  <c r="O69" i="1" s="1"/>
  <c r="Q69" i="1" s="1"/>
  <c r="M67" i="1"/>
  <c r="O67" i="1" s="1"/>
  <c r="Q67" i="1" s="1"/>
  <c r="N67" i="1"/>
  <c r="P67" i="1" s="1"/>
  <c r="M19" i="1"/>
  <c r="O19" i="1" s="1"/>
  <c r="Q19" i="1" s="1"/>
  <c r="N65" i="1"/>
  <c r="P65" i="1" s="1"/>
  <c r="N63" i="1"/>
  <c r="P63" i="1" s="1"/>
  <c r="N51" i="1"/>
  <c r="P51" i="1" s="1"/>
  <c r="N45" i="1"/>
  <c r="P45" i="1" s="1"/>
  <c r="N37" i="1"/>
  <c r="P37" i="1" s="1"/>
  <c r="N35" i="1"/>
  <c r="P35" i="1" s="1"/>
  <c r="N29" i="1"/>
  <c r="P29" i="1" s="1"/>
  <c r="N25" i="1"/>
  <c r="P25" i="1" s="1"/>
  <c r="N21" i="1"/>
  <c r="P21" i="1" s="1"/>
  <c r="N19" i="1"/>
  <c r="P19" i="1" s="1"/>
  <c r="N13" i="1"/>
  <c r="P13" i="1" s="1"/>
  <c r="N11" i="1"/>
  <c r="P11" i="1" s="1"/>
  <c r="O40" i="1" l="1"/>
  <c r="Q40" i="1" s="1"/>
  <c r="P39" i="1"/>
  <c r="K39" i="1"/>
  <c r="O39" i="1" s="1"/>
  <c r="Q39" i="1" s="1"/>
  <c r="O9" i="1"/>
  <c r="Q9" i="1" s="1"/>
  <c r="I156" i="1"/>
  <c r="N156" i="1"/>
  <c r="P156" i="1" s="1"/>
  <c r="M62" i="1"/>
  <c r="O62" i="1" s="1"/>
  <c r="Q62" i="1" s="1"/>
  <c r="N62" i="1"/>
  <c r="P62" i="1" s="1"/>
  <c r="N55" i="1"/>
  <c r="P55" i="1" s="1"/>
  <c r="N56" i="1"/>
  <c r="P56" i="1" s="1"/>
  <c r="M56" i="1"/>
  <c r="O56" i="1" s="1"/>
  <c r="Q56" i="1" s="1"/>
  <c r="M15" i="1"/>
  <c r="O15" i="1" s="1"/>
  <c r="Q15" i="1" s="1"/>
  <c r="N15" i="1"/>
  <c r="P15" i="1" s="1"/>
  <c r="M10" i="1"/>
  <c r="O10" i="1" s="1"/>
  <c r="Q10" i="1" s="1"/>
  <c r="N10" i="1"/>
  <c r="P10" i="1" s="1"/>
  <c r="M20" i="1"/>
  <c r="O20" i="1" s="1"/>
  <c r="Q20" i="1" s="1"/>
  <c r="N20" i="1"/>
  <c r="P20" i="1" s="1"/>
  <c r="M28" i="1"/>
  <c r="O28" i="1" s="1"/>
  <c r="Q28" i="1" s="1"/>
  <c r="N28" i="1"/>
  <c r="P28" i="1" s="1"/>
  <c r="M32" i="1"/>
  <c r="O32" i="1" s="1"/>
  <c r="Q32" i="1" s="1"/>
  <c r="N32" i="1"/>
  <c r="P32" i="1" s="1"/>
  <c r="M38" i="1"/>
  <c r="O38" i="1" s="1"/>
  <c r="Q38" i="1" s="1"/>
  <c r="N38" i="1"/>
  <c r="P38" i="1" s="1"/>
  <c r="M44" i="1"/>
  <c r="O44" i="1" s="1"/>
  <c r="Q44" i="1" s="1"/>
  <c r="N44" i="1"/>
  <c r="P44" i="1" s="1"/>
  <c r="M55" i="1"/>
  <c r="O55" i="1" s="1"/>
  <c r="Q55" i="1" s="1"/>
  <c r="M30" i="1"/>
  <c r="O30" i="1" s="1"/>
  <c r="Q30" i="1" s="1"/>
  <c r="N30" i="1"/>
  <c r="P30" i="1" s="1"/>
  <c r="M34" i="1"/>
  <c r="O34" i="1" s="1"/>
  <c r="Q34" i="1" s="1"/>
  <c r="N34" i="1"/>
  <c r="P34" i="1" s="1"/>
  <c r="M70" i="1"/>
  <c r="O70" i="1" s="1"/>
  <c r="Q70" i="1" s="1"/>
  <c r="N70" i="1"/>
  <c r="P70" i="1" s="1"/>
  <c r="M48" i="1"/>
  <c r="O48" i="1" s="1"/>
  <c r="Q48" i="1" s="1"/>
  <c r="N48" i="1"/>
  <c r="P48" i="1" s="1"/>
  <c r="M53" i="1"/>
  <c r="O53" i="1" s="1"/>
  <c r="Q53" i="1" s="1"/>
  <c r="N53" i="1"/>
  <c r="P53" i="1" s="1"/>
  <c r="M7" i="1"/>
  <c r="O7" i="1" s="1"/>
  <c r="Q7" i="1" s="1"/>
  <c r="N7" i="1"/>
  <c r="P7" i="1" s="1"/>
  <c r="M68" i="1"/>
  <c r="O68" i="1" s="1"/>
  <c r="Q68" i="1" s="1"/>
  <c r="N68" i="1"/>
  <c r="P68" i="1" s="1"/>
  <c r="M60" i="1"/>
  <c r="O60" i="1" s="1"/>
  <c r="Q60" i="1" s="1"/>
  <c r="N60" i="1"/>
  <c r="P60" i="1" s="1"/>
  <c r="M156" i="1" l="1"/>
  <c r="K156" i="1"/>
  <c r="N14" i="1"/>
  <c r="P14" i="1" s="1"/>
  <c r="M14" i="1"/>
  <c r="O14" i="1" s="1"/>
  <c r="Q14" i="1" s="1"/>
  <c r="M43" i="1"/>
  <c r="O43" i="1" s="1"/>
  <c r="Q43" i="1" s="1"/>
  <c r="N43" i="1"/>
  <c r="P43" i="1" s="1"/>
  <c r="M27" i="1"/>
  <c r="O27" i="1" s="1"/>
  <c r="Q27" i="1" s="1"/>
  <c r="N27" i="1"/>
  <c r="P27" i="1" s="1"/>
  <c r="M59" i="1"/>
  <c r="O59" i="1" s="1"/>
  <c r="Q59" i="1" s="1"/>
  <c r="N59" i="1"/>
  <c r="P59" i="1" s="1"/>
  <c r="O156" i="1" l="1"/>
  <c r="Q156" i="1" s="1"/>
</calcChain>
</file>

<file path=xl/sharedStrings.xml><?xml version="1.0" encoding="utf-8"?>
<sst xmlns="http://schemas.openxmlformats.org/spreadsheetml/2006/main" count="1087" uniqueCount="348">
  <si>
    <t>ITEM</t>
  </si>
  <si>
    <t>DESCRIÇÃO DO ITEM</t>
  </si>
  <si>
    <t>UNID</t>
  </si>
  <si>
    <t>PREÇO UNIT</t>
  </si>
  <si>
    <t>01 </t>
  </si>
  <si>
    <t>ADMINISTRAÇÃO LOCAL</t>
  </si>
  <si>
    <t>01.001 </t>
  </si>
  <si>
    <t>Equipe Dirigente</t>
  </si>
  <si>
    <t>un</t>
  </si>
  <si>
    <t>02 </t>
  </si>
  <si>
    <t>02.001 </t>
  </si>
  <si>
    <t>Ligação Predial de Água em Mureta de Concreto, Provisória ou Definitiva, com Fornecimento de Material, inclusive Mureta e Hidrômetro, Rede DN 50mm</t>
  </si>
  <si>
    <t>UN</t>
  </si>
  <si>
    <t>02.002 </t>
  </si>
  <si>
    <t>03 </t>
  </si>
  <si>
    <t>03.001 </t>
  </si>
  <si>
    <t>m2</t>
  </si>
  <si>
    <t>03.002 </t>
  </si>
  <si>
    <t>m3</t>
  </si>
  <si>
    <t>03.003 </t>
  </si>
  <si>
    <t>03.004 </t>
  </si>
  <si>
    <t>03.005 </t>
  </si>
  <si>
    <t>m</t>
  </si>
  <si>
    <t>04 </t>
  </si>
  <si>
    <t>04.001 </t>
  </si>
  <si>
    <t>Escavação manual de vala ou cava em material de 1ª categoria, profundidade até 1,50m</t>
  </si>
  <si>
    <t>04.002 </t>
  </si>
  <si>
    <t>04.003 </t>
  </si>
  <si>
    <t>04.004 </t>
  </si>
  <si>
    <t>04.005 </t>
  </si>
  <si>
    <t>05 </t>
  </si>
  <si>
    <t>05.001 </t>
  </si>
  <si>
    <t>05.001.001 </t>
  </si>
  <si>
    <t>05.002 </t>
  </si>
  <si>
    <t>05.002.001 </t>
  </si>
  <si>
    <t>06 </t>
  </si>
  <si>
    <t>06.001 </t>
  </si>
  <si>
    <t>06.002 </t>
  </si>
  <si>
    <t>07 </t>
  </si>
  <si>
    <t>07.001 </t>
  </si>
  <si>
    <t>08 </t>
  </si>
  <si>
    <t>08.001 </t>
  </si>
  <si>
    <t>PAVIMENTAÇÃO</t>
  </si>
  <si>
    <t>TOTAL DO ORÇAMENTO</t>
  </si>
  <si>
    <t>CONTRATADA</t>
  </si>
  <si>
    <t>DO PERIODO</t>
  </si>
  <si>
    <t>QUANTIDADE</t>
  </si>
  <si>
    <t>CONTRATADO</t>
  </si>
  <si>
    <t>%</t>
  </si>
  <si>
    <t>SALDO</t>
  </si>
  <si>
    <t>VALOR</t>
  </si>
  <si>
    <t>EMPRESA: ALS ENGENHARIA E CONSTRUCOES LTDA (CNPJ 15.006.152/0001-79)</t>
  </si>
  <si>
    <t>PROPOSTA:</t>
  </si>
  <si>
    <t>Barracão para Obras de Médio Porte Reaproveitamento 2 vezes</t>
  </si>
  <si>
    <t>SERVIÇOS PRELIMINARES</t>
  </si>
  <si>
    <t>m²</t>
  </si>
  <si>
    <t>Pintura de meio fio (caiação)</t>
  </si>
  <si>
    <t>03.006 </t>
  </si>
  <si>
    <t>03.007 </t>
  </si>
  <si>
    <t>03.008 </t>
  </si>
  <si>
    <t>Reaterro manual de valas, com compactação utilizando sêpo, sem controle do grau de compactação</t>
  </si>
  <si>
    <t>03.009 </t>
  </si>
  <si>
    <t>03.010 </t>
  </si>
  <si>
    <t>03.011 </t>
  </si>
  <si>
    <t>03.012 </t>
  </si>
  <si>
    <t>03.013 </t>
  </si>
  <si>
    <t>03.014 </t>
  </si>
  <si>
    <t>03.015 </t>
  </si>
  <si>
    <t>MARCO INAUGURAL</t>
  </si>
  <si>
    <t>Placa de inauguração de obra em alumínio 0,50 x 0,70 m</t>
  </si>
  <si>
    <t>Concreto Armado fck=21,0MPa, usinado, bombeado, adensado e lançado, para Uso Geral, com formas planas em compensado resinado 12mm (05 usos)</t>
  </si>
  <si>
    <t>Execução de passeio (calçada) ou piso de concreto com concreto moldado in loco, feito em obra, acabamento convencional, espessura 6 cm, armado. af_07/2016</t>
  </si>
  <si>
    <t>06.002.001 </t>
  </si>
  <si>
    <t>06.002.002 </t>
  </si>
  <si>
    <t>06.002.003 </t>
  </si>
  <si>
    <t>06.002.004 </t>
  </si>
  <si>
    <t>06.002.005 </t>
  </si>
  <si>
    <t>tkm</t>
  </si>
  <si>
    <t>ACUM. ANTERIOR</t>
  </si>
  <si>
    <t>ACUM.TOTAL</t>
  </si>
  <si>
    <t>ACUM. TOTAL</t>
  </si>
  <si>
    <t>IMPLANTAÇÃO de CANTEIRO</t>
  </si>
  <si>
    <t>Placa de obra em chapa aço galvanizado, instalada</t>
  </si>
  <si>
    <t>02.003 </t>
  </si>
  <si>
    <t>Instalação provisória de energia elétrica, aerea, trifasica, em poste galvanizado, exclusive fornecimento do medidor</t>
  </si>
  <si>
    <t>02.004 </t>
  </si>
  <si>
    <t>02.005 </t>
  </si>
  <si>
    <t>Tapume de chapa de madeira compensada, e= 6mm, com pintura a cal e reaproveitamento de 2x</t>
  </si>
  <si>
    <t>Locação de praças com piquetes de madeira</t>
  </si>
  <si>
    <t>M2</t>
  </si>
  <si>
    <t>Remoção de estrutura metálica chumbada em concreto (alambrado, guarda-corpo)</t>
  </si>
  <si>
    <t>Demolição de tubo de concreto simples ou armado d=0,30m, sem reaproveitamento, exclusive escavação</t>
  </si>
  <si>
    <t>Demolição de tubo de concreto simples ou armado d=0,60m, sem reaproveitamento, exclusive escavação</t>
  </si>
  <si>
    <t>Demolição de tubo de concreto simples ou armado d=0,80m, sem reaproveitamento, exclusive escavação</t>
  </si>
  <si>
    <t>Demolição de meio-fio granítico ou pre-moldado</t>
  </si>
  <si>
    <t>Demolição de concreto manualmente</t>
  </si>
  <si>
    <t>Remocao de soleira de marmore ou granito</t>
  </si>
  <si>
    <t>Remoção de piso em Pedra Portuguesa</t>
  </si>
  <si>
    <t>Remoção de tapume</t>
  </si>
  <si>
    <t>Demolição de Barracão de Obra</t>
  </si>
  <si>
    <t>Demolição manual de piso em concreto simples e/ou cimentado</t>
  </si>
  <si>
    <t>Remoção de banco de madeira</t>
  </si>
  <si>
    <t>Coleta e carga manuais de entulho</t>
  </si>
  <si>
    <t>Transporte comercial com caminhão basculante de 10m³, em rodovia pavimentada (densidade=1,5t/m³)</t>
  </si>
  <si>
    <t>Pavimentação em concreto usinado, bomb., lançado e adensado, não armado, fck=25mpa, estampado, colorido, tipo tech - stone ou similar,  e = 10 cm, regulariz. compac. subleito, lona plástica  inccl. juntas serradas 5x10mm</t>
  </si>
  <si>
    <t>Sarrafo de madeira nao aparelhada *2,5 x 10 cm, macaranduba, angelim ou equivalente da regiao</t>
  </si>
  <si>
    <t>Acabamento de superfície de piso de concreto com alisamento manual e queima com pigmento "Xadrez" ou similar( cores discriminadas no projeto)</t>
  </si>
  <si>
    <t>Meio-fio granítico, rejuntado com argamassa de cimento e areia no traço 1:3</t>
  </si>
  <si>
    <t>04.006 </t>
  </si>
  <si>
    <t>Piso tátil direcional e/ou alerta, em borracha, p/deficientes visuais, dimensões 25x25cm, aplicado, rejuntado, exclusive regularização de base</t>
  </si>
  <si>
    <t>04.007 </t>
  </si>
  <si>
    <t>Rampa para acesso de deficientes, em concreto simples Fck=25MPa, desempolada, com pintura indicativa em novacor, 02 demãos</t>
  </si>
  <si>
    <t>ÁREA de VIVÊNCIA</t>
  </si>
  <si>
    <t>PERGOLADO</t>
  </si>
  <si>
    <t>05.001.002 </t>
  </si>
  <si>
    <t>Concreto simples fabricado na obra, fck=21 mpa, lançado e adensado</t>
  </si>
  <si>
    <t>05.001.003 </t>
  </si>
  <si>
    <t>05.001.004 </t>
  </si>
  <si>
    <t>Fornecimento e assentamento de peças de eucalipto tratado, d=13 a 16cm (para confecção do pergolado)</t>
  </si>
  <si>
    <t>05.001.005 </t>
  </si>
  <si>
    <t>Parafuso cabeça chata em alumínio 1/4" x 7/8" - fornecimento e colocação</t>
  </si>
  <si>
    <t>MESAS E BANCOS DE MADEIRA</t>
  </si>
  <si>
    <t>05.002.002 </t>
  </si>
  <si>
    <t>Lastro de concreto simples regularizado, fck=13,5 mpa,lançado e adensado</t>
  </si>
  <si>
    <t>05.002.003 </t>
  </si>
  <si>
    <t>Concreto simples fabricado na obra, fck=15 mpa, lançado e adensado</t>
  </si>
  <si>
    <t>05.002.004 </t>
  </si>
  <si>
    <t>05.002.005 </t>
  </si>
  <si>
    <t>Conjunto de mesa convencional 4 bancos em Eucalipto Autoclavado e pinnus Eliottii. Linha estrutural perfil premium. Peças com D= 26 e medindo 5,5x11,5</t>
  </si>
  <si>
    <t>05.002.006 </t>
  </si>
  <si>
    <t>Conjunto de mesa acessível com 3 bancos em Eucalipto Autoclavado e pinnus Eliottii. Linha estrutural perfil premium. Peças com D= 26 e medindo 5,5x11,5</t>
  </si>
  <si>
    <t>05.003 </t>
  </si>
  <si>
    <t>BANCOS LONGARINA</t>
  </si>
  <si>
    <t>05.003.001 </t>
  </si>
  <si>
    <t>05.003.002 </t>
  </si>
  <si>
    <t>05.003.003 </t>
  </si>
  <si>
    <t>Alvenaria pedra calcárea argamassada c/ cimento e areia traço t-4 (1:5) - 1 saco cimento 50kg / 5 padiolas areia dim. 0,35z0,45x0,23m - Confecção mecânica e transporte</t>
  </si>
  <si>
    <t>05.003.004 </t>
  </si>
  <si>
    <t>05.003.005 </t>
  </si>
  <si>
    <t>Impermeabilização de alicerce e viga baldrame com 1 demão tinta asfáltica tipo Neutrol da Vedacit ou similar, inclusive argamassa impermeabilização esp=2cm</t>
  </si>
  <si>
    <t>05.003.006 </t>
  </si>
  <si>
    <t>Cintas e vergas em blocos cerâmicos tipo "u" (calha) 9x19x19cm, preenchidos com concreto armado fck=15mpa</t>
  </si>
  <si>
    <t>05.003.007 </t>
  </si>
  <si>
    <t>Aterro de caixão de ediificação, com fornec. de areia, adensada com água</t>
  </si>
  <si>
    <t>05.003.008 </t>
  </si>
  <si>
    <t>Alvenaria tijolo cerâmico maciço (4x9x17), esp = 0,17m (dobrada), com argamassa traço t5 - 1:2:8 (cimento / cal / areia) c/ junta de 2,0cm</t>
  </si>
  <si>
    <t>05.003.009 </t>
  </si>
  <si>
    <t>05.003.010 </t>
  </si>
  <si>
    <t>Concreto armado fck=15MPa fabricado na obra, adensado e lançado, para Uso Geral, com formas planas em compensado resinado 12mm (05 usos)</t>
  </si>
  <si>
    <t>05.003.011 </t>
  </si>
  <si>
    <t>Chapisco em parede com argamassa traço t1 - 1:3 (cimento / areia) - Revisado 08/2015</t>
  </si>
  <si>
    <t>05.003.012 </t>
  </si>
  <si>
    <t>Reboco ou emboço externo, de parede, com argamassa traço t5 - 1:2:8 (cimento / cal / areia), espessura 2,0 cm</t>
  </si>
  <si>
    <t>05.004 </t>
  </si>
  <si>
    <t>PIQUETES</t>
  </si>
  <si>
    <t>05.004.001 </t>
  </si>
  <si>
    <t>05.004.001.001 </t>
  </si>
  <si>
    <t>05.004.001.002 </t>
  </si>
  <si>
    <t>05.004.001.003 </t>
  </si>
  <si>
    <t>Peça de eucalipto tratado, d= 19 a 22cm</t>
  </si>
  <si>
    <t>05.004.001.004 </t>
  </si>
  <si>
    <t>Assentamento de peças de eucalipto tratado, d=19 a 22cm para confecção de pergolado (ref:obra Sergipetec)</t>
  </si>
  <si>
    <t>MASTRO DA BANDEIRA</t>
  </si>
  <si>
    <t>Fundação</t>
  </si>
  <si>
    <t>06.001.001 </t>
  </si>
  <si>
    <t>06.001.002 </t>
  </si>
  <si>
    <t>06.001.003 </t>
  </si>
  <si>
    <t>06.001.004 </t>
  </si>
  <si>
    <t>Esfera em concreto d=0,80m</t>
  </si>
  <si>
    <t>Mastro em tubo de ferro galvanizado telescópico p/bandeira, diâmetro superior de 76mm, diâmetro da base 208mm, altura total = 12m</t>
  </si>
  <si>
    <t>Forma metálica curva para pré-moldados, em chapa e perfis de aço, 60 usos</t>
  </si>
  <si>
    <t>Pintura de acabamento com aplicação de fundo preparador epoxi, 01 demão de massa epoxi e 02 demãos de tinta epoxi acrílica, Sumadur 258 WB, marca Sherwin Williams ou similar ( bancos longarina)</t>
  </si>
  <si>
    <t>Aplicação de 01 demão de textura acrílica rústica acabamento massa raspada</t>
  </si>
  <si>
    <t>EQUIPAMENTOS URBANOS</t>
  </si>
  <si>
    <t>Banco em aço cortén, com barra chata 2"x3/8' Chumbadores p/ fixação no piso, com encosto em madeira "pinnus Ellid tratada"</t>
  </si>
  <si>
    <t>Un</t>
  </si>
  <si>
    <t>07.002 </t>
  </si>
  <si>
    <t>Lixeira em aço cortén em barra chata de 2"x5/16" p/ sustentação lateral e chumbadores, emchapa virada e perfurada de 1/8".</t>
  </si>
  <si>
    <t>EQUIPAMENTOS DE TERCEIRA IDADE</t>
  </si>
  <si>
    <t>Equipamento de ginástica - cintura academia madeira</t>
  </si>
  <si>
    <t>08.002 </t>
  </si>
  <si>
    <t>Equipamento de ginástica - barras de academia madeira</t>
  </si>
  <si>
    <t>08.003 </t>
  </si>
  <si>
    <t>Equipamento de ginástica - Hoquei academia madeira</t>
  </si>
  <si>
    <t>08.004 </t>
  </si>
  <si>
    <t>Equipamento de ginástica - Leme academia madeira</t>
  </si>
  <si>
    <t>08.005 </t>
  </si>
  <si>
    <t>Equipamento de ginástica - Prancha abdominal</t>
  </si>
  <si>
    <t>08.006 </t>
  </si>
  <si>
    <t>Equipamento de ginástica - barra fixa</t>
  </si>
  <si>
    <t>09 </t>
  </si>
  <si>
    <t>BRINQUEDOS</t>
  </si>
  <si>
    <t>09.001 </t>
  </si>
  <si>
    <t>Brinquedo - Balanço duplo 2 assentos astronauta Lau Engenharia ou similar - fornecimento e montagem</t>
  </si>
  <si>
    <t>09.002 </t>
  </si>
  <si>
    <t>Brinquedo - Gangorra Dupla Lao Engenharia ou similar - fornecimento e montagem</t>
  </si>
  <si>
    <t>09.003 </t>
  </si>
  <si>
    <t>Brinquedo - Cavalo modelo Lau Engenharia ou similar - fornecimento e montagem</t>
  </si>
  <si>
    <t>09.004 </t>
  </si>
  <si>
    <t>Brinquedo - Benedito ABBUD Lau Engenharia ou similar - fornecimento e montagem</t>
  </si>
  <si>
    <t>09.005 </t>
  </si>
  <si>
    <t>Brinquedo - Petepano e Mocotó - Lau Engenharia ou similar</t>
  </si>
  <si>
    <t>09.006 </t>
  </si>
  <si>
    <t>Brinquedo - Balanço frontal (acessível) Lau Engenharia ou similar - fornecimento e montagem</t>
  </si>
  <si>
    <t>10 </t>
  </si>
  <si>
    <t>PINTURA</t>
  </si>
  <si>
    <t>10.001 </t>
  </si>
  <si>
    <t>10.002 </t>
  </si>
  <si>
    <t>10.003 </t>
  </si>
  <si>
    <t>Demarcação de pavimentos com pintura de 1 demão de resina acrílica, e aplicação de micro-esferas para sinalização horizontal (Estacionamentos, faixas de pedrestres, etc.)</t>
  </si>
  <si>
    <t>10.004 </t>
  </si>
  <si>
    <t>Pintura de proteção com aplicação de 02 demãos de verniz SPARLACK CETOL Ipiranga ou similar sobre superfícies de madeira</t>
  </si>
  <si>
    <t>10.005 </t>
  </si>
  <si>
    <t>Pintura de acabamento com lixamento, aplicação de 01 demão de tinta à base de zarcão e 02 demãos de tinta esmalte ou óleo</t>
  </si>
  <si>
    <t>11 </t>
  </si>
  <si>
    <t>PAISAGISMO</t>
  </si>
  <si>
    <t>11.001 </t>
  </si>
  <si>
    <t>Grama esmeralda em mudas, fornecimento e plantio</t>
  </si>
  <si>
    <t>11.002 </t>
  </si>
  <si>
    <t>Colchão de areia</t>
  </si>
  <si>
    <t>11.003 </t>
  </si>
  <si>
    <t>Fornecimento e plantio de herbáceas ornamentais (minixória)</t>
  </si>
  <si>
    <t>11.004 </t>
  </si>
  <si>
    <t>Planta - Dracena Vermelha h=1,00m, Fornecimento e plantio</t>
  </si>
  <si>
    <t>11.005 </t>
  </si>
  <si>
    <t>Planta - Lantana amarela (lantana camara), fornecimento e plantio</t>
  </si>
  <si>
    <t>11.006 </t>
  </si>
  <si>
    <t>Planta - Bela emília (plumbago capensis), fornecimento e plantio</t>
  </si>
  <si>
    <t>11.007 </t>
  </si>
  <si>
    <t>Planta - Palmeira cica (cyca revoluta) h=1,00m, fornecimento e plantio</t>
  </si>
  <si>
    <t>11.008 </t>
  </si>
  <si>
    <t>Fornecimento e plantio de arbustos ornamentais, Alamanda, Crucias, Casuarina, Ixória, Mini ixória, Boguevilha, Vinagreiro, h&gt; = 0,70m, 166un/mês</t>
  </si>
  <si>
    <t>und</t>
  </si>
  <si>
    <t>11.009 </t>
  </si>
  <si>
    <t>Planta - Ipê amarelo (tabebuia chrysotricha) h=1,00m, fornecimento e plantio</t>
  </si>
  <si>
    <t>11.010 </t>
  </si>
  <si>
    <t>Tutor de madeira (peça de 5 x 5 cm) com h=2,30m</t>
  </si>
  <si>
    <t>12 </t>
  </si>
  <si>
    <t>INSTALAÇÕES ELÉTRICAS</t>
  </si>
  <si>
    <t>12.001 </t>
  </si>
  <si>
    <t>Quadro geral de distribuição de embutir, com barramento,, em chapa galvaniz., medindo:1140x1520x200cm, exclusive disjuntores</t>
  </si>
  <si>
    <t>12.002 </t>
  </si>
  <si>
    <t>Poste de aço galvanizado cônico contíno reto, diâmetro superior 60mm, diâmetro da base 115mm, altura total 5m, Conipost ref. Série 0005/classe 60 da Conipost ou similar</t>
  </si>
  <si>
    <t>12.003 </t>
  </si>
  <si>
    <t>Suporte em tubo de aço galvanizado para fixação de luminária 02 pétalas (Fael Luce, ref. Mira VTP ou similar)</t>
  </si>
  <si>
    <t>12.004 </t>
  </si>
  <si>
    <t>Luminária em LED  para iluminação pública,50W,bivolt, Selo A Inmetro,corpo em alumínio inj,FP 0,97, prot. DPS 10kv, IP66, IK09, Temp. cor 5000k, IRC= ou 70%, v. útil 50.000h, 130 lm/w.gar.5 anos, modelo GL216 G-light ou similar - Rev.01</t>
  </si>
  <si>
    <t>12.005 </t>
  </si>
  <si>
    <t>Cabo de cobre PP Cordplast 3 x 1,5 mm2, 450/750v - fornecimento e instalação</t>
  </si>
  <si>
    <t>M</t>
  </si>
  <si>
    <t>12.006 </t>
  </si>
  <si>
    <t>Luminária de piso corpo em alumínio com lâmpada de led 1,4w, ref.: BBC200 LED-HB/WW PSU 220-240V II, da Philips ou similar</t>
  </si>
  <si>
    <t>12.007 </t>
  </si>
  <si>
    <t>Refletor TR Led, corpo em aluminio, vidro temperado, potencia 20W, bivolt, temp.cor 3000K, IP-65, da Taschibra ou similar</t>
  </si>
  <si>
    <t>12.008 </t>
  </si>
  <si>
    <t>Tela de proteção para refletor com dobradiça e porta cadeado 50 x 50 cm</t>
  </si>
  <si>
    <t>12.009 </t>
  </si>
  <si>
    <t>Caixa de concreto para refletor/projetor, dim:(40x40x60cm), no piso</t>
  </si>
  <si>
    <t>12.010 </t>
  </si>
  <si>
    <t>Caixa de alvenaria de tijolo maciço (0,10m) dimensões interna 30x30x30cm revestida internamente com argamassa 1:3 e tampa de concreto</t>
  </si>
  <si>
    <t>12.011 </t>
  </si>
  <si>
    <t>Fornecimento e instalação de haste de aterramento 5/8"x3,00m com conector</t>
  </si>
  <si>
    <t>12.012 </t>
  </si>
  <si>
    <t>Eletroduto de pvc rígido roscável, diâm = 25mm (3/4")</t>
  </si>
  <si>
    <t>12.013 </t>
  </si>
  <si>
    <t>Luva para eletroduto de pvc rígido roscável, diâm = 25mm (3/4")</t>
  </si>
  <si>
    <t>12.014 </t>
  </si>
  <si>
    <t>Curva para eletroduto de pvc rígido roscável, diâm = 25mm (3/4")</t>
  </si>
  <si>
    <t>12.015 </t>
  </si>
  <si>
    <t>Eletroduto em ferro galvanizado pesado sem costura 1 1/4" x 3m</t>
  </si>
  <si>
    <t>12.016 </t>
  </si>
  <si>
    <t>Fornecimento e assentamento de curva 90 de ferro galvanizado de 1 1/4"</t>
  </si>
  <si>
    <t>12.017 </t>
  </si>
  <si>
    <t>Eletroduto flexível de pvc (sanfonado), diâm = 25mm (3/4")</t>
  </si>
  <si>
    <t>12.018 </t>
  </si>
  <si>
    <t>Abraçadeira em ferro Galvanizado DN 150mm</t>
  </si>
  <si>
    <t>12.019 </t>
  </si>
  <si>
    <t>Fita isolante (rolo 20m) 3/4" - Fornecimento</t>
  </si>
  <si>
    <t>12.020 </t>
  </si>
  <si>
    <t>Fita isolante alta fusão 19 mm x 10 m - Fornecimento</t>
  </si>
  <si>
    <t>12.021 </t>
  </si>
  <si>
    <t>Cabo de cobre isolado EPR ou XLPE 6,0mm²,  0,6/1kv / 90º C</t>
  </si>
  <si>
    <t>12.022 </t>
  </si>
  <si>
    <t>Cabo de cobre flexível isolado, seção  2,5mm², 450/ 750v / 70°c</t>
  </si>
  <si>
    <t>12.023 </t>
  </si>
  <si>
    <t>Cabo de cobre flexível isolado, seção  4mm², 450/ 750v / 70°c</t>
  </si>
  <si>
    <t>12.024 </t>
  </si>
  <si>
    <t>Conector parafuso fendido para cabo  6 mm2 - Fornecimento</t>
  </si>
  <si>
    <t>12.025 </t>
  </si>
  <si>
    <t>Remoção de poste de ferro galvanizado simples (6.00 a 10.00 m) sem reaproveitamento</t>
  </si>
  <si>
    <t>12.026 </t>
  </si>
  <si>
    <t>Remoção de poste de concreto armado seção circular ou duplo T</t>
  </si>
  <si>
    <t>12.027 </t>
  </si>
  <si>
    <t>Luva de emenda para eletroduto, aço galvanizado, dn 32 mm (1 1/4''), aparente, instalada em teto - fornecimento e instalação. af_11/2016_p</t>
  </si>
  <si>
    <t>12.028 </t>
  </si>
  <si>
    <t>Remoção de quadro elétrico de embutir ou sobrepor</t>
  </si>
  <si>
    <t>13 </t>
  </si>
  <si>
    <t>13.001 </t>
  </si>
  <si>
    <t>13.001.001 </t>
  </si>
  <si>
    <t>13.001.002 </t>
  </si>
  <si>
    <t>13.001.003 </t>
  </si>
  <si>
    <t>13.001.004 </t>
  </si>
  <si>
    <t>Pintura para exteriores, sobre paredes, com lixamento, aplicação de 01 demão de líquido selador acrílico, 02 demãos de massa acrílica e 02 demãos de tinta pva latex convencional para exteriores - Rev 03</t>
  </si>
  <si>
    <t>13.001.005 </t>
  </si>
  <si>
    <t>Letras em aço escovado 40 x 40 cm</t>
  </si>
  <si>
    <t>14 </t>
  </si>
  <si>
    <t>LIMPEZA DA OBRA</t>
  </si>
  <si>
    <t>14.001 </t>
  </si>
  <si>
    <t>Limpeza geral</t>
  </si>
  <si>
    <t>OBRA:REFORMA DA PRAÇA DA BANDEIRA</t>
  </si>
  <si>
    <t>VALOR DO CONTRATO: R$ 433.488,58</t>
  </si>
  <si>
    <t xml:space="preserve">BDI: </t>
  </si>
  <si>
    <t>CONTRATO N: 015/2020</t>
  </si>
  <si>
    <t>BM N: 05</t>
  </si>
  <si>
    <t>PERIODO DE MEDIÇÃO: 01.12.2022 a 29.03.2023</t>
  </si>
  <si>
    <t>DATA:30.03.2023</t>
  </si>
  <si>
    <t>ÍNDICE VARIAÇÃO INCC:</t>
  </si>
  <si>
    <t>OBRA: REFORMA/REVITALIZAÇÃO DA PRAÇA DA BANDEIRA</t>
  </si>
  <si>
    <r>
      <rPr>
        <b/>
        <sz val="10"/>
        <color indexed="8"/>
        <rFont val="Arial"/>
        <family val="2"/>
      </rPr>
      <t>BM 06</t>
    </r>
    <r>
      <rPr>
        <sz val="10"/>
        <color indexed="8"/>
        <rFont val="Arial"/>
        <family val="2"/>
      </rPr>
      <t xml:space="preserve"> REFERENTE AO </t>
    </r>
    <r>
      <rPr>
        <b/>
        <sz val="10"/>
        <color indexed="8"/>
        <rFont val="Arial"/>
        <family val="2"/>
      </rPr>
      <t>REAJUSTE JAN/20 À JAN/21 DO BM 01</t>
    </r>
    <r>
      <rPr>
        <sz val="10"/>
        <color indexed="8"/>
        <rFont val="Arial"/>
        <family val="2"/>
      </rPr>
      <t xml:space="preserve"> DO CONTRATO</t>
    </r>
  </si>
  <si>
    <t>PERIODO DE MEDIÇÃO:  03.03.2021 a 18.03.2021</t>
  </si>
  <si>
    <t>DATA: 18.03.2021</t>
  </si>
  <si>
    <t>INCC  DB JAN/2020:</t>
  </si>
  <si>
    <t>INCC  DB JAN/2021:</t>
  </si>
  <si>
    <t>MEDIÇÃO DO PERÍODO</t>
  </si>
  <si>
    <t xml:space="preserve">PREÇO UNIT REALINHADO </t>
  </si>
  <si>
    <t xml:space="preserve">DIFERENÇA DO PREÇO UNITÁRIO </t>
  </si>
  <si>
    <t>DIFERENÇA A PAGAR</t>
  </si>
  <si>
    <t>TOTAL DA MEDIÇÃO</t>
  </si>
  <si>
    <t>_________________________</t>
  </si>
  <si>
    <t>ALS ENGENHARIA</t>
  </si>
  <si>
    <t>Fábio Emanuel Prado Torres</t>
  </si>
  <si>
    <t>Gerente de Contratos</t>
  </si>
  <si>
    <r>
      <rPr>
        <b/>
        <sz val="10"/>
        <color indexed="8"/>
        <rFont val="Arial"/>
        <family val="2"/>
      </rPr>
      <t>BM 07</t>
    </r>
    <r>
      <rPr>
        <sz val="10"/>
        <color indexed="8"/>
        <rFont val="Arial"/>
        <family val="2"/>
      </rPr>
      <t xml:space="preserve"> REFERENTE AO </t>
    </r>
    <r>
      <rPr>
        <b/>
        <sz val="10"/>
        <color indexed="8"/>
        <rFont val="Arial"/>
        <family val="2"/>
      </rPr>
      <t>REAJUSTE JAN/20 À JAN/21 DO BM 02</t>
    </r>
    <r>
      <rPr>
        <sz val="10"/>
        <color indexed="8"/>
        <rFont val="Arial"/>
        <family val="2"/>
      </rPr>
      <t xml:space="preserve"> DO CONTRATO</t>
    </r>
  </si>
  <si>
    <t>PERIODO DE MEDIÇÃO:  16.11.2021 a 16.12.2021</t>
  </si>
  <si>
    <t>DATA: 17.12.2021</t>
  </si>
  <si>
    <r>
      <rPr>
        <b/>
        <sz val="10"/>
        <color indexed="8"/>
        <rFont val="Arial"/>
        <family val="2"/>
      </rPr>
      <t>BM 08</t>
    </r>
    <r>
      <rPr>
        <sz val="10"/>
        <color indexed="8"/>
        <rFont val="Arial"/>
        <family val="2"/>
      </rPr>
      <t xml:space="preserve"> REFERENTE AO </t>
    </r>
    <r>
      <rPr>
        <b/>
        <sz val="10"/>
        <color indexed="8"/>
        <rFont val="Arial"/>
        <family val="2"/>
      </rPr>
      <t>REAJUSTE JAN/20 À JAN/21 DO BM 03</t>
    </r>
    <r>
      <rPr>
        <sz val="10"/>
        <color indexed="8"/>
        <rFont val="Arial"/>
        <family val="2"/>
      </rPr>
      <t xml:space="preserve"> DO CONTRATO</t>
    </r>
  </si>
  <si>
    <t>PERIODO DE MEDIÇÃO: 17.12.2021 a 17.02.2022</t>
  </si>
  <si>
    <t>DATA: 22.02.2022</t>
  </si>
  <si>
    <t>VALOR DO REAJUSTE (CONTRATO - JAN/20 à JAN/21): R$ 36.162,18</t>
  </si>
  <si>
    <r>
      <rPr>
        <b/>
        <sz val="10"/>
        <color indexed="8"/>
        <rFont val="Arial"/>
        <family val="2"/>
      </rPr>
      <t>BM 09</t>
    </r>
    <r>
      <rPr>
        <sz val="10"/>
        <color indexed="8"/>
        <rFont val="Arial"/>
        <family val="2"/>
      </rPr>
      <t xml:space="preserve"> REFERENTE AO </t>
    </r>
    <r>
      <rPr>
        <b/>
        <sz val="10"/>
        <color indexed="8"/>
        <rFont val="Arial"/>
        <family val="2"/>
      </rPr>
      <t>REAJUSTE JAN/20 À JAN/21 DO BM 04</t>
    </r>
    <r>
      <rPr>
        <sz val="10"/>
        <color indexed="8"/>
        <rFont val="Arial"/>
        <family val="2"/>
      </rPr>
      <t xml:space="preserve"> DO CONTRATO</t>
    </r>
  </si>
  <si>
    <t>PERIODO DE MEDIÇÃO: 18.02.2022 a 30.11.2022</t>
  </si>
  <si>
    <t>DATA: 30.11.2022</t>
  </si>
  <si>
    <r>
      <rPr>
        <b/>
        <sz val="10"/>
        <color indexed="8"/>
        <rFont val="Arial"/>
        <family val="2"/>
      </rPr>
      <t>BM 10</t>
    </r>
    <r>
      <rPr>
        <sz val="10"/>
        <color indexed="8"/>
        <rFont val="Arial"/>
        <family val="2"/>
      </rPr>
      <t xml:space="preserve"> REFERENTE AO </t>
    </r>
    <r>
      <rPr>
        <b/>
        <sz val="10"/>
        <color indexed="8"/>
        <rFont val="Arial"/>
        <family val="2"/>
      </rPr>
      <t>REAJUSTE JAN/20 À JAN/21 DO BM 05</t>
    </r>
    <r>
      <rPr>
        <sz val="10"/>
        <color indexed="8"/>
        <rFont val="Arial"/>
        <family val="2"/>
      </rPr>
      <t xml:space="preserve"> DO CONTRATO</t>
    </r>
  </si>
  <si>
    <t>PERIODO DE MEDIÇÃO: 01/12/2022 a 29/03/2023</t>
  </si>
  <si>
    <t>DATA: 30.03.2023</t>
  </si>
  <si>
    <r>
      <rPr>
        <b/>
        <sz val="10"/>
        <color indexed="8"/>
        <rFont val="Arial"/>
        <family val="2"/>
      </rPr>
      <t>BM 11</t>
    </r>
    <r>
      <rPr>
        <sz val="10"/>
        <color indexed="8"/>
        <rFont val="Arial"/>
        <family val="2"/>
      </rPr>
      <t xml:space="preserve"> REFERENTE AO </t>
    </r>
    <r>
      <rPr>
        <b/>
        <sz val="10"/>
        <color indexed="8"/>
        <rFont val="Arial"/>
        <family val="2"/>
      </rPr>
      <t>REAJUSTE JAN/21 À JAN/22 DO BM 03</t>
    </r>
    <r>
      <rPr>
        <sz val="10"/>
        <color indexed="8"/>
        <rFont val="Arial"/>
        <family val="2"/>
      </rPr>
      <t xml:space="preserve"> DO CONTRATO</t>
    </r>
  </si>
  <si>
    <r>
      <rPr>
        <b/>
        <sz val="10"/>
        <color indexed="8"/>
        <rFont val="Arial"/>
        <family val="2"/>
      </rPr>
      <t>BM 12</t>
    </r>
    <r>
      <rPr>
        <sz val="10"/>
        <color indexed="8"/>
        <rFont val="Arial"/>
        <family val="2"/>
      </rPr>
      <t xml:space="preserve"> REFERENTE AO </t>
    </r>
    <r>
      <rPr>
        <b/>
        <sz val="10"/>
        <color indexed="8"/>
        <rFont val="Arial"/>
        <family val="2"/>
      </rPr>
      <t>REAJUSTE JAN/21 À JAN/22 DO BM 04</t>
    </r>
    <r>
      <rPr>
        <sz val="10"/>
        <color indexed="8"/>
        <rFont val="Arial"/>
        <family val="2"/>
      </rPr>
      <t xml:space="preserve"> DO CONTRATO</t>
    </r>
  </si>
  <si>
    <t>INCC  DB JAN/2022: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</si>
</sst>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_);\(&quot;R$&quot;#,##0.00\)"/>
    <numFmt numFmtId="165" formatCode="##.##000##"/>
    <numFmt numFmtId="166" formatCode="##.##000"/>
    <numFmt numFmtId="167" formatCode="&quot;R$&quot;#,##0.00"/>
    <numFmt numFmtId="168" formatCode="0.000"/>
    <numFmt numFmtId="169" formatCode="&quot;R$&quot;\ #,##0.00"/>
    <numFmt numFmtId="172" formatCode="0.00000"/>
    <numFmt numFmtId="173" formatCode="_-* #,##0.000_-;\-* #,##0.0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2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right"/>
    </xf>
    <xf numFmtId="166" fontId="2" fillId="2" borderId="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167" fontId="2" fillId="2" borderId="1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2" fontId="4" fillId="3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7" fontId="2" fillId="3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0" borderId="0" xfId="0" applyFont="1"/>
    <xf numFmtId="10" fontId="2" fillId="0" borderId="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right"/>
    </xf>
    <xf numFmtId="167" fontId="1" fillId="4" borderId="1" xfId="0" applyNumberFormat="1" applyFont="1" applyFill="1" applyBorder="1" applyAlignment="1">
      <alignment horizontal="center"/>
    </xf>
    <xf numFmtId="10" fontId="1" fillId="4" borderId="1" xfId="0" applyNumberFormat="1" applyFont="1" applyFill="1" applyBorder="1"/>
    <xf numFmtId="167" fontId="2" fillId="5" borderId="1" xfId="0" applyNumberFormat="1" applyFont="1" applyFill="1" applyBorder="1" applyAlignment="1">
      <alignment horizontal="center"/>
    </xf>
    <xf numFmtId="167" fontId="1" fillId="0" borderId="1" xfId="0" applyNumberFormat="1" applyFont="1" applyBorder="1" applyAlignment="1">
      <alignment horizontal="right"/>
    </xf>
    <xf numFmtId="10" fontId="2" fillId="0" borderId="1" xfId="0" applyNumberFormat="1" applyFont="1" applyBorder="1"/>
    <xf numFmtId="167" fontId="1" fillId="6" borderId="1" xfId="0" applyNumberFormat="1" applyFont="1" applyFill="1" applyBorder="1" applyAlignment="1">
      <alignment horizontal="center"/>
    </xf>
    <xf numFmtId="10" fontId="1" fillId="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7" fontId="2" fillId="7" borderId="1" xfId="0" applyNumberFormat="1" applyFont="1" applyFill="1" applyBorder="1" applyAlignment="1">
      <alignment horizontal="center"/>
    </xf>
    <xf numFmtId="10" fontId="2" fillId="7" borderId="1" xfId="0" applyNumberFormat="1" applyFont="1" applyFill="1" applyBorder="1" applyAlignment="1">
      <alignment horizontal="center"/>
    </xf>
    <xf numFmtId="167" fontId="2" fillId="8" borderId="1" xfId="0" applyNumberFormat="1" applyFont="1" applyFill="1" applyBorder="1" applyAlignment="1">
      <alignment horizontal="center"/>
    </xf>
    <xf numFmtId="10" fontId="2" fillId="8" borderId="1" xfId="0" applyNumberFormat="1" applyFont="1" applyFill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left"/>
    </xf>
    <xf numFmtId="166" fontId="2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0" fontId="8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4" fillId="0" borderId="0" xfId="3" applyFont="1" applyAlignment="1">
      <alignment horizontal="right" vertical="center"/>
    </xf>
    <xf numFmtId="0" fontId="4" fillId="0" borderId="7" xfId="3" applyFont="1" applyBorder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9" fillId="10" borderId="5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166" fontId="9" fillId="10" borderId="1" xfId="0" applyNumberFormat="1" applyFont="1" applyFill="1" applyBorder="1" applyAlignment="1">
      <alignment horizontal="center" vertical="center" wrapText="1"/>
    </xf>
    <xf numFmtId="43" fontId="3" fillId="0" borderId="0" xfId="1" applyFont="1" applyAlignment="1">
      <alignment horizontal="right"/>
    </xf>
    <xf numFmtId="43" fontId="8" fillId="0" borderId="0" xfId="0" applyNumberFormat="1" applyFont="1"/>
    <xf numFmtId="0" fontId="9" fillId="10" borderId="8" xfId="0" applyFont="1" applyFill="1" applyBorder="1" applyAlignment="1">
      <alignment horizontal="center" vertical="center" wrapText="1"/>
    </xf>
    <xf numFmtId="172" fontId="8" fillId="0" borderId="0" xfId="0" applyNumberFormat="1" applyFont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4" fontId="8" fillId="0" borderId="1" xfId="2" applyFont="1" applyBorder="1" applyAlignment="1">
      <alignment horizontal="center" vertical="center"/>
    </xf>
    <xf numFmtId="44" fontId="8" fillId="0" borderId="1" xfId="2" applyFont="1" applyBorder="1" applyAlignment="1">
      <alignment horizontal="right" vertical="center"/>
    </xf>
    <xf numFmtId="43" fontId="8" fillId="0" borderId="0" xfId="1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6" fontId="8" fillId="0" borderId="0" xfId="0" applyNumberFormat="1" applyFont="1" applyAlignment="1">
      <alignment horizontal="center"/>
    </xf>
    <xf numFmtId="167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center"/>
    </xf>
    <xf numFmtId="0" fontId="6" fillId="11" borderId="0" xfId="4" applyFill="1" applyAlignment="1">
      <alignment vertical="center"/>
    </xf>
    <xf numFmtId="0" fontId="1" fillId="0" borderId="0" xfId="0" applyFont="1" applyAlignment="1">
      <alignment horizontal="center" vertical="center"/>
    </xf>
    <xf numFmtId="173" fontId="0" fillId="11" borderId="0" xfId="5" applyNumberFormat="1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3" fontId="0" fillId="11" borderId="0" xfId="5" applyFont="1" applyFill="1" applyAlignment="1">
      <alignment vertic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wrapText="1"/>
    </xf>
    <xf numFmtId="44" fontId="8" fillId="0" borderId="0" xfId="0" applyNumberFormat="1" applyFont="1"/>
    <xf numFmtId="43" fontId="8" fillId="0" borderId="0" xfId="1" applyFont="1"/>
    <xf numFmtId="44" fontId="8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3" fontId="3" fillId="0" borderId="0" xfId="1" applyFont="1" applyAlignment="1">
      <alignment horizontal="right" vertical="center"/>
    </xf>
    <xf numFmtId="43" fontId="8" fillId="0" borderId="0" xfId="0" applyNumberFormat="1" applyFont="1" applyAlignment="1">
      <alignment vertical="center"/>
    </xf>
  </cellXfs>
  <cellStyles count="6">
    <cellStyle name="Moeda" xfId="2" builtinId="4"/>
    <cellStyle name="Normal" xfId="0" builtinId="0"/>
    <cellStyle name="Normal 2" xfId="3" xr:uid="{FB2E6873-4038-49BA-9977-859CA73A8A1F}"/>
    <cellStyle name="Normal 3" xfId="4" xr:uid="{9B763CDD-098F-471D-AFED-B04DF4DC7D8B}"/>
    <cellStyle name="Vírgula" xfId="1" builtinId="3"/>
    <cellStyle name="Vírgula 2" xfId="5" xr:uid="{2A156AFA-2451-406F-8DCB-4F7C8070C7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88900</xdr:rowOff>
    </xdr:from>
    <xdr:to>
      <xdr:col>0</xdr:col>
      <xdr:colOff>739492</xdr:colOff>
      <xdr:row>3</xdr:row>
      <xdr:rowOff>88900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983FDF-403E-9C4E-A83E-8CB1FEA84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900"/>
          <a:ext cx="818867" cy="4953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10</xdr:row>
      <xdr:rowOff>0</xdr:rowOff>
    </xdr:from>
    <xdr:to>
      <xdr:col>23</xdr:col>
      <xdr:colOff>304800</xdr:colOff>
      <xdr:row>10</xdr:row>
      <xdr:rowOff>304800</xdr:rowOff>
    </xdr:to>
    <xdr:sp macro="" textlink="">
      <xdr:nvSpPr>
        <xdr:cNvPr id="1025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D7D81D21-A823-484D-8417-6CF3ECAB09C9}"/>
            </a:ext>
          </a:extLst>
        </xdr:cNvPr>
        <xdr:cNvSpPr>
          <a:spLocks noChangeAspect="1" noChangeArrowheads="1"/>
        </xdr:cNvSpPr>
      </xdr:nvSpPr>
      <xdr:spPr bwMode="auto">
        <a:xfrm>
          <a:off x="23634700" y="172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10</xdr:row>
      <xdr:rowOff>0</xdr:rowOff>
    </xdr:from>
    <xdr:to>
      <xdr:col>23</xdr:col>
      <xdr:colOff>304800</xdr:colOff>
      <xdr:row>10</xdr:row>
      <xdr:rowOff>304800</xdr:rowOff>
    </xdr:to>
    <xdr:sp macro="" textlink="">
      <xdr:nvSpPr>
        <xdr:cNvPr id="1026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E5FBFE54-C414-E542-9B56-F8BD4557FDC4}"/>
            </a:ext>
          </a:extLst>
        </xdr:cNvPr>
        <xdr:cNvSpPr>
          <a:spLocks noChangeAspect="1" noChangeArrowheads="1"/>
        </xdr:cNvSpPr>
      </xdr:nvSpPr>
      <xdr:spPr bwMode="auto">
        <a:xfrm>
          <a:off x="23634700" y="172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127000</xdr:colOff>
      <xdr:row>0</xdr:row>
      <xdr:rowOff>0</xdr:rowOff>
    </xdr:from>
    <xdr:to>
      <xdr:col>16</xdr:col>
      <xdr:colOff>368300</xdr:colOff>
      <xdr:row>3</xdr:row>
      <xdr:rowOff>139700</xdr:rowOff>
    </xdr:to>
    <xdr:pic>
      <xdr:nvPicPr>
        <xdr:cNvPr id="5" name="Imagem 4" descr="Concurso Prefeitura de São Cristóvão">
          <a:extLst>
            <a:ext uri="{FF2B5EF4-FFF2-40B4-BE49-F238E27FC236}">
              <a16:creationId xmlns:a16="http://schemas.microsoft.com/office/drawing/2014/main" id="{414C24E8-6899-164B-B9C5-886CF58A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6700" y="0"/>
          <a:ext cx="129540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266700</xdr:colOff>
      <xdr:row>156</xdr:row>
      <xdr:rowOff>114300</xdr:rowOff>
    </xdr:from>
    <xdr:to>
      <xdr:col>16</xdr:col>
      <xdr:colOff>292100</xdr:colOff>
      <xdr:row>163</xdr:row>
      <xdr:rowOff>139700</xdr:rowOff>
    </xdr:to>
    <xdr:pic>
      <xdr:nvPicPr>
        <xdr:cNvPr id="6" name="Imagem 5" descr="page1image157584">
          <a:extLst>
            <a:ext uri="{FF2B5EF4-FFF2-40B4-BE49-F238E27FC236}">
              <a16:creationId xmlns:a16="http://schemas.microsoft.com/office/drawing/2014/main" id="{1D370286-67D9-A448-BC6F-5B2CED3C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9800" y="61061600"/>
          <a:ext cx="20066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375285</xdr:rowOff>
    </xdr:from>
    <xdr:to>
      <xdr:col>1</xdr:col>
      <xdr:colOff>9525</xdr:colOff>
      <xdr:row>4</xdr:row>
      <xdr:rowOff>108585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4668985-8F1A-404F-A563-053CBC314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"/>
          <a:ext cx="7334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129540</xdr:rowOff>
    </xdr:to>
    <xdr:sp macro="" textlink="">
      <xdr:nvSpPr>
        <xdr:cNvPr id="3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9E8A75F6-E968-461D-B368-3BB95DDF99B0}"/>
            </a:ext>
          </a:extLst>
        </xdr:cNvPr>
        <xdr:cNvSpPr>
          <a:spLocks noChangeAspect="1" noChangeArrowheads="1"/>
        </xdr:cNvSpPr>
      </xdr:nvSpPr>
      <xdr:spPr bwMode="auto">
        <a:xfrm>
          <a:off x="13630275" y="1390650"/>
          <a:ext cx="304800" cy="291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129540</xdr:rowOff>
    </xdr:to>
    <xdr:sp macro="" textlink="">
      <xdr:nvSpPr>
        <xdr:cNvPr id="4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89AA5042-9C13-46DA-A4DA-2C9CE58C24FB}"/>
            </a:ext>
          </a:extLst>
        </xdr:cNvPr>
        <xdr:cNvSpPr>
          <a:spLocks noChangeAspect="1" noChangeArrowheads="1"/>
        </xdr:cNvSpPr>
      </xdr:nvSpPr>
      <xdr:spPr bwMode="auto">
        <a:xfrm>
          <a:off x="13630275" y="1390650"/>
          <a:ext cx="304800" cy="291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57151</xdr:colOff>
      <xdr:row>0</xdr:row>
      <xdr:rowOff>190500</xdr:rowOff>
    </xdr:from>
    <xdr:to>
      <xdr:col>8</xdr:col>
      <xdr:colOff>22207</xdr:colOff>
      <xdr:row>6</xdr:row>
      <xdr:rowOff>64770</xdr:rowOff>
    </xdr:to>
    <xdr:pic>
      <xdr:nvPicPr>
        <xdr:cNvPr id="5" name="Imagem 4" descr="Concurso Prefeitura de São Cristóvão">
          <a:extLst>
            <a:ext uri="{FF2B5EF4-FFF2-40B4-BE49-F238E27FC236}">
              <a16:creationId xmlns:a16="http://schemas.microsoft.com/office/drawing/2014/main" id="{A2F112AC-576C-4887-A098-08C4B647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5826" y="190500"/>
          <a:ext cx="1060431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375285</xdr:rowOff>
    </xdr:from>
    <xdr:to>
      <xdr:col>0</xdr:col>
      <xdr:colOff>733425</xdr:colOff>
      <xdr:row>4</xdr:row>
      <xdr:rowOff>108585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FDC895-C1D3-4A3D-A53D-9A56C3BAD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"/>
          <a:ext cx="7334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129540</xdr:rowOff>
    </xdr:to>
    <xdr:sp macro="" textlink="">
      <xdr:nvSpPr>
        <xdr:cNvPr id="3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CD1C5414-DAB2-4E60-90BA-AB827BC5FB22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90650"/>
          <a:ext cx="304800" cy="291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129540</xdr:rowOff>
    </xdr:to>
    <xdr:sp macro="" textlink="">
      <xdr:nvSpPr>
        <xdr:cNvPr id="4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2408DBDB-7CE3-44D7-9EED-567376F7808D}"/>
            </a:ext>
          </a:extLst>
        </xdr:cNvPr>
        <xdr:cNvSpPr>
          <a:spLocks noChangeAspect="1" noChangeArrowheads="1"/>
        </xdr:cNvSpPr>
      </xdr:nvSpPr>
      <xdr:spPr bwMode="auto">
        <a:xfrm>
          <a:off x="13401675" y="1390650"/>
          <a:ext cx="304800" cy="291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57151</xdr:colOff>
      <xdr:row>0</xdr:row>
      <xdr:rowOff>190500</xdr:rowOff>
    </xdr:from>
    <xdr:to>
      <xdr:col>8</xdr:col>
      <xdr:colOff>3157</xdr:colOff>
      <xdr:row>6</xdr:row>
      <xdr:rowOff>64770</xdr:rowOff>
    </xdr:to>
    <xdr:pic>
      <xdr:nvPicPr>
        <xdr:cNvPr id="5" name="Imagem 4" descr="Concurso Prefeitura de São Cristóvão">
          <a:extLst>
            <a:ext uri="{FF2B5EF4-FFF2-40B4-BE49-F238E27FC236}">
              <a16:creationId xmlns:a16="http://schemas.microsoft.com/office/drawing/2014/main" id="{F35E6933-6D15-426F-892F-DAFFFBFE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5826" y="190500"/>
          <a:ext cx="1060431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375285</xdr:rowOff>
    </xdr:from>
    <xdr:to>
      <xdr:col>0</xdr:col>
      <xdr:colOff>733425</xdr:colOff>
      <xdr:row>4</xdr:row>
      <xdr:rowOff>108585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2F13AA-486F-409B-BFB4-4013F6526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"/>
          <a:ext cx="7334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129540</xdr:rowOff>
    </xdr:to>
    <xdr:sp macro="" textlink="">
      <xdr:nvSpPr>
        <xdr:cNvPr id="3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43570ED5-4402-4B4C-B0FE-09149B3EAF28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1552575"/>
          <a:ext cx="304800" cy="291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129540</xdr:rowOff>
    </xdr:to>
    <xdr:sp macro="" textlink="">
      <xdr:nvSpPr>
        <xdr:cNvPr id="4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9A53D184-94EA-47F1-B72C-FC93A646E2F9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1552575"/>
          <a:ext cx="304800" cy="291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57151</xdr:colOff>
      <xdr:row>0</xdr:row>
      <xdr:rowOff>190500</xdr:rowOff>
    </xdr:from>
    <xdr:to>
      <xdr:col>8</xdr:col>
      <xdr:colOff>3157</xdr:colOff>
      <xdr:row>6</xdr:row>
      <xdr:rowOff>64770</xdr:rowOff>
    </xdr:to>
    <xdr:pic>
      <xdr:nvPicPr>
        <xdr:cNvPr id="5" name="Imagem 4" descr="Concurso Prefeitura de São Cristóvão">
          <a:extLst>
            <a:ext uri="{FF2B5EF4-FFF2-40B4-BE49-F238E27FC236}">
              <a16:creationId xmlns:a16="http://schemas.microsoft.com/office/drawing/2014/main" id="{E1F93C95-BFFE-475D-842E-99EA9DB4A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5826" y="190500"/>
          <a:ext cx="1060431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375285</xdr:rowOff>
    </xdr:from>
    <xdr:to>
      <xdr:col>0</xdr:col>
      <xdr:colOff>733425</xdr:colOff>
      <xdr:row>4</xdr:row>
      <xdr:rowOff>108585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D80ADD-C8DF-4262-9F78-0341EC43E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"/>
          <a:ext cx="7334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135255</xdr:rowOff>
    </xdr:to>
    <xdr:sp macro="" textlink="">
      <xdr:nvSpPr>
        <xdr:cNvPr id="3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F3365D3E-2039-46AA-A766-0FB49654B876}"/>
            </a:ext>
          </a:extLst>
        </xdr:cNvPr>
        <xdr:cNvSpPr>
          <a:spLocks noChangeAspect="1" noChangeArrowheads="1"/>
        </xdr:cNvSpPr>
      </xdr:nvSpPr>
      <xdr:spPr bwMode="auto">
        <a:xfrm>
          <a:off x="1407795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135255</xdr:rowOff>
    </xdr:to>
    <xdr:sp macro="" textlink="">
      <xdr:nvSpPr>
        <xdr:cNvPr id="4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408D33E5-3201-4973-984B-C5888F0C518D}"/>
            </a:ext>
          </a:extLst>
        </xdr:cNvPr>
        <xdr:cNvSpPr>
          <a:spLocks noChangeAspect="1" noChangeArrowheads="1"/>
        </xdr:cNvSpPr>
      </xdr:nvSpPr>
      <xdr:spPr bwMode="auto">
        <a:xfrm>
          <a:off x="1407795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57151</xdr:colOff>
      <xdr:row>0</xdr:row>
      <xdr:rowOff>190500</xdr:rowOff>
    </xdr:from>
    <xdr:to>
      <xdr:col>7</xdr:col>
      <xdr:colOff>1146157</xdr:colOff>
      <xdr:row>6</xdr:row>
      <xdr:rowOff>64770</xdr:rowOff>
    </xdr:to>
    <xdr:pic>
      <xdr:nvPicPr>
        <xdr:cNvPr id="5" name="Imagem 4" descr="Concurso Prefeitura de São Cristóvão">
          <a:extLst>
            <a:ext uri="{FF2B5EF4-FFF2-40B4-BE49-F238E27FC236}">
              <a16:creationId xmlns:a16="http://schemas.microsoft.com/office/drawing/2014/main" id="{17A6A1DA-AC23-45A2-8216-2B6DC582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5826" y="190500"/>
          <a:ext cx="1089006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0</xdr:colOff>
      <xdr:row>5</xdr:row>
      <xdr:rowOff>0</xdr:rowOff>
    </xdr:from>
    <xdr:ext cx="304800" cy="297180"/>
    <xdr:sp macro="" textlink="">
      <xdr:nvSpPr>
        <xdr:cNvPr id="6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8CC5A437-4DB0-4C5E-96DE-C99E3CC680DC}"/>
            </a:ext>
          </a:extLst>
        </xdr:cNvPr>
        <xdr:cNvSpPr>
          <a:spLocks noChangeAspect="1" noChangeArrowheads="1"/>
        </xdr:cNvSpPr>
      </xdr:nvSpPr>
      <xdr:spPr bwMode="auto">
        <a:xfrm>
          <a:off x="1407795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297180"/>
    <xdr:sp macro="" textlink="">
      <xdr:nvSpPr>
        <xdr:cNvPr id="7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032BE0F0-A4AE-46B4-9DC2-3A80E86BB1A6}"/>
            </a:ext>
          </a:extLst>
        </xdr:cNvPr>
        <xdr:cNvSpPr>
          <a:spLocks noChangeAspect="1" noChangeArrowheads="1"/>
        </xdr:cNvSpPr>
      </xdr:nvSpPr>
      <xdr:spPr bwMode="auto">
        <a:xfrm>
          <a:off x="1407795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375285</xdr:rowOff>
    </xdr:from>
    <xdr:to>
      <xdr:col>0</xdr:col>
      <xdr:colOff>733425</xdr:colOff>
      <xdr:row>2</xdr:row>
      <xdr:rowOff>60960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5EF987-F17A-437E-A2B8-7A8844778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"/>
          <a:ext cx="7334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106680</xdr:rowOff>
    </xdr:to>
    <xdr:sp macro="" textlink="">
      <xdr:nvSpPr>
        <xdr:cNvPr id="3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A9CA5372-8ADE-48B4-A2FE-63358542B30E}"/>
            </a:ext>
          </a:extLst>
        </xdr:cNvPr>
        <xdr:cNvSpPr>
          <a:spLocks noChangeAspect="1" noChangeArrowheads="1"/>
        </xdr:cNvSpPr>
      </xdr:nvSpPr>
      <xdr:spPr bwMode="auto">
        <a:xfrm>
          <a:off x="1584960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106680</xdr:rowOff>
    </xdr:to>
    <xdr:sp macro="" textlink="">
      <xdr:nvSpPr>
        <xdr:cNvPr id="4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104EFFF3-00D5-491D-AE2C-5BB416F524A9}"/>
            </a:ext>
          </a:extLst>
        </xdr:cNvPr>
        <xdr:cNvSpPr>
          <a:spLocks noChangeAspect="1" noChangeArrowheads="1"/>
        </xdr:cNvSpPr>
      </xdr:nvSpPr>
      <xdr:spPr bwMode="auto">
        <a:xfrm>
          <a:off x="1584960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57151</xdr:colOff>
      <xdr:row>0</xdr:row>
      <xdr:rowOff>190500</xdr:rowOff>
    </xdr:from>
    <xdr:to>
      <xdr:col>8</xdr:col>
      <xdr:colOff>3157</xdr:colOff>
      <xdr:row>2</xdr:row>
      <xdr:rowOff>160020</xdr:rowOff>
    </xdr:to>
    <xdr:pic>
      <xdr:nvPicPr>
        <xdr:cNvPr id="5" name="Imagem 4" descr="Concurso Prefeitura de São Cristóvão">
          <a:extLst>
            <a:ext uri="{FF2B5EF4-FFF2-40B4-BE49-F238E27FC236}">
              <a16:creationId xmlns:a16="http://schemas.microsoft.com/office/drawing/2014/main" id="{42605E46-494C-4C52-A443-AC9E6F7E8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53651" y="190500"/>
          <a:ext cx="1060431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114300</xdr:rowOff>
    </xdr:to>
    <xdr:sp macro="" textlink="">
      <xdr:nvSpPr>
        <xdr:cNvPr id="6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67FF66ED-28A0-49E4-8C2A-04247918859C}"/>
            </a:ext>
          </a:extLst>
        </xdr:cNvPr>
        <xdr:cNvSpPr>
          <a:spLocks noChangeAspect="1" noChangeArrowheads="1"/>
        </xdr:cNvSpPr>
      </xdr:nvSpPr>
      <xdr:spPr bwMode="auto">
        <a:xfrm>
          <a:off x="15849600" y="13906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114300</xdr:rowOff>
    </xdr:to>
    <xdr:sp macro="" textlink="">
      <xdr:nvSpPr>
        <xdr:cNvPr id="7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1B89930A-20AD-445C-8B20-61C0EA90C434}"/>
            </a:ext>
          </a:extLst>
        </xdr:cNvPr>
        <xdr:cNvSpPr>
          <a:spLocks noChangeAspect="1" noChangeArrowheads="1"/>
        </xdr:cNvSpPr>
      </xdr:nvSpPr>
      <xdr:spPr bwMode="auto">
        <a:xfrm>
          <a:off x="15849600" y="13906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14</xdr:col>
      <xdr:colOff>0</xdr:colOff>
      <xdr:row>5</xdr:row>
      <xdr:rowOff>0</xdr:rowOff>
    </xdr:from>
    <xdr:ext cx="304800" cy="297180"/>
    <xdr:sp macro="" textlink="">
      <xdr:nvSpPr>
        <xdr:cNvPr id="8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C89BB6D8-90DD-4BC1-AB84-B608D822BAFA}"/>
            </a:ext>
          </a:extLst>
        </xdr:cNvPr>
        <xdr:cNvSpPr>
          <a:spLocks noChangeAspect="1" noChangeArrowheads="1"/>
        </xdr:cNvSpPr>
      </xdr:nvSpPr>
      <xdr:spPr bwMode="auto">
        <a:xfrm>
          <a:off x="1584960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297180"/>
    <xdr:sp macro="" textlink="">
      <xdr:nvSpPr>
        <xdr:cNvPr id="9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5E6B1458-07C7-43FC-8356-7F1BD8DBBD38}"/>
            </a:ext>
          </a:extLst>
        </xdr:cNvPr>
        <xdr:cNvSpPr>
          <a:spLocks noChangeAspect="1" noChangeArrowheads="1"/>
        </xdr:cNvSpPr>
      </xdr:nvSpPr>
      <xdr:spPr bwMode="auto">
        <a:xfrm>
          <a:off x="1584960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375285</xdr:rowOff>
    </xdr:from>
    <xdr:to>
      <xdr:col>0</xdr:col>
      <xdr:colOff>733425</xdr:colOff>
      <xdr:row>4</xdr:row>
      <xdr:rowOff>108585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DA6240-992E-4401-9023-B2422EEBA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"/>
          <a:ext cx="7334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129540</xdr:rowOff>
    </xdr:to>
    <xdr:sp macro="" textlink="">
      <xdr:nvSpPr>
        <xdr:cNvPr id="3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16B2A11E-40C4-48D5-BDDD-B24D45661345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390650"/>
          <a:ext cx="304800" cy="291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129540</xdr:rowOff>
    </xdr:to>
    <xdr:sp macro="" textlink="">
      <xdr:nvSpPr>
        <xdr:cNvPr id="4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D61A44FE-B67C-4DDA-8C4C-42777F7168DB}"/>
            </a:ext>
          </a:extLst>
        </xdr:cNvPr>
        <xdr:cNvSpPr>
          <a:spLocks noChangeAspect="1" noChangeArrowheads="1"/>
        </xdr:cNvSpPr>
      </xdr:nvSpPr>
      <xdr:spPr bwMode="auto">
        <a:xfrm>
          <a:off x="14068425" y="1390650"/>
          <a:ext cx="304800" cy="291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57151</xdr:colOff>
      <xdr:row>0</xdr:row>
      <xdr:rowOff>190500</xdr:rowOff>
    </xdr:from>
    <xdr:to>
      <xdr:col>8</xdr:col>
      <xdr:colOff>3157</xdr:colOff>
      <xdr:row>6</xdr:row>
      <xdr:rowOff>64770</xdr:rowOff>
    </xdr:to>
    <xdr:pic>
      <xdr:nvPicPr>
        <xdr:cNvPr id="5" name="Imagem 4" descr="Concurso Prefeitura de São Cristóvão">
          <a:extLst>
            <a:ext uri="{FF2B5EF4-FFF2-40B4-BE49-F238E27FC236}">
              <a16:creationId xmlns:a16="http://schemas.microsoft.com/office/drawing/2014/main" id="{8A61D6A3-C471-4985-8043-359F36DDD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5826" y="190500"/>
          <a:ext cx="1060431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375285</xdr:rowOff>
    </xdr:from>
    <xdr:to>
      <xdr:col>0</xdr:col>
      <xdr:colOff>733425</xdr:colOff>
      <xdr:row>4</xdr:row>
      <xdr:rowOff>108585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F87625-681D-497D-9353-799220AC0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"/>
          <a:ext cx="7334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135255</xdr:rowOff>
    </xdr:to>
    <xdr:sp macro="" textlink="">
      <xdr:nvSpPr>
        <xdr:cNvPr id="3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0B20FD5A-E5BA-48A9-A64D-FC66461EC104}"/>
            </a:ext>
          </a:extLst>
        </xdr:cNvPr>
        <xdr:cNvSpPr>
          <a:spLocks noChangeAspect="1" noChangeArrowheads="1"/>
        </xdr:cNvSpPr>
      </xdr:nvSpPr>
      <xdr:spPr bwMode="auto">
        <a:xfrm>
          <a:off x="1424940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304800</xdr:colOff>
      <xdr:row>6</xdr:row>
      <xdr:rowOff>135255</xdr:rowOff>
    </xdr:to>
    <xdr:sp macro="" textlink="">
      <xdr:nvSpPr>
        <xdr:cNvPr id="4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CB5EFA10-D8B4-4873-B33A-1898EED3EE75}"/>
            </a:ext>
          </a:extLst>
        </xdr:cNvPr>
        <xdr:cNvSpPr>
          <a:spLocks noChangeAspect="1" noChangeArrowheads="1"/>
        </xdr:cNvSpPr>
      </xdr:nvSpPr>
      <xdr:spPr bwMode="auto">
        <a:xfrm>
          <a:off x="1424940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57151</xdr:colOff>
      <xdr:row>0</xdr:row>
      <xdr:rowOff>190500</xdr:rowOff>
    </xdr:from>
    <xdr:to>
      <xdr:col>7</xdr:col>
      <xdr:colOff>1146157</xdr:colOff>
      <xdr:row>6</xdr:row>
      <xdr:rowOff>64770</xdr:rowOff>
    </xdr:to>
    <xdr:pic>
      <xdr:nvPicPr>
        <xdr:cNvPr id="5" name="Imagem 4" descr="Concurso Prefeitura de São Cristóvão">
          <a:extLst>
            <a:ext uri="{FF2B5EF4-FFF2-40B4-BE49-F238E27FC236}">
              <a16:creationId xmlns:a16="http://schemas.microsoft.com/office/drawing/2014/main" id="{D2759D1D-E258-4A13-8256-9262F2B61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43951" y="190500"/>
          <a:ext cx="1089006" cy="579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0</xdr:colOff>
      <xdr:row>5</xdr:row>
      <xdr:rowOff>0</xdr:rowOff>
    </xdr:from>
    <xdr:ext cx="304800" cy="297180"/>
    <xdr:sp macro="" textlink="">
      <xdr:nvSpPr>
        <xdr:cNvPr id="6" name="AutoShape 1" descr="Concurso Prefeitura de São Cristóvão: 27 vagas para superior -">
          <a:extLst>
            <a:ext uri="{FF2B5EF4-FFF2-40B4-BE49-F238E27FC236}">
              <a16:creationId xmlns:a16="http://schemas.microsoft.com/office/drawing/2014/main" id="{70248DB6-ADB9-40B5-9F9E-CE0D96394FAE}"/>
            </a:ext>
          </a:extLst>
        </xdr:cNvPr>
        <xdr:cNvSpPr>
          <a:spLocks noChangeAspect="1" noChangeArrowheads="1"/>
        </xdr:cNvSpPr>
      </xdr:nvSpPr>
      <xdr:spPr bwMode="auto">
        <a:xfrm>
          <a:off x="1424940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5</xdr:row>
      <xdr:rowOff>0</xdr:rowOff>
    </xdr:from>
    <xdr:ext cx="304800" cy="297180"/>
    <xdr:sp macro="" textlink="">
      <xdr:nvSpPr>
        <xdr:cNvPr id="7" name="AutoShape 2" descr="Concurso Prefeitura de São Cristóvão: 27 vagas para superior -">
          <a:extLst>
            <a:ext uri="{FF2B5EF4-FFF2-40B4-BE49-F238E27FC236}">
              <a16:creationId xmlns:a16="http://schemas.microsoft.com/office/drawing/2014/main" id="{F5F163B2-344A-4521-82DF-BA2E3128507F}"/>
            </a:ext>
          </a:extLst>
        </xdr:cNvPr>
        <xdr:cNvSpPr>
          <a:spLocks noChangeAspect="1" noChangeArrowheads="1"/>
        </xdr:cNvSpPr>
      </xdr:nvSpPr>
      <xdr:spPr bwMode="auto">
        <a:xfrm>
          <a:off x="14249400" y="1390650"/>
          <a:ext cx="30480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56"/>
  <sheetViews>
    <sheetView zoomScale="90" zoomScaleNormal="90" workbookViewId="0">
      <selection activeCell="B35" sqref="B35"/>
    </sheetView>
  </sheetViews>
  <sheetFormatPr defaultColWidth="9.140625" defaultRowHeight="12.75" x14ac:dyDescent="0.2"/>
  <cols>
    <col min="1" max="1" width="11.140625" style="2" customWidth="1"/>
    <col min="2" max="2" width="40.140625" style="3" customWidth="1"/>
    <col min="3" max="3" width="6.7109375" style="4" customWidth="1"/>
    <col min="4" max="4" width="12.7109375" style="10" bestFit="1" customWidth="1"/>
    <col min="5" max="5" width="17.140625" style="5" customWidth="1"/>
    <col min="6" max="6" width="16.7109375" style="23" customWidth="1"/>
    <col min="7" max="7" width="14.28515625" style="11" customWidth="1"/>
    <col min="8" max="8" width="14" style="11" customWidth="1"/>
    <col min="9" max="9" width="16.7109375" style="15" customWidth="1"/>
    <col min="10" max="10" width="17.140625" style="15" customWidth="1"/>
    <col min="11" max="11" width="9.85546875" style="5" customWidth="1"/>
    <col min="12" max="12" width="13.28515625" style="27" customWidth="1"/>
    <col min="13" max="13" width="12.140625" style="28" customWidth="1"/>
    <col min="14" max="14" width="14.7109375" style="15" customWidth="1"/>
    <col min="15" max="15" width="12.140625" style="1" bestFit="1" customWidth="1"/>
    <col min="16" max="16" width="13.85546875" style="4" bestFit="1" customWidth="1"/>
    <col min="17" max="19" width="9.140625" style="1"/>
    <col min="20" max="20" width="7.7109375" style="30" customWidth="1"/>
    <col min="21" max="16384" width="9.140625" style="1"/>
  </cols>
  <sheetData>
    <row r="1" spans="1:24" x14ac:dyDescent="0.2">
      <c r="A1" s="54"/>
      <c r="B1" s="58" t="s">
        <v>309</v>
      </c>
      <c r="C1" s="58"/>
      <c r="D1" s="58"/>
      <c r="E1" s="58"/>
      <c r="F1" s="58"/>
      <c r="G1" s="58"/>
      <c r="H1" s="51" t="s">
        <v>313</v>
      </c>
      <c r="I1" s="51"/>
      <c r="J1" s="51"/>
      <c r="K1" s="51"/>
      <c r="L1" s="51"/>
      <c r="M1" s="51"/>
      <c r="N1" s="51"/>
      <c r="O1" s="51"/>
      <c r="P1" s="53"/>
      <c r="Q1" s="53"/>
    </row>
    <row r="2" spans="1:24" x14ac:dyDescent="0.2">
      <c r="A2" s="54"/>
      <c r="B2" s="58" t="s">
        <v>51</v>
      </c>
      <c r="C2" s="58"/>
      <c r="D2" s="58"/>
      <c r="E2" s="58"/>
      <c r="F2" s="58"/>
      <c r="G2" s="58"/>
      <c r="H2" s="51" t="s">
        <v>311</v>
      </c>
      <c r="I2" s="51"/>
      <c r="J2" s="51"/>
      <c r="K2" s="51"/>
      <c r="L2" s="51" t="s">
        <v>52</v>
      </c>
      <c r="M2" s="51"/>
      <c r="N2" s="51"/>
      <c r="O2" s="51"/>
      <c r="P2" s="53"/>
      <c r="Q2" s="53"/>
    </row>
    <row r="3" spans="1:24" x14ac:dyDescent="0.2">
      <c r="A3" s="54"/>
      <c r="B3" s="58" t="s">
        <v>312</v>
      </c>
      <c r="C3" s="58"/>
      <c r="D3" s="58"/>
      <c r="E3" s="58"/>
      <c r="F3" s="58"/>
      <c r="G3" s="58"/>
      <c r="H3" s="51" t="s">
        <v>314</v>
      </c>
      <c r="I3" s="51"/>
      <c r="J3" s="51"/>
      <c r="K3" s="51"/>
      <c r="L3" s="51"/>
      <c r="M3" s="51"/>
      <c r="N3" s="51"/>
      <c r="O3" s="51"/>
      <c r="P3" s="53"/>
      <c r="Q3" s="53"/>
    </row>
    <row r="4" spans="1:24" x14ac:dyDescent="0.2">
      <c r="A4" s="54"/>
      <c r="B4" s="58" t="s">
        <v>310</v>
      </c>
      <c r="C4" s="58"/>
      <c r="D4" s="58"/>
      <c r="E4" s="58"/>
      <c r="F4" s="58"/>
      <c r="G4" s="58"/>
      <c r="H4" s="51" t="s">
        <v>315</v>
      </c>
      <c r="I4" s="51"/>
      <c r="J4" s="51"/>
      <c r="K4" s="51"/>
      <c r="L4" s="51"/>
      <c r="M4" s="51"/>
      <c r="N4" s="51"/>
      <c r="O4" s="51"/>
      <c r="P4" s="53"/>
      <c r="Q4" s="53"/>
    </row>
    <row r="5" spans="1:24" ht="15" customHeight="1" x14ac:dyDescent="0.2">
      <c r="A5" s="55" t="s">
        <v>0</v>
      </c>
      <c r="B5" s="56" t="s">
        <v>1</v>
      </c>
      <c r="C5" s="55" t="s">
        <v>2</v>
      </c>
      <c r="D5" s="57" t="s">
        <v>46</v>
      </c>
      <c r="E5" s="57"/>
      <c r="F5" s="57"/>
      <c r="G5" s="57"/>
      <c r="H5" s="52" t="s">
        <v>3</v>
      </c>
      <c r="I5" s="50" t="s">
        <v>50</v>
      </c>
      <c r="J5" s="50"/>
      <c r="K5" s="50"/>
      <c r="L5" s="50"/>
      <c r="M5" s="50"/>
      <c r="N5" s="50"/>
      <c r="O5" s="50"/>
      <c r="P5" s="50"/>
      <c r="Q5" s="50"/>
    </row>
    <row r="6" spans="1:24" x14ac:dyDescent="0.2">
      <c r="A6" s="55"/>
      <c r="B6" s="56"/>
      <c r="C6" s="55"/>
      <c r="D6" s="12" t="s">
        <v>44</v>
      </c>
      <c r="E6" s="13" t="s">
        <v>78</v>
      </c>
      <c r="F6" s="21" t="s">
        <v>45</v>
      </c>
      <c r="G6" s="13" t="s">
        <v>79</v>
      </c>
      <c r="H6" s="52"/>
      <c r="I6" s="16" t="s">
        <v>47</v>
      </c>
      <c r="J6" s="16" t="s">
        <v>78</v>
      </c>
      <c r="K6" s="9" t="s">
        <v>48</v>
      </c>
      <c r="L6" s="16" t="s">
        <v>45</v>
      </c>
      <c r="M6" s="14" t="s">
        <v>48</v>
      </c>
      <c r="N6" s="25" t="s">
        <v>80</v>
      </c>
      <c r="O6" s="14" t="s">
        <v>48</v>
      </c>
      <c r="P6" s="14" t="s">
        <v>49</v>
      </c>
      <c r="Q6" s="14" t="s">
        <v>48</v>
      </c>
      <c r="T6" s="31"/>
    </row>
    <row r="7" spans="1:24" x14ac:dyDescent="0.2">
      <c r="A7" s="7" t="s">
        <v>4</v>
      </c>
      <c r="B7" s="7" t="s">
        <v>5</v>
      </c>
      <c r="C7" s="41"/>
      <c r="D7" s="42"/>
      <c r="E7" s="8"/>
      <c r="F7" s="22"/>
      <c r="G7" s="22"/>
      <c r="H7" s="36"/>
      <c r="I7" s="19">
        <f>I8</f>
        <v>21387.46</v>
      </c>
      <c r="J7" s="17">
        <f>J8</f>
        <v>10479.855399999999</v>
      </c>
      <c r="K7" s="29">
        <f>J7/$I7</f>
        <v>0.48999999999999994</v>
      </c>
      <c r="L7" s="19">
        <f>L8</f>
        <v>10907.6</v>
      </c>
      <c r="M7" s="29">
        <f>L7/$I7</f>
        <v>0.50999978492069653</v>
      </c>
      <c r="N7" s="18">
        <f>L7+J7</f>
        <v>21387.455399999999</v>
      </c>
      <c r="O7" s="26">
        <f>M7+K7</f>
        <v>0.99999978492069652</v>
      </c>
      <c r="P7" s="18">
        <f>I7-N7</f>
        <v>4.6000000002095476E-3</v>
      </c>
      <c r="Q7" s="20">
        <f t="shared" ref="Q7:Q71" si="0">100%-O7</f>
        <v>2.1507930347830495E-7</v>
      </c>
      <c r="T7" s="32"/>
    </row>
    <row r="8" spans="1:24" x14ac:dyDescent="0.2">
      <c r="A8" s="40" t="s">
        <v>6</v>
      </c>
      <c r="B8" s="40" t="s">
        <v>7</v>
      </c>
      <c r="C8" s="41" t="s">
        <v>8</v>
      </c>
      <c r="D8" s="42">
        <v>1</v>
      </c>
      <c r="E8" s="24">
        <v>0.49</v>
      </c>
      <c r="F8" s="24">
        <v>0.51</v>
      </c>
      <c r="G8" s="22">
        <f t="shared" ref="G8:G71" si="1">E8+F8</f>
        <v>1</v>
      </c>
      <c r="H8" s="36">
        <v>21387.46</v>
      </c>
      <c r="I8" s="18">
        <f>ROUND(D8*H8,2)</f>
        <v>21387.46</v>
      </c>
      <c r="J8" s="18">
        <f t="shared" ref="J8:J71" si="2">E8*H8</f>
        <v>10479.855399999999</v>
      </c>
      <c r="K8" s="29">
        <f t="shared" ref="K8:K71" si="3">J8/$I8</f>
        <v>0.48999999999999994</v>
      </c>
      <c r="L8" s="17">
        <f>ROUND(F8*H8,2)</f>
        <v>10907.6</v>
      </c>
      <c r="M8" s="29">
        <f t="shared" ref="M8:M71" si="4">L8/$I8</f>
        <v>0.50999978492069653</v>
      </c>
      <c r="N8" s="18">
        <f t="shared" ref="N8:N71" si="5">L8+J8</f>
        <v>21387.455399999999</v>
      </c>
      <c r="O8" s="26">
        <f t="shared" ref="O8:O71" si="6">M8+K8</f>
        <v>0.99999978492069652</v>
      </c>
      <c r="P8" s="18">
        <f t="shared" ref="P8:P71" si="7">I8-N8</f>
        <v>4.6000000002095476E-3</v>
      </c>
      <c r="Q8" s="20">
        <f t="shared" si="0"/>
        <v>2.1507930347830495E-7</v>
      </c>
    </row>
    <row r="9" spans="1:24" x14ac:dyDescent="0.2">
      <c r="A9" s="7" t="s">
        <v>9</v>
      </c>
      <c r="B9" s="7" t="s">
        <v>81</v>
      </c>
      <c r="C9" s="41"/>
      <c r="D9" s="42"/>
      <c r="E9" s="24"/>
      <c r="F9" s="24"/>
      <c r="G9" s="22"/>
      <c r="H9" s="36"/>
      <c r="I9" s="17">
        <f>SUM(I10:I14)</f>
        <v>22317.1</v>
      </c>
      <c r="J9" s="17">
        <f>SUM(J10:J14)</f>
        <v>22317.099000000002</v>
      </c>
      <c r="K9" s="29">
        <f t="shared" si="3"/>
        <v>0.99999995519131091</v>
      </c>
      <c r="L9" s="17">
        <f>SUM(L10:L14)</f>
        <v>0</v>
      </c>
      <c r="M9" s="29">
        <f t="shared" si="4"/>
        <v>0</v>
      </c>
      <c r="N9" s="18">
        <f t="shared" si="5"/>
        <v>22317.099000000002</v>
      </c>
      <c r="O9" s="26">
        <f t="shared" si="6"/>
        <v>0.99999995519131091</v>
      </c>
      <c r="P9" s="18">
        <f t="shared" si="7"/>
        <v>9.9999999656574801E-4</v>
      </c>
      <c r="Q9" s="20">
        <f t="shared" si="0"/>
        <v>4.4808689092512566E-8</v>
      </c>
    </row>
    <row r="10" spans="1:24" ht="25.5" x14ac:dyDescent="0.2">
      <c r="A10" s="40" t="s">
        <v>10</v>
      </c>
      <c r="B10" s="40" t="s">
        <v>82</v>
      </c>
      <c r="C10" s="41" t="s">
        <v>16</v>
      </c>
      <c r="D10" s="42">
        <v>12</v>
      </c>
      <c r="E10" s="24">
        <v>12</v>
      </c>
      <c r="F10" s="24"/>
      <c r="G10" s="22">
        <f t="shared" si="1"/>
        <v>12</v>
      </c>
      <c r="H10" s="36">
        <v>293.29000000000002</v>
      </c>
      <c r="I10" s="18">
        <f>ROUND(D10*H10,2)</f>
        <v>3519.48</v>
      </c>
      <c r="J10" s="18">
        <f t="shared" si="2"/>
        <v>3519.4800000000005</v>
      </c>
      <c r="K10" s="29">
        <f t="shared" si="3"/>
        <v>1.0000000000000002</v>
      </c>
      <c r="L10" s="17">
        <f>ROUND(F10*H10,2)</f>
        <v>0</v>
      </c>
      <c r="M10" s="29">
        <f t="shared" si="4"/>
        <v>0</v>
      </c>
      <c r="N10" s="18">
        <f t="shared" si="5"/>
        <v>3519.4800000000005</v>
      </c>
      <c r="O10" s="26">
        <f t="shared" si="6"/>
        <v>1.0000000000000002</v>
      </c>
      <c r="P10" s="18">
        <f t="shared" si="7"/>
        <v>0</v>
      </c>
      <c r="Q10" s="20">
        <f t="shared" si="0"/>
        <v>0</v>
      </c>
      <c r="T10" s="32"/>
    </row>
    <row r="11" spans="1:24" ht="26.25" x14ac:dyDescent="0.25">
      <c r="A11" s="40" t="s">
        <v>13</v>
      </c>
      <c r="B11" s="40" t="s">
        <v>53</v>
      </c>
      <c r="C11" s="41" t="s">
        <v>16</v>
      </c>
      <c r="D11" s="42">
        <v>20</v>
      </c>
      <c r="E11" s="24">
        <v>20</v>
      </c>
      <c r="F11" s="24"/>
      <c r="G11" s="22">
        <f t="shared" si="1"/>
        <v>20</v>
      </c>
      <c r="H11" s="36">
        <v>164.3</v>
      </c>
      <c r="I11" s="18">
        <f t="shared" ref="I11:I38" si="8">ROUND(D11*H11,2)</f>
        <v>3286</v>
      </c>
      <c r="J11" s="18">
        <f t="shared" si="2"/>
        <v>3286</v>
      </c>
      <c r="K11" s="29">
        <f t="shared" si="3"/>
        <v>1</v>
      </c>
      <c r="L11" s="17">
        <f t="shared" ref="L11:L14" si="9">ROUND(F11*H11,2)</f>
        <v>0</v>
      </c>
      <c r="M11" s="29">
        <f t="shared" si="4"/>
        <v>0</v>
      </c>
      <c r="N11" s="18">
        <f t="shared" si="5"/>
        <v>3286</v>
      </c>
      <c r="O11" s="26">
        <f t="shared" si="6"/>
        <v>1</v>
      </c>
      <c r="P11" s="18">
        <f t="shared" si="7"/>
        <v>0</v>
      </c>
      <c r="Q11" s="20">
        <f t="shared" si="0"/>
        <v>0</v>
      </c>
      <c r="V11"/>
      <c r="X11"/>
    </row>
    <row r="12" spans="1:24" ht="38.25" x14ac:dyDescent="0.2">
      <c r="A12" s="40" t="s">
        <v>83</v>
      </c>
      <c r="B12" s="40" t="s">
        <v>84</v>
      </c>
      <c r="C12" s="41" t="s">
        <v>8</v>
      </c>
      <c r="D12" s="42">
        <v>1</v>
      </c>
      <c r="E12" s="24">
        <v>1</v>
      </c>
      <c r="F12" s="24"/>
      <c r="G12" s="22">
        <f t="shared" si="1"/>
        <v>1</v>
      </c>
      <c r="H12" s="36">
        <v>1482.72</v>
      </c>
      <c r="I12" s="18">
        <f t="shared" si="8"/>
        <v>1482.72</v>
      </c>
      <c r="J12" s="18">
        <f t="shared" si="2"/>
        <v>1482.72</v>
      </c>
      <c r="K12" s="29">
        <f t="shared" si="3"/>
        <v>1</v>
      </c>
      <c r="L12" s="17">
        <f t="shared" si="9"/>
        <v>0</v>
      </c>
      <c r="M12" s="29">
        <f t="shared" si="4"/>
        <v>0</v>
      </c>
      <c r="N12" s="18">
        <f t="shared" si="5"/>
        <v>1482.72</v>
      </c>
      <c r="O12" s="26">
        <f t="shared" si="6"/>
        <v>1</v>
      </c>
      <c r="P12" s="18">
        <f t="shared" si="7"/>
        <v>0</v>
      </c>
      <c r="Q12" s="20">
        <f t="shared" si="0"/>
        <v>0</v>
      </c>
    </row>
    <row r="13" spans="1:24" ht="51" x14ac:dyDescent="0.2">
      <c r="A13" s="40" t="s">
        <v>85</v>
      </c>
      <c r="B13" s="40" t="s">
        <v>11</v>
      </c>
      <c r="C13" s="41" t="s">
        <v>12</v>
      </c>
      <c r="D13" s="42">
        <v>1</v>
      </c>
      <c r="E13" s="24">
        <v>1</v>
      </c>
      <c r="F13" s="24"/>
      <c r="G13" s="22">
        <f t="shared" si="1"/>
        <v>1</v>
      </c>
      <c r="H13" s="36">
        <v>471.73</v>
      </c>
      <c r="I13" s="18">
        <f t="shared" si="8"/>
        <v>471.73</v>
      </c>
      <c r="J13" s="18">
        <f t="shared" si="2"/>
        <v>471.73</v>
      </c>
      <c r="K13" s="29">
        <f t="shared" si="3"/>
        <v>1</v>
      </c>
      <c r="L13" s="17">
        <f t="shared" si="9"/>
        <v>0</v>
      </c>
      <c r="M13" s="29">
        <f t="shared" si="4"/>
        <v>0</v>
      </c>
      <c r="N13" s="18">
        <f t="shared" si="5"/>
        <v>471.73</v>
      </c>
      <c r="O13" s="26">
        <f t="shared" si="6"/>
        <v>1</v>
      </c>
      <c r="P13" s="18">
        <f t="shared" si="7"/>
        <v>0</v>
      </c>
      <c r="Q13" s="20">
        <f t="shared" si="0"/>
        <v>0</v>
      </c>
    </row>
    <row r="14" spans="1:24" ht="38.25" x14ac:dyDescent="0.2">
      <c r="A14" s="40" t="s">
        <v>86</v>
      </c>
      <c r="B14" s="40" t="s">
        <v>87</v>
      </c>
      <c r="C14" s="41" t="s">
        <v>16</v>
      </c>
      <c r="D14" s="42">
        <v>306.10000000000002</v>
      </c>
      <c r="E14" s="24">
        <v>306.10000000000002</v>
      </c>
      <c r="F14" s="24"/>
      <c r="G14" s="22">
        <f t="shared" si="1"/>
        <v>306.10000000000002</v>
      </c>
      <c r="H14" s="36">
        <v>44.29</v>
      </c>
      <c r="I14" s="18">
        <f t="shared" si="8"/>
        <v>13557.17</v>
      </c>
      <c r="J14" s="18">
        <f t="shared" si="2"/>
        <v>13557.169</v>
      </c>
      <c r="K14" s="29">
        <f t="shared" si="3"/>
        <v>0.99999992623829304</v>
      </c>
      <c r="L14" s="17">
        <f t="shared" si="9"/>
        <v>0</v>
      </c>
      <c r="M14" s="29">
        <f t="shared" si="4"/>
        <v>0</v>
      </c>
      <c r="N14" s="18">
        <f t="shared" si="5"/>
        <v>13557.169</v>
      </c>
      <c r="O14" s="26">
        <f t="shared" si="6"/>
        <v>0.99999992623829304</v>
      </c>
      <c r="P14" s="18">
        <f t="shared" si="7"/>
        <v>1.0000000002037268E-3</v>
      </c>
      <c r="Q14" s="20">
        <f t="shared" si="0"/>
        <v>7.3761706964603491E-8</v>
      </c>
      <c r="T14" s="32"/>
    </row>
    <row r="15" spans="1:24" x14ac:dyDescent="0.2">
      <c r="A15" s="7" t="s">
        <v>14</v>
      </c>
      <c r="B15" s="7" t="s">
        <v>54</v>
      </c>
      <c r="C15" s="41"/>
      <c r="D15" s="42"/>
      <c r="E15" s="24">
        <v>0</v>
      </c>
      <c r="F15" s="24"/>
      <c r="G15" s="22">
        <f t="shared" si="1"/>
        <v>0</v>
      </c>
      <c r="H15" s="43"/>
      <c r="I15" s="17">
        <f>SUM(I16:I30)</f>
        <v>28336</v>
      </c>
      <c r="J15" s="17">
        <f>SUM(J16:J30)</f>
        <v>27209.874599999999</v>
      </c>
      <c r="K15" s="29">
        <f t="shared" si="3"/>
        <v>0.96025813805759452</v>
      </c>
      <c r="L15" s="17">
        <f>SUM(L16:L30)</f>
        <v>102.4</v>
      </c>
      <c r="M15" s="29">
        <f t="shared" si="4"/>
        <v>3.6137775268210051E-3</v>
      </c>
      <c r="N15" s="18">
        <f t="shared" si="5"/>
        <v>27312.274600000001</v>
      </c>
      <c r="O15" s="26">
        <f t="shared" si="6"/>
        <v>0.96387191558441554</v>
      </c>
      <c r="P15" s="18">
        <f t="shared" si="7"/>
        <v>1023.7253999999994</v>
      </c>
      <c r="Q15" s="20">
        <f t="shared" si="0"/>
        <v>3.612808441558446E-2</v>
      </c>
    </row>
    <row r="16" spans="1:24" x14ac:dyDescent="0.2">
      <c r="A16" s="40" t="s">
        <v>15</v>
      </c>
      <c r="B16" s="40" t="s">
        <v>88</v>
      </c>
      <c r="C16" s="41" t="s">
        <v>89</v>
      </c>
      <c r="D16" s="42">
        <v>1390.33</v>
      </c>
      <c r="E16" s="24">
        <v>1390.33</v>
      </c>
      <c r="F16" s="24"/>
      <c r="G16" s="22">
        <f t="shared" si="1"/>
        <v>1390.33</v>
      </c>
      <c r="H16" s="43">
        <v>0.64</v>
      </c>
      <c r="I16" s="18">
        <f t="shared" si="8"/>
        <v>889.81</v>
      </c>
      <c r="J16" s="18">
        <f t="shared" si="2"/>
        <v>889.81119999999999</v>
      </c>
      <c r="K16" s="29">
        <f t="shared" si="3"/>
        <v>1.0000013486025108</v>
      </c>
      <c r="L16" s="17">
        <f>ROUND(F16*H16,2)</f>
        <v>0</v>
      </c>
      <c r="M16" s="29">
        <f t="shared" si="4"/>
        <v>0</v>
      </c>
      <c r="N16" s="18">
        <f t="shared" si="5"/>
        <v>889.81119999999999</v>
      </c>
      <c r="O16" s="26">
        <f t="shared" si="6"/>
        <v>1.0000013486025108</v>
      </c>
      <c r="P16" s="18">
        <f t="shared" si="7"/>
        <v>-1.2000000000398359E-3</v>
      </c>
      <c r="Q16" s="20">
        <f t="shared" si="0"/>
        <v>-1.3486025107756205E-6</v>
      </c>
    </row>
    <row r="17" spans="1:20" ht="25.5" x14ac:dyDescent="0.2">
      <c r="A17" s="40" t="s">
        <v>17</v>
      </c>
      <c r="B17" s="40" t="s">
        <v>90</v>
      </c>
      <c r="C17" s="41" t="s">
        <v>55</v>
      </c>
      <c r="D17" s="42">
        <v>42.39</v>
      </c>
      <c r="E17" s="24">
        <v>42.39</v>
      </c>
      <c r="F17" s="24"/>
      <c r="G17" s="22">
        <f t="shared" si="1"/>
        <v>42.39</v>
      </c>
      <c r="H17" s="43">
        <v>44.17</v>
      </c>
      <c r="I17" s="18">
        <f t="shared" si="8"/>
        <v>1872.37</v>
      </c>
      <c r="J17" s="18">
        <f t="shared" si="2"/>
        <v>1872.3663000000001</v>
      </c>
      <c r="K17" s="29">
        <f t="shared" si="3"/>
        <v>0.99999802389484993</v>
      </c>
      <c r="L17" s="17">
        <f t="shared" ref="L17:L38" si="10">ROUND(F17*H17,2)</f>
        <v>0</v>
      </c>
      <c r="M17" s="29">
        <f t="shared" si="4"/>
        <v>0</v>
      </c>
      <c r="N17" s="18">
        <f t="shared" si="5"/>
        <v>1872.3663000000001</v>
      </c>
      <c r="O17" s="26">
        <f t="shared" si="6"/>
        <v>0.99999802389484993</v>
      </c>
      <c r="P17" s="18">
        <f t="shared" si="7"/>
        <v>3.699999999753345E-3</v>
      </c>
      <c r="Q17" s="20">
        <f t="shared" si="0"/>
        <v>1.9761051500699622E-6</v>
      </c>
    </row>
    <row r="18" spans="1:20" ht="38.25" x14ac:dyDescent="0.2">
      <c r="A18" s="40" t="s">
        <v>19</v>
      </c>
      <c r="B18" s="40" t="s">
        <v>91</v>
      </c>
      <c r="C18" s="41" t="s">
        <v>22</v>
      </c>
      <c r="D18" s="42">
        <v>1.2</v>
      </c>
      <c r="E18" s="24">
        <v>1.2</v>
      </c>
      <c r="F18" s="24"/>
      <c r="G18" s="22">
        <f t="shared" si="1"/>
        <v>1.2</v>
      </c>
      <c r="H18" s="43">
        <v>32.411999999999999</v>
      </c>
      <c r="I18" s="18">
        <f t="shared" si="8"/>
        <v>38.89</v>
      </c>
      <c r="J18" s="18">
        <f t="shared" si="2"/>
        <v>38.894399999999997</v>
      </c>
      <c r="K18" s="29">
        <f t="shared" si="3"/>
        <v>1.0001131396245821</v>
      </c>
      <c r="L18" s="17">
        <f t="shared" si="10"/>
        <v>0</v>
      </c>
      <c r="M18" s="29">
        <f t="shared" si="4"/>
        <v>0</v>
      </c>
      <c r="N18" s="18">
        <f t="shared" si="5"/>
        <v>38.894399999999997</v>
      </c>
      <c r="O18" s="26">
        <f t="shared" si="6"/>
        <v>1.0001131396245821</v>
      </c>
      <c r="P18" s="18">
        <f t="shared" si="7"/>
        <v>-4.3999999999968509E-3</v>
      </c>
      <c r="Q18" s="20">
        <f t="shared" si="0"/>
        <v>-1.131396245821481E-4</v>
      </c>
    </row>
    <row r="19" spans="1:20" ht="38.25" x14ac:dyDescent="0.2">
      <c r="A19" s="40" t="s">
        <v>20</v>
      </c>
      <c r="B19" s="40" t="s">
        <v>92</v>
      </c>
      <c r="C19" s="41" t="s">
        <v>22</v>
      </c>
      <c r="D19" s="42">
        <v>2</v>
      </c>
      <c r="E19" s="24">
        <v>2</v>
      </c>
      <c r="F19" s="24"/>
      <c r="G19" s="22">
        <f t="shared" si="1"/>
        <v>2</v>
      </c>
      <c r="H19" s="43">
        <v>44.171999999999997</v>
      </c>
      <c r="I19" s="18">
        <f t="shared" si="8"/>
        <v>88.34</v>
      </c>
      <c r="J19" s="18">
        <f t="shared" si="2"/>
        <v>88.343999999999994</v>
      </c>
      <c r="K19" s="29">
        <f t="shared" si="3"/>
        <v>1.0000452796015393</v>
      </c>
      <c r="L19" s="17">
        <f t="shared" si="10"/>
        <v>0</v>
      </c>
      <c r="M19" s="29">
        <f t="shared" si="4"/>
        <v>0</v>
      </c>
      <c r="N19" s="18">
        <f t="shared" si="5"/>
        <v>88.343999999999994</v>
      </c>
      <c r="O19" s="26">
        <f t="shared" si="6"/>
        <v>1.0000452796015393</v>
      </c>
      <c r="P19" s="18">
        <f t="shared" si="7"/>
        <v>-3.9999999999906777E-3</v>
      </c>
      <c r="Q19" s="20">
        <f t="shared" si="0"/>
        <v>-4.527960153932753E-5</v>
      </c>
    </row>
    <row r="20" spans="1:20" ht="38.25" x14ac:dyDescent="0.2">
      <c r="A20" s="40" t="s">
        <v>21</v>
      </c>
      <c r="B20" s="40" t="s">
        <v>93</v>
      </c>
      <c r="C20" s="41" t="s">
        <v>22</v>
      </c>
      <c r="D20" s="42">
        <v>2.4</v>
      </c>
      <c r="E20" s="24">
        <v>2.4</v>
      </c>
      <c r="F20" s="24"/>
      <c r="G20" s="22">
        <f t="shared" si="1"/>
        <v>2.4</v>
      </c>
      <c r="H20" s="43">
        <v>51.591000000000001</v>
      </c>
      <c r="I20" s="18">
        <f t="shared" si="8"/>
        <v>123.82</v>
      </c>
      <c r="J20" s="18">
        <f t="shared" si="2"/>
        <v>123.8184</v>
      </c>
      <c r="K20" s="29">
        <f t="shared" si="3"/>
        <v>0.99998707801647557</v>
      </c>
      <c r="L20" s="17">
        <f t="shared" si="10"/>
        <v>0</v>
      </c>
      <c r="M20" s="29">
        <f t="shared" si="4"/>
        <v>0</v>
      </c>
      <c r="N20" s="18">
        <f t="shared" si="5"/>
        <v>123.8184</v>
      </c>
      <c r="O20" s="26">
        <f t="shared" si="6"/>
        <v>0.99998707801647557</v>
      </c>
      <c r="P20" s="18">
        <f t="shared" si="7"/>
        <v>1.5999999999962711E-3</v>
      </c>
      <c r="Q20" s="20">
        <f t="shared" si="0"/>
        <v>1.2921983524427638E-5</v>
      </c>
      <c r="T20" s="32"/>
    </row>
    <row r="21" spans="1:20" ht="25.5" x14ac:dyDescent="0.2">
      <c r="A21" s="40" t="s">
        <v>57</v>
      </c>
      <c r="B21" s="40" t="s">
        <v>94</v>
      </c>
      <c r="C21" s="41" t="s">
        <v>22</v>
      </c>
      <c r="D21" s="42">
        <v>153.34</v>
      </c>
      <c r="E21" s="24">
        <v>30</v>
      </c>
      <c r="F21" s="49"/>
      <c r="G21" s="22">
        <f t="shared" si="1"/>
        <v>30</v>
      </c>
      <c r="H21" s="43">
        <v>8.3000000000000007</v>
      </c>
      <c r="I21" s="18">
        <f t="shared" si="8"/>
        <v>1272.72</v>
      </c>
      <c r="J21" s="18">
        <f t="shared" si="2"/>
        <v>249.00000000000003</v>
      </c>
      <c r="K21" s="29">
        <f t="shared" si="3"/>
        <v>0.19564397510842921</v>
      </c>
      <c r="L21" s="17">
        <f t="shared" si="10"/>
        <v>0</v>
      </c>
      <c r="M21" s="29">
        <f t="shared" si="4"/>
        <v>0</v>
      </c>
      <c r="N21" s="18">
        <f t="shared" si="5"/>
        <v>249.00000000000003</v>
      </c>
      <c r="O21" s="26">
        <f t="shared" si="6"/>
        <v>0.19564397510842921</v>
      </c>
      <c r="P21" s="18">
        <f t="shared" si="7"/>
        <v>1023.72</v>
      </c>
      <c r="Q21" s="20">
        <f t="shared" si="0"/>
        <v>0.80435602489157076</v>
      </c>
    </row>
    <row r="22" spans="1:20" x14ac:dyDescent="0.2">
      <c r="A22" s="40" t="s">
        <v>58</v>
      </c>
      <c r="B22" s="40" t="s">
        <v>95</v>
      </c>
      <c r="C22" s="41" t="s">
        <v>18</v>
      </c>
      <c r="D22" s="42">
        <v>3.62</v>
      </c>
      <c r="E22" s="24">
        <v>3.62</v>
      </c>
      <c r="F22" s="24"/>
      <c r="G22" s="22">
        <f t="shared" si="1"/>
        <v>3.62</v>
      </c>
      <c r="H22" s="43">
        <v>216.46</v>
      </c>
      <c r="I22" s="18">
        <f t="shared" si="8"/>
        <v>783.59</v>
      </c>
      <c r="J22" s="18">
        <f t="shared" si="2"/>
        <v>783.5852000000001</v>
      </c>
      <c r="K22" s="29">
        <f t="shared" si="3"/>
        <v>0.99999387434755427</v>
      </c>
      <c r="L22" s="17">
        <f t="shared" si="10"/>
        <v>0</v>
      </c>
      <c r="M22" s="29">
        <f t="shared" si="4"/>
        <v>0</v>
      </c>
      <c r="N22" s="18">
        <f t="shared" si="5"/>
        <v>783.5852000000001</v>
      </c>
      <c r="O22" s="26">
        <f t="shared" si="6"/>
        <v>0.99999387434755427</v>
      </c>
      <c r="P22" s="18">
        <f t="shared" si="7"/>
        <v>4.7999999999319698E-3</v>
      </c>
      <c r="Q22" s="20">
        <f t="shared" si="0"/>
        <v>6.1256524457320438E-6</v>
      </c>
    </row>
    <row r="23" spans="1:20" x14ac:dyDescent="0.2">
      <c r="A23" s="40" t="s">
        <v>59</v>
      </c>
      <c r="B23" s="40" t="s">
        <v>96</v>
      </c>
      <c r="C23" s="41" t="s">
        <v>22</v>
      </c>
      <c r="D23" s="42">
        <v>248.99</v>
      </c>
      <c r="E23" s="24">
        <v>248.99</v>
      </c>
      <c r="F23" s="24"/>
      <c r="G23" s="22">
        <f t="shared" si="1"/>
        <v>248.99</v>
      </c>
      <c r="H23" s="43">
        <v>4.49</v>
      </c>
      <c r="I23" s="18">
        <f t="shared" si="8"/>
        <v>1117.97</v>
      </c>
      <c r="J23" s="18">
        <f t="shared" si="2"/>
        <v>1117.9651000000001</v>
      </c>
      <c r="K23" s="29">
        <f t="shared" si="3"/>
        <v>0.99999561705591389</v>
      </c>
      <c r="L23" s="17">
        <f t="shared" si="10"/>
        <v>0</v>
      </c>
      <c r="M23" s="29">
        <f t="shared" si="4"/>
        <v>0</v>
      </c>
      <c r="N23" s="18">
        <f t="shared" si="5"/>
        <v>1117.9651000000001</v>
      </c>
      <c r="O23" s="26">
        <f t="shared" si="6"/>
        <v>0.99999561705591389</v>
      </c>
      <c r="P23" s="18">
        <f t="shared" si="7"/>
        <v>4.8999999999068677E-3</v>
      </c>
      <c r="Q23" s="20">
        <f t="shared" si="0"/>
        <v>4.3829440861120617E-6</v>
      </c>
    </row>
    <row r="24" spans="1:20" x14ac:dyDescent="0.2">
      <c r="A24" s="40" t="s">
        <v>61</v>
      </c>
      <c r="B24" s="40" t="s">
        <v>97</v>
      </c>
      <c r="C24" s="41" t="s">
        <v>16</v>
      </c>
      <c r="D24" s="42">
        <v>526.29999999999995</v>
      </c>
      <c r="E24" s="24">
        <v>526.29999999999995</v>
      </c>
      <c r="F24" s="24"/>
      <c r="G24" s="22">
        <f t="shared" si="1"/>
        <v>526.29999999999995</v>
      </c>
      <c r="H24" s="43">
        <v>16.02</v>
      </c>
      <c r="I24" s="18">
        <f t="shared" si="8"/>
        <v>8431.33</v>
      </c>
      <c r="J24" s="18">
        <f t="shared" si="2"/>
        <v>8431.3259999999991</v>
      </c>
      <c r="K24" s="29">
        <f t="shared" si="3"/>
        <v>0.99999952557900107</v>
      </c>
      <c r="L24" s="17">
        <f t="shared" si="10"/>
        <v>0</v>
      </c>
      <c r="M24" s="29">
        <f t="shared" si="4"/>
        <v>0</v>
      </c>
      <c r="N24" s="18">
        <f t="shared" si="5"/>
        <v>8431.3259999999991</v>
      </c>
      <c r="O24" s="26">
        <f t="shared" si="6"/>
        <v>0.99999952557900107</v>
      </c>
      <c r="P24" s="18">
        <f t="shared" si="7"/>
        <v>4.0000000008149073E-3</v>
      </c>
      <c r="Q24" s="20">
        <f t="shared" si="0"/>
        <v>4.744209989304693E-7</v>
      </c>
    </row>
    <row r="25" spans="1:20" x14ac:dyDescent="0.2">
      <c r="A25" s="40" t="s">
        <v>62</v>
      </c>
      <c r="B25" s="40" t="s">
        <v>98</v>
      </c>
      <c r="C25" s="41" t="s">
        <v>16</v>
      </c>
      <c r="D25" s="42">
        <v>306.10000000000002</v>
      </c>
      <c r="E25" s="24">
        <v>306.10000000000002</v>
      </c>
      <c r="F25" s="24"/>
      <c r="G25" s="22">
        <f t="shared" si="1"/>
        <v>306.10000000000002</v>
      </c>
      <c r="H25" s="43">
        <v>10.08</v>
      </c>
      <c r="I25" s="18">
        <f t="shared" si="8"/>
        <v>3085.49</v>
      </c>
      <c r="J25" s="18">
        <f t="shared" si="2"/>
        <v>3085.4880000000003</v>
      </c>
      <c r="K25" s="29">
        <f t="shared" si="3"/>
        <v>0.99999935180473787</v>
      </c>
      <c r="L25" s="17">
        <f t="shared" si="10"/>
        <v>0</v>
      </c>
      <c r="M25" s="29">
        <f t="shared" si="4"/>
        <v>0</v>
      </c>
      <c r="N25" s="18">
        <f t="shared" si="5"/>
        <v>3085.4880000000003</v>
      </c>
      <c r="O25" s="26">
        <f t="shared" si="6"/>
        <v>0.99999935180473787</v>
      </c>
      <c r="P25" s="18">
        <f t="shared" si="7"/>
        <v>1.9999999994979589E-3</v>
      </c>
      <c r="Q25" s="20">
        <f t="shared" si="0"/>
        <v>6.481952621317788E-7</v>
      </c>
    </row>
    <row r="26" spans="1:20" x14ac:dyDescent="0.2">
      <c r="A26" s="40" t="s">
        <v>63</v>
      </c>
      <c r="B26" s="40" t="s">
        <v>99</v>
      </c>
      <c r="C26" s="41" t="s">
        <v>16</v>
      </c>
      <c r="D26" s="42">
        <v>20</v>
      </c>
      <c r="E26" s="24">
        <v>0</v>
      </c>
      <c r="F26" s="24">
        <v>20</v>
      </c>
      <c r="G26" s="22">
        <f t="shared" si="1"/>
        <v>20</v>
      </c>
      <c r="H26" s="43">
        <v>5.12</v>
      </c>
      <c r="I26" s="18">
        <f t="shared" si="8"/>
        <v>102.4</v>
      </c>
      <c r="J26" s="18">
        <f t="shared" si="2"/>
        <v>0</v>
      </c>
      <c r="K26" s="29">
        <f t="shared" si="3"/>
        <v>0</v>
      </c>
      <c r="L26" s="17">
        <f t="shared" si="10"/>
        <v>102.4</v>
      </c>
      <c r="M26" s="29">
        <f t="shared" si="4"/>
        <v>1</v>
      </c>
      <c r="N26" s="18">
        <f t="shared" si="5"/>
        <v>102.4</v>
      </c>
      <c r="O26" s="26">
        <f t="shared" si="6"/>
        <v>1</v>
      </c>
      <c r="P26" s="18">
        <f t="shared" si="7"/>
        <v>0</v>
      </c>
      <c r="Q26" s="20">
        <f t="shared" si="0"/>
        <v>0</v>
      </c>
    </row>
    <row r="27" spans="1:20" ht="25.5" x14ac:dyDescent="0.2">
      <c r="A27" s="40" t="s">
        <v>64</v>
      </c>
      <c r="B27" s="40" t="s">
        <v>100</v>
      </c>
      <c r="C27" s="41" t="s">
        <v>16</v>
      </c>
      <c r="D27" s="42">
        <v>407.61</v>
      </c>
      <c r="E27" s="24">
        <v>407.61</v>
      </c>
      <c r="F27" s="24"/>
      <c r="G27" s="22">
        <f t="shared" si="1"/>
        <v>407.61</v>
      </c>
      <c r="H27" s="43">
        <v>16.02</v>
      </c>
      <c r="I27" s="18">
        <f t="shared" si="8"/>
        <v>6529.91</v>
      </c>
      <c r="J27" s="18">
        <f t="shared" si="2"/>
        <v>6529.9121999999998</v>
      </c>
      <c r="K27" s="29">
        <f t="shared" si="3"/>
        <v>1.0000003369112285</v>
      </c>
      <c r="L27" s="17">
        <f t="shared" si="10"/>
        <v>0</v>
      </c>
      <c r="M27" s="29">
        <f t="shared" si="4"/>
        <v>0</v>
      </c>
      <c r="N27" s="18">
        <f t="shared" si="5"/>
        <v>6529.9121999999998</v>
      </c>
      <c r="O27" s="26">
        <f t="shared" si="6"/>
        <v>1.0000003369112285</v>
      </c>
      <c r="P27" s="18">
        <f t="shared" si="7"/>
        <v>-2.1999999999025022E-3</v>
      </c>
      <c r="Q27" s="20">
        <f t="shared" si="0"/>
        <v>-3.3691122847123722E-7</v>
      </c>
      <c r="T27" s="32"/>
    </row>
    <row r="28" spans="1:20" x14ac:dyDescent="0.2">
      <c r="A28" s="40" t="s">
        <v>65</v>
      </c>
      <c r="B28" s="40" t="s">
        <v>101</v>
      </c>
      <c r="C28" s="41" t="s">
        <v>22</v>
      </c>
      <c r="D28" s="42">
        <v>36.96</v>
      </c>
      <c r="E28" s="24">
        <v>36.96</v>
      </c>
      <c r="F28" s="24"/>
      <c r="G28" s="22">
        <f t="shared" si="1"/>
        <v>36.96</v>
      </c>
      <c r="H28" s="43">
        <v>4.4000000000000004</v>
      </c>
      <c r="I28" s="18">
        <f t="shared" si="8"/>
        <v>162.62</v>
      </c>
      <c r="J28" s="18">
        <f t="shared" si="2"/>
        <v>162.62400000000002</v>
      </c>
      <c r="K28" s="29">
        <f t="shared" si="3"/>
        <v>1.0000245972205142</v>
      </c>
      <c r="L28" s="17">
        <f t="shared" si="10"/>
        <v>0</v>
      </c>
      <c r="M28" s="29">
        <f t="shared" si="4"/>
        <v>0</v>
      </c>
      <c r="N28" s="18">
        <f t="shared" si="5"/>
        <v>162.62400000000002</v>
      </c>
      <c r="O28" s="26">
        <f t="shared" si="6"/>
        <v>1.0000245972205142</v>
      </c>
      <c r="P28" s="18">
        <f t="shared" si="7"/>
        <v>-4.0000000000190994E-3</v>
      </c>
      <c r="Q28" s="20">
        <f t="shared" si="0"/>
        <v>-2.4597220514177565E-5</v>
      </c>
      <c r="T28" s="32"/>
    </row>
    <row r="29" spans="1:20" x14ac:dyDescent="0.2">
      <c r="A29" s="40" t="s">
        <v>66</v>
      </c>
      <c r="B29" s="40" t="s">
        <v>102</v>
      </c>
      <c r="C29" s="41" t="s">
        <v>18</v>
      </c>
      <c r="D29" s="42">
        <v>105.79</v>
      </c>
      <c r="E29" s="24">
        <v>105.79</v>
      </c>
      <c r="F29" s="24"/>
      <c r="G29" s="22">
        <f t="shared" si="1"/>
        <v>105.79</v>
      </c>
      <c r="H29" s="43">
        <v>14.72</v>
      </c>
      <c r="I29" s="18">
        <f t="shared" si="8"/>
        <v>1557.23</v>
      </c>
      <c r="J29" s="18">
        <f t="shared" si="2"/>
        <v>1557.2288000000001</v>
      </c>
      <c r="K29" s="29">
        <f t="shared" si="3"/>
        <v>0.99999922940092345</v>
      </c>
      <c r="L29" s="17">
        <f t="shared" si="10"/>
        <v>0</v>
      </c>
      <c r="M29" s="29">
        <f t="shared" si="4"/>
        <v>0</v>
      </c>
      <c r="N29" s="18">
        <f t="shared" si="5"/>
        <v>1557.2288000000001</v>
      </c>
      <c r="O29" s="26">
        <f t="shared" si="6"/>
        <v>0.99999922940092345</v>
      </c>
      <c r="P29" s="18">
        <f t="shared" si="7"/>
        <v>1.199999999926149E-3</v>
      </c>
      <c r="Q29" s="20">
        <f t="shared" si="0"/>
        <v>7.705990765494164E-7</v>
      </c>
    </row>
    <row r="30" spans="1:20" ht="38.25" x14ac:dyDescent="0.2">
      <c r="A30" s="40" t="s">
        <v>67</v>
      </c>
      <c r="B30" s="40" t="s">
        <v>103</v>
      </c>
      <c r="C30" s="41" t="s">
        <v>77</v>
      </c>
      <c r="D30" s="42">
        <v>3506.94</v>
      </c>
      <c r="E30" s="24">
        <v>3506.94</v>
      </c>
      <c r="F30" s="24"/>
      <c r="G30" s="22">
        <f t="shared" si="1"/>
        <v>3506.94</v>
      </c>
      <c r="H30" s="43">
        <v>0.65</v>
      </c>
      <c r="I30" s="18">
        <f t="shared" si="8"/>
        <v>2279.5100000000002</v>
      </c>
      <c r="J30" s="18">
        <f t="shared" si="2"/>
        <v>2279.511</v>
      </c>
      <c r="K30" s="29">
        <f t="shared" si="3"/>
        <v>1.000000438690771</v>
      </c>
      <c r="L30" s="17">
        <f t="shared" si="10"/>
        <v>0</v>
      </c>
      <c r="M30" s="29">
        <f t="shared" si="4"/>
        <v>0</v>
      </c>
      <c r="N30" s="18">
        <f t="shared" si="5"/>
        <v>2279.511</v>
      </c>
      <c r="O30" s="26">
        <f t="shared" si="6"/>
        <v>1.000000438690771</v>
      </c>
      <c r="P30" s="18">
        <f t="shared" si="7"/>
        <v>-9.9999999974897946E-4</v>
      </c>
      <c r="Q30" s="20">
        <f t="shared" si="0"/>
        <v>-4.3869077104297105E-7</v>
      </c>
      <c r="T30" s="32"/>
    </row>
    <row r="31" spans="1:20" x14ac:dyDescent="0.2">
      <c r="A31" s="7" t="s">
        <v>23</v>
      </c>
      <c r="B31" s="7" t="s">
        <v>42</v>
      </c>
      <c r="C31" s="41"/>
      <c r="D31" s="42"/>
      <c r="E31" s="24"/>
      <c r="F31" s="24"/>
      <c r="G31" s="22"/>
      <c r="H31" s="43"/>
      <c r="I31" s="17">
        <f>SUM(I32:I38)</f>
        <v>92426.049999999988</v>
      </c>
      <c r="J31" s="17">
        <f>SUM(J32:J38)</f>
        <v>88954.421999999991</v>
      </c>
      <c r="K31" s="29">
        <f t="shared" si="3"/>
        <v>0.9624388578761075</v>
      </c>
      <c r="L31" s="17">
        <f>SUM(L32:L38)</f>
        <v>980.17</v>
      </c>
      <c r="M31" s="29">
        <f t="shared" si="4"/>
        <v>1.0604910628551151E-2</v>
      </c>
      <c r="N31" s="18">
        <f t="shared" si="5"/>
        <v>89934.59199999999</v>
      </c>
      <c r="O31" s="26">
        <f t="shared" si="6"/>
        <v>0.97304376850465868</v>
      </c>
      <c r="P31" s="18">
        <f t="shared" si="7"/>
        <v>2491.4579999999987</v>
      </c>
      <c r="Q31" s="20">
        <f t="shared" si="0"/>
        <v>2.6956231495341321E-2</v>
      </c>
    </row>
    <row r="32" spans="1:20" ht="76.5" x14ac:dyDescent="0.2">
      <c r="A32" s="40" t="s">
        <v>24</v>
      </c>
      <c r="B32" s="40" t="s">
        <v>104</v>
      </c>
      <c r="C32" s="41" t="s">
        <v>16</v>
      </c>
      <c r="D32" s="42">
        <v>530.84</v>
      </c>
      <c r="E32" s="24">
        <v>530.83999999999992</v>
      </c>
      <c r="F32" s="24"/>
      <c r="G32" s="22">
        <f t="shared" si="1"/>
        <v>530.83999999999992</v>
      </c>
      <c r="H32" s="43">
        <v>81.67</v>
      </c>
      <c r="I32" s="18">
        <f t="shared" si="8"/>
        <v>43353.7</v>
      </c>
      <c r="J32" s="18">
        <f t="shared" si="2"/>
        <v>43353.702799999992</v>
      </c>
      <c r="K32" s="29">
        <f t="shared" si="3"/>
        <v>1.0000000645850295</v>
      </c>
      <c r="L32" s="17">
        <f t="shared" si="10"/>
        <v>0</v>
      </c>
      <c r="M32" s="29">
        <f t="shared" si="4"/>
        <v>0</v>
      </c>
      <c r="N32" s="18">
        <f t="shared" si="5"/>
        <v>43353.702799999992</v>
      </c>
      <c r="O32" s="26">
        <f t="shared" si="6"/>
        <v>1.0000000645850295</v>
      </c>
      <c r="P32" s="18">
        <f t="shared" si="7"/>
        <v>-2.799999994749669E-3</v>
      </c>
      <c r="Q32" s="20">
        <f t="shared" si="0"/>
        <v>-6.4585029546648798E-8</v>
      </c>
      <c r="T32" s="32"/>
    </row>
    <row r="33" spans="1:20" ht="51" x14ac:dyDescent="0.2">
      <c r="A33" s="40" t="s">
        <v>26</v>
      </c>
      <c r="B33" s="40" t="s">
        <v>71</v>
      </c>
      <c r="C33" s="41" t="s">
        <v>16</v>
      </c>
      <c r="D33" s="42">
        <v>579.62</v>
      </c>
      <c r="E33" s="24">
        <v>579.62</v>
      </c>
      <c r="F33" s="24"/>
      <c r="G33" s="22">
        <f t="shared" si="1"/>
        <v>579.62</v>
      </c>
      <c r="H33" s="43">
        <v>50.73</v>
      </c>
      <c r="I33" s="18">
        <f t="shared" si="8"/>
        <v>29404.12</v>
      </c>
      <c r="J33" s="18">
        <f t="shared" si="2"/>
        <v>29404.122599999999</v>
      </c>
      <c r="K33" s="29">
        <f t="shared" si="3"/>
        <v>1.0000000884229829</v>
      </c>
      <c r="L33" s="17">
        <f t="shared" si="10"/>
        <v>0</v>
      </c>
      <c r="M33" s="29">
        <f t="shared" si="4"/>
        <v>0</v>
      </c>
      <c r="N33" s="18">
        <f t="shared" si="5"/>
        <v>29404.122599999999</v>
      </c>
      <c r="O33" s="26">
        <f t="shared" si="6"/>
        <v>1.0000000884229829</v>
      </c>
      <c r="P33" s="18">
        <f t="shared" si="7"/>
        <v>-2.599999999802094E-3</v>
      </c>
      <c r="Q33" s="20">
        <f t="shared" si="0"/>
        <v>-8.8422982935654204E-8</v>
      </c>
    </row>
    <row r="34" spans="1:20" ht="38.25" x14ac:dyDescent="0.2">
      <c r="A34" s="40" t="s">
        <v>27</v>
      </c>
      <c r="B34" s="40" t="s">
        <v>105</v>
      </c>
      <c r="C34" s="41" t="s">
        <v>22</v>
      </c>
      <c r="D34" s="42">
        <v>419.15</v>
      </c>
      <c r="E34" s="24">
        <v>419.15</v>
      </c>
      <c r="F34" s="24"/>
      <c r="G34" s="22">
        <f t="shared" si="1"/>
        <v>419.15</v>
      </c>
      <c r="H34" s="43">
        <v>8.48</v>
      </c>
      <c r="I34" s="18">
        <f t="shared" si="8"/>
        <v>3554.39</v>
      </c>
      <c r="J34" s="18">
        <f t="shared" si="2"/>
        <v>3554.3919999999998</v>
      </c>
      <c r="K34" s="29">
        <f t="shared" si="3"/>
        <v>1.000000562684455</v>
      </c>
      <c r="L34" s="17">
        <f t="shared" si="10"/>
        <v>0</v>
      </c>
      <c r="M34" s="29">
        <f t="shared" si="4"/>
        <v>0</v>
      </c>
      <c r="N34" s="18">
        <f t="shared" si="5"/>
        <v>3554.3919999999998</v>
      </c>
      <c r="O34" s="26">
        <f t="shared" si="6"/>
        <v>1.000000562684455</v>
      </c>
      <c r="P34" s="18">
        <f t="shared" si="7"/>
        <v>-1.9999999999527063E-3</v>
      </c>
      <c r="Q34" s="20">
        <f t="shared" si="0"/>
        <v>-5.6268445502993814E-7</v>
      </c>
      <c r="T34" s="32"/>
    </row>
    <row r="35" spans="1:20" ht="51" x14ac:dyDescent="0.2">
      <c r="A35" s="40" t="s">
        <v>28</v>
      </c>
      <c r="B35" s="40" t="s">
        <v>106</v>
      </c>
      <c r="C35" s="41" t="s">
        <v>16</v>
      </c>
      <c r="D35" s="42">
        <v>579.62</v>
      </c>
      <c r="E35" s="24">
        <v>579.62</v>
      </c>
      <c r="F35" s="24"/>
      <c r="G35" s="22">
        <f t="shared" si="1"/>
        <v>579.62</v>
      </c>
      <c r="H35" s="43">
        <v>16.829999999999998</v>
      </c>
      <c r="I35" s="18">
        <f t="shared" si="8"/>
        <v>9755</v>
      </c>
      <c r="J35" s="18">
        <f t="shared" si="2"/>
        <v>9755.0045999999984</v>
      </c>
      <c r="K35" s="29">
        <f t="shared" si="3"/>
        <v>1.0000004715530495</v>
      </c>
      <c r="L35" s="17">
        <f t="shared" si="10"/>
        <v>0</v>
      </c>
      <c r="M35" s="29">
        <f t="shared" si="4"/>
        <v>0</v>
      </c>
      <c r="N35" s="18">
        <f t="shared" si="5"/>
        <v>9755.0045999999984</v>
      </c>
      <c r="O35" s="26">
        <f t="shared" si="6"/>
        <v>1.0000004715530495</v>
      </c>
      <c r="P35" s="18">
        <f t="shared" si="7"/>
        <v>-4.5999999983905582E-3</v>
      </c>
      <c r="Q35" s="20">
        <f t="shared" si="0"/>
        <v>-4.7155304949697552E-7</v>
      </c>
    </row>
    <row r="36" spans="1:20" ht="25.5" x14ac:dyDescent="0.2">
      <c r="A36" s="40" t="s">
        <v>29</v>
      </c>
      <c r="B36" s="40" t="s">
        <v>107</v>
      </c>
      <c r="C36" s="41" t="s">
        <v>22</v>
      </c>
      <c r="D36" s="42">
        <v>153.34</v>
      </c>
      <c r="E36" s="24">
        <v>30</v>
      </c>
      <c r="F36" s="49"/>
      <c r="G36" s="22">
        <f t="shared" si="1"/>
        <v>30</v>
      </c>
      <c r="H36" s="43">
        <v>20.2</v>
      </c>
      <c r="I36" s="18">
        <f t="shared" si="8"/>
        <v>3097.47</v>
      </c>
      <c r="J36" s="18">
        <f t="shared" si="2"/>
        <v>606</v>
      </c>
      <c r="K36" s="29">
        <f t="shared" si="3"/>
        <v>0.19564354134180478</v>
      </c>
      <c r="L36" s="17">
        <f t="shared" si="10"/>
        <v>0</v>
      </c>
      <c r="M36" s="29">
        <f t="shared" si="4"/>
        <v>0</v>
      </c>
      <c r="N36" s="18">
        <f t="shared" si="5"/>
        <v>606</v>
      </c>
      <c r="O36" s="26">
        <f t="shared" si="6"/>
        <v>0.19564354134180478</v>
      </c>
      <c r="P36" s="18">
        <f t="shared" si="7"/>
        <v>2491.4699999999998</v>
      </c>
      <c r="Q36" s="20">
        <f t="shared" si="0"/>
        <v>0.80435645865819527</v>
      </c>
    </row>
    <row r="37" spans="1:20" ht="51" x14ac:dyDescent="0.2">
      <c r="A37" s="40" t="s">
        <v>108</v>
      </c>
      <c r="B37" s="40" t="s">
        <v>109</v>
      </c>
      <c r="C37" s="41" t="s">
        <v>16</v>
      </c>
      <c r="D37" s="42">
        <v>3.6</v>
      </c>
      <c r="E37" s="24">
        <v>0</v>
      </c>
      <c r="F37" s="24">
        <v>3.6</v>
      </c>
      <c r="G37" s="22">
        <f t="shared" si="1"/>
        <v>3.6</v>
      </c>
      <c r="H37" s="43">
        <v>272.27</v>
      </c>
      <c r="I37" s="18">
        <f t="shared" si="8"/>
        <v>980.17</v>
      </c>
      <c r="J37" s="18">
        <f t="shared" si="2"/>
        <v>0</v>
      </c>
      <c r="K37" s="29">
        <f t="shared" si="3"/>
        <v>0</v>
      </c>
      <c r="L37" s="17">
        <f t="shared" si="10"/>
        <v>980.17</v>
      </c>
      <c r="M37" s="29">
        <f t="shared" si="4"/>
        <v>1</v>
      </c>
      <c r="N37" s="18">
        <f t="shared" si="5"/>
        <v>980.17</v>
      </c>
      <c r="O37" s="26">
        <f t="shared" si="6"/>
        <v>1</v>
      </c>
      <c r="P37" s="18">
        <f t="shared" si="7"/>
        <v>0</v>
      </c>
      <c r="Q37" s="20">
        <f t="shared" si="0"/>
        <v>0</v>
      </c>
    </row>
    <row r="38" spans="1:20" ht="38.25" x14ac:dyDescent="0.2">
      <c r="A38" s="40" t="s">
        <v>110</v>
      </c>
      <c r="B38" s="40" t="s">
        <v>111</v>
      </c>
      <c r="C38" s="41" t="s">
        <v>8</v>
      </c>
      <c r="D38" s="42">
        <v>8</v>
      </c>
      <c r="E38" s="24">
        <v>8</v>
      </c>
      <c r="F38" s="24"/>
      <c r="G38" s="22">
        <f t="shared" si="1"/>
        <v>8</v>
      </c>
      <c r="H38" s="43">
        <v>285.14999999999998</v>
      </c>
      <c r="I38" s="18">
        <f t="shared" si="8"/>
        <v>2281.1999999999998</v>
      </c>
      <c r="J38" s="18">
        <f t="shared" si="2"/>
        <v>2281.1999999999998</v>
      </c>
      <c r="K38" s="29">
        <f t="shared" si="3"/>
        <v>1</v>
      </c>
      <c r="L38" s="17">
        <f t="shared" si="10"/>
        <v>0</v>
      </c>
      <c r="M38" s="29">
        <f t="shared" si="4"/>
        <v>0</v>
      </c>
      <c r="N38" s="18">
        <f t="shared" si="5"/>
        <v>2281.1999999999998</v>
      </c>
      <c r="O38" s="26">
        <f t="shared" si="6"/>
        <v>1</v>
      </c>
      <c r="P38" s="18">
        <f t="shared" si="7"/>
        <v>0</v>
      </c>
      <c r="Q38" s="20">
        <f t="shared" si="0"/>
        <v>0</v>
      </c>
      <c r="T38" s="32"/>
    </row>
    <row r="39" spans="1:20" x14ac:dyDescent="0.2">
      <c r="A39" s="7" t="s">
        <v>30</v>
      </c>
      <c r="B39" s="7" t="s">
        <v>112</v>
      </c>
      <c r="C39" s="41"/>
      <c r="D39" s="42"/>
      <c r="E39" s="24"/>
      <c r="F39" s="24"/>
      <c r="G39" s="22"/>
      <c r="H39" s="43"/>
      <c r="I39" s="17">
        <f>I40+I46+I53+I66</f>
        <v>85347.89</v>
      </c>
      <c r="J39" s="17">
        <f>J40+J46+J53+J66</f>
        <v>29799.8109</v>
      </c>
      <c r="K39" s="29">
        <f t="shared" si="3"/>
        <v>0.3491569727148498</v>
      </c>
      <c r="L39" s="17">
        <f>L40+L46+L53+L66</f>
        <v>55548.09</v>
      </c>
      <c r="M39" s="29">
        <f t="shared" si="4"/>
        <v>0.65084315499773926</v>
      </c>
      <c r="N39" s="18">
        <f t="shared" si="5"/>
        <v>85347.900899999993</v>
      </c>
      <c r="O39" s="26">
        <f t="shared" si="6"/>
        <v>1.0000001277125889</v>
      </c>
      <c r="P39" s="18">
        <f t="shared" si="7"/>
        <v>-1.0899999993853271E-2</v>
      </c>
      <c r="Q39" s="20">
        <f t="shared" si="0"/>
        <v>-1.2771258894872517E-7</v>
      </c>
    </row>
    <row r="40" spans="1:20" x14ac:dyDescent="0.2">
      <c r="A40" s="7" t="s">
        <v>31</v>
      </c>
      <c r="B40" s="7" t="s">
        <v>113</v>
      </c>
      <c r="C40" s="41"/>
      <c r="D40" s="42"/>
      <c r="E40" s="24"/>
      <c r="F40" s="24"/>
      <c r="G40" s="22"/>
      <c r="H40" s="43"/>
      <c r="I40" s="17">
        <f>SUM(I41:I45)</f>
        <v>13338.9</v>
      </c>
      <c r="J40" s="17">
        <f>SUM(J41:J45)</f>
        <v>0</v>
      </c>
      <c r="K40" s="29">
        <f t="shared" si="3"/>
        <v>0</v>
      </c>
      <c r="L40" s="17">
        <f>SUM(L41:L45)</f>
        <v>13338.9</v>
      </c>
      <c r="M40" s="29">
        <f t="shared" si="4"/>
        <v>1</v>
      </c>
      <c r="N40" s="18">
        <f t="shared" si="5"/>
        <v>13338.9</v>
      </c>
      <c r="O40" s="26">
        <f t="shared" si="6"/>
        <v>1</v>
      </c>
      <c r="P40" s="18">
        <f t="shared" si="7"/>
        <v>0</v>
      </c>
      <c r="Q40" s="20">
        <f t="shared" si="0"/>
        <v>0</v>
      </c>
    </row>
    <row r="41" spans="1:20" ht="38.25" x14ac:dyDescent="0.2">
      <c r="A41" s="40" t="s">
        <v>32</v>
      </c>
      <c r="B41" s="40" t="s">
        <v>25</v>
      </c>
      <c r="C41" s="41" t="s">
        <v>18</v>
      </c>
      <c r="D41" s="42">
        <v>0.9</v>
      </c>
      <c r="E41" s="24">
        <v>0</v>
      </c>
      <c r="F41" s="24">
        <v>0.9</v>
      </c>
      <c r="G41" s="22">
        <f t="shared" si="1"/>
        <v>0.9</v>
      </c>
      <c r="H41" s="43">
        <v>44.17</v>
      </c>
      <c r="I41" s="18">
        <f t="shared" ref="I41:I71" si="11">ROUND(D41*H41,2)</f>
        <v>39.75</v>
      </c>
      <c r="J41" s="18">
        <f t="shared" si="2"/>
        <v>0</v>
      </c>
      <c r="K41" s="29">
        <f t="shared" si="3"/>
        <v>0</v>
      </c>
      <c r="L41" s="17">
        <f t="shared" ref="L41:L71" si="12">ROUND(F41*H41,2)</f>
        <v>39.75</v>
      </c>
      <c r="M41" s="29">
        <f t="shared" si="4"/>
        <v>1</v>
      </c>
      <c r="N41" s="18">
        <f t="shared" si="5"/>
        <v>39.75</v>
      </c>
      <c r="O41" s="26">
        <f t="shared" si="6"/>
        <v>1</v>
      </c>
      <c r="P41" s="18">
        <f t="shared" si="7"/>
        <v>0</v>
      </c>
      <c r="Q41" s="20">
        <f t="shared" si="0"/>
        <v>0</v>
      </c>
    </row>
    <row r="42" spans="1:20" ht="25.5" x14ac:dyDescent="0.2">
      <c r="A42" s="40" t="s">
        <v>114</v>
      </c>
      <c r="B42" s="40" t="s">
        <v>115</v>
      </c>
      <c r="C42" s="41" t="s">
        <v>18</v>
      </c>
      <c r="D42" s="42">
        <v>0.65</v>
      </c>
      <c r="E42" s="24">
        <v>0</v>
      </c>
      <c r="F42" s="24">
        <v>0.65</v>
      </c>
      <c r="G42" s="22">
        <f t="shared" si="1"/>
        <v>0.65</v>
      </c>
      <c r="H42" s="43">
        <v>476.03</v>
      </c>
      <c r="I42" s="18">
        <f t="shared" si="11"/>
        <v>309.42</v>
      </c>
      <c r="J42" s="18">
        <f t="shared" si="2"/>
        <v>0</v>
      </c>
      <c r="K42" s="29">
        <f t="shared" si="3"/>
        <v>0</v>
      </c>
      <c r="L42" s="17">
        <f t="shared" si="12"/>
        <v>309.42</v>
      </c>
      <c r="M42" s="29">
        <f t="shared" si="4"/>
        <v>1</v>
      </c>
      <c r="N42" s="18">
        <f t="shared" si="5"/>
        <v>309.42</v>
      </c>
      <c r="O42" s="26">
        <f t="shared" si="6"/>
        <v>1</v>
      </c>
      <c r="P42" s="18">
        <f t="shared" si="7"/>
        <v>0</v>
      </c>
      <c r="Q42" s="20">
        <f t="shared" si="0"/>
        <v>0</v>
      </c>
    </row>
    <row r="43" spans="1:20" ht="38.25" x14ac:dyDescent="0.2">
      <c r="A43" s="40" t="s">
        <v>116</v>
      </c>
      <c r="B43" s="40" t="s">
        <v>60</v>
      </c>
      <c r="C43" s="41" t="s">
        <v>18</v>
      </c>
      <c r="D43" s="42">
        <v>0.25</v>
      </c>
      <c r="E43" s="24">
        <v>0</v>
      </c>
      <c r="F43" s="24">
        <v>0.25</v>
      </c>
      <c r="G43" s="22">
        <f t="shared" si="1"/>
        <v>0.25</v>
      </c>
      <c r="H43" s="43">
        <v>29.45</v>
      </c>
      <c r="I43" s="18">
        <f t="shared" si="11"/>
        <v>7.36</v>
      </c>
      <c r="J43" s="18">
        <f t="shared" si="2"/>
        <v>0</v>
      </c>
      <c r="K43" s="29">
        <f t="shared" si="3"/>
        <v>0</v>
      </c>
      <c r="L43" s="17">
        <f t="shared" si="12"/>
        <v>7.36</v>
      </c>
      <c r="M43" s="29">
        <f t="shared" si="4"/>
        <v>1</v>
      </c>
      <c r="N43" s="18">
        <f t="shared" si="5"/>
        <v>7.36</v>
      </c>
      <c r="O43" s="26">
        <f t="shared" si="6"/>
        <v>1</v>
      </c>
      <c r="P43" s="18">
        <f t="shared" si="7"/>
        <v>0</v>
      </c>
      <c r="Q43" s="20">
        <f t="shared" si="0"/>
        <v>0</v>
      </c>
      <c r="T43" s="32"/>
    </row>
    <row r="44" spans="1:20" ht="38.25" x14ac:dyDescent="0.2">
      <c r="A44" s="40" t="s">
        <v>117</v>
      </c>
      <c r="B44" s="40" t="s">
        <v>118</v>
      </c>
      <c r="C44" s="41" t="s">
        <v>22</v>
      </c>
      <c r="D44" s="42">
        <v>237.48</v>
      </c>
      <c r="E44" s="24">
        <v>0</v>
      </c>
      <c r="F44" s="24">
        <v>237.48</v>
      </c>
      <c r="G44" s="22">
        <f t="shared" si="1"/>
        <v>237.48</v>
      </c>
      <c r="H44" s="43">
        <v>54.36</v>
      </c>
      <c r="I44" s="18">
        <f t="shared" si="11"/>
        <v>12909.41</v>
      </c>
      <c r="J44" s="18">
        <f t="shared" si="2"/>
        <v>0</v>
      </c>
      <c r="K44" s="29">
        <f t="shared" si="3"/>
        <v>0</v>
      </c>
      <c r="L44" s="17">
        <f t="shared" si="12"/>
        <v>12909.41</v>
      </c>
      <c r="M44" s="29">
        <f t="shared" si="4"/>
        <v>1</v>
      </c>
      <c r="N44" s="18">
        <f t="shared" si="5"/>
        <v>12909.41</v>
      </c>
      <c r="O44" s="26">
        <f t="shared" si="6"/>
        <v>1</v>
      </c>
      <c r="P44" s="18">
        <f t="shared" si="7"/>
        <v>0</v>
      </c>
      <c r="Q44" s="20">
        <f t="shared" si="0"/>
        <v>0</v>
      </c>
      <c r="T44" s="32"/>
    </row>
    <row r="45" spans="1:20" ht="25.5" x14ac:dyDescent="0.2">
      <c r="A45" s="40" t="s">
        <v>119</v>
      </c>
      <c r="B45" s="40" t="s">
        <v>120</v>
      </c>
      <c r="C45" s="41" t="s">
        <v>8</v>
      </c>
      <c r="D45" s="42">
        <v>152</v>
      </c>
      <c r="E45" s="24">
        <v>0</v>
      </c>
      <c r="F45" s="24">
        <v>152</v>
      </c>
      <c r="G45" s="22">
        <f t="shared" si="1"/>
        <v>152</v>
      </c>
      <c r="H45" s="43">
        <v>0.48</v>
      </c>
      <c r="I45" s="18">
        <f t="shared" si="11"/>
        <v>72.959999999999994</v>
      </c>
      <c r="J45" s="18">
        <f t="shared" si="2"/>
        <v>0</v>
      </c>
      <c r="K45" s="29">
        <f t="shared" si="3"/>
        <v>0</v>
      </c>
      <c r="L45" s="17">
        <f t="shared" si="12"/>
        <v>72.959999999999994</v>
      </c>
      <c r="M45" s="29">
        <f t="shared" si="4"/>
        <v>1</v>
      </c>
      <c r="N45" s="18">
        <f t="shared" si="5"/>
        <v>72.959999999999994</v>
      </c>
      <c r="O45" s="26">
        <f t="shared" si="6"/>
        <v>1</v>
      </c>
      <c r="P45" s="18">
        <f t="shared" si="7"/>
        <v>0</v>
      </c>
      <c r="Q45" s="20">
        <f t="shared" si="0"/>
        <v>0</v>
      </c>
    </row>
    <row r="46" spans="1:20" x14ac:dyDescent="0.2">
      <c r="A46" s="7" t="s">
        <v>33</v>
      </c>
      <c r="B46" s="7" t="s">
        <v>121</v>
      </c>
      <c r="C46" s="41"/>
      <c r="D46" s="42"/>
      <c r="E46" s="24"/>
      <c r="F46" s="24"/>
      <c r="G46" s="22"/>
      <c r="H46" s="43"/>
      <c r="I46" s="17">
        <f>SUM(I47:I52)</f>
        <v>24080.89</v>
      </c>
      <c r="J46" s="17">
        <f>SUM(J47:J52)</f>
        <v>0</v>
      </c>
      <c r="K46" s="29">
        <f t="shared" si="3"/>
        <v>0</v>
      </c>
      <c r="L46" s="17">
        <f>SUM(L47:L52)</f>
        <v>24080.89</v>
      </c>
      <c r="M46" s="29">
        <f t="shared" si="4"/>
        <v>1</v>
      </c>
      <c r="N46" s="18">
        <f t="shared" si="5"/>
        <v>24080.89</v>
      </c>
      <c r="O46" s="26">
        <f t="shared" si="6"/>
        <v>1</v>
      </c>
      <c r="P46" s="18">
        <f t="shared" si="7"/>
        <v>0</v>
      </c>
      <c r="Q46" s="20">
        <f t="shared" si="0"/>
        <v>0</v>
      </c>
    </row>
    <row r="47" spans="1:20" ht="38.25" x14ac:dyDescent="0.2">
      <c r="A47" s="40" t="s">
        <v>34</v>
      </c>
      <c r="B47" s="40" t="s">
        <v>25</v>
      </c>
      <c r="C47" s="41" t="s">
        <v>18</v>
      </c>
      <c r="D47" s="42">
        <v>0.35</v>
      </c>
      <c r="E47" s="24">
        <v>0</v>
      </c>
      <c r="F47" s="24">
        <v>0.35</v>
      </c>
      <c r="G47" s="22">
        <f t="shared" si="1"/>
        <v>0.35</v>
      </c>
      <c r="H47" s="43">
        <v>44.17</v>
      </c>
      <c r="I47" s="18">
        <f t="shared" si="11"/>
        <v>15.46</v>
      </c>
      <c r="J47" s="18">
        <f t="shared" si="2"/>
        <v>0</v>
      </c>
      <c r="K47" s="29">
        <f t="shared" si="3"/>
        <v>0</v>
      </c>
      <c r="L47" s="17">
        <f t="shared" si="12"/>
        <v>15.46</v>
      </c>
      <c r="M47" s="29">
        <f t="shared" si="4"/>
        <v>1</v>
      </c>
      <c r="N47" s="18">
        <f t="shared" si="5"/>
        <v>15.46</v>
      </c>
      <c r="O47" s="26">
        <f t="shared" si="6"/>
        <v>1</v>
      </c>
      <c r="P47" s="18">
        <f t="shared" si="7"/>
        <v>0</v>
      </c>
      <c r="Q47" s="20">
        <f t="shared" si="0"/>
        <v>0</v>
      </c>
    </row>
    <row r="48" spans="1:20" ht="25.5" x14ac:dyDescent="0.2">
      <c r="A48" s="40" t="s">
        <v>122</v>
      </c>
      <c r="B48" s="40" t="s">
        <v>123</v>
      </c>
      <c r="C48" s="41" t="s">
        <v>18</v>
      </c>
      <c r="D48" s="42">
        <v>0.08</v>
      </c>
      <c r="E48" s="24">
        <v>0</v>
      </c>
      <c r="F48" s="24">
        <v>0.08</v>
      </c>
      <c r="G48" s="22">
        <f t="shared" si="1"/>
        <v>0.08</v>
      </c>
      <c r="H48" s="43">
        <v>546.38</v>
      </c>
      <c r="I48" s="18">
        <f t="shared" si="11"/>
        <v>43.71</v>
      </c>
      <c r="J48" s="18">
        <f t="shared" si="2"/>
        <v>0</v>
      </c>
      <c r="K48" s="29">
        <f t="shared" si="3"/>
        <v>0</v>
      </c>
      <c r="L48" s="17">
        <f t="shared" si="12"/>
        <v>43.71</v>
      </c>
      <c r="M48" s="29">
        <f t="shared" si="4"/>
        <v>1</v>
      </c>
      <c r="N48" s="18">
        <f t="shared" si="5"/>
        <v>43.71</v>
      </c>
      <c r="O48" s="26">
        <f t="shared" si="6"/>
        <v>1</v>
      </c>
      <c r="P48" s="18">
        <f t="shared" si="7"/>
        <v>0</v>
      </c>
      <c r="Q48" s="20">
        <f t="shared" si="0"/>
        <v>0</v>
      </c>
      <c r="T48" s="32"/>
    </row>
    <row r="49" spans="1:20" ht="25.5" x14ac:dyDescent="0.2">
      <c r="A49" s="40" t="s">
        <v>124</v>
      </c>
      <c r="B49" s="40" t="s">
        <v>125</v>
      </c>
      <c r="C49" s="41" t="s">
        <v>18</v>
      </c>
      <c r="D49" s="42">
        <v>0.97</v>
      </c>
      <c r="E49" s="24">
        <v>0</v>
      </c>
      <c r="F49" s="24">
        <v>0.97</v>
      </c>
      <c r="G49" s="22">
        <f t="shared" si="1"/>
        <v>0.97</v>
      </c>
      <c r="H49" s="43">
        <v>464.54</v>
      </c>
      <c r="I49" s="18">
        <f t="shared" si="11"/>
        <v>450.6</v>
      </c>
      <c r="J49" s="18">
        <f t="shared" si="2"/>
        <v>0</v>
      </c>
      <c r="K49" s="29">
        <f t="shared" si="3"/>
        <v>0</v>
      </c>
      <c r="L49" s="17">
        <f t="shared" si="12"/>
        <v>450.6</v>
      </c>
      <c r="M49" s="29">
        <f t="shared" si="4"/>
        <v>1</v>
      </c>
      <c r="N49" s="18">
        <f t="shared" si="5"/>
        <v>450.6</v>
      </c>
      <c r="O49" s="26">
        <f t="shared" si="6"/>
        <v>1</v>
      </c>
      <c r="P49" s="18">
        <f t="shared" si="7"/>
        <v>0</v>
      </c>
      <c r="Q49" s="20">
        <f t="shared" si="0"/>
        <v>0</v>
      </c>
    </row>
    <row r="50" spans="1:20" ht="38.25" x14ac:dyDescent="0.2">
      <c r="A50" s="40" t="s">
        <v>126</v>
      </c>
      <c r="B50" s="40" t="s">
        <v>60</v>
      </c>
      <c r="C50" s="41" t="s">
        <v>18</v>
      </c>
      <c r="D50" s="42">
        <v>0.54</v>
      </c>
      <c r="E50" s="24">
        <v>0</v>
      </c>
      <c r="F50" s="24">
        <v>0.54</v>
      </c>
      <c r="G50" s="22">
        <f t="shared" si="1"/>
        <v>0.54</v>
      </c>
      <c r="H50" s="43">
        <v>29.45</v>
      </c>
      <c r="I50" s="18">
        <f t="shared" si="11"/>
        <v>15.9</v>
      </c>
      <c r="J50" s="18">
        <f t="shared" si="2"/>
        <v>0</v>
      </c>
      <c r="K50" s="29">
        <f t="shared" si="3"/>
        <v>0</v>
      </c>
      <c r="L50" s="17">
        <f t="shared" si="12"/>
        <v>15.9</v>
      </c>
      <c r="M50" s="29">
        <f t="shared" si="4"/>
        <v>1</v>
      </c>
      <c r="N50" s="18">
        <f t="shared" si="5"/>
        <v>15.9</v>
      </c>
      <c r="O50" s="26">
        <f t="shared" si="6"/>
        <v>1</v>
      </c>
      <c r="P50" s="18">
        <f t="shared" si="7"/>
        <v>0</v>
      </c>
      <c r="Q50" s="20">
        <f t="shared" si="0"/>
        <v>0</v>
      </c>
    </row>
    <row r="51" spans="1:20" ht="51" x14ac:dyDescent="0.2">
      <c r="A51" s="40" t="s">
        <v>127</v>
      </c>
      <c r="B51" s="40" t="s">
        <v>128</v>
      </c>
      <c r="C51" s="41" t="s">
        <v>8</v>
      </c>
      <c r="D51" s="42">
        <v>5</v>
      </c>
      <c r="E51" s="24">
        <v>0</v>
      </c>
      <c r="F51" s="24">
        <v>5</v>
      </c>
      <c r="G51" s="22">
        <f t="shared" si="1"/>
        <v>5</v>
      </c>
      <c r="H51" s="43">
        <v>4001.28</v>
      </c>
      <c r="I51" s="18">
        <f t="shared" si="11"/>
        <v>20006.400000000001</v>
      </c>
      <c r="J51" s="18">
        <f t="shared" si="2"/>
        <v>0</v>
      </c>
      <c r="K51" s="29">
        <f t="shared" si="3"/>
        <v>0</v>
      </c>
      <c r="L51" s="17">
        <f t="shared" si="12"/>
        <v>20006.400000000001</v>
      </c>
      <c r="M51" s="29">
        <f t="shared" si="4"/>
        <v>1</v>
      </c>
      <c r="N51" s="18">
        <f t="shared" si="5"/>
        <v>20006.400000000001</v>
      </c>
      <c r="O51" s="26">
        <f t="shared" si="6"/>
        <v>1</v>
      </c>
      <c r="P51" s="18">
        <f t="shared" si="7"/>
        <v>0</v>
      </c>
      <c r="Q51" s="20">
        <f t="shared" si="0"/>
        <v>0</v>
      </c>
    </row>
    <row r="52" spans="1:20" ht="51" x14ac:dyDescent="0.2">
      <c r="A52" s="40" t="s">
        <v>129</v>
      </c>
      <c r="B52" s="40" t="s">
        <v>130</v>
      </c>
      <c r="C52" s="41" t="s">
        <v>8</v>
      </c>
      <c r="D52" s="42">
        <v>1</v>
      </c>
      <c r="E52" s="24">
        <v>0</v>
      </c>
      <c r="F52" s="24">
        <v>1</v>
      </c>
      <c r="G52" s="22">
        <f t="shared" si="1"/>
        <v>1</v>
      </c>
      <c r="H52" s="43">
        <v>3548.82</v>
      </c>
      <c r="I52" s="18">
        <f t="shared" si="11"/>
        <v>3548.82</v>
      </c>
      <c r="J52" s="18">
        <f t="shared" si="2"/>
        <v>0</v>
      </c>
      <c r="K52" s="29">
        <f t="shared" si="3"/>
        <v>0</v>
      </c>
      <c r="L52" s="17">
        <f t="shared" si="12"/>
        <v>3548.82</v>
      </c>
      <c r="M52" s="29">
        <f t="shared" si="4"/>
        <v>1</v>
      </c>
      <c r="N52" s="18">
        <f t="shared" si="5"/>
        <v>3548.82</v>
      </c>
      <c r="O52" s="26">
        <f t="shared" si="6"/>
        <v>1</v>
      </c>
      <c r="P52" s="18">
        <f t="shared" si="7"/>
        <v>0</v>
      </c>
      <c r="Q52" s="20">
        <f t="shared" si="0"/>
        <v>0</v>
      </c>
    </row>
    <row r="53" spans="1:20" x14ac:dyDescent="0.2">
      <c r="A53" s="7" t="s">
        <v>131</v>
      </c>
      <c r="B53" s="7" t="s">
        <v>132</v>
      </c>
      <c r="C53" s="41"/>
      <c r="D53" s="42"/>
      <c r="E53" s="22"/>
      <c r="F53" s="22"/>
      <c r="G53" s="22"/>
      <c r="H53" s="43"/>
      <c r="I53" s="17">
        <f>SUM(I54:I65)</f>
        <v>18128.3</v>
      </c>
      <c r="J53" s="17">
        <f>SUM(J54:J65)</f>
        <v>0</v>
      </c>
      <c r="K53" s="29">
        <f t="shared" si="3"/>
        <v>0</v>
      </c>
      <c r="L53" s="17">
        <f>SUM(L54:L65)</f>
        <v>18128.3</v>
      </c>
      <c r="M53" s="29">
        <f t="shared" si="4"/>
        <v>1</v>
      </c>
      <c r="N53" s="18">
        <f t="shared" si="5"/>
        <v>18128.3</v>
      </c>
      <c r="O53" s="26">
        <f t="shared" si="6"/>
        <v>1</v>
      </c>
      <c r="P53" s="18">
        <f t="shared" si="7"/>
        <v>0</v>
      </c>
      <c r="Q53" s="20">
        <f t="shared" si="0"/>
        <v>0</v>
      </c>
      <c r="T53" s="32"/>
    </row>
    <row r="54" spans="1:20" ht="38.25" x14ac:dyDescent="0.2">
      <c r="A54" s="40" t="s">
        <v>133</v>
      </c>
      <c r="B54" s="40" t="s">
        <v>25</v>
      </c>
      <c r="C54" s="41" t="s">
        <v>18</v>
      </c>
      <c r="D54" s="42">
        <v>6.87</v>
      </c>
      <c r="E54" s="24">
        <v>0</v>
      </c>
      <c r="F54" s="24">
        <v>6.87</v>
      </c>
      <c r="G54" s="22">
        <f t="shared" si="1"/>
        <v>6.87</v>
      </c>
      <c r="H54" s="43">
        <v>44.17</v>
      </c>
      <c r="I54" s="18">
        <f t="shared" si="11"/>
        <v>303.45</v>
      </c>
      <c r="J54" s="18">
        <f t="shared" si="2"/>
        <v>0</v>
      </c>
      <c r="K54" s="29">
        <f t="shared" si="3"/>
        <v>0</v>
      </c>
      <c r="L54" s="17">
        <f t="shared" si="12"/>
        <v>303.45</v>
      </c>
      <c r="M54" s="29">
        <f t="shared" si="4"/>
        <v>1</v>
      </c>
      <c r="N54" s="18">
        <f t="shared" si="5"/>
        <v>303.45</v>
      </c>
      <c r="O54" s="26">
        <f t="shared" si="6"/>
        <v>1</v>
      </c>
      <c r="P54" s="18">
        <f t="shared" si="7"/>
        <v>0</v>
      </c>
      <c r="Q54" s="20">
        <f t="shared" si="0"/>
        <v>0</v>
      </c>
    </row>
    <row r="55" spans="1:20" ht="25.5" x14ac:dyDescent="0.2">
      <c r="A55" s="40" t="s">
        <v>134</v>
      </c>
      <c r="B55" s="40" t="s">
        <v>123</v>
      </c>
      <c r="C55" s="41" t="s">
        <v>18</v>
      </c>
      <c r="D55" s="42">
        <v>1.2</v>
      </c>
      <c r="E55" s="22">
        <v>0</v>
      </c>
      <c r="F55" s="22">
        <v>1.2</v>
      </c>
      <c r="G55" s="22">
        <f t="shared" si="1"/>
        <v>1.2</v>
      </c>
      <c r="H55" s="43">
        <v>546.38</v>
      </c>
      <c r="I55" s="18">
        <f t="shared" si="11"/>
        <v>655.66</v>
      </c>
      <c r="J55" s="18">
        <f t="shared" si="2"/>
        <v>0</v>
      </c>
      <c r="K55" s="29">
        <f t="shared" si="3"/>
        <v>0</v>
      </c>
      <c r="L55" s="17">
        <f t="shared" si="12"/>
        <v>655.66</v>
      </c>
      <c r="M55" s="29">
        <f t="shared" si="4"/>
        <v>1</v>
      </c>
      <c r="N55" s="18">
        <f t="shared" si="5"/>
        <v>655.66</v>
      </c>
      <c r="O55" s="26">
        <f t="shared" si="6"/>
        <v>1</v>
      </c>
      <c r="P55" s="18">
        <f t="shared" si="7"/>
        <v>0</v>
      </c>
      <c r="Q55" s="20">
        <f t="shared" si="0"/>
        <v>0</v>
      </c>
      <c r="T55" s="32"/>
    </row>
    <row r="56" spans="1:20" ht="63.75" x14ac:dyDescent="0.2">
      <c r="A56" s="40" t="s">
        <v>135</v>
      </c>
      <c r="B56" s="40" t="s">
        <v>136</v>
      </c>
      <c r="C56" s="41" t="s">
        <v>18</v>
      </c>
      <c r="D56" s="42">
        <v>4.5</v>
      </c>
      <c r="E56" s="24">
        <v>0</v>
      </c>
      <c r="F56" s="24">
        <v>4.5</v>
      </c>
      <c r="G56" s="22">
        <f t="shared" si="1"/>
        <v>4.5</v>
      </c>
      <c r="H56" s="43">
        <v>409.48</v>
      </c>
      <c r="I56" s="18">
        <f t="shared" si="11"/>
        <v>1842.66</v>
      </c>
      <c r="J56" s="18">
        <f t="shared" si="2"/>
        <v>0</v>
      </c>
      <c r="K56" s="29">
        <f t="shared" si="3"/>
        <v>0</v>
      </c>
      <c r="L56" s="17">
        <f t="shared" si="12"/>
        <v>1842.66</v>
      </c>
      <c r="M56" s="29">
        <f t="shared" si="4"/>
        <v>1</v>
      </c>
      <c r="N56" s="18">
        <f t="shared" si="5"/>
        <v>1842.66</v>
      </c>
      <c r="O56" s="26">
        <f t="shared" si="6"/>
        <v>1</v>
      </c>
      <c r="P56" s="18">
        <f t="shared" si="7"/>
        <v>0</v>
      </c>
      <c r="Q56" s="20">
        <f t="shared" si="0"/>
        <v>0</v>
      </c>
    </row>
    <row r="57" spans="1:20" ht="38.25" x14ac:dyDescent="0.2">
      <c r="A57" s="40" t="s">
        <v>137</v>
      </c>
      <c r="B57" s="40" t="s">
        <v>60</v>
      </c>
      <c r="C57" s="41" t="s">
        <v>18</v>
      </c>
      <c r="D57" s="42">
        <v>1.1599999999999999</v>
      </c>
      <c r="E57" s="24">
        <v>0</v>
      </c>
      <c r="F57" s="24">
        <v>1.1599999999999999</v>
      </c>
      <c r="G57" s="22">
        <f t="shared" si="1"/>
        <v>1.1599999999999999</v>
      </c>
      <c r="H57" s="43">
        <v>29.45</v>
      </c>
      <c r="I57" s="18">
        <f t="shared" si="11"/>
        <v>34.159999999999997</v>
      </c>
      <c r="J57" s="18">
        <f t="shared" si="2"/>
        <v>0</v>
      </c>
      <c r="K57" s="29">
        <f t="shared" si="3"/>
        <v>0</v>
      </c>
      <c r="L57" s="17">
        <f t="shared" si="12"/>
        <v>34.159999999999997</v>
      </c>
      <c r="M57" s="29">
        <f t="shared" si="4"/>
        <v>1</v>
      </c>
      <c r="N57" s="18">
        <f t="shared" si="5"/>
        <v>34.159999999999997</v>
      </c>
      <c r="O57" s="26">
        <f t="shared" si="6"/>
        <v>1</v>
      </c>
      <c r="P57" s="18">
        <f t="shared" si="7"/>
        <v>0</v>
      </c>
      <c r="Q57" s="20">
        <f t="shared" si="0"/>
        <v>0</v>
      </c>
    </row>
    <row r="58" spans="1:20" ht="51" x14ac:dyDescent="0.2">
      <c r="A58" s="40" t="s">
        <v>138</v>
      </c>
      <c r="B58" s="40" t="s">
        <v>139</v>
      </c>
      <c r="C58" s="41" t="s">
        <v>16</v>
      </c>
      <c r="D58" s="42">
        <v>38.1</v>
      </c>
      <c r="E58" s="24">
        <v>0</v>
      </c>
      <c r="F58" s="24">
        <v>38.1</v>
      </c>
      <c r="G58" s="22">
        <f t="shared" si="1"/>
        <v>38.1</v>
      </c>
      <c r="H58" s="43">
        <v>88.16</v>
      </c>
      <c r="I58" s="18">
        <f t="shared" si="11"/>
        <v>3358.9</v>
      </c>
      <c r="J58" s="18">
        <f t="shared" si="2"/>
        <v>0</v>
      </c>
      <c r="K58" s="29">
        <f t="shared" si="3"/>
        <v>0</v>
      </c>
      <c r="L58" s="17">
        <f t="shared" si="12"/>
        <v>3358.9</v>
      </c>
      <c r="M58" s="29">
        <f t="shared" si="4"/>
        <v>1</v>
      </c>
      <c r="N58" s="18">
        <f t="shared" si="5"/>
        <v>3358.9</v>
      </c>
      <c r="O58" s="26">
        <f t="shared" si="6"/>
        <v>1</v>
      </c>
      <c r="P58" s="18">
        <f t="shared" si="7"/>
        <v>0</v>
      </c>
      <c r="Q58" s="20">
        <f t="shared" si="0"/>
        <v>0</v>
      </c>
    </row>
    <row r="59" spans="1:20" ht="38.25" x14ac:dyDescent="0.2">
      <c r="A59" s="40" t="s">
        <v>140</v>
      </c>
      <c r="B59" s="40" t="s">
        <v>141</v>
      </c>
      <c r="C59" s="41" t="s">
        <v>22</v>
      </c>
      <c r="D59" s="42">
        <v>79.58</v>
      </c>
      <c r="E59" s="24">
        <v>0</v>
      </c>
      <c r="F59" s="24">
        <v>79.58</v>
      </c>
      <c r="G59" s="22">
        <f t="shared" si="1"/>
        <v>79.58</v>
      </c>
      <c r="H59" s="43">
        <v>23.07</v>
      </c>
      <c r="I59" s="18">
        <f t="shared" si="11"/>
        <v>1835.91</v>
      </c>
      <c r="J59" s="18">
        <f t="shared" si="2"/>
        <v>0</v>
      </c>
      <c r="K59" s="29">
        <f t="shared" si="3"/>
        <v>0</v>
      </c>
      <c r="L59" s="17">
        <f t="shared" si="12"/>
        <v>1835.91</v>
      </c>
      <c r="M59" s="29">
        <f t="shared" si="4"/>
        <v>1</v>
      </c>
      <c r="N59" s="18">
        <f t="shared" si="5"/>
        <v>1835.91</v>
      </c>
      <c r="O59" s="26">
        <f t="shared" si="6"/>
        <v>1</v>
      </c>
      <c r="P59" s="18">
        <f t="shared" si="7"/>
        <v>0</v>
      </c>
      <c r="Q59" s="20">
        <f t="shared" si="0"/>
        <v>0</v>
      </c>
      <c r="T59" s="32"/>
    </row>
    <row r="60" spans="1:20" ht="25.5" x14ac:dyDescent="0.2">
      <c r="A60" s="40" t="s">
        <v>142</v>
      </c>
      <c r="B60" s="40" t="s">
        <v>143</v>
      </c>
      <c r="C60" s="41" t="s">
        <v>18</v>
      </c>
      <c r="D60" s="42">
        <v>6.01</v>
      </c>
      <c r="E60" s="24">
        <v>0</v>
      </c>
      <c r="F60" s="24">
        <v>6.01</v>
      </c>
      <c r="G60" s="22">
        <f t="shared" si="1"/>
        <v>6.01</v>
      </c>
      <c r="H60" s="43">
        <v>148.01</v>
      </c>
      <c r="I60" s="18">
        <f t="shared" si="11"/>
        <v>889.54</v>
      </c>
      <c r="J60" s="18">
        <f t="shared" si="2"/>
        <v>0</v>
      </c>
      <c r="K60" s="29">
        <f t="shared" si="3"/>
        <v>0</v>
      </c>
      <c r="L60" s="17">
        <f t="shared" si="12"/>
        <v>889.54</v>
      </c>
      <c r="M60" s="29">
        <f t="shared" si="4"/>
        <v>1</v>
      </c>
      <c r="N60" s="18">
        <f t="shared" si="5"/>
        <v>889.54</v>
      </c>
      <c r="O60" s="26">
        <f t="shared" si="6"/>
        <v>1</v>
      </c>
      <c r="P60" s="18">
        <f t="shared" si="7"/>
        <v>0</v>
      </c>
      <c r="Q60" s="20">
        <f t="shared" si="0"/>
        <v>0</v>
      </c>
      <c r="T60" s="32"/>
    </row>
    <row r="61" spans="1:20" s="28" customFormat="1" ht="51" x14ac:dyDescent="0.2">
      <c r="A61" s="40" t="s">
        <v>144</v>
      </c>
      <c r="B61" s="40" t="s">
        <v>145</v>
      </c>
      <c r="C61" s="41" t="s">
        <v>16</v>
      </c>
      <c r="D61" s="42">
        <v>20.6</v>
      </c>
      <c r="E61" s="48">
        <v>0</v>
      </c>
      <c r="F61" s="48">
        <v>20.6</v>
      </c>
      <c r="G61" s="22">
        <f t="shared" si="1"/>
        <v>20.6</v>
      </c>
      <c r="H61" s="43">
        <v>161.22999999999999</v>
      </c>
      <c r="I61" s="18">
        <f t="shared" si="11"/>
        <v>3321.34</v>
      </c>
      <c r="J61" s="18">
        <f t="shared" si="2"/>
        <v>0</v>
      </c>
      <c r="K61" s="29">
        <f t="shared" si="3"/>
        <v>0</v>
      </c>
      <c r="L61" s="17">
        <f t="shared" si="12"/>
        <v>3321.34</v>
      </c>
      <c r="M61" s="29">
        <f t="shared" si="4"/>
        <v>1</v>
      </c>
      <c r="N61" s="17">
        <f t="shared" si="5"/>
        <v>3321.34</v>
      </c>
      <c r="O61" s="29">
        <f t="shared" si="6"/>
        <v>1</v>
      </c>
      <c r="P61" s="17">
        <f t="shared" si="7"/>
        <v>0</v>
      </c>
      <c r="Q61" s="37">
        <f t="shared" si="0"/>
        <v>0</v>
      </c>
      <c r="T61" s="32"/>
    </row>
    <row r="62" spans="1:20" ht="25.5" x14ac:dyDescent="0.2">
      <c r="A62" s="40" t="s">
        <v>146</v>
      </c>
      <c r="B62" s="40" t="s">
        <v>115</v>
      </c>
      <c r="C62" s="41" t="s">
        <v>18</v>
      </c>
      <c r="D62" s="42">
        <v>0.41</v>
      </c>
      <c r="E62" s="24">
        <v>0</v>
      </c>
      <c r="F62" s="24">
        <v>0.41</v>
      </c>
      <c r="G62" s="22">
        <f t="shared" si="1"/>
        <v>0.41</v>
      </c>
      <c r="H62" s="43">
        <v>476.03</v>
      </c>
      <c r="I62" s="18">
        <f t="shared" si="11"/>
        <v>195.17</v>
      </c>
      <c r="J62" s="18">
        <f t="shared" si="2"/>
        <v>0</v>
      </c>
      <c r="K62" s="29">
        <f t="shared" si="3"/>
        <v>0</v>
      </c>
      <c r="L62" s="17">
        <f t="shared" si="12"/>
        <v>195.17</v>
      </c>
      <c r="M62" s="29">
        <f t="shared" si="4"/>
        <v>1</v>
      </c>
      <c r="N62" s="18">
        <f t="shared" si="5"/>
        <v>195.17</v>
      </c>
      <c r="O62" s="26">
        <f t="shared" si="6"/>
        <v>1</v>
      </c>
      <c r="P62" s="18">
        <f t="shared" si="7"/>
        <v>0</v>
      </c>
      <c r="Q62" s="20">
        <f t="shared" si="0"/>
        <v>0</v>
      </c>
    </row>
    <row r="63" spans="1:20" ht="51" x14ac:dyDescent="0.2">
      <c r="A63" s="40" t="s">
        <v>147</v>
      </c>
      <c r="B63" s="40" t="s">
        <v>148</v>
      </c>
      <c r="C63" s="41" t="s">
        <v>18</v>
      </c>
      <c r="D63" s="42">
        <v>1.8</v>
      </c>
      <c r="E63" s="24">
        <v>0</v>
      </c>
      <c r="F63" s="24">
        <v>1.8</v>
      </c>
      <c r="G63" s="22">
        <f t="shared" si="1"/>
        <v>1.8</v>
      </c>
      <c r="H63" s="43">
        <v>1829.52</v>
      </c>
      <c r="I63" s="18">
        <f t="shared" si="11"/>
        <v>3293.14</v>
      </c>
      <c r="J63" s="18">
        <f t="shared" si="2"/>
        <v>0</v>
      </c>
      <c r="K63" s="29">
        <f t="shared" si="3"/>
        <v>0</v>
      </c>
      <c r="L63" s="17">
        <f t="shared" si="12"/>
        <v>3293.14</v>
      </c>
      <c r="M63" s="29">
        <f t="shared" si="4"/>
        <v>1</v>
      </c>
      <c r="N63" s="18">
        <f t="shared" si="5"/>
        <v>3293.14</v>
      </c>
      <c r="O63" s="26">
        <f t="shared" si="6"/>
        <v>1</v>
      </c>
      <c r="P63" s="18">
        <f t="shared" si="7"/>
        <v>0</v>
      </c>
      <c r="Q63" s="20">
        <f t="shared" si="0"/>
        <v>0</v>
      </c>
    </row>
    <row r="64" spans="1:20" ht="25.5" x14ac:dyDescent="0.2">
      <c r="A64" s="40" t="s">
        <v>149</v>
      </c>
      <c r="B64" s="40" t="s">
        <v>150</v>
      </c>
      <c r="C64" s="41" t="s">
        <v>16</v>
      </c>
      <c r="D64" s="42">
        <v>69.72</v>
      </c>
      <c r="E64" s="24">
        <v>0</v>
      </c>
      <c r="F64" s="24">
        <v>69.72</v>
      </c>
      <c r="G64" s="22">
        <f t="shared" si="1"/>
        <v>69.72</v>
      </c>
      <c r="H64" s="43">
        <v>5.55</v>
      </c>
      <c r="I64" s="18">
        <f t="shared" si="11"/>
        <v>386.95</v>
      </c>
      <c r="J64" s="18">
        <f t="shared" si="2"/>
        <v>0</v>
      </c>
      <c r="K64" s="29">
        <f t="shared" si="3"/>
        <v>0</v>
      </c>
      <c r="L64" s="17">
        <f t="shared" si="12"/>
        <v>386.95</v>
      </c>
      <c r="M64" s="29">
        <f t="shared" si="4"/>
        <v>1</v>
      </c>
      <c r="N64" s="18">
        <f t="shared" si="5"/>
        <v>386.95</v>
      </c>
      <c r="O64" s="26">
        <f t="shared" si="6"/>
        <v>1</v>
      </c>
      <c r="P64" s="18">
        <f t="shared" si="7"/>
        <v>0</v>
      </c>
      <c r="Q64" s="20">
        <f t="shared" si="0"/>
        <v>0</v>
      </c>
    </row>
    <row r="65" spans="1:20" ht="38.25" x14ac:dyDescent="0.2">
      <c r="A65" s="40" t="s">
        <v>151</v>
      </c>
      <c r="B65" s="40" t="s">
        <v>152</v>
      </c>
      <c r="C65" s="41" t="s">
        <v>16</v>
      </c>
      <c r="D65" s="42">
        <v>69.72</v>
      </c>
      <c r="E65" s="24">
        <v>0</v>
      </c>
      <c r="F65" s="24">
        <v>69.72</v>
      </c>
      <c r="G65" s="22">
        <f t="shared" si="1"/>
        <v>69.72</v>
      </c>
      <c r="H65" s="43">
        <v>28.85</v>
      </c>
      <c r="I65" s="18">
        <f t="shared" si="11"/>
        <v>2011.42</v>
      </c>
      <c r="J65" s="18">
        <f t="shared" si="2"/>
        <v>0</v>
      </c>
      <c r="K65" s="29">
        <f t="shared" si="3"/>
        <v>0</v>
      </c>
      <c r="L65" s="17">
        <f t="shared" si="12"/>
        <v>2011.42</v>
      </c>
      <c r="M65" s="29">
        <f t="shared" si="4"/>
        <v>1</v>
      </c>
      <c r="N65" s="18">
        <f t="shared" si="5"/>
        <v>2011.42</v>
      </c>
      <c r="O65" s="26">
        <f t="shared" si="6"/>
        <v>1</v>
      </c>
      <c r="P65" s="18">
        <f t="shared" si="7"/>
        <v>0</v>
      </c>
      <c r="Q65" s="20">
        <f t="shared" si="0"/>
        <v>0</v>
      </c>
    </row>
    <row r="66" spans="1:20" x14ac:dyDescent="0.2">
      <c r="A66" s="7" t="s">
        <v>153</v>
      </c>
      <c r="B66" s="7" t="s">
        <v>154</v>
      </c>
      <c r="C66" s="41"/>
      <c r="D66" s="42"/>
      <c r="E66" s="24"/>
      <c r="F66" s="24"/>
      <c r="G66" s="22"/>
      <c r="H66" s="43"/>
      <c r="I66" s="17">
        <f>SUM(I67:I71)</f>
        <v>29799.8</v>
      </c>
      <c r="J66" s="17">
        <f>SUM(J67:J71)</f>
        <v>29799.8109</v>
      </c>
      <c r="K66" s="29">
        <f t="shared" si="3"/>
        <v>1.0000003657742669</v>
      </c>
      <c r="L66" s="17">
        <f>SUM(L67:L71)</f>
        <v>0</v>
      </c>
      <c r="M66" s="29">
        <f t="shared" si="4"/>
        <v>0</v>
      </c>
      <c r="N66" s="18">
        <f t="shared" si="5"/>
        <v>29799.8109</v>
      </c>
      <c r="O66" s="26">
        <f t="shared" si="6"/>
        <v>1.0000003657742669</v>
      </c>
      <c r="P66" s="18">
        <f t="shared" si="7"/>
        <v>-1.0900000001129229E-2</v>
      </c>
      <c r="Q66" s="20">
        <f t="shared" si="0"/>
        <v>-3.6577426687500747E-7</v>
      </c>
    </row>
    <row r="67" spans="1:20" ht="38.25" x14ac:dyDescent="0.2">
      <c r="A67" s="40" t="s">
        <v>155</v>
      </c>
      <c r="B67" s="40" t="s">
        <v>25</v>
      </c>
      <c r="C67" s="41" t="s">
        <v>18</v>
      </c>
      <c r="D67" s="42">
        <v>9.7899999999999991</v>
      </c>
      <c r="E67" s="24">
        <v>9.7899999999999991</v>
      </c>
      <c r="F67" s="24"/>
      <c r="G67" s="22">
        <f t="shared" si="1"/>
        <v>9.7899999999999991</v>
      </c>
      <c r="H67" s="43">
        <v>44.17</v>
      </c>
      <c r="I67" s="18">
        <f t="shared" si="11"/>
        <v>432.42</v>
      </c>
      <c r="J67" s="18">
        <f t="shared" si="2"/>
        <v>432.42429999999996</v>
      </c>
      <c r="K67" s="29">
        <f t="shared" si="3"/>
        <v>1.0000099440358909</v>
      </c>
      <c r="L67" s="17">
        <f t="shared" si="12"/>
        <v>0</v>
      </c>
      <c r="M67" s="29">
        <f t="shared" si="4"/>
        <v>0</v>
      </c>
      <c r="N67" s="18">
        <f t="shared" si="5"/>
        <v>432.42429999999996</v>
      </c>
      <c r="O67" s="26">
        <f t="shared" si="6"/>
        <v>1.0000099440358909</v>
      </c>
      <c r="P67" s="18">
        <f t="shared" si="7"/>
        <v>-4.2999999999437932E-3</v>
      </c>
      <c r="Q67" s="20">
        <f t="shared" si="0"/>
        <v>-9.9440358909408388E-6</v>
      </c>
    </row>
    <row r="68" spans="1:20" ht="25.5" x14ac:dyDescent="0.2">
      <c r="A68" s="40" t="s">
        <v>156</v>
      </c>
      <c r="B68" s="40" t="s">
        <v>125</v>
      </c>
      <c r="C68" s="41" t="s">
        <v>18</v>
      </c>
      <c r="D68" s="42">
        <v>2.4500000000000002</v>
      </c>
      <c r="E68" s="22">
        <v>2.4500000000000002</v>
      </c>
      <c r="F68" s="22"/>
      <c r="G68" s="22">
        <f t="shared" si="1"/>
        <v>2.4500000000000002</v>
      </c>
      <c r="H68" s="43">
        <v>464.54</v>
      </c>
      <c r="I68" s="18">
        <f t="shared" si="11"/>
        <v>1138.1199999999999</v>
      </c>
      <c r="J68" s="18">
        <f t="shared" si="2"/>
        <v>1138.123</v>
      </c>
      <c r="K68" s="29">
        <f t="shared" si="3"/>
        <v>1.0000026359259131</v>
      </c>
      <c r="L68" s="17">
        <f t="shared" si="12"/>
        <v>0</v>
      </c>
      <c r="M68" s="29">
        <f t="shared" si="4"/>
        <v>0</v>
      </c>
      <c r="N68" s="18">
        <f t="shared" si="5"/>
        <v>1138.123</v>
      </c>
      <c r="O68" s="26">
        <f t="shared" si="6"/>
        <v>1.0000026359259131</v>
      </c>
      <c r="P68" s="18">
        <f t="shared" si="7"/>
        <v>-3.0000000001564331E-3</v>
      </c>
      <c r="Q68" s="20">
        <f t="shared" si="0"/>
        <v>-2.6359259130970258E-6</v>
      </c>
      <c r="T68" s="32"/>
    </row>
    <row r="69" spans="1:20" ht="25.5" x14ac:dyDescent="0.2">
      <c r="A69" s="40" t="s">
        <v>157</v>
      </c>
      <c r="B69" s="40" t="s">
        <v>123</v>
      </c>
      <c r="C69" s="41" t="s">
        <v>18</v>
      </c>
      <c r="D69" s="42">
        <v>1.22</v>
      </c>
      <c r="E69" s="24">
        <v>1.22</v>
      </c>
      <c r="F69" s="24"/>
      <c r="G69" s="22">
        <f t="shared" si="1"/>
        <v>1.22</v>
      </c>
      <c r="H69" s="43">
        <v>546.38</v>
      </c>
      <c r="I69" s="18">
        <f t="shared" si="11"/>
        <v>666.58</v>
      </c>
      <c r="J69" s="18">
        <f t="shared" si="2"/>
        <v>666.58359999999993</v>
      </c>
      <c r="K69" s="29">
        <f t="shared" si="3"/>
        <v>1.0000054007020911</v>
      </c>
      <c r="L69" s="17">
        <f t="shared" si="12"/>
        <v>0</v>
      </c>
      <c r="M69" s="29">
        <f t="shared" si="4"/>
        <v>0</v>
      </c>
      <c r="N69" s="18">
        <f t="shared" si="5"/>
        <v>666.58359999999993</v>
      </c>
      <c r="O69" s="26">
        <f t="shared" si="6"/>
        <v>1.0000054007020911</v>
      </c>
      <c r="P69" s="18">
        <f t="shared" si="7"/>
        <v>-3.5999999998921339E-3</v>
      </c>
      <c r="Q69" s="20">
        <f t="shared" si="0"/>
        <v>-5.4007020910962211E-6</v>
      </c>
    </row>
    <row r="70" spans="1:20" ht="25.5" x14ac:dyDescent="0.2">
      <c r="A70" s="40" t="s">
        <v>158</v>
      </c>
      <c r="B70" s="40" t="s">
        <v>159</v>
      </c>
      <c r="C70" s="41" t="s">
        <v>22</v>
      </c>
      <c r="D70" s="42">
        <v>162</v>
      </c>
      <c r="E70" s="22">
        <v>162</v>
      </c>
      <c r="F70" s="22"/>
      <c r="G70" s="22">
        <f t="shared" si="1"/>
        <v>162</v>
      </c>
      <c r="H70" s="43">
        <v>141.96</v>
      </c>
      <c r="I70" s="18">
        <f t="shared" si="11"/>
        <v>22997.52</v>
      </c>
      <c r="J70" s="18">
        <f t="shared" si="2"/>
        <v>22997.52</v>
      </c>
      <c r="K70" s="29">
        <f t="shared" si="3"/>
        <v>1</v>
      </c>
      <c r="L70" s="17">
        <f t="shared" si="12"/>
        <v>0</v>
      </c>
      <c r="M70" s="29">
        <f t="shared" si="4"/>
        <v>0</v>
      </c>
      <c r="N70" s="18">
        <f t="shared" si="5"/>
        <v>22997.52</v>
      </c>
      <c r="O70" s="26">
        <f t="shared" si="6"/>
        <v>1</v>
      </c>
      <c r="P70" s="18">
        <f t="shared" si="7"/>
        <v>0</v>
      </c>
      <c r="Q70" s="20">
        <f t="shared" si="0"/>
        <v>0</v>
      </c>
      <c r="T70" s="32"/>
    </row>
    <row r="71" spans="1:20" ht="38.25" x14ac:dyDescent="0.2">
      <c r="A71" s="40" t="s">
        <v>160</v>
      </c>
      <c r="B71" s="40" t="s">
        <v>161</v>
      </c>
      <c r="C71" s="41" t="s">
        <v>22</v>
      </c>
      <c r="D71" s="42">
        <v>162</v>
      </c>
      <c r="E71" s="24">
        <v>162</v>
      </c>
      <c r="F71" s="24"/>
      <c r="G71" s="22">
        <f t="shared" si="1"/>
        <v>162</v>
      </c>
      <c r="H71" s="43">
        <v>28.18</v>
      </c>
      <c r="I71" s="18">
        <f t="shared" si="11"/>
        <v>4565.16</v>
      </c>
      <c r="J71" s="18">
        <f t="shared" si="2"/>
        <v>4565.16</v>
      </c>
      <c r="K71" s="29">
        <f t="shared" si="3"/>
        <v>1</v>
      </c>
      <c r="L71" s="17">
        <f t="shared" si="12"/>
        <v>0</v>
      </c>
      <c r="M71" s="29">
        <f t="shared" si="4"/>
        <v>0</v>
      </c>
      <c r="N71" s="18">
        <f t="shared" si="5"/>
        <v>4565.16</v>
      </c>
      <c r="O71" s="26">
        <f t="shared" si="6"/>
        <v>1</v>
      </c>
      <c r="P71" s="18">
        <f t="shared" si="7"/>
        <v>0</v>
      </c>
      <c r="Q71" s="20">
        <f t="shared" si="0"/>
        <v>0</v>
      </c>
    </row>
    <row r="72" spans="1:20" x14ac:dyDescent="0.2">
      <c r="A72" s="7" t="s">
        <v>35</v>
      </c>
      <c r="B72" s="7" t="s">
        <v>162</v>
      </c>
      <c r="C72" s="41"/>
      <c r="D72" s="42"/>
      <c r="E72" s="24"/>
      <c r="F72" s="24"/>
      <c r="G72" s="22"/>
      <c r="H72" s="43"/>
      <c r="I72" s="17">
        <f>I73+I78</f>
        <v>4753.18</v>
      </c>
      <c r="J72" s="17">
        <f>J73+J78</f>
        <v>0</v>
      </c>
      <c r="K72" s="29">
        <f t="shared" ref="K72:K135" si="13">J72/$I72</f>
        <v>0</v>
      </c>
      <c r="L72" s="17">
        <f>L73+L78</f>
        <v>4753.18</v>
      </c>
      <c r="M72" s="29">
        <f t="shared" ref="M72" si="14">L72/$I72</f>
        <v>1</v>
      </c>
      <c r="N72" s="18">
        <f t="shared" ref="N72:N135" si="15">L72+J72</f>
        <v>4753.18</v>
      </c>
      <c r="O72" s="26">
        <f t="shared" ref="O72:O135" si="16">M72+K72</f>
        <v>1</v>
      </c>
      <c r="P72" s="18">
        <f t="shared" ref="P72:P135" si="17">I72-N72</f>
        <v>0</v>
      </c>
      <c r="Q72" s="20">
        <f t="shared" ref="Q72:Q135" si="18">100%-O72</f>
        <v>0</v>
      </c>
    </row>
    <row r="73" spans="1:20" x14ac:dyDescent="0.2">
      <c r="A73" s="7" t="s">
        <v>36</v>
      </c>
      <c r="B73" s="7" t="s">
        <v>163</v>
      </c>
      <c r="C73" s="41"/>
      <c r="D73" s="42"/>
      <c r="E73" s="22"/>
      <c r="F73" s="22"/>
      <c r="G73" s="22"/>
      <c r="H73" s="43"/>
      <c r="I73" s="17">
        <f>I74+I75+I76+I77</f>
        <v>1158.1299999999999</v>
      </c>
      <c r="J73" s="17">
        <f>J74+J75+J76+J77</f>
        <v>0</v>
      </c>
      <c r="K73" s="29">
        <f t="shared" si="13"/>
        <v>0</v>
      </c>
      <c r="L73" s="17">
        <f>L74+L75+L76+L77</f>
        <v>1158.1299999999999</v>
      </c>
      <c r="M73" s="29">
        <f>L73/$I73</f>
        <v>1</v>
      </c>
      <c r="N73" s="18">
        <f t="shared" si="15"/>
        <v>1158.1299999999999</v>
      </c>
      <c r="O73" s="26">
        <f t="shared" si="16"/>
        <v>1</v>
      </c>
      <c r="P73" s="18">
        <f t="shared" si="17"/>
        <v>0</v>
      </c>
      <c r="Q73" s="20">
        <f t="shared" si="18"/>
        <v>0</v>
      </c>
      <c r="T73" s="32"/>
    </row>
    <row r="74" spans="1:20" ht="38.25" x14ac:dyDescent="0.2">
      <c r="A74" s="40" t="s">
        <v>164</v>
      </c>
      <c r="B74" s="40" t="s">
        <v>25</v>
      </c>
      <c r="C74" s="41" t="s">
        <v>18</v>
      </c>
      <c r="D74" s="42">
        <v>1.08</v>
      </c>
      <c r="E74" s="24">
        <v>0</v>
      </c>
      <c r="F74" s="24">
        <v>1.08</v>
      </c>
      <c r="G74" s="22">
        <f t="shared" ref="G74:G135" si="19">E74+F74</f>
        <v>1.08</v>
      </c>
      <c r="H74" s="43">
        <v>44.17</v>
      </c>
      <c r="I74" s="18">
        <f t="shared" ref="I74:I137" si="20">ROUND(D74*H74,2)</f>
        <v>47.7</v>
      </c>
      <c r="J74" s="18">
        <f t="shared" ref="J74:J135" si="21">E74*H74</f>
        <v>0</v>
      </c>
      <c r="K74" s="29">
        <f t="shared" si="13"/>
        <v>0</v>
      </c>
      <c r="L74" s="17">
        <f t="shared" ref="L74:L137" si="22">ROUND(F74*H74,2)</f>
        <v>47.7</v>
      </c>
      <c r="M74" s="29">
        <f t="shared" ref="M74:M137" si="23">L74/$I74</f>
        <v>1</v>
      </c>
      <c r="N74" s="18">
        <f t="shared" si="15"/>
        <v>47.7</v>
      </c>
      <c r="O74" s="26">
        <f t="shared" si="16"/>
        <v>1</v>
      </c>
      <c r="P74" s="18">
        <f t="shared" si="17"/>
        <v>0</v>
      </c>
      <c r="Q74" s="20">
        <f t="shared" si="18"/>
        <v>0</v>
      </c>
    </row>
    <row r="75" spans="1:20" ht="25.5" x14ac:dyDescent="0.2">
      <c r="A75" s="40" t="s">
        <v>165</v>
      </c>
      <c r="B75" s="40" t="s">
        <v>123</v>
      </c>
      <c r="C75" s="41" t="s">
        <v>18</v>
      </c>
      <c r="D75" s="42">
        <v>0.06</v>
      </c>
      <c r="E75" s="24">
        <v>0</v>
      </c>
      <c r="F75" s="24">
        <v>0.06</v>
      </c>
      <c r="G75" s="22">
        <f t="shared" si="19"/>
        <v>0.06</v>
      </c>
      <c r="H75" s="43">
        <v>546.38</v>
      </c>
      <c r="I75" s="18">
        <f t="shared" si="20"/>
        <v>32.78</v>
      </c>
      <c r="J75" s="18">
        <f t="shared" si="21"/>
        <v>0</v>
      </c>
      <c r="K75" s="29">
        <f t="shared" si="13"/>
        <v>0</v>
      </c>
      <c r="L75" s="17">
        <f t="shared" si="22"/>
        <v>32.78</v>
      </c>
      <c r="M75" s="29">
        <f t="shared" si="23"/>
        <v>1</v>
      </c>
      <c r="N75" s="18">
        <f t="shared" si="15"/>
        <v>32.78</v>
      </c>
      <c r="O75" s="26">
        <f t="shared" si="16"/>
        <v>1</v>
      </c>
      <c r="P75" s="18">
        <f t="shared" si="17"/>
        <v>0</v>
      </c>
      <c r="Q75" s="20">
        <f t="shared" si="18"/>
        <v>0</v>
      </c>
    </row>
    <row r="76" spans="1:20" ht="51" x14ac:dyDescent="0.2">
      <c r="A76" s="40" t="s">
        <v>166</v>
      </c>
      <c r="B76" s="40" t="s">
        <v>70</v>
      </c>
      <c r="C76" s="41" t="s">
        <v>18</v>
      </c>
      <c r="D76" s="42">
        <v>0.62</v>
      </c>
      <c r="E76" s="24">
        <v>0</v>
      </c>
      <c r="F76" s="24">
        <v>0.62</v>
      </c>
      <c r="G76" s="22">
        <f t="shared" si="19"/>
        <v>0.62</v>
      </c>
      <c r="H76" s="43">
        <v>1719.15</v>
      </c>
      <c r="I76" s="18">
        <f t="shared" si="20"/>
        <v>1065.8699999999999</v>
      </c>
      <c r="J76" s="18">
        <f t="shared" si="21"/>
        <v>0</v>
      </c>
      <c r="K76" s="29">
        <f t="shared" si="13"/>
        <v>0</v>
      </c>
      <c r="L76" s="17">
        <f t="shared" si="22"/>
        <v>1065.8699999999999</v>
      </c>
      <c r="M76" s="29">
        <f t="shared" si="23"/>
        <v>1</v>
      </c>
      <c r="N76" s="18">
        <f t="shared" si="15"/>
        <v>1065.8699999999999</v>
      </c>
      <c r="O76" s="26">
        <f t="shared" si="16"/>
        <v>1</v>
      </c>
      <c r="P76" s="18">
        <f t="shared" si="17"/>
        <v>0</v>
      </c>
      <c r="Q76" s="20">
        <f t="shared" si="18"/>
        <v>0</v>
      </c>
    </row>
    <row r="77" spans="1:20" ht="38.25" x14ac:dyDescent="0.2">
      <c r="A77" s="40" t="s">
        <v>167</v>
      </c>
      <c r="B77" s="40" t="s">
        <v>60</v>
      </c>
      <c r="C77" s="41" t="s">
        <v>18</v>
      </c>
      <c r="D77" s="42">
        <v>0.4</v>
      </c>
      <c r="E77" s="24">
        <v>0</v>
      </c>
      <c r="F77" s="24">
        <v>0.4</v>
      </c>
      <c r="G77" s="22">
        <f t="shared" si="19"/>
        <v>0.4</v>
      </c>
      <c r="H77" s="43">
        <v>29.45</v>
      </c>
      <c r="I77" s="18">
        <f t="shared" si="20"/>
        <v>11.78</v>
      </c>
      <c r="J77" s="18">
        <f t="shared" si="21"/>
        <v>0</v>
      </c>
      <c r="K77" s="29">
        <f t="shared" si="13"/>
        <v>0</v>
      </c>
      <c r="L77" s="17">
        <f t="shared" si="22"/>
        <v>11.78</v>
      </c>
      <c r="M77" s="29">
        <f t="shared" si="23"/>
        <v>1</v>
      </c>
      <c r="N77" s="18">
        <f t="shared" si="15"/>
        <v>11.78</v>
      </c>
      <c r="O77" s="26">
        <f t="shared" si="16"/>
        <v>1</v>
      </c>
      <c r="P77" s="18">
        <f t="shared" si="17"/>
        <v>0</v>
      </c>
      <c r="Q77" s="20">
        <f t="shared" si="18"/>
        <v>0</v>
      </c>
    </row>
    <row r="78" spans="1:20" x14ac:dyDescent="0.2">
      <c r="A78" s="7" t="s">
        <v>37</v>
      </c>
      <c r="B78" s="7" t="s">
        <v>168</v>
      </c>
      <c r="C78" s="41"/>
      <c r="D78" s="42"/>
      <c r="E78" s="24"/>
      <c r="F78" s="24"/>
      <c r="G78" s="22"/>
      <c r="H78" s="43"/>
      <c r="I78" s="17">
        <f>SUM(I79:I83)</f>
        <v>3595.05</v>
      </c>
      <c r="J78" s="17">
        <f>SUM(J79:J83)</f>
        <v>0</v>
      </c>
      <c r="K78" s="29">
        <f t="shared" si="13"/>
        <v>0</v>
      </c>
      <c r="L78" s="17">
        <f>SUM(L79:L83)</f>
        <v>3595.05</v>
      </c>
      <c r="M78" s="29">
        <f t="shared" si="23"/>
        <v>1</v>
      </c>
      <c r="N78" s="18">
        <f t="shared" si="15"/>
        <v>3595.05</v>
      </c>
      <c r="O78" s="26">
        <f t="shared" si="16"/>
        <v>1</v>
      </c>
      <c r="P78" s="18">
        <f t="shared" si="17"/>
        <v>0</v>
      </c>
      <c r="Q78" s="20">
        <f t="shared" si="18"/>
        <v>0</v>
      </c>
    </row>
    <row r="79" spans="1:20" ht="51" x14ac:dyDescent="0.2">
      <c r="A79" s="40" t="s">
        <v>72</v>
      </c>
      <c r="B79" s="40" t="s">
        <v>169</v>
      </c>
      <c r="C79" s="41" t="s">
        <v>8</v>
      </c>
      <c r="D79" s="42">
        <v>1</v>
      </c>
      <c r="E79" s="24">
        <v>0</v>
      </c>
      <c r="F79" s="24">
        <v>1</v>
      </c>
      <c r="G79" s="22">
        <f t="shared" si="19"/>
        <v>1</v>
      </c>
      <c r="H79" s="43">
        <v>2799.46</v>
      </c>
      <c r="I79" s="18">
        <f t="shared" si="20"/>
        <v>2799.46</v>
      </c>
      <c r="J79" s="18">
        <f t="shared" si="21"/>
        <v>0</v>
      </c>
      <c r="K79" s="29">
        <f t="shared" si="13"/>
        <v>0</v>
      </c>
      <c r="L79" s="17">
        <f t="shared" si="22"/>
        <v>2799.46</v>
      </c>
      <c r="M79" s="29">
        <f t="shared" si="23"/>
        <v>1</v>
      </c>
      <c r="N79" s="18">
        <f t="shared" si="15"/>
        <v>2799.46</v>
      </c>
      <c r="O79" s="26">
        <f t="shared" si="16"/>
        <v>1</v>
      </c>
      <c r="P79" s="18">
        <f t="shared" si="17"/>
        <v>0</v>
      </c>
      <c r="Q79" s="20">
        <f t="shared" si="18"/>
        <v>0</v>
      </c>
    </row>
    <row r="80" spans="1:20" ht="25.5" x14ac:dyDescent="0.2">
      <c r="A80" s="40" t="s">
        <v>73</v>
      </c>
      <c r="B80" s="40" t="s">
        <v>170</v>
      </c>
      <c r="C80" s="41" t="s">
        <v>16</v>
      </c>
      <c r="D80" s="42">
        <v>2.0099999999999998</v>
      </c>
      <c r="E80" s="24">
        <v>0</v>
      </c>
      <c r="F80" s="24">
        <v>2.0099999999999998</v>
      </c>
      <c r="G80" s="22">
        <f t="shared" si="19"/>
        <v>2.0099999999999998</v>
      </c>
      <c r="H80" s="43">
        <v>38.880000000000003</v>
      </c>
      <c r="I80" s="18">
        <f t="shared" si="20"/>
        <v>78.150000000000006</v>
      </c>
      <c r="J80" s="18">
        <f t="shared" si="21"/>
        <v>0</v>
      </c>
      <c r="K80" s="29">
        <f t="shared" si="13"/>
        <v>0</v>
      </c>
      <c r="L80" s="17">
        <f t="shared" si="22"/>
        <v>78.150000000000006</v>
      </c>
      <c r="M80" s="29">
        <f t="shared" si="23"/>
        <v>1</v>
      </c>
      <c r="N80" s="18">
        <f t="shared" si="15"/>
        <v>78.150000000000006</v>
      </c>
      <c r="O80" s="26">
        <f t="shared" si="16"/>
        <v>1</v>
      </c>
      <c r="P80" s="18">
        <f t="shared" si="17"/>
        <v>0</v>
      </c>
      <c r="Q80" s="20">
        <f t="shared" si="18"/>
        <v>0</v>
      </c>
    </row>
    <row r="81" spans="1:17" ht="63.75" x14ac:dyDescent="0.2">
      <c r="A81" s="40" t="s">
        <v>74</v>
      </c>
      <c r="B81" s="40" t="s">
        <v>171</v>
      </c>
      <c r="C81" s="41" t="s">
        <v>16</v>
      </c>
      <c r="D81" s="42">
        <v>2.0099999999999998</v>
      </c>
      <c r="E81" s="24">
        <v>0</v>
      </c>
      <c r="F81" s="24">
        <v>2.0099999999999998</v>
      </c>
      <c r="G81" s="22">
        <f t="shared" si="19"/>
        <v>2.0099999999999998</v>
      </c>
      <c r="H81" s="43">
        <v>98.74</v>
      </c>
      <c r="I81" s="18">
        <f t="shared" si="20"/>
        <v>198.47</v>
      </c>
      <c r="J81" s="18">
        <f t="shared" si="21"/>
        <v>0</v>
      </c>
      <c r="K81" s="29">
        <f t="shared" si="13"/>
        <v>0</v>
      </c>
      <c r="L81" s="17">
        <f t="shared" si="22"/>
        <v>198.47</v>
      </c>
      <c r="M81" s="29">
        <f t="shared" si="23"/>
        <v>1</v>
      </c>
      <c r="N81" s="18">
        <f t="shared" si="15"/>
        <v>198.47</v>
      </c>
      <c r="O81" s="26">
        <f t="shared" si="16"/>
        <v>1</v>
      </c>
      <c r="P81" s="18">
        <f t="shared" si="17"/>
        <v>0</v>
      </c>
      <c r="Q81" s="20">
        <f t="shared" si="18"/>
        <v>0</v>
      </c>
    </row>
    <row r="82" spans="1:17" ht="25.5" x14ac:dyDescent="0.2">
      <c r="A82" s="40" t="s">
        <v>75</v>
      </c>
      <c r="B82" s="40" t="s">
        <v>172</v>
      </c>
      <c r="C82" s="41" t="s">
        <v>16</v>
      </c>
      <c r="D82" s="42">
        <v>2.0099999999999998</v>
      </c>
      <c r="E82" s="24">
        <v>0</v>
      </c>
      <c r="F82" s="24">
        <v>2.0099999999999998</v>
      </c>
      <c r="G82" s="22">
        <f t="shared" si="19"/>
        <v>2.0099999999999998</v>
      </c>
      <c r="H82" s="43">
        <v>12.44</v>
      </c>
      <c r="I82" s="18">
        <f t="shared" si="20"/>
        <v>25</v>
      </c>
      <c r="J82" s="18">
        <f t="shared" si="21"/>
        <v>0</v>
      </c>
      <c r="K82" s="29">
        <f t="shared" si="13"/>
        <v>0</v>
      </c>
      <c r="L82" s="17">
        <f t="shared" si="22"/>
        <v>25</v>
      </c>
      <c r="M82" s="29">
        <f t="shared" si="23"/>
        <v>1</v>
      </c>
      <c r="N82" s="18">
        <f t="shared" si="15"/>
        <v>25</v>
      </c>
      <c r="O82" s="26">
        <f t="shared" si="16"/>
        <v>1</v>
      </c>
      <c r="P82" s="18">
        <f t="shared" si="17"/>
        <v>0</v>
      </c>
      <c r="Q82" s="20">
        <f t="shared" si="18"/>
        <v>0</v>
      </c>
    </row>
    <row r="83" spans="1:17" ht="51" x14ac:dyDescent="0.2">
      <c r="A83" s="40" t="s">
        <v>76</v>
      </c>
      <c r="B83" s="40" t="s">
        <v>148</v>
      </c>
      <c r="C83" s="41" t="s">
        <v>18</v>
      </c>
      <c r="D83" s="42">
        <v>0.27</v>
      </c>
      <c r="E83" s="24">
        <v>0</v>
      </c>
      <c r="F83" s="24">
        <v>0.27</v>
      </c>
      <c r="G83" s="22">
        <f t="shared" si="19"/>
        <v>0.27</v>
      </c>
      <c r="H83" s="43">
        <v>1829.52</v>
      </c>
      <c r="I83" s="18">
        <f t="shared" si="20"/>
        <v>493.97</v>
      </c>
      <c r="J83" s="18">
        <f t="shared" si="21"/>
        <v>0</v>
      </c>
      <c r="K83" s="29">
        <f t="shared" si="13"/>
        <v>0</v>
      </c>
      <c r="L83" s="17">
        <f t="shared" si="22"/>
        <v>493.97</v>
      </c>
      <c r="M83" s="29">
        <f t="shared" si="23"/>
        <v>1</v>
      </c>
      <c r="N83" s="18">
        <f t="shared" si="15"/>
        <v>493.97</v>
      </c>
      <c r="O83" s="26">
        <f t="shared" si="16"/>
        <v>1</v>
      </c>
      <c r="P83" s="18">
        <f t="shared" si="17"/>
        <v>0</v>
      </c>
      <c r="Q83" s="20">
        <f t="shared" si="18"/>
        <v>0</v>
      </c>
    </row>
    <row r="84" spans="1:17" x14ac:dyDescent="0.2">
      <c r="A84" s="7" t="s">
        <v>38</v>
      </c>
      <c r="B84" s="7" t="s">
        <v>173</v>
      </c>
      <c r="C84" s="41"/>
      <c r="D84" s="42"/>
      <c r="E84" s="24"/>
      <c r="F84" s="24"/>
      <c r="G84" s="22"/>
      <c r="H84" s="43"/>
      <c r="I84" s="17">
        <f>SUM(I85:I86)</f>
        <v>42987.95</v>
      </c>
      <c r="J84" s="17">
        <f>SUM(J85:J86)</f>
        <v>0</v>
      </c>
      <c r="K84" s="29">
        <f t="shared" si="13"/>
        <v>0</v>
      </c>
      <c r="L84" s="17">
        <f>SUM(L85:L86)</f>
        <v>42987.95</v>
      </c>
      <c r="M84" s="29">
        <f t="shared" si="23"/>
        <v>1</v>
      </c>
      <c r="N84" s="18">
        <f t="shared" si="15"/>
        <v>42987.95</v>
      </c>
      <c r="O84" s="26">
        <f t="shared" si="16"/>
        <v>1</v>
      </c>
      <c r="P84" s="18">
        <f t="shared" si="17"/>
        <v>0</v>
      </c>
      <c r="Q84" s="20">
        <f t="shared" si="18"/>
        <v>0</v>
      </c>
    </row>
    <row r="85" spans="1:17" ht="38.25" x14ac:dyDescent="0.2">
      <c r="A85" s="40" t="s">
        <v>39</v>
      </c>
      <c r="B85" s="40" t="s">
        <v>174</v>
      </c>
      <c r="C85" s="41" t="s">
        <v>175</v>
      </c>
      <c r="D85" s="42">
        <v>18</v>
      </c>
      <c r="E85" s="24">
        <v>0</v>
      </c>
      <c r="F85" s="24">
        <v>18</v>
      </c>
      <c r="G85" s="22">
        <f t="shared" si="19"/>
        <v>18</v>
      </c>
      <c r="H85" s="43">
        <v>1674.9</v>
      </c>
      <c r="I85" s="18">
        <f t="shared" si="20"/>
        <v>30148.2</v>
      </c>
      <c r="J85" s="18">
        <f t="shared" si="21"/>
        <v>0</v>
      </c>
      <c r="K85" s="29">
        <f t="shared" si="13"/>
        <v>0</v>
      </c>
      <c r="L85" s="17">
        <f t="shared" si="22"/>
        <v>30148.2</v>
      </c>
      <c r="M85" s="29">
        <f t="shared" si="23"/>
        <v>1</v>
      </c>
      <c r="N85" s="18">
        <f t="shared" si="15"/>
        <v>30148.2</v>
      </c>
      <c r="O85" s="26">
        <f t="shared" si="16"/>
        <v>1</v>
      </c>
      <c r="P85" s="18">
        <f t="shared" si="17"/>
        <v>0</v>
      </c>
      <c r="Q85" s="20">
        <f t="shared" si="18"/>
        <v>0</v>
      </c>
    </row>
    <row r="86" spans="1:17" ht="51" x14ac:dyDescent="0.2">
      <c r="A86" s="40" t="s">
        <v>176</v>
      </c>
      <c r="B86" s="40" t="s">
        <v>177</v>
      </c>
      <c r="C86" s="41" t="s">
        <v>175</v>
      </c>
      <c r="D86" s="42">
        <v>11</v>
      </c>
      <c r="E86" s="24">
        <v>0</v>
      </c>
      <c r="F86" s="24">
        <v>11</v>
      </c>
      <c r="G86" s="22">
        <f t="shared" si="19"/>
        <v>11</v>
      </c>
      <c r="H86" s="43">
        <v>1167.25</v>
      </c>
      <c r="I86" s="18">
        <f t="shared" si="20"/>
        <v>12839.75</v>
      </c>
      <c r="J86" s="18">
        <f t="shared" si="21"/>
        <v>0</v>
      </c>
      <c r="K86" s="29">
        <f t="shared" si="13"/>
        <v>0</v>
      </c>
      <c r="L86" s="17">
        <f t="shared" si="22"/>
        <v>12839.75</v>
      </c>
      <c r="M86" s="29">
        <f t="shared" si="23"/>
        <v>1</v>
      </c>
      <c r="N86" s="18">
        <f t="shared" si="15"/>
        <v>12839.75</v>
      </c>
      <c r="O86" s="26">
        <f t="shared" si="16"/>
        <v>1</v>
      </c>
      <c r="P86" s="18">
        <f t="shared" si="17"/>
        <v>0</v>
      </c>
      <c r="Q86" s="20">
        <f t="shared" si="18"/>
        <v>0</v>
      </c>
    </row>
    <row r="87" spans="1:17" x14ac:dyDescent="0.2">
      <c r="A87" s="7" t="s">
        <v>40</v>
      </c>
      <c r="B87" s="7" t="s">
        <v>178</v>
      </c>
      <c r="C87" s="41"/>
      <c r="D87" s="42"/>
      <c r="E87" s="24"/>
      <c r="F87" s="24"/>
      <c r="G87" s="22"/>
      <c r="H87" s="43"/>
      <c r="I87" s="17">
        <f>SUM(I88:I93)</f>
        <v>20328.329999999998</v>
      </c>
      <c r="J87" s="17">
        <f>SUM(J88:J93)</f>
        <v>0</v>
      </c>
      <c r="K87" s="29">
        <f t="shared" si="13"/>
        <v>0</v>
      </c>
      <c r="L87" s="17">
        <f>SUM(L88:L93)</f>
        <v>20328.329999999998</v>
      </c>
      <c r="M87" s="29">
        <f t="shared" si="23"/>
        <v>1</v>
      </c>
      <c r="N87" s="18">
        <f t="shared" si="15"/>
        <v>20328.329999999998</v>
      </c>
      <c r="O87" s="26">
        <f t="shared" si="16"/>
        <v>1</v>
      </c>
      <c r="P87" s="18">
        <f t="shared" si="17"/>
        <v>0</v>
      </c>
      <c r="Q87" s="20">
        <f t="shared" si="18"/>
        <v>0</v>
      </c>
    </row>
    <row r="88" spans="1:17" ht="25.5" x14ac:dyDescent="0.2">
      <c r="A88" s="40" t="s">
        <v>41</v>
      </c>
      <c r="B88" s="40" t="s">
        <v>179</v>
      </c>
      <c r="C88" s="41" t="s">
        <v>8</v>
      </c>
      <c r="D88" s="42">
        <v>1</v>
      </c>
      <c r="E88" s="24">
        <v>0</v>
      </c>
      <c r="F88" s="24">
        <v>1</v>
      </c>
      <c r="G88" s="22">
        <f t="shared" si="19"/>
        <v>1</v>
      </c>
      <c r="H88" s="43">
        <v>3438.53</v>
      </c>
      <c r="I88" s="18">
        <f t="shared" si="20"/>
        <v>3438.53</v>
      </c>
      <c r="J88" s="18">
        <f t="shared" si="21"/>
        <v>0</v>
      </c>
      <c r="K88" s="29">
        <f t="shared" si="13"/>
        <v>0</v>
      </c>
      <c r="L88" s="17">
        <f t="shared" si="22"/>
        <v>3438.53</v>
      </c>
      <c r="M88" s="29">
        <f t="shared" si="23"/>
        <v>1</v>
      </c>
      <c r="N88" s="18">
        <f t="shared" si="15"/>
        <v>3438.53</v>
      </c>
      <c r="O88" s="26">
        <f t="shared" si="16"/>
        <v>1</v>
      </c>
      <c r="P88" s="18">
        <f t="shared" si="17"/>
        <v>0</v>
      </c>
      <c r="Q88" s="20">
        <f t="shared" si="18"/>
        <v>0</v>
      </c>
    </row>
    <row r="89" spans="1:17" ht="25.5" x14ac:dyDescent="0.2">
      <c r="A89" s="40" t="s">
        <v>180</v>
      </c>
      <c r="B89" s="40" t="s">
        <v>181</v>
      </c>
      <c r="C89" s="41" t="s">
        <v>175</v>
      </c>
      <c r="D89" s="42">
        <v>1</v>
      </c>
      <c r="E89" s="24">
        <v>0</v>
      </c>
      <c r="F89" s="24">
        <v>1</v>
      </c>
      <c r="G89" s="22">
        <f t="shared" si="19"/>
        <v>1</v>
      </c>
      <c r="H89" s="43">
        <v>3739.22</v>
      </c>
      <c r="I89" s="18">
        <f t="shared" si="20"/>
        <v>3739.22</v>
      </c>
      <c r="J89" s="18">
        <f t="shared" si="21"/>
        <v>0</v>
      </c>
      <c r="K89" s="29">
        <f t="shared" si="13"/>
        <v>0</v>
      </c>
      <c r="L89" s="17">
        <f t="shared" si="22"/>
        <v>3739.22</v>
      </c>
      <c r="M89" s="29">
        <f t="shared" si="23"/>
        <v>1</v>
      </c>
      <c r="N89" s="18">
        <f t="shared" si="15"/>
        <v>3739.22</v>
      </c>
      <c r="O89" s="26">
        <f t="shared" si="16"/>
        <v>1</v>
      </c>
      <c r="P89" s="18">
        <f t="shared" si="17"/>
        <v>0</v>
      </c>
      <c r="Q89" s="20">
        <f t="shared" si="18"/>
        <v>0</v>
      </c>
    </row>
    <row r="90" spans="1:17" ht="25.5" x14ac:dyDescent="0.2">
      <c r="A90" s="40" t="s">
        <v>182</v>
      </c>
      <c r="B90" s="40" t="s">
        <v>183</v>
      </c>
      <c r="C90" s="41" t="s">
        <v>175</v>
      </c>
      <c r="D90" s="42">
        <v>1</v>
      </c>
      <c r="E90" s="24">
        <v>0</v>
      </c>
      <c r="F90" s="24">
        <v>1</v>
      </c>
      <c r="G90" s="22">
        <f t="shared" si="19"/>
        <v>1</v>
      </c>
      <c r="H90" s="43">
        <v>4698.2299999999996</v>
      </c>
      <c r="I90" s="18">
        <f t="shared" si="20"/>
        <v>4698.2299999999996</v>
      </c>
      <c r="J90" s="18">
        <f t="shared" si="21"/>
        <v>0</v>
      </c>
      <c r="K90" s="29">
        <f t="shared" si="13"/>
        <v>0</v>
      </c>
      <c r="L90" s="17">
        <f t="shared" si="22"/>
        <v>4698.2299999999996</v>
      </c>
      <c r="M90" s="29">
        <f t="shared" si="23"/>
        <v>1</v>
      </c>
      <c r="N90" s="18">
        <f t="shared" si="15"/>
        <v>4698.2299999999996</v>
      </c>
      <c r="O90" s="26">
        <f t="shared" si="16"/>
        <v>1</v>
      </c>
      <c r="P90" s="18">
        <f t="shared" si="17"/>
        <v>0</v>
      </c>
      <c r="Q90" s="20">
        <f t="shared" si="18"/>
        <v>0</v>
      </c>
    </row>
    <row r="91" spans="1:17" ht="25.5" x14ac:dyDescent="0.2">
      <c r="A91" s="40" t="s">
        <v>184</v>
      </c>
      <c r="B91" s="40" t="s">
        <v>185</v>
      </c>
      <c r="C91" s="41" t="s">
        <v>175</v>
      </c>
      <c r="D91" s="42">
        <v>1</v>
      </c>
      <c r="E91" s="24">
        <v>0</v>
      </c>
      <c r="F91" s="24">
        <v>1</v>
      </c>
      <c r="G91" s="22">
        <f t="shared" si="19"/>
        <v>1</v>
      </c>
      <c r="H91" s="43">
        <v>3208.25</v>
      </c>
      <c r="I91" s="18">
        <f t="shared" si="20"/>
        <v>3208.25</v>
      </c>
      <c r="J91" s="18">
        <f t="shared" si="21"/>
        <v>0</v>
      </c>
      <c r="K91" s="29">
        <f t="shared" si="13"/>
        <v>0</v>
      </c>
      <c r="L91" s="17">
        <f t="shared" si="22"/>
        <v>3208.25</v>
      </c>
      <c r="M91" s="29">
        <f t="shared" si="23"/>
        <v>1</v>
      </c>
      <c r="N91" s="18">
        <f t="shared" si="15"/>
        <v>3208.25</v>
      </c>
      <c r="O91" s="26">
        <f t="shared" si="16"/>
        <v>1</v>
      </c>
      <c r="P91" s="18">
        <f t="shared" si="17"/>
        <v>0</v>
      </c>
      <c r="Q91" s="20">
        <f t="shared" si="18"/>
        <v>0</v>
      </c>
    </row>
    <row r="92" spans="1:17" ht="25.5" x14ac:dyDescent="0.2">
      <c r="A92" s="40" t="s">
        <v>186</v>
      </c>
      <c r="B92" s="40" t="s">
        <v>187</v>
      </c>
      <c r="C92" s="41" t="s">
        <v>175</v>
      </c>
      <c r="D92" s="42">
        <v>1</v>
      </c>
      <c r="E92" s="24">
        <v>0</v>
      </c>
      <c r="F92" s="24">
        <v>1</v>
      </c>
      <c r="G92" s="22">
        <f t="shared" si="19"/>
        <v>1</v>
      </c>
      <c r="H92" s="43">
        <v>2881.19</v>
      </c>
      <c r="I92" s="18">
        <f t="shared" si="20"/>
        <v>2881.19</v>
      </c>
      <c r="J92" s="18">
        <f t="shared" si="21"/>
        <v>0</v>
      </c>
      <c r="K92" s="29">
        <f t="shared" si="13"/>
        <v>0</v>
      </c>
      <c r="L92" s="17">
        <f t="shared" si="22"/>
        <v>2881.19</v>
      </c>
      <c r="M92" s="29">
        <f t="shared" si="23"/>
        <v>1</v>
      </c>
      <c r="N92" s="18">
        <f t="shared" si="15"/>
        <v>2881.19</v>
      </c>
      <c r="O92" s="26">
        <f t="shared" si="16"/>
        <v>1</v>
      </c>
      <c r="P92" s="18">
        <f t="shared" si="17"/>
        <v>0</v>
      </c>
      <c r="Q92" s="20">
        <f t="shared" si="18"/>
        <v>0</v>
      </c>
    </row>
    <row r="93" spans="1:17" x14ac:dyDescent="0.2">
      <c r="A93" s="40" t="s">
        <v>188</v>
      </c>
      <c r="B93" s="40" t="s">
        <v>189</v>
      </c>
      <c r="C93" s="41" t="s">
        <v>175</v>
      </c>
      <c r="D93" s="42">
        <v>1</v>
      </c>
      <c r="E93" s="24">
        <v>0</v>
      </c>
      <c r="F93" s="24">
        <v>1</v>
      </c>
      <c r="G93" s="22">
        <f t="shared" si="19"/>
        <v>1</v>
      </c>
      <c r="H93" s="43">
        <v>2362.91</v>
      </c>
      <c r="I93" s="18">
        <f t="shared" si="20"/>
        <v>2362.91</v>
      </c>
      <c r="J93" s="18">
        <f t="shared" si="21"/>
        <v>0</v>
      </c>
      <c r="K93" s="29">
        <f t="shared" si="13"/>
        <v>0</v>
      </c>
      <c r="L93" s="17">
        <f t="shared" si="22"/>
        <v>2362.91</v>
      </c>
      <c r="M93" s="29">
        <f t="shared" si="23"/>
        <v>1</v>
      </c>
      <c r="N93" s="18">
        <f t="shared" si="15"/>
        <v>2362.91</v>
      </c>
      <c r="O93" s="26">
        <f t="shared" si="16"/>
        <v>1</v>
      </c>
      <c r="P93" s="18">
        <f t="shared" si="17"/>
        <v>0</v>
      </c>
      <c r="Q93" s="20">
        <f t="shared" si="18"/>
        <v>0</v>
      </c>
    </row>
    <row r="94" spans="1:17" x14ac:dyDescent="0.2">
      <c r="A94" s="7" t="s">
        <v>190</v>
      </c>
      <c r="B94" s="7" t="s">
        <v>191</v>
      </c>
      <c r="C94" s="41"/>
      <c r="D94" s="42"/>
      <c r="E94" s="24"/>
      <c r="F94" s="24"/>
      <c r="G94" s="22"/>
      <c r="H94" s="43"/>
      <c r="I94" s="17">
        <f>SUM(I95:I100)</f>
        <v>54427.5</v>
      </c>
      <c r="J94" s="17">
        <f>SUM(J95:J100)</f>
        <v>0</v>
      </c>
      <c r="K94" s="29">
        <f t="shared" si="13"/>
        <v>0</v>
      </c>
      <c r="L94" s="17">
        <f>SUM(L95:L100)</f>
        <v>54427.5</v>
      </c>
      <c r="M94" s="29">
        <f t="shared" si="23"/>
        <v>1</v>
      </c>
      <c r="N94" s="18">
        <f t="shared" si="15"/>
        <v>54427.5</v>
      </c>
      <c r="O94" s="26">
        <f t="shared" si="16"/>
        <v>1</v>
      </c>
      <c r="P94" s="18">
        <f t="shared" si="17"/>
        <v>0</v>
      </c>
      <c r="Q94" s="20">
        <f t="shared" si="18"/>
        <v>0</v>
      </c>
    </row>
    <row r="95" spans="1:17" ht="38.25" x14ac:dyDescent="0.2">
      <c r="A95" s="40" t="s">
        <v>192</v>
      </c>
      <c r="B95" s="40" t="s">
        <v>193</v>
      </c>
      <c r="C95" s="41" t="s">
        <v>8</v>
      </c>
      <c r="D95" s="42">
        <v>1</v>
      </c>
      <c r="E95" s="24">
        <v>0</v>
      </c>
      <c r="F95" s="24">
        <v>1</v>
      </c>
      <c r="G95" s="22">
        <f t="shared" si="19"/>
        <v>1</v>
      </c>
      <c r="H95" s="43">
        <v>4735.93</v>
      </c>
      <c r="I95" s="18">
        <f t="shared" si="20"/>
        <v>4735.93</v>
      </c>
      <c r="J95" s="18">
        <f t="shared" si="21"/>
        <v>0</v>
      </c>
      <c r="K95" s="29">
        <f t="shared" si="13"/>
        <v>0</v>
      </c>
      <c r="L95" s="17">
        <f t="shared" si="22"/>
        <v>4735.93</v>
      </c>
      <c r="M95" s="29">
        <f t="shared" si="23"/>
        <v>1</v>
      </c>
      <c r="N95" s="18">
        <f t="shared" si="15"/>
        <v>4735.93</v>
      </c>
      <c r="O95" s="26">
        <f t="shared" si="16"/>
        <v>1</v>
      </c>
      <c r="P95" s="18">
        <f t="shared" si="17"/>
        <v>0</v>
      </c>
      <c r="Q95" s="20">
        <f t="shared" si="18"/>
        <v>0</v>
      </c>
    </row>
    <row r="96" spans="1:17" ht="25.5" x14ac:dyDescent="0.2">
      <c r="A96" s="40" t="s">
        <v>194</v>
      </c>
      <c r="B96" s="40" t="s">
        <v>195</v>
      </c>
      <c r="C96" s="41" t="s">
        <v>8</v>
      </c>
      <c r="D96" s="42">
        <v>1</v>
      </c>
      <c r="E96" s="24">
        <v>0</v>
      </c>
      <c r="F96" s="24">
        <v>1</v>
      </c>
      <c r="G96" s="22">
        <f t="shared" si="19"/>
        <v>1</v>
      </c>
      <c r="H96" s="43">
        <v>4543.3</v>
      </c>
      <c r="I96" s="18">
        <f t="shared" si="20"/>
        <v>4543.3</v>
      </c>
      <c r="J96" s="18">
        <f t="shared" si="21"/>
        <v>0</v>
      </c>
      <c r="K96" s="29">
        <f t="shared" si="13"/>
        <v>0</v>
      </c>
      <c r="L96" s="17">
        <f t="shared" si="22"/>
        <v>4543.3</v>
      </c>
      <c r="M96" s="29">
        <f t="shared" si="23"/>
        <v>1</v>
      </c>
      <c r="N96" s="18">
        <f t="shared" si="15"/>
        <v>4543.3</v>
      </c>
      <c r="O96" s="26">
        <f t="shared" si="16"/>
        <v>1</v>
      </c>
      <c r="P96" s="18">
        <f t="shared" si="17"/>
        <v>0</v>
      </c>
      <c r="Q96" s="20">
        <f t="shared" si="18"/>
        <v>0</v>
      </c>
    </row>
    <row r="97" spans="1:17" ht="25.5" x14ac:dyDescent="0.2">
      <c r="A97" s="40" t="s">
        <v>196</v>
      </c>
      <c r="B97" s="40" t="s">
        <v>197</v>
      </c>
      <c r="C97" s="41" t="s">
        <v>8</v>
      </c>
      <c r="D97" s="42">
        <v>1</v>
      </c>
      <c r="E97" s="24">
        <v>0</v>
      </c>
      <c r="F97" s="24">
        <v>1</v>
      </c>
      <c r="G97" s="22">
        <f t="shared" si="19"/>
        <v>1</v>
      </c>
      <c r="H97" s="43">
        <v>5581.48</v>
      </c>
      <c r="I97" s="18">
        <f t="shared" si="20"/>
        <v>5581.48</v>
      </c>
      <c r="J97" s="18">
        <f t="shared" si="21"/>
        <v>0</v>
      </c>
      <c r="K97" s="29">
        <f t="shared" si="13"/>
        <v>0</v>
      </c>
      <c r="L97" s="17">
        <f t="shared" si="22"/>
        <v>5581.48</v>
      </c>
      <c r="M97" s="29">
        <f t="shared" si="23"/>
        <v>1</v>
      </c>
      <c r="N97" s="18">
        <f t="shared" si="15"/>
        <v>5581.48</v>
      </c>
      <c r="O97" s="26">
        <f t="shared" si="16"/>
        <v>1</v>
      </c>
      <c r="P97" s="18">
        <f t="shared" si="17"/>
        <v>0</v>
      </c>
      <c r="Q97" s="20">
        <f t="shared" si="18"/>
        <v>0</v>
      </c>
    </row>
    <row r="98" spans="1:17" ht="25.5" x14ac:dyDescent="0.2">
      <c r="A98" s="40" t="s">
        <v>198</v>
      </c>
      <c r="B98" s="40" t="s">
        <v>199</v>
      </c>
      <c r="C98" s="41" t="s">
        <v>8</v>
      </c>
      <c r="D98" s="42">
        <v>1</v>
      </c>
      <c r="E98" s="24">
        <v>0</v>
      </c>
      <c r="F98" s="24">
        <v>1</v>
      </c>
      <c r="G98" s="22">
        <f t="shared" si="19"/>
        <v>1</v>
      </c>
      <c r="H98" s="43">
        <v>12814.55</v>
      </c>
      <c r="I98" s="18">
        <f t="shared" si="20"/>
        <v>12814.55</v>
      </c>
      <c r="J98" s="18">
        <f t="shared" si="21"/>
        <v>0</v>
      </c>
      <c r="K98" s="29">
        <f t="shared" si="13"/>
        <v>0</v>
      </c>
      <c r="L98" s="17">
        <f t="shared" si="22"/>
        <v>12814.55</v>
      </c>
      <c r="M98" s="29">
        <f t="shared" si="23"/>
        <v>1</v>
      </c>
      <c r="N98" s="18">
        <f t="shared" si="15"/>
        <v>12814.55</v>
      </c>
      <c r="O98" s="26">
        <f t="shared" si="16"/>
        <v>1</v>
      </c>
      <c r="P98" s="18">
        <f t="shared" si="17"/>
        <v>0</v>
      </c>
      <c r="Q98" s="20">
        <f t="shared" si="18"/>
        <v>0</v>
      </c>
    </row>
    <row r="99" spans="1:17" ht="25.5" x14ac:dyDescent="0.2">
      <c r="A99" s="40" t="s">
        <v>200</v>
      </c>
      <c r="B99" s="40" t="s">
        <v>201</v>
      </c>
      <c r="C99" s="41" t="s">
        <v>8</v>
      </c>
      <c r="D99" s="42">
        <v>1</v>
      </c>
      <c r="E99" s="24">
        <v>0</v>
      </c>
      <c r="F99" s="24">
        <v>1</v>
      </c>
      <c r="G99" s="22">
        <f t="shared" si="19"/>
        <v>1</v>
      </c>
      <c r="H99" s="43">
        <v>7761.33</v>
      </c>
      <c r="I99" s="18">
        <f t="shared" si="20"/>
        <v>7761.33</v>
      </c>
      <c r="J99" s="18">
        <f t="shared" si="21"/>
        <v>0</v>
      </c>
      <c r="K99" s="29">
        <f t="shared" si="13"/>
        <v>0</v>
      </c>
      <c r="L99" s="17">
        <f t="shared" si="22"/>
        <v>7761.33</v>
      </c>
      <c r="M99" s="29">
        <f t="shared" si="23"/>
        <v>1</v>
      </c>
      <c r="N99" s="18">
        <f t="shared" si="15"/>
        <v>7761.33</v>
      </c>
      <c r="O99" s="26">
        <f t="shared" si="16"/>
        <v>1</v>
      </c>
      <c r="P99" s="18">
        <f t="shared" si="17"/>
        <v>0</v>
      </c>
      <c r="Q99" s="20">
        <f t="shared" si="18"/>
        <v>0</v>
      </c>
    </row>
    <row r="100" spans="1:17" ht="38.25" x14ac:dyDescent="0.2">
      <c r="A100" s="40" t="s">
        <v>202</v>
      </c>
      <c r="B100" s="40" t="s">
        <v>203</v>
      </c>
      <c r="C100" s="41" t="s">
        <v>8</v>
      </c>
      <c r="D100" s="42">
        <v>1</v>
      </c>
      <c r="E100" s="24">
        <v>0</v>
      </c>
      <c r="F100" s="24">
        <v>1</v>
      </c>
      <c r="G100" s="22">
        <f t="shared" si="19"/>
        <v>1</v>
      </c>
      <c r="H100" s="43">
        <v>18990.91</v>
      </c>
      <c r="I100" s="18">
        <f t="shared" si="20"/>
        <v>18990.91</v>
      </c>
      <c r="J100" s="18">
        <f t="shared" si="21"/>
        <v>0</v>
      </c>
      <c r="K100" s="29">
        <f t="shared" si="13"/>
        <v>0</v>
      </c>
      <c r="L100" s="17">
        <f t="shared" si="22"/>
        <v>18990.91</v>
      </c>
      <c r="M100" s="29">
        <f t="shared" si="23"/>
        <v>1</v>
      </c>
      <c r="N100" s="18">
        <f t="shared" si="15"/>
        <v>18990.91</v>
      </c>
      <c r="O100" s="26">
        <f t="shared" si="16"/>
        <v>1</v>
      </c>
      <c r="P100" s="18">
        <f t="shared" si="17"/>
        <v>0</v>
      </c>
      <c r="Q100" s="20">
        <f t="shared" si="18"/>
        <v>0</v>
      </c>
    </row>
    <row r="101" spans="1:17" x14ac:dyDescent="0.2">
      <c r="A101" s="7" t="s">
        <v>204</v>
      </c>
      <c r="B101" s="7" t="s">
        <v>205</v>
      </c>
      <c r="C101" s="41"/>
      <c r="D101" s="42"/>
      <c r="E101" s="24"/>
      <c r="F101" s="24"/>
      <c r="G101" s="22"/>
      <c r="H101" s="43"/>
      <c r="I101" s="17">
        <f>SUM(I102:I106)</f>
        <v>7542.34</v>
      </c>
      <c r="J101" s="17">
        <f>SUM(J102:J106)</f>
        <v>0</v>
      </c>
      <c r="K101" s="29">
        <f t="shared" si="13"/>
        <v>0</v>
      </c>
      <c r="L101" s="17">
        <f>SUM(L102:L106)</f>
        <v>7542.34</v>
      </c>
      <c r="M101" s="29">
        <f t="shared" si="23"/>
        <v>1</v>
      </c>
      <c r="N101" s="18">
        <f t="shared" si="15"/>
        <v>7542.34</v>
      </c>
      <c r="O101" s="26">
        <f t="shared" si="16"/>
        <v>1</v>
      </c>
      <c r="P101" s="18">
        <f t="shared" si="17"/>
        <v>0</v>
      </c>
      <c r="Q101" s="20">
        <f t="shared" si="18"/>
        <v>0</v>
      </c>
    </row>
    <row r="102" spans="1:17" ht="63.75" x14ac:dyDescent="0.2">
      <c r="A102" s="40" t="s">
        <v>206</v>
      </c>
      <c r="B102" s="40" t="s">
        <v>171</v>
      </c>
      <c r="C102" s="41" t="s">
        <v>16</v>
      </c>
      <c r="D102" s="42">
        <v>34.39</v>
      </c>
      <c r="E102" s="24">
        <v>0</v>
      </c>
      <c r="F102" s="24">
        <v>34.39</v>
      </c>
      <c r="G102" s="22">
        <f t="shared" si="19"/>
        <v>34.39</v>
      </c>
      <c r="H102" s="43">
        <v>98.74</v>
      </c>
      <c r="I102" s="18">
        <f t="shared" si="20"/>
        <v>3395.67</v>
      </c>
      <c r="J102" s="18">
        <f t="shared" si="21"/>
        <v>0</v>
      </c>
      <c r="K102" s="29">
        <f t="shared" si="13"/>
        <v>0</v>
      </c>
      <c r="L102" s="17">
        <f t="shared" si="22"/>
        <v>3395.67</v>
      </c>
      <c r="M102" s="29">
        <f t="shared" si="23"/>
        <v>1</v>
      </c>
      <c r="N102" s="18">
        <f t="shared" si="15"/>
        <v>3395.67</v>
      </c>
      <c r="O102" s="26">
        <f t="shared" si="16"/>
        <v>1</v>
      </c>
      <c r="P102" s="18">
        <f t="shared" si="17"/>
        <v>0</v>
      </c>
      <c r="Q102" s="20">
        <f t="shared" si="18"/>
        <v>0</v>
      </c>
    </row>
    <row r="103" spans="1:17" x14ac:dyDescent="0.2">
      <c r="A103" s="40" t="s">
        <v>207</v>
      </c>
      <c r="B103" s="40" t="s">
        <v>56</v>
      </c>
      <c r="C103" s="41" t="s">
        <v>22</v>
      </c>
      <c r="D103" s="42">
        <v>153.34</v>
      </c>
      <c r="E103" s="24">
        <v>0</v>
      </c>
      <c r="F103" s="24">
        <v>153.34</v>
      </c>
      <c r="G103" s="22">
        <f t="shared" si="19"/>
        <v>153.34</v>
      </c>
      <c r="H103" s="43">
        <v>4.32</v>
      </c>
      <c r="I103" s="18">
        <f t="shared" si="20"/>
        <v>662.43</v>
      </c>
      <c r="J103" s="18">
        <f t="shared" si="21"/>
        <v>0</v>
      </c>
      <c r="K103" s="29">
        <f t="shared" si="13"/>
        <v>0</v>
      </c>
      <c r="L103" s="17">
        <f t="shared" si="22"/>
        <v>662.43</v>
      </c>
      <c r="M103" s="29">
        <f t="shared" si="23"/>
        <v>1</v>
      </c>
      <c r="N103" s="18">
        <f t="shared" si="15"/>
        <v>662.43</v>
      </c>
      <c r="O103" s="26">
        <f t="shared" si="16"/>
        <v>1</v>
      </c>
      <c r="P103" s="18">
        <f t="shared" si="17"/>
        <v>0</v>
      </c>
      <c r="Q103" s="20">
        <f t="shared" si="18"/>
        <v>0</v>
      </c>
    </row>
    <row r="104" spans="1:17" ht="51" x14ac:dyDescent="0.2">
      <c r="A104" s="40" t="s">
        <v>208</v>
      </c>
      <c r="B104" s="40" t="s">
        <v>209</v>
      </c>
      <c r="C104" s="41" t="s">
        <v>16</v>
      </c>
      <c r="D104" s="42">
        <v>13.74</v>
      </c>
      <c r="E104" s="24">
        <v>0</v>
      </c>
      <c r="F104" s="24">
        <v>13.74</v>
      </c>
      <c r="G104" s="22">
        <f t="shared" si="19"/>
        <v>13.74</v>
      </c>
      <c r="H104" s="43">
        <v>13.49</v>
      </c>
      <c r="I104" s="18">
        <f t="shared" si="20"/>
        <v>185.35</v>
      </c>
      <c r="J104" s="18">
        <f t="shared" si="21"/>
        <v>0</v>
      </c>
      <c r="K104" s="29">
        <f t="shared" si="13"/>
        <v>0</v>
      </c>
      <c r="L104" s="17">
        <f t="shared" si="22"/>
        <v>185.35</v>
      </c>
      <c r="M104" s="29">
        <f t="shared" si="23"/>
        <v>1</v>
      </c>
      <c r="N104" s="18">
        <f t="shared" si="15"/>
        <v>185.35</v>
      </c>
      <c r="O104" s="26">
        <f t="shared" si="16"/>
        <v>1</v>
      </c>
      <c r="P104" s="18">
        <f t="shared" si="17"/>
        <v>0</v>
      </c>
      <c r="Q104" s="20">
        <f t="shared" si="18"/>
        <v>0</v>
      </c>
    </row>
    <row r="105" spans="1:17" ht="51" x14ac:dyDescent="0.2">
      <c r="A105" s="40" t="s">
        <v>210</v>
      </c>
      <c r="B105" s="40" t="s">
        <v>211</v>
      </c>
      <c r="C105" s="41" t="s">
        <v>16</v>
      </c>
      <c r="D105" s="42">
        <v>216.19</v>
      </c>
      <c r="E105" s="24">
        <v>0</v>
      </c>
      <c r="F105" s="24">
        <v>216.19</v>
      </c>
      <c r="G105" s="22">
        <f t="shared" si="19"/>
        <v>216.19</v>
      </c>
      <c r="H105" s="43">
        <v>14.08</v>
      </c>
      <c r="I105" s="18">
        <f t="shared" si="20"/>
        <v>3043.96</v>
      </c>
      <c r="J105" s="18">
        <f t="shared" si="21"/>
        <v>0</v>
      </c>
      <c r="K105" s="29">
        <f t="shared" si="13"/>
        <v>0</v>
      </c>
      <c r="L105" s="17">
        <f t="shared" si="22"/>
        <v>3043.96</v>
      </c>
      <c r="M105" s="29">
        <f t="shared" si="23"/>
        <v>1</v>
      </c>
      <c r="N105" s="18">
        <f t="shared" si="15"/>
        <v>3043.96</v>
      </c>
      <c r="O105" s="26">
        <f t="shared" si="16"/>
        <v>1</v>
      </c>
      <c r="P105" s="18">
        <f t="shared" si="17"/>
        <v>0</v>
      </c>
      <c r="Q105" s="20">
        <f t="shared" si="18"/>
        <v>0</v>
      </c>
    </row>
    <row r="106" spans="1:17" ht="38.25" x14ac:dyDescent="0.2">
      <c r="A106" s="40" t="s">
        <v>212</v>
      </c>
      <c r="B106" s="40" t="s">
        <v>213</v>
      </c>
      <c r="C106" s="41" t="s">
        <v>16</v>
      </c>
      <c r="D106" s="42">
        <v>10.23</v>
      </c>
      <c r="E106" s="24">
        <v>0</v>
      </c>
      <c r="F106" s="24">
        <v>10.23</v>
      </c>
      <c r="G106" s="22">
        <f t="shared" si="19"/>
        <v>10.23</v>
      </c>
      <c r="H106" s="43">
        <v>24.92</v>
      </c>
      <c r="I106" s="18">
        <f t="shared" si="20"/>
        <v>254.93</v>
      </c>
      <c r="J106" s="18">
        <f t="shared" si="21"/>
        <v>0</v>
      </c>
      <c r="K106" s="29">
        <f t="shared" si="13"/>
        <v>0</v>
      </c>
      <c r="L106" s="17">
        <f t="shared" si="22"/>
        <v>254.93</v>
      </c>
      <c r="M106" s="29">
        <f t="shared" si="23"/>
        <v>1</v>
      </c>
      <c r="N106" s="18">
        <f t="shared" si="15"/>
        <v>254.93</v>
      </c>
      <c r="O106" s="26">
        <f t="shared" si="16"/>
        <v>1</v>
      </c>
      <c r="P106" s="18">
        <f t="shared" si="17"/>
        <v>0</v>
      </c>
      <c r="Q106" s="20">
        <f t="shared" si="18"/>
        <v>0</v>
      </c>
    </row>
    <row r="107" spans="1:17" x14ac:dyDescent="0.2">
      <c r="A107" s="7" t="s">
        <v>214</v>
      </c>
      <c r="B107" s="7" t="s">
        <v>215</v>
      </c>
      <c r="C107" s="41"/>
      <c r="D107" s="42"/>
      <c r="E107" s="24"/>
      <c r="F107" s="24"/>
      <c r="G107" s="22"/>
      <c r="H107" s="43"/>
      <c r="I107" s="17">
        <f>SUM(I108:I117)</f>
        <v>16714.93</v>
      </c>
      <c r="J107" s="17">
        <f>SUM(J108:J117)</f>
        <v>13055.6348</v>
      </c>
      <c r="K107" s="29">
        <f t="shared" si="13"/>
        <v>0.78107624740277104</v>
      </c>
      <c r="L107" s="17">
        <f>SUM(L108:L117)</f>
        <v>3659.2999999999997</v>
      </c>
      <c r="M107" s="29">
        <f t="shared" si="23"/>
        <v>0.21892403976564662</v>
      </c>
      <c r="N107" s="18">
        <f t="shared" si="15"/>
        <v>16714.934799999999</v>
      </c>
      <c r="O107" s="26">
        <f t="shared" si="16"/>
        <v>1.0000002871684177</v>
      </c>
      <c r="P107" s="18">
        <f t="shared" si="17"/>
        <v>-4.7999999987951014E-3</v>
      </c>
      <c r="Q107" s="20">
        <f t="shared" si="18"/>
        <v>-2.8716841771192492E-7</v>
      </c>
    </row>
    <row r="108" spans="1:17" ht="25.5" x14ac:dyDescent="0.2">
      <c r="A108" s="40" t="s">
        <v>216</v>
      </c>
      <c r="B108" s="40" t="s">
        <v>217</v>
      </c>
      <c r="C108" s="41" t="s">
        <v>16</v>
      </c>
      <c r="D108" s="42">
        <v>252.5</v>
      </c>
      <c r="E108" s="24">
        <v>0</v>
      </c>
      <c r="F108" s="24">
        <v>252.5</v>
      </c>
      <c r="G108" s="22">
        <f t="shared" si="19"/>
        <v>252.5</v>
      </c>
      <c r="H108" s="43">
        <v>13.28</v>
      </c>
      <c r="I108" s="18">
        <f t="shared" si="20"/>
        <v>3353.2</v>
      </c>
      <c r="J108" s="18">
        <f t="shared" si="21"/>
        <v>0</v>
      </c>
      <c r="K108" s="29">
        <f t="shared" si="13"/>
        <v>0</v>
      </c>
      <c r="L108" s="17">
        <f t="shared" si="22"/>
        <v>3353.2</v>
      </c>
      <c r="M108" s="29">
        <f t="shared" si="23"/>
        <v>1</v>
      </c>
      <c r="N108" s="18">
        <f t="shared" si="15"/>
        <v>3353.2</v>
      </c>
      <c r="O108" s="26">
        <f t="shared" si="16"/>
        <v>1</v>
      </c>
      <c r="P108" s="18">
        <f t="shared" si="17"/>
        <v>0</v>
      </c>
      <c r="Q108" s="20">
        <f t="shared" si="18"/>
        <v>0</v>
      </c>
    </row>
    <row r="109" spans="1:17" x14ac:dyDescent="0.2">
      <c r="A109" s="40" t="s">
        <v>218</v>
      </c>
      <c r="B109" s="40" t="s">
        <v>219</v>
      </c>
      <c r="C109" s="41" t="s">
        <v>18</v>
      </c>
      <c r="D109" s="42">
        <v>37.880000000000003</v>
      </c>
      <c r="E109" s="24">
        <v>37.880000000000003</v>
      </c>
      <c r="F109" s="24"/>
      <c r="G109" s="22">
        <f t="shared" si="19"/>
        <v>37.880000000000003</v>
      </c>
      <c r="H109" s="43">
        <v>101.46</v>
      </c>
      <c r="I109" s="18">
        <f t="shared" si="20"/>
        <v>3843.3</v>
      </c>
      <c r="J109" s="18">
        <f t="shared" si="21"/>
        <v>3843.3047999999999</v>
      </c>
      <c r="K109" s="29">
        <f t="shared" si="13"/>
        <v>1.0000012489267036</v>
      </c>
      <c r="L109" s="17">
        <f t="shared" si="22"/>
        <v>0</v>
      </c>
      <c r="M109" s="29">
        <f t="shared" si="23"/>
        <v>0</v>
      </c>
      <c r="N109" s="18">
        <f t="shared" si="15"/>
        <v>3843.3047999999999</v>
      </c>
      <c r="O109" s="26">
        <f t="shared" si="16"/>
        <v>1.0000012489267036</v>
      </c>
      <c r="P109" s="18">
        <f t="shared" si="17"/>
        <v>-4.7999999997045961E-3</v>
      </c>
      <c r="Q109" s="20">
        <f t="shared" si="18"/>
        <v>-1.2489267036119855E-6</v>
      </c>
    </row>
    <row r="110" spans="1:17" ht="25.5" x14ac:dyDescent="0.2">
      <c r="A110" s="40" t="s">
        <v>220</v>
      </c>
      <c r="B110" s="40" t="s">
        <v>221</v>
      </c>
      <c r="C110" s="41" t="s">
        <v>8</v>
      </c>
      <c r="D110" s="42">
        <v>500</v>
      </c>
      <c r="E110" s="24">
        <v>500</v>
      </c>
      <c r="F110" s="24"/>
      <c r="G110" s="22">
        <f t="shared" si="19"/>
        <v>500</v>
      </c>
      <c r="H110" s="43">
        <v>3.01</v>
      </c>
      <c r="I110" s="18">
        <f t="shared" si="20"/>
        <v>1505</v>
      </c>
      <c r="J110" s="18">
        <f t="shared" si="21"/>
        <v>1505</v>
      </c>
      <c r="K110" s="29">
        <f t="shared" si="13"/>
        <v>1</v>
      </c>
      <c r="L110" s="17">
        <f t="shared" si="22"/>
        <v>0</v>
      </c>
      <c r="M110" s="29">
        <f t="shared" si="23"/>
        <v>0</v>
      </c>
      <c r="N110" s="18">
        <f t="shared" si="15"/>
        <v>1505</v>
      </c>
      <c r="O110" s="26">
        <f t="shared" si="16"/>
        <v>1</v>
      </c>
      <c r="P110" s="18">
        <f t="shared" si="17"/>
        <v>0</v>
      </c>
      <c r="Q110" s="20">
        <f t="shared" si="18"/>
        <v>0</v>
      </c>
    </row>
    <row r="111" spans="1:17" ht="25.5" x14ac:dyDescent="0.2">
      <c r="A111" s="40" t="s">
        <v>222</v>
      </c>
      <c r="B111" s="40" t="s">
        <v>223</v>
      </c>
      <c r="C111" s="41" t="s">
        <v>8</v>
      </c>
      <c r="D111" s="42">
        <v>33</v>
      </c>
      <c r="E111" s="24">
        <v>33</v>
      </c>
      <c r="F111" s="24"/>
      <c r="G111" s="22">
        <f t="shared" si="19"/>
        <v>33</v>
      </c>
      <c r="H111" s="43">
        <v>31.77</v>
      </c>
      <c r="I111" s="18">
        <f t="shared" si="20"/>
        <v>1048.4100000000001</v>
      </c>
      <c r="J111" s="18">
        <f t="shared" si="21"/>
        <v>1048.4100000000001</v>
      </c>
      <c r="K111" s="29">
        <f t="shared" si="13"/>
        <v>1</v>
      </c>
      <c r="L111" s="17">
        <f t="shared" si="22"/>
        <v>0</v>
      </c>
      <c r="M111" s="29">
        <f t="shared" si="23"/>
        <v>0</v>
      </c>
      <c r="N111" s="18">
        <f t="shared" si="15"/>
        <v>1048.4100000000001</v>
      </c>
      <c r="O111" s="26">
        <f t="shared" si="16"/>
        <v>1</v>
      </c>
      <c r="P111" s="18">
        <f t="shared" si="17"/>
        <v>0</v>
      </c>
      <c r="Q111" s="20">
        <f t="shared" si="18"/>
        <v>0</v>
      </c>
    </row>
    <row r="112" spans="1:17" ht="25.5" x14ac:dyDescent="0.2">
      <c r="A112" s="40" t="s">
        <v>224</v>
      </c>
      <c r="B112" s="40" t="s">
        <v>225</v>
      </c>
      <c r="C112" s="41" t="s">
        <v>8</v>
      </c>
      <c r="D112" s="42">
        <v>100</v>
      </c>
      <c r="E112" s="24">
        <v>100</v>
      </c>
      <c r="F112" s="24"/>
      <c r="G112" s="22">
        <f t="shared" si="19"/>
        <v>100</v>
      </c>
      <c r="H112" s="43">
        <v>17.600000000000001</v>
      </c>
      <c r="I112" s="18">
        <f t="shared" si="20"/>
        <v>1760</v>
      </c>
      <c r="J112" s="18">
        <f t="shared" si="21"/>
        <v>1760.0000000000002</v>
      </c>
      <c r="K112" s="29">
        <f t="shared" si="13"/>
        <v>1.0000000000000002</v>
      </c>
      <c r="L112" s="17">
        <f t="shared" si="22"/>
        <v>0</v>
      </c>
      <c r="M112" s="29">
        <f t="shared" si="23"/>
        <v>0</v>
      </c>
      <c r="N112" s="18">
        <f t="shared" si="15"/>
        <v>1760.0000000000002</v>
      </c>
      <c r="O112" s="26">
        <f t="shared" si="16"/>
        <v>1.0000000000000002</v>
      </c>
      <c r="P112" s="18">
        <f t="shared" si="17"/>
        <v>0</v>
      </c>
      <c r="Q112" s="20">
        <f t="shared" si="18"/>
        <v>0</v>
      </c>
    </row>
    <row r="113" spans="1:17" ht="25.5" x14ac:dyDescent="0.2">
      <c r="A113" s="40" t="s">
        <v>226</v>
      </c>
      <c r="B113" s="40" t="s">
        <v>227</v>
      </c>
      <c r="C113" s="41" t="s">
        <v>8</v>
      </c>
      <c r="D113" s="42">
        <v>50</v>
      </c>
      <c r="E113" s="24">
        <v>50</v>
      </c>
      <c r="F113" s="24"/>
      <c r="G113" s="22">
        <f t="shared" si="19"/>
        <v>50</v>
      </c>
      <c r="H113" s="43">
        <v>9.08</v>
      </c>
      <c r="I113" s="18">
        <f t="shared" si="20"/>
        <v>454</v>
      </c>
      <c r="J113" s="18">
        <f t="shared" si="21"/>
        <v>454</v>
      </c>
      <c r="K113" s="29">
        <f t="shared" si="13"/>
        <v>1</v>
      </c>
      <c r="L113" s="17">
        <f t="shared" si="22"/>
        <v>0</v>
      </c>
      <c r="M113" s="29">
        <f t="shared" si="23"/>
        <v>0</v>
      </c>
      <c r="N113" s="18">
        <f t="shared" si="15"/>
        <v>454</v>
      </c>
      <c r="O113" s="26">
        <f t="shared" si="16"/>
        <v>1</v>
      </c>
      <c r="P113" s="18">
        <f t="shared" si="17"/>
        <v>0</v>
      </c>
      <c r="Q113" s="20">
        <f t="shared" si="18"/>
        <v>0</v>
      </c>
    </row>
    <row r="114" spans="1:17" ht="25.5" x14ac:dyDescent="0.2">
      <c r="A114" s="40" t="s">
        <v>228</v>
      </c>
      <c r="B114" s="40" t="s">
        <v>229</v>
      </c>
      <c r="C114" s="41" t="s">
        <v>8</v>
      </c>
      <c r="D114" s="42">
        <v>12</v>
      </c>
      <c r="E114" s="24">
        <v>12</v>
      </c>
      <c r="F114" s="24"/>
      <c r="G114" s="22">
        <f t="shared" si="19"/>
        <v>12</v>
      </c>
      <c r="H114" s="43">
        <v>370.41</v>
      </c>
      <c r="I114" s="18">
        <f t="shared" si="20"/>
        <v>4444.92</v>
      </c>
      <c r="J114" s="18">
        <f t="shared" si="21"/>
        <v>4444.92</v>
      </c>
      <c r="K114" s="29">
        <f t="shared" si="13"/>
        <v>1</v>
      </c>
      <c r="L114" s="17">
        <f t="shared" si="22"/>
        <v>0</v>
      </c>
      <c r="M114" s="29">
        <f t="shared" si="23"/>
        <v>0</v>
      </c>
      <c r="N114" s="18">
        <f t="shared" si="15"/>
        <v>4444.92</v>
      </c>
      <c r="O114" s="26">
        <f t="shared" si="16"/>
        <v>1</v>
      </c>
      <c r="P114" s="18">
        <f t="shared" si="17"/>
        <v>0</v>
      </c>
      <c r="Q114" s="20">
        <f t="shared" si="18"/>
        <v>0</v>
      </c>
    </row>
    <row r="115" spans="1:17" ht="51" x14ac:dyDescent="0.2">
      <c r="A115" s="40" t="s">
        <v>230</v>
      </c>
      <c r="B115" s="40" t="s">
        <v>231</v>
      </c>
      <c r="C115" s="41" t="s">
        <v>232</v>
      </c>
      <c r="D115" s="42">
        <v>12</v>
      </c>
      <c r="E115" s="24">
        <v>0</v>
      </c>
      <c r="F115" s="24">
        <v>12</v>
      </c>
      <c r="G115" s="22">
        <f t="shared" si="19"/>
        <v>12</v>
      </c>
      <c r="H115" s="43">
        <v>13.01</v>
      </c>
      <c r="I115" s="18">
        <f t="shared" si="20"/>
        <v>156.12</v>
      </c>
      <c r="J115" s="18">
        <f t="shared" si="21"/>
        <v>0</v>
      </c>
      <c r="K115" s="29">
        <f t="shared" si="13"/>
        <v>0</v>
      </c>
      <c r="L115" s="17">
        <f t="shared" si="22"/>
        <v>156.12</v>
      </c>
      <c r="M115" s="29">
        <f t="shared" si="23"/>
        <v>1</v>
      </c>
      <c r="N115" s="18">
        <f t="shared" si="15"/>
        <v>156.12</v>
      </c>
      <c r="O115" s="26">
        <f t="shared" si="16"/>
        <v>1</v>
      </c>
      <c r="P115" s="18">
        <f t="shared" si="17"/>
        <v>0</v>
      </c>
      <c r="Q115" s="20">
        <f t="shared" si="18"/>
        <v>0</v>
      </c>
    </row>
    <row r="116" spans="1:17" ht="25.5" x14ac:dyDescent="0.2">
      <c r="A116" s="40" t="s">
        <v>233</v>
      </c>
      <c r="B116" s="40" t="s">
        <v>234</v>
      </c>
      <c r="C116" s="41" t="s">
        <v>8</v>
      </c>
      <c r="D116" s="42">
        <v>2</v>
      </c>
      <c r="E116" s="24">
        <v>0</v>
      </c>
      <c r="F116" s="24">
        <v>2</v>
      </c>
      <c r="G116" s="22">
        <f t="shared" si="19"/>
        <v>2</v>
      </c>
      <c r="H116" s="43">
        <v>55.46</v>
      </c>
      <c r="I116" s="18">
        <f t="shared" si="20"/>
        <v>110.92</v>
      </c>
      <c r="J116" s="18">
        <f t="shared" si="21"/>
        <v>0</v>
      </c>
      <c r="K116" s="29">
        <f t="shared" si="13"/>
        <v>0</v>
      </c>
      <c r="L116" s="17">
        <f t="shared" si="22"/>
        <v>110.92</v>
      </c>
      <c r="M116" s="29">
        <f t="shared" si="23"/>
        <v>1</v>
      </c>
      <c r="N116" s="18">
        <f t="shared" si="15"/>
        <v>110.92</v>
      </c>
      <c r="O116" s="26">
        <f t="shared" si="16"/>
        <v>1</v>
      </c>
      <c r="P116" s="18">
        <f t="shared" si="17"/>
        <v>0</v>
      </c>
      <c r="Q116" s="20">
        <f t="shared" si="18"/>
        <v>0</v>
      </c>
    </row>
    <row r="117" spans="1:17" ht="25.5" x14ac:dyDescent="0.2">
      <c r="A117" s="40" t="s">
        <v>235</v>
      </c>
      <c r="B117" s="40" t="s">
        <v>236</v>
      </c>
      <c r="C117" s="41" t="s">
        <v>8</v>
      </c>
      <c r="D117" s="42">
        <v>2</v>
      </c>
      <c r="E117" s="24">
        <v>0</v>
      </c>
      <c r="F117" s="24">
        <v>2</v>
      </c>
      <c r="G117" s="22">
        <f t="shared" si="19"/>
        <v>2</v>
      </c>
      <c r="H117" s="43">
        <v>19.53</v>
      </c>
      <c r="I117" s="18">
        <f t="shared" si="20"/>
        <v>39.06</v>
      </c>
      <c r="J117" s="18">
        <f t="shared" si="21"/>
        <v>0</v>
      </c>
      <c r="K117" s="29">
        <f t="shared" si="13"/>
        <v>0</v>
      </c>
      <c r="L117" s="17">
        <f t="shared" si="22"/>
        <v>39.06</v>
      </c>
      <c r="M117" s="29">
        <f t="shared" si="23"/>
        <v>1</v>
      </c>
      <c r="N117" s="18">
        <f t="shared" si="15"/>
        <v>39.06</v>
      </c>
      <c r="O117" s="26">
        <f t="shared" si="16"/>
        <v>1</v>
      </c>
      <c r="P117" s="18">
        <f t="shared" si="17"/>
        <v>0</v>
      </c>
      <c r="Q117" s="20">
        <f t="shared" si="18"/>
        <v>0</v>
      </c>
    </row>
    <row r="118" spans="1:17" x14ac:dyDescent="0.2">
      <c r="A118" s="7" t="s">
        <v>237</v>
      </c>
      <c r="B118" s="7" t="s">
        <v>238</v>
      </c>
      <c r="C118" s="41"/>
      <c r="D118" s="42"/>
      <c r="E118" s="24"/>
      <c r="F118" s="24"/>
      <c r="G118" s="22"/>
      <c r="H118" s="43"/>
      <c r="I118" s="17">
        <f>SUM(I119:I146)</f>
        <v>31015.520000000008</v>
      </c>
      <c r="J118" s="17">
        <f>SUM(J119:J146)</f>
        <v>22161.780000000006</v>
      </c>
      <c r="K118" s="29">
        <f t="shared" si="13"/>
        <v>0.71453839884032255</v>
      </c>
      <c r="L118" s="17">
        <f>SUM(L119:L146)</f>
        <v>8853.74</v>
      </c>
      <c r="M118" s="29">
        <f t="shared" si="23"/>
        <v>0.28546160115967739</v>
      </c>
      <c r="N118" s="18">
        <f t="shared" si="15"/>
        <v>31015.520000000004</v>
      </c>
      <c r="O118" s="26">
        <f t="shared" si="16"/>
        <v>1</v>
      </c>
      <c r="P118" s="18">
        <f t="shared" si="17"/>
        <v>0</v>
      </c>
      <c r="Q118" s="20">
        <f t="shared" si="18"/>
        <v>0</v>
      </c>
    </row>
    <row r="119" spans="1:17" ht="51" x14ac:dyDescent="0.2">
      <c r="A119" s="40" t="s">
        <v>239</v>
      </c>
      <c r="B119" s="40" t="s">
        <v>240</v>
      </c>
      <c r="C119" s="41" t="s">
        <v>8</v>
      </c>
      <c r="D119" s="42">
        <v>1</v>
      </c>
      <c r="E119" s="24">
        <v>0</v>
      </c>
      <c r="F119" s="24">
        <v>1</v>
      </c>
      <c r="G119" s="22">
        <f t="shared" si="19"/>
        <v>1</v>
      </c>
      <c r="H119" s="43">
        <v>1892.74</v>
      </c>
      <c r="I119" s="18">
        <f t="shared" si="20"/>
        <v>1892.74</v>
      </c>
      <c r="J119" s="18">
        <f t="shared" si="21"/>
        <v>0</v>
      </c>
      <c r="K119" s="29">
        <f t="shared" si="13"/>
        <v>0</v>
      </c>
      <c r="L119" s="17">
        <f t="shared" si="22"/>
        <v>1892.74</v>
      </c>
      <c r="M119" s="29">
        <f t="shared" si="23"/>
        <v>1</v>
      </c>
      <c r="N119" s="18">
        <f t="shared" si="15"/>
        <v>1892.74</v>
      </c>
      <c r="O119" s="26">
        <f t="shared" si="16"/>
        <v>1</v>
      </c>
      <c r="P119" s="18">
        <f t="shared" si="17"/>
        <v>0</v>
      </c>
      <c r="Q119" s="20">
        <f t="shared" si="18"/>
        <v>0</v>
      </c>
    </row>
    <row r="120" spans="1:17" ht="51" x14ac:dyDescent="0.2">
      <c r="A120" s="40" t="s">
        <v>241</v>
      </c>
      <c r="B120" s="40" t="s">
        <v>242</v>
      </c>
      <c r="C120" s="41" t="s">
        <v>8</v>
      </c>
      <c r="D120" s="42">
        <v>10</v>
      </c>
      <c r="E120" s="24">
        <v>10</v>
      </c>
      <c r="F120" s="24"/>
      <c r="G120" s="22">
        <f t="shared" si="19"/>
        <v>10</v>
      </c>
      <c r="H120" s="43">
        <v>881.6</v>
      </c>
      <c r="I120" s="18">
        <f t="shared" si="20"/>
        <v>8816</v>
      </c>
      <c r="J120" s="18">
        <f t="shared" si="21"/>
        <v>8816</v>
      </c>
      <c r="K120" s="29">
        <f t="shared" si="13"/>
        <v>1</v>
      </c>
      <c r="L120" s="17">
        <f t="shared" si="22"/>
        <v>0</v>
      </c>
      <c r="M120" s="29">
        <f t="shared" si="23"/>
        <v>0</v>
      </c>
      <c r="N120" s="18">
        <f t="shared" si="15"/>
        <v>8816</v>
      </c>
      <c r="O120" s="26">
        <f t="shared" si="16"/>
        <v>1</v>
      </c>
      <c r="P120" s="18">
        <f t="shared" si="17"/>
        <v>0</v>
      </c>
      <c r="Q120" s="20">
        <f t="shared" si="18"/>
        <v>0</v>
      </c>
    </row>
    <row r="121" spans="1:17" ht="38.25" x14ac:dyDescent="0.2">
      <c r="A121" s="40" t="s">
        <v>243</v>
      </c>
      <c r="B121" s="40" t="s">
        <v>244</v>
      </c>
      <c r="C121" s="41" t="s">
        <v>8</v>
      </c>
      <c r="D121" s="42">
        <v>10</v>
      </c>
      <c r="E121" s="24">
        <v>10</v>
      </c>
      <c r="F121" s="24"/>
      <c r="G121" s="22">
        <f t="shared" si="19"/>
        <v>10</v>
      </c>
      <c r="H121" s="43">
        <v>270.08</v>
      </c>
      <c r="I121" s="18">
        <f t="shared" si="20"/>
        <v>2700.8</v>
      </c>
      <c r="J121" s="18">
        <f t="shared" si="21"/>
        <v>2700.7999999999997</v>
      </c>
      <c r="K121" s="29">
        <f t="shared" si="13"/>
        <v>0.99999999999999978</v>
      </c>
      <c r="L121" s="17">
        <f t="shared" si="22"/>
        <v>0</v>
      </c>
      <c r="M121" s="29">
        <f t="shared" si="23"/>
        <v>0</v>
      </c>
      <c r="N121" s="18">
        <f t="shared" si="15"/>
        <v>2700.7999999999997</v>
      </c>
      <c r="O121" s="26">
        <f t="shared" si="16"/>
        <v>0.99999999999999978</v>
      </c>
      <c r="P121" s="18">
        <f t="shared" si="17"/>
        <v>0</v>
      </c>
      <c r="Q121" s="20">
        <f t="shared" si="18"/>
        <v>0</v>
      </c>
    </row>
    <row r="122" spans="1:17" ht="76.5" x14ac:dyDescent="0.2">
      <c r="A122" s="40" t="s">
        <v>245</v>
      </c>
      <c r="B122" s="40" t="s">
        <v>246</v>
      </c>
      <c r="C122" s="41" t="s">
        <v>8</v>
      </c>
      <c r="D122" s="42">
        <v>10</v>
      </c>
      <c r="E122" s="24">
        <v>10</v>
      </c>
      <c r="F122" s="24"/>
      <c r="G122" s="22">
        <f t="shared" si="19"/>
        <v>10</v>
      </c>
      <c r="H122" s="43">
        <v>683.71</v>
      </c>
      <c r="I122" s="18">
        <f t="shared" si="20"/>
        <v>6837.1</v>
      </c>
      <c r="J122" s="18">
        <f t="shared" si="21"/>
        <v>6837.1</v>
      </c>
      <c r="K122" s="29">
        <f t="shared" si="13"/>
        <v>1</v>
      </c>
      <c r="L122" s="17">
        <f t="shared" si="22"/>
        <v>0</v>
      </c>
      <c r="M122" s="29">
        <f t="shared" si="23"/>
        <v>0</v>
      </c>
      <c r="N122" s="18">
        <f t="shared" si="15"/>
        <v>6837.1</v>
      </c>
      <c r="O122" s="26">
        <f t="shared" si="16"/>
        <v>1</v>
      </c>
      <c r="P122" s="18">
        <f t="shared" si="17"/>
        <v>0</v>
      </c>
      <c r="Q122" s="20">
        <f t="shared" si="18"/>
        <v>0</v>
      </c>
    </row>
    <row r="123" spans="1:17" ht="25.5" x14ac:dyDescent="0.2">
      <c r="A123" s="40" t="s">
        <v>247</v>
      </c>
      <c r="B123" s="40" t="s">
        <v>248</v>
      </c>
      <c r="C123" s="41" t="s">
        <v>249</v>
      </c>
      <c r="D123" s="42">
        <v>55</v>
      </c>
      <c r="E123" s="24">
        <v>0</v>
      </c>
      <c r="F123" s="24">
        <v>55</v>
      </c>
      <c r="G123" s="22">
        <f t="shared" si="19"/>
        <v>55</v>
      </c>
      <c r="H123" s="43">
        <v>6.78</v>
      </c>
      <c r="I123" s="18">
        <f t="shared" si="20"/>
        <v>372.9</v>
      </c>
      <c r="J123" s="18">
        <f t="shared" si="21"/>
        <v>0</v>
      </c>
      <c r="K123" s="29">
        <f t="shared" si="13"/>
        <v>0</v>
      </c>
      <c r="L123" s="17">
        <f t="shared" si="22"/>
        <v>372.9</v>
      </c>
      <c r="M123" s="29">
        <f t="shared" si="23"/>
        <v>1</v>
      </c>
      <c r="N123" s="18">
        <f t="shared" si="15"/>
        <v>372.9</v>
      </c>
      <c r="O123" s="26">
        <f t="shared" si="16"/>
        <v>1</v>
      </c>
      <c r="P123" s="18">
        <f t="shared" si="17"/>
        <v>0</v>
      </c>
      <c r="Q123" s="20">
        <f t="shared" si="18"/>
        <v>0</v>
      </c>
    </row>
    <row r="124" spans="1:17" ht="51" x14ac:dyDescent="0.2">
      <c r="A124" s="40" t="s">
        <v>250</v>
      </c>
      <c r="B124" s="40" t="s">
        <v>251</v>
      </c>
      <c r="C124" s="41" t="s">
        <v>8</v>
      </c>
      <c r="D124" s="42">
        <v>4</v>
      </c>
      <c r="E124" s="24">
        <v>0</v>
      </c>
      <c r="F124" s="24">
        <v>4</v>
      </c>
      <c r="G124" s="22">
        <f t="shared" si="19"/>
        <v>4</v>
      </c>
      <c r="H124" s="43">
        <v>385.16</v>
      </c>
      <c r="I124" s="18">
        <f t="shared" si="20"/>
        <v>1540.64</v>
      </c>
      <c r="J124" s="18">
        <f t="shared" si="21"/>
        <v>0</v>
      </c>
      <c r="K124" s="29">
        <f t="shared" si="13"/>
        <v>0</v>
      </c>
      <c r="L124" s="17">
        <f t="shared" si="22"/>
        <v>1540.64</v>
      </c>
      <c r="M124" s="29">
        <f t="shared" si="23"/>
        <v>1</v>
      </c>
      <c r="N124" s="18">
        <f t="shared" si="15"/>
        <v>1540.64</v>
      </c>
      <c r="O124" s="26">
        <f t="shared" si="16"/>
        <v>1</v>
      </c>
      <c r="P124" s="18">
        <f t="shared" si="17"/>
        <v>0</v>
      </c>
      <c r="Q124" s="20">
        <f t="shared" si="18"/>
        <v>0</v>
      </c>
    </row>
    <row r="125" spans="1:17" ht="38.25" x14ac:dyDescent="0.2">
      <c r="A125" s="40" t="s">
        <v>252</v>
      </c>
      <c r="B125" s="40" t="s">
        <v>253</v>
      </c>
      <c r="C125" s="41" t="s">
        <v>8</v>
      </c>
      <c r="D125" s="42">
        <v>1</v>
      </c>
      <c r="E125" s="24">
        <v>0</v>
      </c>
      <c r="F125" s="24">
        <v>1</v>
      </c>
      <c r="G125" s="22">
        <f t="shared" si="19"/>
        <v>1</v>
      </c>
      <c r="H125" s="43">
        <v>132.13999999999999</v>
      </c>
      <c r="I125" s="18">
        <f t="shared" si="20"/>
        <v>132.13999999999999</v>
      </c>
      <c r="J125" s="18">
        <f t="shared" si="21"/>
        <v>0</v>
      </c>
      <c r="K125" s="29">
        <f t="shared" si="13"/>
        <v>0</v>
      </c>
      <c r="L125" s="17">
        <f t="shared" si="22"/>
        <v>132.13999999999999</v>
      </c>
      <c r="M125" s="29">
        <f t="shared" si="23"/>
        <v>1</v>
      </c>
      <c r="N125" s="18">
        <f t="shared" si="15"/>
        <v>132.13999999999999</v>
      </c>
      <c r="O125" s="26">
        <f t="shared" si="16"/>
        <v>1</v>
      </c>
      <c r="P125" s="18">
        <f t="shared" si="17"/>
        <v>0</v>
      </c>
      <c r="Q125" s="20">
        <f t="shared" si="18"/>
        <v>0</v>
      </c>
    </row>
    <row r="126" spans="1:17" ht="25.5" x14ac:dyDescent="0.2">
      <c r="A126" s="40" t="s">
        <v>254</v>
      </c>
      <c r="B126" s="40" t="s">
        <v>255</v>
      </c>
      <c r="C126" s="41" t="s">
        <v>8</v>
      </c>
      <c r="D126" s="42">
        <v>1</v>
      </c>
      <c r="E126" s="24">
        <v>0</v>
      </c>
      <c r="F126" s="24">
        <v>1</v>
      </c>
      <c r="G126" s="22">
        <f t="shared" si="19"/>
        <v>1</v>
      </c>
      <c r="H126" s="43">
        <v>105.13</v>
      </c>
      <c r="I126" s="18">
        <f t="shared" si="20"/>
        <v>105.13</v>
      </c>
      <c r="J126" s="18">
        <f t="shared" si="21"/>
        <v>0</v>
      </c>
      <c r="K126" s="29">
        <f t="shared" si="13"/>
        <v>0</v>
      </c>
      <c r="L126" s="17">
        <f t="shared" si="22"/>
        <v>105.13</v>
      </c>
      <c r="M126" s="29">
        <f t="shared" si="23"/>
        <v>1</v>
      </c>
      <c r="N126" s="18">
        <f t="shared" si="15"/>
        <v>105.13</v>
      </c>
      <c r="O126" s="26">
        <f t="shared" si="16"/>
        <v>1</v>
      </c>
      <c r="P126" s="18">
        <f t="shared" si="17"/>
        <v>0</v>
      </c>
      <c r="Q126" s="20">
        <f t="shared" si="18"/>
        <v>0</v>
      </c>
    </row>
    <row r="127" spans="1:17" ht="25.5" x14ac:dyDescent="0.2">
      <c r="A127" s="40" t="s">
        <v>256</v>
      </c>
      <c r="B127" s="40" t="s">
        <v>257</v>
      </c>
      <c r="C127" s="41" t="s">
        <v>8</v>
      </c>
      <c r="D127" s="42">
        <v>1</v>
      </c>
      <c r="E127" s="24">
        <v>1</v>
      </c>
      <c r="F127" s="24"/>
      <c r="G127" s="22">
        <f t="shared" si="19"/>
        <v>1</v>
      </c>
      <c r="H127" s="43">
        <v>348.29</v>
      </c>
      <c r="I127" s="18">
        <f t="shared" si="20"/>
        <v>348.29</v>
      </c>
      <c r="J127" s="18">
        <f t="shared" si="21"/>
        <v>348.29</v>
      </c>
      <c r="K127" s="29">
        <f t="shared" si="13"/>
        <v>1</v>
      </c>
      <c r="L127" s="17">
        <f t="shared" si="22"/>
        <v>0</v>
      </c>
      <c r="M127" s="29">
        <f t="shared" si="23"/>
        <v>0</v>
      </c>
      <c r="N127" s="18">
        <f t="shared" si="15"/>
        <v>348.29</v>
      </c>
      <c r="O127" s="26">
        <f t="shared" si="16"/>
        <v>1</v>
      </c>
      <c r="P127" s="18">
        <f t="shared" si="17"/>
        <v>0</v>
      </c>
      <c r="Q127" s="20">
        <f t="shared" si="18"/>
        <v>0</v>
      </c>
    </row>
    <row r="128" spans="1:17" ht="51" x14ac:dyDescent="0.2">
      <c r="A128" s="40" t="s">
        <v>258</v>
      </c>
      <c r="B128" s="40" t="s">
        <v>259</v>
      </c>
      <c r="C128" s="41" t="s">
        <v>8</v>
      </c>
      <c r="D128" s="42">
        <v>12</v>
      </c>
      <c r="E128" s="24">
        <v>12</v>
      </c>
      <c r="F128" s="24"/>
      <c r="G128" s="22">
        <f t="shared" si="19"/>
        <v>12</v>
      </c>
      <c r="H128" s="43">
        <v>108.28</v>
      </c>
      <c r="I128" s="18">
        <f t="shared" si="20"/>
        <v>1299.3599999999999</v>
      </c>
      <c r="J128" s="18">
        <f t="shared" si="21"/>
        <v>1299.3600000000001</v>
      </c>
      <c r="K128" s="29">
        <f t="shared" si="13"/>
        <v>1.0000000000000002</v>
      </c>
      <c r="L128" s="17">
        <f t="shared" si="22"/>
        <v>0</v>
      </c>
      <c r="M128" s="29">
        <f t="shared" si="23"/>
        <v>0</v>
      </c>
      <c r="N128" s="18">
        <f t="shared" si="15"/>
        <v>1299.3600000000001</v>
      </c>
      <c r="O128" s="26">
        <f t="shared" si="16"/>
        <v>1.0000000000000002</v>
      </c>
      <c r="P128" s="18">
        <f t="shared" si="17"/>
        <v>0</v>
      </c>
      <c r="Q128" s="20">
        <f t="shared" si="18"/>
        <v>0</v>
      </c>
    </row>
    <row r="129" spans="1:17" ht="25.5" x14ac:dyDescent="0.2">
      <c r="A129" s="40" t="s">
        <v>260</v>
      </c>
      <c r="B129" s="40" t="s">
        <v>261</v>
      </c>
      <c r="C129" s="41" t="s">
        <v>8</v>
      </c>
      <c r="D129" s="42">
        <v>4</v>
      </c>
      <c r="E129" s="24">
        <v>4</v>
      </c>
      <c r="F129" s="24"/>
      <c r="G129" s="22">
        <f t="shared" si="19"/>
        <v>4</v>
      </c>
      <c r="H129" s="43">
        <v>74.790000000000006</v>
      </c>
      <c r="I129" s="18">
        <f t="shared" si="20"/>
        <v>299.16000000000003</v>
      </c>
      <c r="J129" s="18">
        <f t="shared" si="21"/>
        <v>299.16000000000003</v>
      </c>
      <c r="K129" s="29">
        <f t="shared" si="13"/>
        <v>1</v>
      </c>
      <c r="L129" s="17">
        <f t="shared" si="22"/>
        <v>0</v>
      </c>
      <c r="M129" s="29">
        <f t="shared" si="23"/>
        <v>0</v>
      </c>
      <c r="N129" s="18">
        <f t="shared" si="15"/>
        <v>299.16000000000003</v>
      </c>
      <c r="O129" s="26">
        <f t="shared" si="16"/>
        <v>1</v>
      </c>
      <c r="P129" s="18">
        <f t="shared" si="17"/>
        <v>0</v>
      </c>
      <c r="Q129" s="20">
        <f t="shared" si="18"/>
        <v>0</v>
      </c>
    </row>
    <row r="130" spans="1:17" ht="25.5" x14ac:dyDescent="0.2">
      <c r="A130" s="40" t="s">
        <v>262</v>
      </c>
      <c r="B130" s="40" t="s">
        <v>263</v>
      </c>
      <c r="C130" s="41" t="s">
        <v>22</v>
      </c>
      <c r="D130" s="42">
        <v>117</v>
      </c>
      <c r="E130" s="24">
        <v>117</v>
      </c>
      <c r="F130" s="24"/>
      <c r="G130" s="22">
        <f t="shared" si="19"/>
        <v>117</v>
      </c>
      <c r="H130" s="43">
        <v>9.91</v>
      </c>
      <c r="I130" s="18">
        <f t="shared" si="20"/>
        <v>1159.47</v>
      </c>
      <c r="J130" s="18">
        <f t="shared" si="21"/>
        <v>1159.47</v>
      </c>
      <c r="K130" s="29">
        <f t="shared" si="13"/>
        <v>1</v>
      </c>
      <c r="L130" s="17">
        <f t="shared" si="22"/>
        <v>0</v>
      </c>
      <c r="M130" s="29">
        <f t="shared" si="23"/>
        <v>0</v>
      </c>
      <c r="N130" s="18">
        <f t="shared" si="15"/>
        <v>1159.47</v>
      </c>
      <c r="O130" s="26">
        <f t="shared" si="16"/>
        <v>1</v>
      </c>
      <c r="P130" s="18">
        <f t="shared" si="17"/>
        <v>0</v>
      </c>
      <c r="Q130" s="20">
        <f t="shared" si="18"/>
        <v>0</v>
      </c>
    </row>
    <row r="131" spans="1:17" ht="25.5" x14ac:dyDescent="0.2">
      <c r="A131" s="40" t="s">
        <v>264</v>
      </c>
      <c r="B131" s="40" t="s">
        <v>265</v>
      </c>
      <c r="C131" s="41" t="s">
        <v>8</v>
      </c>
      <c r="D131" s="42">
        <v>40</v>
      </c>
      <c r="E131" s="24">
        <v>40</v>
      </c>
      <c r="F131" s="24"/>
      <c r="G131" s="22">
        <f t="shared" si="19"/>
        <v>40</v>
      </c>
      <c r="H131" s="43">
        <v>1.79</v>
      </c>
      <c r="I131" s="18">
        <f t="shared" si="20"/>
        <v>71.599999999999994</v>
      </c>
      <c r="J131" s="18">
        <f t="shared" si="21"/>
        <v>71.599999999999994</v>
      </c>
      <c r="K131" s="29">
        <f t="shared" si="13"/>
        <v>1</v>
      </c>
      <c r="L131" s="17">
        <f t="shared" si="22"/>
        <v>0</v>
      </c>
      <c r="M131" s="29">
        <f t="shared" si="23"/>
        <v>0</v>
      </c>
      <c r="N131" s="18">
        <f t="shared" si="15"/>
        <v>71.599999999999994</v>
      </c>
      <c r="O131" s="26">
        <f t="shared" si="16"/>
        <v>1</v>
      </c>
      <c r="P131" s="18">
        <f t="shared" si="17"/>
        <v>0</v>
      </c>
      <c r="Q131" s="20">
        <f t="shared" si="18"/>
        <v>0</v>
      </c>
    </row>
    <row r="132" spans="1:17" ht="25.5" x14ac:dyDescent="0.2">
      <c r="A132" s="40" t="s">
        <v>266</v>
      </c>
      <c r="B132" s="40" t="s">
        <v>267</v>
      </c>
      <c r="C132" s="41" t="s">
        <v>8</v>
      </c>
      <c r="D132" s="42">
        <v>1</v>
      </c>
      <c r="E132" s="24">
        <v>1</v>
      </c>
      <c r="F132" s="24"/>
      <c r="G132" s="22">
        <f t="shared" si="19"/>
        <v>1</v>
      </c>
      <c r="H132" s="43">
        <v>5.19</v>
      </c>
      <c r="I132" s="18">
        <f t="shared" si="20"/>
        <v>5.19</v>
      </c>
      <c r="J132" s="18">
        <f t="shared" si="21"/>
        <v>5.19</v>
      </c>
      <c r="K132" s="29">
        <f t="shared" si="13"/>
        <v>1</v>
      </c>
      <c r="L132" s="17">
        <f t="shared" si="22"/>
        <v>0</v>
      </c>
      <c r="M132" s="29">
        <f t="shared" si="23"/>
        <v>0</v>
      </c>
      <c r="N132" s="18">
        <f t="shared" si="15"/>
        <v>5.19</v>
      </c>
      <c r="O132" s="26">
        <f t="shared" si="16"/>
        <v>1</v>
      </c>
      <c r="P132" s="18">
        <f t="shared" si="17"/>
        <v>0</v>
      </c>
      <c r="Q132" s="20">
        <f t="shared" si="18"/>
        <v>0</v>
      </c>
    </row>
    <row r="133" spans="1:17" ht="25.5" x14ac:dyDescent="0.2">
      <c r="A133" s="40" t="s">
        <v>268</v>
      </c>
      <c r="B133" s="40" t="s">
        <v>269</v>
      </c>
      <c r="C133" s="41" t="s">
        <v>8</v>
      </c>
      <c r="D133" s="42">
        <v>7</v>
      </c>
      <c r="E133" s="24">
        <v>0</v>
      </c>
      <c r="F133" s="24">
        <v>7</v>
      </c>
      <c r="G133" s="22">
        <f t="shared" si="19"/>
        <v>7</v>
      </c>
      <c r="H133" s="43">
        <v>125.1</v>
      </c>
      <c r="I133" s="18">
        <f t="shared" si="20"/>
        <v>875.7</v>
      </c>
      <c r="J133" s="18">
        <f t="shared" si="21"/>
        <v>0</v>
      </c>
      <c r="K133" s="29">
        <f t="shared" si="13"/>
        <v>0</v>
      </c>
      <c r="L133" s="17">
        <f t="shared" si="22"/>
        <v>875.7</v>
      </c>
      <c r="M133" s="29">
        <f t="shared" si="23"/>
        <v>1</v>
      </c>
      <c r="N133" s="18">
        <f t="shared" si="15"/>
        <v>875.7</v>
      </c>
      <c r="O133" s="26">
        <f t="shared" si="16"/>
        <v>1</v>
      </c>
      <c r="P133" s="18">
        <f t="shared" si="17"/>
        <v>0</v>
      </c>
      <c r="Q133" s="20">
        <f t="shared" si="18"/>
        <v>0</v>
      </c>
    </row>
    <row r="134" spans="1:17" ht="25.5" x14ac:dyDescent="0.2">
      <c r="A134" s="40" t="s">
        <v>270</v>
      </c>
      <c r="B134" s="40" t="s">
        <v>271</v>
      </c>
      <c r="C134" s="41" t="s">
        <v>8</v>
      </c>
      <c r="D134" s="42">
        <v>1</v>
      </c>
      <c r="E134" s="24">
        <v>0</v>
      </c>
      <c r="F134" s="24">
        <v>1</v>
      </c>
      <c r="G134" s="22">
        <f t="shared" si="19"/>
        <v>1</v>
      </c>
      <c r="H134" s="43">
        <v>41.36</v>
      </c>
      <c r="I134" s="18">
        <f t="shared" si="20"/>
        <v>41.36</v>
      </c>
      <c r="J134" s="18">
        <f t="shared" si="21"/>
        <v>0</v>
      </c>
      <c r="K134" s="29">
        <f t="shared" si="13"/>
        <v>0</v>
      </c>
      <c r="L134" s="17">
        <f t="shared" si="22"/>
        <v>41.36</v>
      </c>
      <c r="M134" s="29">
        <f t="shared" si="23"/>
        <v>1</v>
      </c>
      <c r="N134" s="18">
        <f t="shared" si="15"/>
        <v>41.36</v>
      </c>
      <c r="O134" s="26">
        <f t="shared" si="16"/>
        <v>1</v>
      </c>
      <c r="P134" s="18">
        <f t="shared" si="17"/>
        <v>0</v>
      </c>
      <c r="Q134" s="20">
        <f t="shared" si="18"/>
        <v>0</v>
      </c>
    </row>
    <row r="135" spans="1:17" ht="25.5" x14ac:dyDescent="0.2">
      <c r="A135" s="40" t="s">
        <v>272</v>
      </c>
      <c r="B135" s="40" t="s">
        <v>273</v>
      </c>
      <c r="C135" s="41" t="s">
        <v>22</v>
      </c>
      <c r="D135" s="42">
        <v>10</v>
      </c>
      <c r="E135" s="24">
        <v>0</v>
      </c>
      <c r="F135" s="24">
        <v>10</v>
      </c>
      <c r="G135" s="22">
        <f t="shared" si="19"/>
        <v>10</v>
      </c>
      <c r="H135" s="43">
        <v>5</v>
      </c>
      <c r="I135" s="18">
        <f t="shared" si="20"/>
        <v>50</v>
      </c>
      <c r="J135" s="18">
        <f t="shared" si="21"/>
        <v>0</v>
      </c>
      <c r="K135" s="29">
        <f t="shared" si="13"/>
        <v>0</v>
      </c>
      <c r="L135" s="17">
        <f t="shared" si="22"/>
        <v>50</v>
      </c>
      <c r="M135" s="29">
        <f t="shared" si="23"/>
        <v>1</v>
      </c>
      <c r="N135" s="18">
        <f t="shared" si="15"/>
        <v>50</v>
      </c>
      <c r="O135" s="26">
        <f t="shared" si="16"/>
        <v>1</v>
      </c>
      <c r="P135" s="18">
        <f t="shared" si="17"/>
        <v>0</v>
      </c>
      <c r="Q135" s="20">
        <f t="shared" si="18"/>
        <v>0</v>
      </c>
    </row>
    <row r="136" spans="1:17" x14ac:dyDescent="0.2">
      <c r="A136" s="40" t="s">
        <v>274</v>
      </c>
      <c r="B136" s="40" t="s">
        <v>275</v>
      </c>
      <c r="C136" s="41" t="s">
        <v>8</v>
      </c>
      <c r="D136" s="42">
        <v>1</v>
      </c>
      <c r="E136" s="24">
        <v>0</v>
      </c>
      <c r="F136" s="24">
        <v>1</v>
      </c>
      <c r="G136" s="22">
        <f t="shared" ref="G136:G155" si="24">E136+F136</f>
        <v>1</v>
      </c>
      <c r="H136" s="43">
        <v>41.31</v>
      </c>
      <c r="I136" s="18">
        <f t="shared" si="20"/>
        <v>41.31</v>
      </c>
      <c r="J136" s="18">
        <f t="shared" ref="J136:J155" si="25">E136*H136</f>
        <v>0</v>
      </c>
      <c r="K136" s="29">
        <f t="shared" ref="K136:K155" si="26">J136/$I136</f>
        <v>0</v>
      </c>
      <c r="L136" s="17">
        <f t="shared" si="22"/>
        <v>41.31</v>
      </c>
      <c r="M136" s="29">
        <f t="shared" si="23"/>
        <v>1</v>
      </c>
      <c r="N136" s="18">
        <f t="shared" ref="N136:O155" si="27">L136+J136</f>
        <v>41.31</v>
      </c>
      <c r="O136" s="26">
        <f t="shared" si="27"/>
        <v>1</v>
      </c>
      <c r="P136" s="18">
        <f t="shared" ref="P136:P155" si="28">I136-N136</f>
        <v>0</v>
      </c>
      <c r="Q136" s="20">
        <f t="shared" ref="Q136:Q155" si="29">100%-O136</f>
        <v>0</v>
      </c>
    </row>
    <row r="137" spans="1:17" x14ac:dyDescent="0.2">
      <c r="A137" s="40" t="s">
        <v>276</v>
      </c>
      <c r="B137" s="40" t="s">
        <v>277</v>
      </c>
      <c r="C137" s="41" t="s">
        <v>175</v>
      </c>
      <c r="D137" s="42">
        <v>10</v>
      </c>
      <c r="E137" s="24">
        <v>0</v>
      </c>
      <c r="F137" s="24">
        <v>10</v>
      </c>
      <c r="G137" s="22">
        <f t="shared" si="24"/>
        <v>10</v>
      </c>
      <c r="H137" s="43">
        <v>10.199999999999999</v>
      </c>
      <c r="I137" s="18">
        <f t="shared" si="20"/>
        <v>102</v>
      </c>
      <c r="J137" s="18">
        <f t="shared" si="25"/>
        <v>0</v>
      </c>
      <c r="K137" s="29">
        <f t="shared" si="26"/>
        <v>0</v>
      </c>
      <c r="L137" s="17">
        <f t="shared" si="22"/>
        <v>102</v>
      </c>
      <c r="M137" s="29">
        <f t="shared" si="23"/>
        <v>1</v>
      </c>
      <c r="N137" s="18">
        <f t="shared" si="27"/>
        <v>102</v>
      </c>
      <c r="O137" s="26">
        <f t="shared" si="27"/>
        <v>1</v>
      </c>
      <c r="P137" s="18">
        <f t="shared" si="28"/>
        <v>0</v>
      </c>
      <c r="Q137" s="20">
        <f t="shared" si="29"/>
        <v>0</v>
      </c>
    </row>
    <row r="138" spans="1:17" ht="25.5" x14ac:dyDescent="0.2">
      <c r="A138" s="40" t="s">
        <v>278</v>
      </c>
      <c r="B138" s="40" t="s">
        <v>279</v>
      </c>
      <c r="C138" s="41" t="s">
        <v>175</v>
      </c>
      <c r="D138" s="42">
        <v>2</v>
      </c>
      <c r="E138" s="24">
        <v>0</v>
      </c>
      <c r="F138" s="24">
        <v>2</v>
      </c>
      <c r="G138" s="22">
        <f t="shared" si="24"/>
        <v>2</v>
      </c>
      <c r="H138" s="43">
        <v>14.6</v>
      </c>
      <c r="I138" s="18">
        <f t="shared" ref="I138:I146" si="30">ROUND(D138*H138,2)</f>
        <v>29.2</v>
      </c>
      <c r="J138" s="18">
        <f t="shared" si="25"/>
        <v>0</v>
      </c>
      <c r="K138" s="29">
        <f t="shared" si="26"/>
        <v>0</v>
      </c>
      <c r="L138" s="17">
        <f t="shared" ref="L138:L146" si="31">ROUND(F138*H138,2)</f>
        <v>29.2</v>
      </c>
      <c r="M138" s="29">
        <f t="shared" ref="M138:M155" si="32">L138/$I138</f>
        <v>1</v>
      </c>
      <c r="N138" s="18">
        <f t="shared" si="27"/>
        <v>29.2</v>
      </c>
      <c r="O138" s="26">
        <f t="shared" si="27"/>
        <v>1</v>
      </c>
      <c r="P138" s="18">
        <f t="shared" si="28"/>
        <v>0</v>
      </c>
      <c r="Q138" s="20">
        <f t="shared" si="29"/>
        <v>0</v>
      </c>
    </row>
    <row r="139" spans="1:17" ht="25.5" x14ac:dyDescent="0.2">
      <c r="A139" s="40" t="s">
        <v>280</v>
      </c>
      <c r="B139" s="40" t="s">
        <v>281</v>
      </c>
      <c r="C139" s="41" t="s">
        <v>249</v>
      </c>
      <c r="D139" s="42">
        <v>75</v>
      </c>
      <c r="E139" s="24">
        <v>0</v>
      </c>
      <c r="F139" s="24">
        <v>75</v>
      </c>
      <c r="G139" s="22">
        <f t="shared" si="24"/>
        <v>75</v>
      </c>
      <c r="H139" s="43">
        <v>8.5500000000000007</v>
      </c>
      <c r="I139" s="18">
        <f t="shared" si="30"/>
        <v>641.25</v>
      </c>
      <c r="J139" s="18">
        <f t="shared" si="25"/>
        <v>0</v>
      </c>
      <c r="K139" s="29">
        <f t="shared" si="26"/>
        <v>0</v>
      </c>
      <c r="L139" s="17">
        <f t="shared" si="31"/>
        <v>641.25</v>
      </c>
      <c r="M139" s="29">
        <f t="shared" si="32"/>
        <v>1</v>
      </c>
      <c r="N139" s="18">
        <f t="shared" si="27"/>
        <v>641.25</v>
      </c>
      <c r="O139" s="26">
        <f t="shared" si="27"/>
        <v>1</v>
      </c>
      <c r="P139" s="18">
        <f t="shared" si="28"/>
        <v>0</v>
      </c>
      <c r="Q139" s="20">
        <f t="shared" si="29"/>
        <v>0</v>
      </c>
    </row>
    <row r="140" spans="1:17" ht="25.5" x14ac:dyDescent="0.2">
      <c r="A140" s="40" t="s">
        <v>282</v>
      </c>
      <c r="B140" s="40" t="s">
        <v>283</v>
      </c>
      <c r="C140" s="41" t="s">
        <v>22</v>
      </c>
      <c r="D140" s="42">
        <v>50</v>
      </c>
      <c r="E140" s="24">
        <v>0</v>
      </c>
      <c r="F140" s="24">
        <v>50</v>
      </c>
      <c r="G140" s="22">
        <f t="shared" si="24"/>
        <v>50</v>
      </c>
      <c r="H140" s="43">
        <v>5.7</v>
      </c>
      <c r="I140" s="18">
        <f t="shared" si="30"/>
        <v>285</v>
      </c>
      <c r="J140" s="18">
        <f t="shared" si="25"/>
        <v>0</v>
      </c>
      <c r="K140" s="29">
        <f t="shared" si="26"/>
        <v>0</v>
      </c>
      <c r="L140" s="17">
        <f t="shared" si="31"/>
        <v>285</v>
      </c>
      <c r="M140" s="29">
        <f t="shared" si="32"/>
        <v>1</v>
      </c>
      <c r="N140" s="18">
        <f t="shared" si="27"/>
        <v>285</v>
      </c>
      <c r="O140" s="26">
        <f t="shared" si="27"/>
        <v>1</v>
      </c>
      <c r="P140" s="18">
        <f t="shared" si="28"/>
        <v>0</v>
      </c>
      <c r="Q140" s="20">
        <f t="shared" si="29"/>
        <v>0</v>
      </c>
    </row>
    <row r="141" spans="1:17" ht="25.5" x14ac:dyDescent="0.2">
      <c r="A141" s="40" t="s">
        <v>284</v>
      </c>
      <c r="B141" s="40" t="s">
        <v>285</v>
      </c>
      <c r="C141" s="41" t="s">
        <v>22</v>
      </c>
      <c r="D141" s="42">
        <v>400</v>
      </c>
      <c r="E141" s="24">
        <v>0</v>
      </c>
      <c r="F141" s="24">
        <v>400</v>
      </c>
      <c r="G141" s="22">
        <f t="shared" si="24"/>
        <v>400</v>
      </c>
      <c r="H141" s="43">
        <v>6.7</v>
      </c>
      <c r="I141" s="18">
        <f t="shared" si="30"/>
        <v>2680</v>
      </c>
      <c r="J141" s="18">
        <f t="shared" si="25"/>
        <v>0</v>
      </c>
      <c r="K141" s="29">
        <f t="shared" si="26"/>
        <v>0</v>
      </c>
      <c r="L141" s="17">
        <f t="shared" si="31"/>
        <v>2680</v>
      </c>
      <c r="M141" s="29">
        <f t="shared" si="32"/>
        <v>1</v>
      </c>
      <c r="N141" s="18">
        <f t="shared" si="27"/>
        <v>2680</v>
      </c>
      <c r="O141" s="26">
        <f t="shared" si="27"/>
        <v>1</v>
      </c>
      <c r="P141" s="18">
        <f t="shared" si="28"/>
        <v>0</v>
      </c>
      <c r="Q141" s="20">
        <f t="shared" si="29"/>
        <v>0</v>
      </c>
    </row>
    <row r="142" spans="1:17" ht="25.5" x14ac:dyDescent="0.2">
      <c r="A142" s="40" t="s">
        <v>286</v>
      </c>
      <c r="B142" s="40" t="s">
        <v>287</v>
      </c>
      <c r="C142" s="41" t="s">
        <v>175</v>
      </c>
      <c r="D142" s="42">
        <v>4</v>
      </c>
      <c r="E142" s="24">
        <v>0</v>
      </c>
      <c r="F142" s="24">
        <v>4</v>
      </c>
      <c r="G142" s="22">
        <f t="shared" si="24"/>
        <v>4</v>
      </c>
      <c r="H142" s="43">
        <v>3.23</v>
      </c>
      <c r="I142" s="18">
        <f t="shared" si="30"/>
        <v>12.92</v>
      </c>
      <c r="J142" s="18">
        <f t="shared" si="25"/>
        <v>0</v>
      </c>
      <c r="K142" s="29">
        <f t="shared" si="26"/>
        <v>0</v>
      </c>
      <c r="L142" s="17">
        <f t="shared" si="31"/>
        <v>12.92</v>
      </c>
      <c r="M142" s="29">
        <f t="shared" si="32"/>
        <v>1</v>
      </c>
      <c r="N142" s="18">
        <f t="shared" si="27"/>
        <v>12.92</v>
      </c>
      <c r="O142" s="26">
        <f t="shared" si="27"/>
        <v>1</v>
      </c>
      <c r="P142" s="18">
        <f t="shared" si="28"/>
        <v>0</v>
      </c>
      <c r="Q142" s="20">
        <f t="shared" si="29"/>
        <v>0</v>
      </c>
    </row>
    <row r="143" spans="1:17" ht="38.25" x14ac:dyDescent="0.2">
      <c r="A143" s="40" t="s">
        <v>288</v>
      </c>
      <c r="B143" s="40" t="s">
        <v>289</v>
      </c>
      <c r="C143" s="41" t="s">
        <v>8</v>
      </c>
      <c r="D143" s="42">
        <v>2</v>
      </c>
      <c r="E143" s="24">
        <v>2</v>
      </c>
      <c r="F143" s="24"/>
      <c r="G143" s="22">
        <f t="shared" si="24"/>
        <v>2</v>
      </c>
      <c r="H143" s="43">
        <v>30.04</v>
      </c>
      <c r="I143" s="18">
        <f t="shared" si="30"/>
        <v>60.08</v>
      </c>
      <c r="J143" s="18">
        <f t="shared" si="25"/>
        <v>60.08</v>
      </c>
      <c r="K143" s="29">
        <f t="shared" si="26"/>
        <v>1</v>
      </c>
      <c r="L143" s="17">
        <f t="shared" si="31"/>
        <v>0</v>
      </c>
      <c r="M143" s="29">
        <f t="shared" si="32"/>
        <v>0</v>
      </c>
      <c r="N143" s="18">
        <f t="shared" si="27"/>
        <v>60.08</v>
      </c>
      <c r="O143" s="26">
        <f t="shared" si="27"/>
        <v>1</v>
      </c>
      <c r="P143" s="18">
        <f t="shared" si="28"/>
        <v>0</v>
      </c>
      <c r="Q143" s="20">
        <f t="shared" si="29"/>
        <v>0</v>
      </c>
    </row>
    <row r="144" spans="1:17" ht="25.5" x14ac:dyDescent="0.2">
      <c r="A144" s="40" t="s">
        <v>290</v>
      </c>
      <c r="B144" s="40" t="s">
        <v>291</v>
      </c>
      <c r="C144" s="41" t="s">
        <v>8</v>
      </c>
      <c r="D144" s="42">
        <v>1</v>
      </c>
      <c r="E144" s="24">
        <v>1</v>
      </c>
      <c r="F144" s="24"/>
      <c r="G144" s="22">
        <f t="shared" si="24"/>
        <v>1</v>
      </c>
      <c r="H144" s="43">
        <v>530.83000000000004</v>
      </c>
      <c r="I144" s="18">
        <f t="shared" si="30"/>
        <v>530.83000000000004</v>
      </c>
      <c r="J144" s="18">
        <f t="shared" si="25"/>
        <v>530.83000000000004</v>
      </c>
      <c r="K144" s="29">
        <f t="shared" si="26"/>
        <v>1</v>
      </c>
      <c r="L144" s="17">
        <f t="shared" si="31"/>
        <v>0</v>
      </c>
      <c r="M144" s="29">
        <f t="shared" si="32"/>
        <v>0</v>
      </c>
      <c r="N144" s="18">
        <f t="shared" si="27"/>
        <v>530.83000000000004</v>
      </c>
      <c r="O144" s="26">
        <f t="shared" si="27"/>
        <v>1</v>
      </c>
      <c r="P144" s="18">
        <f t="shared" si="28"/>
        <v>0</v>
      </c>
      <c r="Q144" s="20">
        <f t="shared" si="29"/>
        <v>0</v>
      </c>
    </row>
    <row r="145" spans="1:17" ht="51" x14ac:dyDescent="0.2">
      <c r="A145" s="40" t="s">
        <v>292</v>
      </c>
      <c r="B145" s="40" t="s">
        <v>293</v>
      </c>
      <c r="C145" s="41" t="s">
        <v>8</v>
      </c>
      <c r="D145" s="42">
        <v>5</v>
      </c>
      <c r="E145" s="24">
        <v>0</v>
      </c>
      <c r="F145" s="24">
        <v>5</v>
      </c>
      <c r="G145" s="22">
        <f t="shared" si="24"/>
        <v>5</v>
      </c>
      <c r="H145" s="43">
        <v>10.29</v>
      </c>
      <c r="I145" s="18">
        <f t="shared" si="30"/>
        <v>51.45</v>
      </c>
      <c r="J145" s="18">
        <f t="shared" si="25"/>
        <v>0</v>
      </c>
      <c r="K145" s="29">
        <f t="shared" si="26"/>
        <v>0</v>
      </c>
      <c r="L145" s="17">
        <f t="shared" si="31"/>
        <v>51.45</v>
      </c>
      <c r="M145" s="29">
        <f t="shared" si="32"/>
        <v>1</v>
      </c>
      <c r="N145" s="18">
        <f t="shared" si="27"/>
        <v>51.45</v>
      </c>
      <c r="O145" s="26">
        <f t="shared" si="27"/>
        <v>1</v>
      </c>
      <c r="P145" s="18">
        <f t="shared" si="28"/>
        <v>0</v>
      </c>
      <c r="Q145" s="20">
        <f t="shared" si="29"/>
        <v>0</v>
      </c>
    </row>
    <row r="146" spans="1:17" ht="25.5" x14ac:dyDescent="0.2">
      <c r="A146" s="40" t="s">
        <v>294</v>
      </c>
      <c r="B146" s="40" t="s">
        <v>295</v>
      </c>
      <c r="C146" s="41" t="s">
        <v>8</v>
      </c>
      <c r="D146" s="42">
        <v>1</v>
      </c>
      <c r="E146" s="24">
        <v>1</v>
      </c>
      <c r="F146" s="24"/>
      <c r="G146" s="22">
        <f t="shared" si="24"/>
        <v>1</v>
      </c>
      <c r="H146" s="43">
        <v>33.9</v>
      </c>
      <c r="I146" s="18">
        <f t="shared" si="30"/>
        <v>33.9</v>
      </c>
      <c r="J146" s="18">
        <f t="shared" si="25"/>
        <v>33.9</v>
      </c>
      <c r="K146" s="29">
        <f t="shared" si="26"/>
        <v>1</v>
      </c>
      <c r="L146" s="17">
        <f t="shared" si="31"/>
        <v>0</v>
      </c>
      <c r="M146" s="29">
        <f t="shared" si="32"/>
        <v>0</v>
      </c>
      <c r="N146" s="18">
        <f t="shared" si="27"/>
        <v>33.9</v>
      </c>
      <c r="O146" s="26">
        <f t="shared" si="27"/>
        <v>1</v>
      </c>
      <c r="P146" s="18">
        <f t="shared" si="28"/>
        <v>0</v>
      </c>
      <c r="Q146" s="20">
        <f t="shared" si="29"/>
        <v>0</v>
      </c>
    </row>
    <row r="147" spans="1:17" x14ac:dyDescent="0.2">
      <c r="A147" s="7" t="s">
        <v>296</v>
      </c>
      <c r="B147" s="7" t="s">
        <v>68</v>
      </c>
      <c r="C147" s="41"/>
      <c r="D147" s="42"/>
      <c r="E147" s="24"/>
      <c r="F147" s="24"/>
      <c r="G147" s="22"/>
      <c r="H147" s="43"/>
      <c r="I147" s="17">
        <f>I148</f>
        <v>3165.38</v>
      </c>
      <c r="J147" s="17">
        <f>J148</f>
        <v>0</v>
      </c>
      <c r="K147" s="29">
        <f t="shared" si="26"/>
        <v>0</v>
      </c>
      <c r="L147" s="17">
        <f>L148</f>
        <v>3165.38</v>
      </c>
      <c r="M147" s="29">
        <f t="shared" si="32"/>
        <v>1</v>
      </c>
      <c r="N147" s="18">
        <f t="shared" si="27"/>
        <v>3165.38</v>
      </c>
      <c r="O147" s="26">
        <f t="shared" si="27"/>
        <v>1</v>
      </c>
      <c r="P147" s="18">
        <f t="shared" si="28"/>
        <v>0</v>
      </c>
      <c r="Q147" s="20">
        <f t="shared" si="29"/>
        <v>0</v>
      </c>
    </row>
    <row r="148" spans="1:17" x14ac:dyDescent="0.2">
      <c r="A148" s="7" t="s">
        <v>297</v>
      </c>
      <c r="B148" s="7" t="s">
        <v>54</v>
      </c>
      <c r="C148" s="41"/>
      <c r="D148" s="42"/>
      <c r="E148" s="24"/>
      <c r="F148" s="24"/>
      <c r="G148" s="22"/>
      <c r="H148" s="43"/>
      <c r="I148" s="17">
        <f>SUM(I149:I153)</f>
        <v>3165.38</v>
      </c>
      <c r="J148" s="17">
        <f>SUM(J149:J153)</f>
        <v>0</v>
      </c>
      <c r="K148" s="29">
        <f t="shared" si="26"/>
        <v>0</v>
      </c>
      <c r="L148" s="17">
        <f>SUM(L149:L153)</f>
        <v>3165.38</v>
      </c>
      <c r="M148" s="29">
        <f t="shared" si="32"/>
        <v>1</v>
      </c>
      <c r="N148" s="18">
        <f t="shared" si="27"/>
        <v>3165.38</v>
      </c>
      <c r="O148" s="26">
        <f t="shared" si="27"/>
        <v>1</v>
      </c>
      <c r="P148" s="18">
        <f t="shared" si="28"/>
        <v>0</v>
      </c>
      <c r="Q148" s="20">
        <f t="shared" si="29"/>
        <v>0</v>
      </c>
    </row>
    <row r="149" spans="1:17" ht="38.25" x14ac:dyDescent="0.2">
      <c r="A149" s="40" t="s">
        <v>298</v>
      </c>
      <c r="B149" s="40" t="s">
        <v>25</v>
      </c>
      <c r="C149" s="41" t="s">
        <v>18</v>
      </c>
      <c r="D149" s="42">
        <v>0.36</v>
      </c>
      <c r="E149" s="24">
        <v>0</v>
      </c>
      <c r="F149" s="24">
        <v>0.36</v>
      </c>
      <c r="G149" s="22">
        <f t="shared" si="24"/>
        <v>0.36</v>
      </c>
      <c r="H149" s="43">
        <v>44.17</v>
      </c>
      <c r="I149" s="18">
        <f t="shared" ref="I149:I155" si="33">ROUND(D149*H149,2)</f>
        <v>15.9</v>
      </c>
      <c r="J149" s="18">
        <f t="shared" si="25"/>
        <v>0</v>
      </c>
      <c r="K149" s="29">
        <f t="shared" si="26"/>
        <v>0</v>
      </c>
      <c r="L149" s="17">
        <f t="shared" ref="L149:L155" si="34">ROUND(F149*H149,2)</f>
        <v>15.9</v>
      </c>
      <c r="M149" s="29">
        <f t="shared" si="32"/>
        <v>1</v>
      </c>
      <c r="N149" s="18">
        <f t="shared" si="27"/>
        <v>15.9</v>
      </c>
      <c r="O149" s="26">
        <f t="shared" si="27"/>
        <v>1</v>
      </c>
      <c r="P149" s="18">
        <f t="shared" si="28"/>
        <v>0</v>
      </c>
      <c r="Q149" s="20">
        <f t="shared" si="29"/>
        <v>0</v>
      </c>
    </row>
    <row r="150" spans="1:17" ht="25.5" x14ac:dyDescent="0.2">
      <c r="A150" s="40" t="s">
        <v>299</v>
      </c>
      <c r="B150" s="40" t="s">
        <v>69</v>
      </c>
      <c r="C150" s="41" t="s">
        <v>8</v>
      </c>
      <c r="D150" s="42">
        <v>1</v>
      </c>
      <c r="E150" s="24">
        <v>0</v>
      </c>
      <c r="F150" s="24">
        <v>1</v>
      </c>
      <c r="G150" s="22">
        <f t="shared" si="24"/>
        <v>1</v>
      </c>
      <c r="H150" s="43">
        <v>1716.99</v>
      </c>
      <c r="I150" s="18">
        <f t="shared" si="33"/>
        <v>1716.99</v>
      </c>
      <c r="J150" s="18">
        <f t="shared" si="25"/>
        <v>0</v>
      </c>
      <c r="K150" s="29">
        <f t="shared" si="26"/>
        <v>0</v>
      </c>
      <c r="L150" s="17">
        <f t="shared" si="34"/>
        <v>1716.99</v>
      </c>
      <c r="M150" s="29">
        <f t="shared" si="32"/>
        <v>1</v>
      </c>
      <c r="N150" s="18">
        <f t="shared" si="27"/>
        <v>1716.99</v>
      </c>
      <c r="O150" s="26">
        <f t="shared" si="27"/>
        <v>1</v>
      </c>
      <c r="P150" s="18">
        <f t="shared" si="28"/>
        <v>0</v>
      </c>
      <c r="Q150" s="20">
        <f t="shared" si="29"/>
        <v>0</v>
      </c>
    </row>
    <row r="151" spans="1:17" ht="51" x14ac:dyDescent="0.2">
      <c r="A151" s="40" t="s">
        <v>300</v>
      </c>
      <c r="B151" s="40" t="s">
        <v>70</v>
      </c>
      <c r="C151" s="41" t="s">
        <v>18</v>
      </c>
      <c r="D151" s="42">
        <v>0.65</v>
      </c>
      <c r="E151" s="24">
        <v>0</v>
      </c>
      <c r="F151" s="24">
        <v>0.65</v>
      </c>
      <c r="G151" s="22">
        <f t="shared" si="24"/>
        <v>0.65</v>
      </c>
      <c r="H151" s="43">
        <v>1719.15</v>
      </c>
      <c r="I151" s="18">
        <f t="shared" si="33"/>
        <v>1117.45</v>
      </c>
      <c r="J151" s="18">
        <f t="shared" si="25"/>
        <v>0</v>
      </c>
      <c r="K151" s="29">
        <f t="shared" si="26"/>
        <v>0</v>
      </c>
      <c r="L151" s="17">
        <f t="shared" si="34"/>
        <v>1117.45</v>
      </c>
      <c r="M151" s="29">
        <f t="shared" si="32"/>
        <v>1</v>
      </c>
      <c r="N151" s="18">
        <f t="shared" si="27"/>
        <v>1117.45</v>
      </c>
      <c r="O151" s="26">
        <f t="shared" si="27"/>
        <v>1</v>
      </c>
      <c r="P151" s="18">
        <f t="shared" si="28"/>
        <v>0</v>
      </c>
      <c r="Q151" s="20">
        <f t="shared" si="29"/>
        <v>0</v>
      </c>
    </row>
    <row r="152" spans="1:17" ht="63.75" x14ac:dyDescent="0.2">
      <c r="A152" s="40" t="s">
        <v>301</v>
      </c>
      <c r="B152" s="40" t="s">
        <v>302</v>
      </c>
      <c r="C152" s="41" t="s">
        <v>16</v>
      </c>
      <c r="D152" s="42">
        <v>3.67</v>
      </c>
      <c r="E152" s="24">
        <v>0</v>
      </c>
      <c r="F152" s="24">
        <v>3.67</v>
      </c>
      <c r="G152" s="22">
        <f t="shared" si="24"/>
        <v>3.67</v>
      </c>
      <c r="H152" s="43">
        <v>34.68</v>
      </c>
      <c r="I152" s="18">
        <f t="shared" si="33"/>
        <v>127.28</v>
      </c>
      <c r="J152" s="18">
        <f t="shared" si="25"/>
        <v>0</v>
      </c>
      <c r="K152" s="29">
        <f t="shared" si="26"/>
        <v>0</v>
      </c>
      <c r="L152" s="17">
        <f t="shared" si="34"/>
        <v>127.28</v>
      </c>
      <c r="M152" s="29">
        <f t="shared" si="32"/>
        <v>1</v>
      </c>
      <c r="N152" s="18">
        <f t="shared" si="27"/>
        <v>127.28</v>
      </c>
      <c r="O152" s="26">
        <f t="shared" si="27"/>
        <v>1</v>
      </c>
      <c r="P152" s="18">
        <f t="shared" si="28"/>
        <v>0</v>
      </c>
      <c r="Q152" s="20">
        <f t="shared" si="29"/>
        <v>0</v>
      </c>
    </row>
    <row r="153" spans="1:17" x14ac:dyDescent="0.2">
      <c r="A153" s="40" t="s">
        <v>303</v>
      </c>
      <c r="B153" s="40" t="s">
        <v>304</v>
      </c>
      <c r="C153" s="41" t="s">
        <v>8</v>
      </c>
      <c r="D153" s="42">
        <v>1</v>
      </c>
      <c r="E153" s="24">
        <v>0</v>
      </c>
      <c r="F153" s="24">
        <v>1</v>
      </c>
      <c r="G153" s="22">
        <f t="shared" si="24"/>
        <v>1</v>
      </c>
      <c r="H153" s="43">
        <v>187.76</v>
      </c>
      <c r="I153" s="18">
        <f t="shared" si="33"/>
        <v>187.76</v>
      </c>
      <c r="J153" s="18">
        <f t="shared" si="25"/>
        <v>0</v>
      </c>
      <c r="K153" s="29">
        <f t="shared" si="26"/>
        <v>0</v>
      </c>
      <c r="L153" s="17">
        <f t="shared" si="34"/>
        <v>187.76</v>
      </c>
      <c r="M153" s="29">
        <f t="shared" si="32"/>
        <v>1</v>
      </c>
      <c r="N153" s="18">
        <f t="shared" si="27"/>
        <v>187.76</v>
      </c>
      <c r="O153" s="26">
        <f t="shared" si="27"/>
        <v>1</v>
      </c>
      <c r="P153" s="18">
        <f t="shared" si="28"/>
        <v>0</v>
      </c>
      <c r="Q153" s="20">
        <f t="shared" si="29"/>
        <v>0</v>
      </c>
    </row>
    <row r="154" spans="1:17" x14ac:dyDescent="0.2">
      <c r="A154" s="7" t="s">
        <v>305</v>
      </c>
      <c r="B154" s="7" t="s">
        <v>306</v>
      </c>
      <c r="C154" s="41"/>
      <c r="D154" s="42"/>
      <c r="E154" s="24">
        <v>0</v>
      </c>
      <c r="F154" s="24"/>
      <c r="G154" s="22">
        <f t="shared" si="24"/>
        <v>0</v>
      </c>
      <c r="H154" s="43"/>
      <c r="I154" s="17">
        <f>I155</f>
        <v>2738.95</v>
      </c>
      <c r="J154" s="18">
        <f t="shared" si="25"/>
        <v>0</v>
      </c>
      <c r="K154" s="29">
        <f t="shared" si="26"/>
        <v>0</v>
      </c>
      <c r="L154" s="17">
        <f>L155</f>
        <v>2738.95</v>
      </c>
      <c r="M154" s="29">
        <f t="shared" si="32"/>
        <v>1</v>
      </c>
      <c r="N154" s="18">
        <f t="shared" si="27"/>
        <v>2738.95</v>
      </c>
      <c r="O154" s="26">
        <f t="shared" si="27"/>
        <v>1</v>
      </c>
      <c r="P154" s="18">
        <f t="shared" si="28"/>
        <v>0</v>
      </c>
      <c r="Q154" s="20">
        <f t="shared" si="29"/>
        <v>0</v>
      </c>
    </row>
    <row r="155" spans="1:17" x14ac:dyDescent="0.2">
      <c r="A155" s="40" t="s">
        <v>307</v>
      </c>
      <c r="B155" s="40" t="s">
        <v>308</v>
      </c>
      <c r="C155" s="41" t="s">
        <v>16</v>
      </c>
      <c r="D155" s="42">
        <v>1390.33</v>
      </c>
      <c r="E155" s="24">
        <v>0</v>
      </c>
      <c r="F155" s="24">
        <v>1390.33</v>
      </c>
      <c r="G155" s="22">
        <f t="shared" si="24"/>
        <v>1390.33</v>
      </c>
      <c r="H155" s="43">
        <v>1.97</v>
      </c>
      <c r="I155" s="18">
        <f t="shared" si="33"/>
        <v>2738.95</v>
      </c>
      <c r="J155" s="18">
        <f t="shared" si="25"/>
        <v>0</v>
      </c>
      <c r="K155" s="29">
        <f t="shared" si="26"/>
        <v>0</v>
      </c>
      <c r="L155" s="17">
        <f t="shared" si="34"/>
        <v>2738.95</v>
      </c>
      <c r="M155" s="29">
        <f t="shared" si="32"/>
        <v>1</v>
      </c>
      <c r="N155" s="18">
        <f t="shared" si="27"/>
        <v>2738.95</v>
      </c>
      <c r="O155" s="26">
        <f t="shared" si="27"/>
        <v>1</v>
      </c>
      <c r="P155" s="18">
        <f t="shared" si="28"/>
        <v>0</v>
      </c>
      <c r="Q155" s="20">
        <f t="shared" si="29"/>
        <v>0</v>
      </c>
    </row>
    <row r="156" spans="1:17" x14ac:dyDescent="0.2">
      <c r="A156" s="6"/>
      <c r="B156" s="7" t="s">
        <v>43</v>
      </c>
      <c r="C156" s="41"/>
      <c r="D156" s="42"/>
      <c r="E156" s="24"/>
      <c r="F156" s="24"/>
      <c r="G156" s="22"/>
      <c r="H156" s="43"/>
      <c r="I156" s="35">
        <f>I7+I9+I15+I31+I39+I72+I84+I87+I94+I101+I107+I118+I147+I154</f>
        <v>433488.58000000007</v>
      </c>
      <c r="J156" s="46">
        <f>J7+J9+J15+J31+J39+J72+J84+J87+J94+J101+J107+J118+J147+J154</f>
        <v>213978.4767</v>
      </c>
      <c r="K156" s="47">
        <f t="shared" ref="K156:M156" si="35">J156/$I156</f>
        <v>0.49361963976075207</v>
      </c>
      <c r="L156" s="44">
        <f>L7+L9+L15+L31+L39+L72+L84+L87+L94+L101+L107+L118+L147+L154</f>
        <v>215994.93</v>
      </c>
      <c r="M156" s="45">
        <f t="shared" si="35"/>
        <v>0.49827132700935273</v>
      </c>
      <c r="N156" s="38">
        <f t="shared" ref="N156" si="36">L156+J156</f>
        <v>429973.40669999999</v>
      </c>
      <c r="O156" s="39">
        <f t="shared" ref="O156" si="37">M156+K156</f>
        <v>0.9918909667701048</v>
      </c>
      <c r="P156" s="33">
        <f t="shared" ref="P156" si="38">I156-N156</f>
        <v>3515.1733000000822</v>
      </c>
      <c r="Q156" s="34">
        <f t="shared" ref="Q156" si="39">100%-O156</f>
        <v>8.1090332298952017E-3</v>
      </c>
    </row>
  </sheetData>
  <mergeCells count="17">
    <mergeCell ref="A1:A4"/>
    <mergeCell ref="A5:A6"/>
    <mergeCell ref="B5:B6"/>
    <mergeCell ref="C5:C6"/>
    <mergeCell ref="D5:G5"/>
    <mergeCell ref="B1:G1"/>
    <mergeCell ref="B2:G2"/>
    <mergeCell ref="B3:G3"/>
    <mergeCell ref="B4:G4"/>
    <mergeCell ref="I5:Q5"/>
    <mergeCell ref="H1:O1"/>
    <mergeCell ref="H2:K2"/>
    <mergeCell ref="H5:H6"/>
    <mergeCell ref="L2:O2"/>
    <mergeCell ref="H3:O3"/>
    <mergeCell ref="H4:O4"/>
    <mergeCell ref="P1:Q4"/>
  </mergeCells>
  <pageMargins left="0.5" right="0.5" top="0.5" bottom="0.5" header="0.31496062000000002" footer="0.31496062000000002"/>
  <pageSetup paperSize="9" scale="52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2"/>
  <sheetViews>
    <sheetView workbookViewId="0">
      <selection activeCell="B23" sqref="B23"/>
    </sheetView>
  </sheetViews>
  <sheetFormatPr defaultColWidth="9.140625" defaultRowHeight="12.75" x14ac:dyDescent="0.2"/>
  <cols>
    <col min="1" max="1" width="11.140625" style="98" customWidth="1"/>
    <col min="2" max="2" width="40.140625" style="76" customWidth="1"/>
    <col min="3" max="3" width="8.28515625" style="108" bestFit="1" customWidth="1"/>
    <col min="4" max="4" width="13.7109375" style="109" customWidth="1"/>
    <col min="5" max="5" width="16.85546875" style="101" customWidth="1"/>
    <col min="6" max="6" width="19.85546875" style="102" customWidth="1"/>
    <col min="7" max="8" width="16.7109375" style="102" customWidth="1"/>
    <col min="9" max="9" width="9.140625" style="74"/>
    <col min="10" max="10" width="11.42578125" style="74" bestFit="1" customWidth="1"/>
    <col min="11" max="11" width="11.5703125" style="30" bestFit="1" customWidth="1"/>
    <col min="12" max="12" width="10.5703125" style="74" bestFit="1" customWidth="1"/>
    <col min="13" max="16384" width="9.140625" style="74"/>
  </cols>
  <sheetData>
    <row r="1" spans="1:12" s="66" customFormat="1" x14ac:dyDescent="0.25">
      <c r="A1" s="59"/>
      <c r="B1" s="60" t="s">
        <v>317</v>
      </c>
      <c r="C1" s="61"/>
      <c r="D1" s="61"/>
      <c r="E1" s="62"/>
      <c r="F1" s="63" t="s">
        <v>318</v>
      </c>
      <c r="G1" s="64"/>
      <c r="H1" s="65"/>
      <c r="K1" s="67"/>
    </row>
    <row r="2" spans="1:12" s="66" customFormat="1" x14ac:dyDescent="0.25">
      <c r="A2" s="59"/>
      <c r="B2" s="60" t="s">
        <v>51</v>
      </c>
      <c r="C2" s="61"/>
      <c r="D2" s="61"/>
      <c r="E2" s="62"/>
      <c r="F2" s="63" t="s">
        <v>319</v>
      </c>
      <c r="G2" s="64"/>
      <c r="H2" s="68"/>
      <c r="K2" s="67"/>
    </row>
    <row r="3" spans="1:12" x14ac:dyDescent="0.2">
      <c r="A3" s="59"/>
      <c r="B3" s="69" t="s">
        <v>312</v>
      </c>
      <c r="C3" s="70"/>
      <c r="D3" s="70"/>
      <c r="E3" s="71"/>
      <c r="F3" s="72" t="s">
        <v>320</v>
      </c>
      <c r="G3" s="73"/>
      <c r="H3" s="68"/>
    </row>
    <row r="4" spans="1:12" x14ac:dyDescent="0.2">
      <c r="A4" s="75"/>
      <c r="C4" s="76"/>
      <c r="D4" s="76"/>
      <c r="E4" s="77" t="s">
        <v>321</v>
      </c>
      <c r="F4" s="77" t="s">
        <v>322</v>
      </c>
      <c r="G4" s="78" t="s">
        <v>316</v>
      </c>
      <c r="H4" s="78"/>
    </row>
    <row r="5" spans="1:12" x14ac:dyDescent="0.2">
      <c r="A5" s="75"/>
      <c r="C5" s="76"/>
      <c r="D5" s="76"/>
      <c r="E5" s="77">
        <v>779.76599999999996</v>
      </c>
      <c r="F5" s="77">
        <v>852.80899999999997</v>
      </c>
      <c r="G5" s="79">
        <f>F5/E5</f>
        <v>1.0936729736869779</v>
      </c>
      <c r="H5" s="79"/>
    </row>
    <row r="7" spans="1:12" x14ac:dyDescent="0.2">
      <c r="A7" s="80" t="s">
        <v>0</v>
      </c>
      <c r="B7" s="80" t="s">
        <v>1</v>
      </c>
      <c r="C7" s="81" t="s">
        <v>2</v>
      </c>
      <c r="D7" s="82" t="s">
        <v>323</v>
      </c>
      <c r="E7" s="83" t="s">
        <v>3</v>
      </c>
      <c r="F7" s="83" t="s">
        <v>324</v>
      </c>
      <c r="G7" s="82" t="s">
        <v>325</v>
      </c>
      <c r="H7" s="82" t="s">
        <v>326</v>
      </c>
      <c r="K7" s="84"/>
      <c r="L7" s="85"/>
    </row>
    <row r="8" spans="1:12" x14ac:dyDescent="0.2">
      <c r="A8" s="86"/>
      <c r="B8" s="86"/>
      <c r="C8" s="81"/>
      <c r="D8" s="82"/>
      <c r="E8" s="83"/>
      <c r="F8" s="83"/>
      <c r="G8" s="82"/>
      <c r="H8" s="82"/>
      <c r="L8" s="87"/>
    </row>
    <row r="9" spans="1:12" s="66" customFormat="1" x14ac:dyDescent="0.25">
      <c r="A9" s="88" t="s">
        <v>6</v>
      </c>
      <c r="B9" s="88" t="s">
        <v>7</v>
      </c>
      <c r="C9" s="89" t="s">
        <v>8</v>
      </c>
      <c r="D9" s="90">
        <v>0.1</v>
      </c>
      <c r="E9" s="91">
        <v>21387.46</v>
      </c>
      <c r="F9" s="92">
        <f t="shared" ref="F9:F25" si="0">E9*$G$5</f>
        <v>23390.886977811293</v>
      </c>
      <c r="G9" s="91">
        <f t="shared" ref="G9:G25" si="1">F9-E9</f>
        <v>2003.4269778112939</v>
      </c>
      <c r="H9" s="91">
        <f>D9*G9</f>
        <v>200.3426977811294</v>
      </c>
      <c r="J9" s="93"/>
      <c r="K9" s="67"/>
    </row>
    <row r="10" spans="1:12" s="66" customFormat="1" x14ac:dyDescent="0.25">
      <c r="A10" s="88" t="s">
        <v>15</v>
      </c>
      <c r="B10" s="88" t="s">
        <v>88</v>
      </c>
      <c r="C10" s="89" t="s">
        <v>89</v>
      </c>
      <c r="D10" s="90">
        <v>12</v>
      </c>
      <c r="E10" s="91">
        <v>293.29000000000002</v>
      </c>
      <c r="F10" s="92">
        <f t="shared" si="0"/>
        <v>320.76334645265376</v>
      </c>
      <c r="G10" s="91">
        <f t="shared" si="1"/>
        <v>27.473346452653743</v>
      </c>
      <c r="H10" s="91">
        <f t="shared" ref="H10:H25" si="2">D10*G10</f>
        <v>329.68015743184492</v>
      </c>
      <c r="J10" s="93"/>
      <c r="K10" s="67"/>
    </row>
    <row r="11" spans="1:12" s="66" customFormat="1" ht="25.5" x14ac:dyDescent="0.25">
      <c r="A11" s="88" t="s">
        <v>57</v>
      </c>
      <c r="B11" s="88" t="s">
        <v>94</v>
      </c>
      <c r="C11" s="89" t="s">
        <v>22</v>
      </c>
      <c r="D11" s="90">
        <v>20</v>
      </c>
      <c r="E11" s="91">
        <v>164.3</v>
      </c>
      <c r="F11" s="92">
        <f t="shared" si="0"/>
        <v>179.69046957677048</v>
      </c>
      <c r="G11" s="91">
        <f t="shared" si="1"/>
        <v>15.390469576770471</v>
      </c>
      <c r="H11" s="91">
        <f t="shared" si="2"/>
        <v>307.80939153540942</v>
      </c>
      <c r="J11" s="93"/>
      <c r="K11" s="67"/>
    </row>
    <row r="12" spans="1:12" s="66" customFormat="1" ht="76.5" x14ac:dyDescent="0.25">
      <c r="A12" s="88" t="s">
        <v>24</v>
      </c>
      <c r="B12" s="88" t="s">
        <v>104</v>
      </c>
      <c r="C12" s="89" t="s">
        <v>16</v>
      </c>
      <c r="D12" s="90">
        <v>1</v>
      </c>
      <c r="E12" s="91">
        <v>1482.72</v>
      </c>
      <c r="F12" s="92">
        <f t="shared" si="0"/>
        <v>1621.610791545156</v>
      </c>
      <c r="G12" s="91">
        <f t="shared" si="1"/>
        <v>138.89079154515593</v>
      </c>
      <c r="H12" s="91">
        <f t="shared" si="2"/>
        <v>138.89079154515593</v>
      </c>
      <c r="J12" s="93"/>
      <c r="K12" s="67"/>
    </row>
    <row r="13" spans="1:12" s="66" customFormat="1" ht="38.25" x14ac:dyDescent="0.25">
      <c r="A13" s="88" t="s">
        <v>27</v>
      </c>
      <c r="B13" s="88" t="s">
        <v>105</v>
      </c>
      <c r="C13" s="89" t="s">
        <v>22</v>
      </c>
      <c r="D13" s="90">
        <v>1</v>
      </c>
      <c r="E13" s="91">
        <v>471.73</v>
      </c>
      <c r="F13" s="92">
        <f t="shared" si="0"/>
        <v>515.91835187735808</v>
      </c>
      <c r="G13" s="91">
        <f t="shared" si="1"/>
        <v>44.188351877358059</v>
      </c>
      <c r="H13" s="91">
        <f t="shared" si="2"/>
        <v>44.188351877358059</v>
      </c>
      <c r="J13" s="93"/>
      <c r="K13" s="67"/>
    </row>
    <row r="14" spans="1:12" s="66" customFormat="1" ht="25.5" x14ac:dyDescent="0.25">
      <c r="A14" s="88" t="s">
        <v>29</v>
      </c>
      <c r="B14" s="88" t="s">
        <v>107</v>
      </c>
      <c r="C14" s="89" t="s">
        <v>22</v>
      </c>
      <c r="D14" s="90">
        <v>306.10000000000002</v>
      </c>
      <c r="E14" s="91">
        <v>44.29</v>
      </c>
      <c r="F14" s="92">
        <f t="shared" si="0"/>
        <v>48.438776004596249</v>
      </c>
      <c r="G14" s="91">
        <f t="shared" si="1"/>
        <v>4.1487760045962503</v>
      </c>
      <c r="H14" s="91">
        <f t="shared" si="2"/>
        <v>1269.9403350069124</v>
      </c>
      <c r="J14" s="93"/>
      <c r="K14" s="67"/>
    </row>
    <row r="15" spans="1:12" s="66" customFormat="1" ht="25.5" x14ac:dyDescent="0.25">
      <c r="A15" s="88" t="s">
        <v>256</v>
      </c>
      <c r="B15" s="88" t="s">
        <v>257</v>
      </c>
      <c r="C15" s="89" t="s">
        <v>8</v>
      </c>
      <c r="D15" s="90">
        <v>42.39</v>
      </c>
      <c r="E15" s="91">
        <v>44.17</v>
      </c>
      <c r="F15" s="92">
        <f t="shared" si="0"/>
        <v>48.307535247753819</v>
      </c>
      <c r="G15" s="91">
        <f t="shared" si="1"/>
        <v>4.1375352477538172</v>
      </c>
      <c r="H15" s="91">
        <f t="shared" si="2"/>
        <v>175.39011915228431</v>
      </c>
      <c r="J15" s="93"/>
      <c r="K15" s="67"/>
    </row>
    <row r="16" spans="1:12" s="66" customFormat="1" ht="51" x14ac:dyDescent="0.25">
      <c r="A16" s="88" t="s">
        <v>258</v>
      </c>
      <c r="B16" s="88" t="s">
        <v>259</v>
      </c>
      <c r="C16" s="89" t="s">
        <v>8</v>
      </c>
      <c r="D16" s="90">
        <v>1.2</v>
      </c>
      <c r="E16" s="91">
        <v>32.411999999999999</v>
      </c>
      <c r="F16" s="92">
        <f t="shared" si="0"/>
        <v>35.448128423142329</v>
      </c>
      <c r="G16" s="91">
        <f t="shared" si="1"/>
        <v>3.0361284231423298</v>
      </c>
      <c r="H16" s="91">
        <f t="shared" si="2"/>
        <v>3.6433541077707954</v>
      </c>
      <c r="J16" s="93"/>
      <c r="K16" s="67"/>
    </row>
    <row r="17" spans="1:11" s="66" customFormat="1" ht="25.5" x14ac:dyDescent="0.25">
      <c r="A17" s="88" t="s">
        <v>262</v>
      </c>
      <c r="B17" s="88" t="s">
        <v>263</v>
      </c>
      <c r="C17" s="89" t="s">
        <v>22</v>
      </c>
      <c r="D17" s="90">
        <v>2</v>
      </c>
      <c r="E17" s="91">
        <v>44.171999999999997</v>
      </c>
      <c r="F17" s="92">
        <f t="shared" si="0"/>
        <v>48.309722593701188</v>
      </c>
      <c r="G17" s="91">
        <f t="shared" si="1"/>
        <v>4.1377225937011914</v>
      </c>
      <c r="H17" s="91">
        <f t="shared" si="2"/>
        <v>8.2754451874023829</v>
      </c>
      <c r="J17" s="93"/>
      <c r="K17" s="67"/>
    </row>
    <row r="18" spans="1:11" s="66" customFormat="1" ht="25.5" x14ac:dyDescent="0.25">
      <c r="A18" s="88" t="s">
        <v>264</v>
      </c>
      <c r="B18" s="88" t="s">
        <v>265</v>
      </c>
      <c r="C18" s="89" t="s">
        <v>8</v>
      </c>
      <c r="D18" s="90">
        <v>2.4</v>
      </c>
      <c r="E18" s="91">
        <v>51.591000000000001</v>
      </c>
      <c r="F18" s="92">
        <f t="shared" si="0"/>
        <v>56.423682385484881</v>
      </c>
      <c r="G18" s="91">
        <f t="shared" si="1"/>
        <v>4.8326823854848797</v>
      </c>
      <c r="H18" s="91">
        <f t="shared" si="2"/>
        <v>11.598437725163711</v>
      </c>
      <c r="J18" s="93"/>
      <c r="K18" s="67"/>
    </row>
    <row r="19" spans="1:11" s="66" customFormat="1" ht="25.5" x14ac:dyDescent="0.25">
      <c r="A19" s="88" t="s">
        <v>266</v>
      </c>
      <c r="B19" s="88" t="s">
        <v>267</v>
      </c>
      <c r="C19" s="89" t="s">
        <v>8</v>
      </c>
      <c r="D19" s="90">
        <v>3.62</v>
      </c>
      <c r="E19" s="91">
        <v>216.46</v>
      </c>
      <c r="F19" s="92">
        <f t="shared" si="0"/>
        <v>236.73645188428324</v>
      </c>
      <c r="G19" s="91">
        <f t="shared" si="1"/>
        <v>20.276451884283233</v>
      </c>
      <c r="H19" s="91">
        <f t="shared" si="2"/>
        <v>73.400755821105307</v>
      </c>
      <c r="J19" s="93"/>
      <c r="K19" s="67"/>
    </row>
    <row r="20" spans="1:11" s="66" customFormat="1" ht="38.25" x14ac:dyDescent="0.25">
      <c r="A20" s="88" t="s">
        <v>288</v>
      </c>
      <c r="B20" s="88" t="s">
        <v>289</v>
      </c>
      <c r="C20" s="89" t="s">
        <v>8</v>
      </c>
      <c r="D20" s="90">
        <v>248.99</v>
      </c>
      <c r="E20" s="91">
        <v>4.49</v>
      </c>
      <c r="F20" s="92">
        <f t="shared" si="0"/>
        <v>4.9105916518545314</v>
      </c>
      <c r="G20" s="91">
        <f t="shared" si="1"/>
        <v>0.42059165185453118</v>
      </c>
      <c r="H20" s="91">
        <f t="shared" si="2"/>
        <v>104.72311539525973</v>
      </c>
      <c r="J20" s="93"/>
      <c r="K20" s="67"/>
    </row>
    <row r="21" spans="1:11" s="66" customFormat="1" ht="25.5" x14ac:dyDescent="0.25">
      <c r="A21" s="88" t="s">
        <v>290</v>
      </c>
      <c r="B21" s="88" t="s">
        <v>291</v>
      </c>
      <c r="C21" s="89" t="s">
        <v>8</v>
      </c>
      <c r="D21" s="90">
        <v>526.29999999999995</v>
      </c>
      <c r="E21" s="91">
        <v>16.02</v>
      </c>
      <c r="F21" s="92">
        <f t="shared" si="0"/>
        <v>17.520641038465385</v>
      </c>
      <c r="G21" s="91">
        <f t="shared" si="1"/>
        <v>1.5006410384653854</v>
      </c>
      <c r="H21" s="91">
        <f t="shared" si="2"/>
        <v>789.78737854433234</v>
      </c>
      <c r="J21" s="93"/>
      <c r="K21" s="67"/>
    </row>
    <row r="22" spans="1:11" s="66" customFormat="1" ht="25.5" x14ac:dyDescent="0.25">
      <c r="A22" s="88" t="s">
        <v>294</v>
      </c>
      <c r="B22" s="88" t="s">
        <v>295</v>
      </c>
      <c r="C22" s="89" t="s">
        <v>8</v>
      </c>
      <c r="D22" s="90">
        <v>407.61</v>
      </c>
      <c r="E22" s="91">
        <v>16.02</v>
      </c>
      <c r="F22" s="92">
        <f t="shared" si="0"/>
        <v>17.520641038465385</v>
      </c>
      <c r="G22" s="91">
        <f t="shared" si="1"/>
        <v>1.5006410384653854</v>
      </c>
      <c r="H22" s="91">
        <f t="shared" si="2"/>
        <v>611.67629368887583</v>
      </c>
      <c r="J22" s="93"/>
      <c r="K22" s="67"/>
    </row>
    <row r="23" spans="1:11" s="66" customFormat="1" ht="38.25" x14ac:dyDescent="0.25">
      <c r="A23" s="88" t="s">
        <v>288</v>
      </c>
      <c r="B23" s="88" t="s">
        <v>289</v>
      </c>
      <c r="C23" s="89" t="s">
        <v>8</v>
      </c>
      <c r="D23" s="90">
        <v>36.96</v>
      </c>
      <c r="E23" s="91">
        <v>4.4000000000000004</v>
      </c>
      <c r="F23" s="92">
        <f t="shared" si="0"/>
        <v>4.8121610842227032</v>
      </c>
      <c r="G23" s="91">
        <f t="shared" si="1"/>
        <v>0.41216108422270281</v>
      </c>
      <c r="H23" s="91">
        <f t="shared" si="2"/>
        <v>15.233473672871096</v>
      </c>
      <c r="J23" s="93"/>
      <c r="K23" s="67"/>
    </row>
    <row r="24" spans="1:11" s="66" customFormat="1" ht="25.5" x14ac:dyDescent="0.25">
      <c r="A24" s="88" t="s">
        <v>290</v>
      </c>
      <c r="B24" s="88" t="s">
        <v>291</v>
      </c>
      <c r="C24" s="89" t="s">
        <v>8</v>
      </c>
      <c r="D24" s="90">
        <v>105.79</v>
      </c>
      <c r="E24" s="91">
        <v>14.72</v>
      </c>
      <c r="F24" s="92">
        <f t="shared" si="0"/>
        <v>16.098866172672317</v>
      </c>
      <c r="G24" s="91">
        <f t="shared" si="1"/>
        <v>1.3788661726723159</v>
      </c>
      <c r="H24" s="91">
        <f t="shared" si="2"/>
        <v>145.8702524070043</v>
      </c>
      <c r="J24" s="93"/>
      <c r="K24" s="67"/>
    </row>
    <row r="25" spans="1:11" s="66" customFormat="1" ht="25.5" x14ac:dyDescent="0.25">
      <c r="A25" s="88" t="s">
        <v>294</v>
      </c>
      <c r="B25" s="88" t="s">
        <v>295</v>
      </c>
      <c r="C25" s="89" t="s">
        <v>8</v>
      </c>
      <c r="D25" s="90">
        <v>3506.94</v>
      </c>
      <c r="E25" s="91">
        <v>0.65</v>
      </c>
      <c r="F25" s="92">
        <f t="shared" si="0"/>
        <v>0.71088743289653566</v>
      </c>
      <c r="G25" s="91">
        <f t="shared" si="1"/>
        <v>6.0887432896535643E-2</v>
      </c>
      <c r="H25" s="91">
        <f t="shared" si="2"/>
        <v>213.52857392217672</v>
      </c>
      <c r="J25" s="93"/>
      <c r="K25" s="67"/>
    </row>
    <row r="26" spans="1:11" s="66" customFormat="1" ht="15.75" x14ac:dyDescent="0.25">
      <c r="A26" s="94" t="s">
        <v>327</v>
      </c>
      <c r="B26" s="95"/>
      <c r="C26" s="95"/>
      <c r="D26" s="95"/>
      <c r="E26" s="95"/>
      <c r="F26" s="95"/>
      <c r="G26" s="96"/>
      <c r="H26" s="97">
        <f>SUM(H9:H25)</f>
        <v>4443.9789248020561</v>
      </c>
      <c r="K26" s="67"/>
    </row>
    <row r="27" spans="1:11" x14ac:dyDescent="0.2">
      <c r="B27" s="99"/>
      <c r="C27" s="99"/>
      <c r="D27" s="100"/>
    </row>
    <row r="28" spans="1:11" s="101" customFormat="1" ht="15" x14ac:dyDescent="0.2">
      <c r="A28" s="98"/>
      <c r="C28" s="103"/>
      <c r="D28" s="104" t="s">
        <v>328</v>
      </c>
      <c r="E28" s="105"/>
      <c r="F28" s="102"/>
      <c r="G28" s="102"/>
      <c r="H28" s="103"/>
      <c r="I28" s="74"/>
      <c r="J28" s="74"/>
      <c r="K28" s="30"/>
    </row>
    <row r="29" spans="1:11" s="101" customFormat="1" ht="15" x14ac:dyDescent="0.2">
      <c r="A29" s="98"/>
      <c r="C29" s="103"/>
      <c r="D29" s="106" t="s">
        <v>329</v>
      </c>
      <c r="E29" s="105"/>
      <c r="F29" s="102"/>
      <c r="G29" s="102"/>
      <c r="H29" s="103"/>
      <c r="I29" s="74"/>
      <c r="J29" s="74"/>
      <c r="K29" s="30"/>
    </row>
    <row r="30" spans="1:11" s="101" customFormat="1" ht="15" x14ac:dyDescent="0.2">
      <c r="A30" s="98"/>
      <c r="C30" s="103"/>
      <c r="D30" s="104" t="s">
        <v>330</v>
      </c>
      <c r="E30" s="105"/>
      <c r="F30" s="102"/>
      <c r="G30" s="102"/>
      <c r="H30" s="103"/>
      <c r="I30" s="74"/>
      <c r="J30" s="74"/>
      <c r="K30" s="30"/>
    </row>
    <row r="31" spans="1:11" s="101" customFormat="1" ht="15" x14ac:dyDescent="0.2">
      <c r="A31" s="98"/>
      <c r="C31" s="103"/>
      <c r="D31" s="4" t="s">
        <v>331</v>
      </c>
      <c r="E31" s="105"/>
      <c r="F31" s="102"/>
      <c r="G31" s="102"/>
      <c r="H31" s="103"/>
      <c r="I31" s="74"/>
      <c r="J31" s="74"/>
      <c r="K31" s="30"/>
    </row>
    <row r="32" spans="1:11" s="101" customFormat="1" ht="15" x14ac:dyDescent="0.2">
      <c r="A32" s="98"/>
      <c r="B32" s="103"/>
      <c r="C32" s="107"/>
      <c r="D32" s="105"/>
      <c r="F32" s="102"/>
      <c r="G32" s="102"/>
      <c r="H32" s="103"/>
      <c r="I32" s="74"/>
      <c r="J32" s="74"/>
      <c r="K32" s="30"/>
    </row>
  </sheetData>
  <mergeCells count="19">
    <mergeCell ref="A26:G26"/>
    <mergeCell ref="G4:H4"/>
    <mergeCell ref="G5:H5"/>
    <mergeCell ref="A7:A8"/>
    <mergeCell ref="B7:B8"/>
    <mergeCell ref="C7:C8"/>
    <mergeCell ref="D7:D8"/>
    <mergeCell ref="E7:E8"/>
    <mergeCell ref="F7:F8"/>
    <mergeCell ref="G7:G8"/>
    <mergeCell ref="H7:H8"/>
    <mergeCell ref="A1:A3"/>
    <mergeCell ref="B1:E1"/>
    <mergeCell ref="F1:G1"/>
    <mergeCell ref="H1:H3"/>
    <mergeCell ref="B2:E2"/>
    <mergeCell ref="F2:G2"/>
    <mergeCell ref="B3:E3"/>
    <mergeCell ref="F3:G3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6F8F-AE8C-45D2-B652-8BAEAF872D11}">
  <dimension ref="A1:L29"/>
  <sheetViews>
    <sheetView workbookViewId="0">
      <selection activeCell="B22" sqref="B22"/>
    </sheetView>
  </sheetViews>
  <sheetFormatPr defaultColWidth="9.140625" defaultRowHeight="12.75" x14ac:dyDescent="0.2"/>
  <cols>
    <col min="1" max="1" width="11.140625" style="98" customWidth="1"/>
    <col min="2" max="2" width="40.140625" style="76" customWidth="1"/>
    <col min="3" max="3" width="8.28515625" style="108" bestFit="1" customWidth="1"/>
    <col min="4" max="4" width="13.7109375" style="109" customWidth="1"/>
    <col min="5" max="5" width="16.85546875" style="101" customWidth="1"/>
    <col min="6" max="6" width="19.85546875" style="102" customWidth="1"/>
    <col min="7" max="8" width="16.7109375" style="102" customWidth="1"/>
    <col min="9" max="10" width="9.140625" style="74"/>
    <col min="11" max="11" width="11.5703125" style="30" bestFit="1" customWidth="1"/>
    <col min="12" max="12" width="9.42578125" style="74" bestFit="1" customWidth="1"/>
    <col min="13" max="16384" width="9.140625" style="74"/>
  </cols>
  <sheetData>
    <row r="1" spans="1:12" s="66" customFormat="1" x14ac:dyDescent="0.25">
      <c r="A1" s="59"/>
      <c r="B1" s="60" t="s">
        <v>317</v>
      </c>
      <c r="C1" s="61"/>
      <c r="D1" s="61"/>
      <c r="E1" s="62"/>
      <c r="F1" s="63" t="s">
        <v>332</v>
      </c>
      <c r="G1" s="64"/>
      <c r="H1" s="65"/>
      <c r="K1" s="67"/>
    </row>
    <row r="2" spans="1:12" s="66" customFormat="1" x14ac:dyDescent="0.25">
      <c r="A2" s="59"/>
      <c r="B2" s="60" t="s">
        <v>51</v>
      </c>
      <c r="C2" s="61"/>
      <c r="D2" s="61"/>
      <c r="E2" s="62"/>
      <c r="F2" s="63" t="s">
        <v>333</v>
      </c>
      <c r="G2" s="64"/>
      <c r="H2" s="68"/>
      <c r="K2" s="67"/>
    </row>
    <row r="3" spans="1:12" x14ac:dyDescent="0.2">
      <c r="A3" s="59"/>
      <c r="B3" s="69" t="s">
        <v>312</v>
      </c>
      <c r="C3" s="70"/>
      <c r="D3" s="70"/>
      <c r="E3" s="71"/>
      <c r="F3" s="72" t="s">
        <v>334</v>
      </c>
      <c r="G3" s="73"/>
      <c r="H3" s="68"/>
    </row>
    <row r="4" spans="1:12" x14ac:dyDescent="0.2">
      <c r="A4" s="75"/>
      <c r="C4" s="76"/>
      <c r="D4" s="76"/>
      <c r="E4" s="77" t="s">
        <v>321</v>
      </c>
      <c r="F4" s="77" t="s">
        <v>322</v>
      </c>
      <c r="G4" s="78" t="s">
        <v>316</v>
      </c>
      <c r="H4" s="78"/>
    </row>
    <row r="5" spans="1:12" x14ac:dyDescent="0.2">
      <c r="A5" s="75"/>
      <c r="C5" s="76"/>
      <c r="D5" s="76"/>
      <c r="E5" s="77">
        <v>779.76599999999996</v>
      </c>
      <c r="F5" s="77">
        <v>852.80899999999997</v>
      </c>
      <c r="G5" s="79">
        <f>F5/E5</f>
        <v>1.0936729736869779</v>
      </c>
      <c r="H5" s="79"/>
    </row>
    <row r="7" spans="1:12" x14ac:dyDescent="0.2">
      <c r="A7" s="80" t="s">
        <v>0</v>
      </c>
      <c r="B7" s="80" t="s">
        <v>1</v>
      </c>
      <c r="C7" s="81" t="s">
        <v>2</v>
      </c>
      <c r="D7" s="82" t="s">
        <v>323</v>
      </c>
      <c r="E7" s="83" t="s">
        <v>3</v>
      </c>
      <c r="F7" s="83" t="s">
        <v>324</v>
      </c>
      <c r="G7" s="82" t="s">
        <v>325</v>
      </c>
      <c r="H7" s="82" t="s">
        <v>326</v>
      </c>
      <c r="K7" s="84"/>
      <c r="L7" s="85"/>
    </row>
    <row r="8" spans="1:12" x14ac:dyDescent="0.2">
      <c r="A8" s="86"/>
      <c r="B8" s="86"/>
      <c r="C8" s="81"/>
      <c r="D8" s="82"/>
      <c r="E8" s="83"/>
      <c r="F8" s="83"/>
      <c r="G8" s="82"/>
      <c r="H8" s="82"/>
    </row>
    <row r="9" spans="1:12" s="66" customFormat="1" x14ac:dyDescent="0.25">
      <c r="A9" s="88" t="s">
        <v>6</v>
      </c>
      <c r="B9" s="88" t="s">
        <v>7</v>
      </c>
      <c r="C9" s="89" t="s">
        <v>8</v>
      </c>
      <c r="D9" s="110">
        <v>0.1</v>
      </c>
      <c r="E9" s="91">
        <v>21387.46</v>
      </c>
      <c r="F9" s="92">
        <f t="shared" ref="F9:F22" si="0">E9*$G$5</f>
        <v>23390.886977811293</v>
      </c>
      <c r="G9" s="91">
        <f t="shared" ref="G9:G22" si="1">F9-E9</f>
        <v>2003.4269778112939</v>
      </c>
      <c r="H9" s="91">
        <f>D9*G9</f>
        <v>200.3426977811294</v>
      </c>
      <c r="K9" s="67"/>
    </row>
    <row r="10" spans="1:12" s="66" customFormat="1" x14ac:dyDescent="0.25">
      <c r="A10" s="88" t="s">
        <v>15</v>
      </c>
      <c r="B10" s="88" t="s">
        <v>88</v>
      </c>
      <c r="C10" s="89" t="s">
        <v>89</v>
      </c>
      <c r="D10" s="110">
        <v>452.53</v>
      </c>
      <c r="E10" s="91">
        <v>0.64</v>
      </c>
      <c r="F10" s="92">
        <f t="shared" si="0"/>
        <v>0.6999507031596659</v>
      </c>
      <c r="G10" s="91">
        <f t="shared" si="1"/>
        <v>5.9950703159665886E-2</v>
      </c>
      <c r="H10" s="91">
        <f t="shared" ref="H10:H22" si="2">D10*G10</f>
        <v>27.129491700843602</v>
      </c>
      <c r="K10" s="67"/>
    </row>
    <row r="11" spans="1:12" s="66" customFormat="1" ht="25.5" x14ac:dyDescent="0.25">
      <c r="A11" s="88" t="s">
        <v>57</v>
      </c>
      <c r="B11" s="88" t="s">
        <v>94</v>
      </c>
      <c r="C11" s="89" t="s">
        <v>22</v>
      </c>
      <c r="D11" s="110">
        <v>30</v>
      </c>
      <c r="E11" s="91">
        <v>8.3000000000000007</v>
      </c>
      <c r="F11" s="92">
        <f t="shared" si="0"/>
        <v>9.0774856816019174</v>
      </c>
      <c r="G11" s="91">
        <f t="shared" si="1"/>
        <v>0.77748568160191667</v>
      </c>
      <c r="H11" s="91">
        <f t="shared" si="2"/>
        <v>23.3245704480575</v>
      </c>
      <c r="K11" s="67"/>
    </row>
    <row r="12" spans="1:12" s="66" customFormat="1" ht="76.5" x14ac:dyDescent="0.25">
      <c r="A12" s="88" t="s">
        <v>24</v>
      </c>
      <c r="B12" s="88" t="s">
        <v>104</v>
      </c>
      <c r="C12" s="89" t="s">
        <v>16</v>
      </c>
      <c r="D12" s="110">
        <v>452.53</v>
      </c>
      <c r="E12" s="91">
        <v>81.67</v>
      </c>
      <c r="F12" s="92">
        <f t="shared" si="0"/>
        <v>89.320271761015491</v>
      </c>
      <c r="G12" s="91">
        <f t="shared" si="1"/>
        <v>7.6502717610154889</v>
      </c>
      <c r="H12" s="91">
        <f t="shared" si="2"/>
        <v>3461.9774800123391</v>
      </c>
      <c r="K12" s="67"/>
    </row>
    <row r="13" spans="1:12" s="66" customFormat="1" ht="38.25" x14ac:dyDescent="0.25">
      <c r="A13" s="88" t="s">
        <v>27</v>
      </c>
      <c r="B13" s="88" t="s">
        <v>105</v>
      </c>
      <c r="C13" s="89" t="s">
        <v>22</v>
      </c>
      <c r="D13" s="110">
        <v>150</v>
      </c>
      <c r="E13" s="91">
        <v>8.48</v>
      </c>
      <c r="F13" s="92">
        <f t="shared" si="0"/>
        <v>9.2743468168655738</v>
      </c>
      <c r="G13" s="91">
        <f t="shared" si="1"/>
        <v>0.7943468168655734</v>
      </c>
      <c r="H13" s="91">
        <f t="shared" si="2"/>
        <v>119.15202252983602</v>
      </c>
      <c r="K13" s="67"/>
    </row>
    <row r="14" spans="1:12" s="66" customFormat="1" ht="25.5" x14ac:dyDescent="0.25">
      <c r="A14" s="88" t="s">
        <v>29</v>
      </c>
      <c r="B14" s="88" t="s">
        <v>107</v>
      </c>
      <c r="C14" s="89" t="s">
        <v>22</v>
      </c>
      <c r="D14" s="110">
        <v>30</v>
      </c>
      <c r="E14" s="91">
        <v>20.2</v>
      </c>
      <c r="F14" s="92">
        <f t="shared" si="0"/>
        <v>22.092194068476953</v>
      </c>
      <c r="G14" s="91">
        <f t="shared" si="1"/>
        <v>1.8921940684769538</v>
      </c>
      <c r="H14" s="91">
        <f t="shared" si="2"/>
        <v>56.765822054308614</v>
      </c>
      <c r="K14" s="67"/>
    </row>
    <row r="15" spans="1:12" s="66" customFormat="1" ht="25.5" x14ac:dyDescent="0.25">
      <c r="A15" s="88" t="s">
        <v>256</v>
      </c>
      <c r="B15" s="88" t="s">
        <v>257</v>
      </c>
      <c r="C15" s="89" t="s">
        <v>8</v>
      </c>
      <c r="D15" s="110">
        <v>1</v>
      </c>
      <c r="E15" s="91">
        <v>348.29</v>
      </c>
      <c r="F15" s="92">
        <f t="shared" si="0"/>
        <v>380.91536000543755</v>
      </c>
      <c r="G15" s="91">
        <f t="shared" si="1"/>
        <v>32.625360005437528</v>
      </c>
      <c r="H15" s="91">
        <f t="shared" si="2"/>
        <v>32.625360005437528</v>
      </c>
      <c r="K15" s="67"/>
    </row>
    <row r="16" spans="1:12" s="66" customFormat="1" ht="51" x14ac:dyDescent="0.25">
      <c r="A16" s="88" t="s">
        <v>258</v>
      </c>
      <c r="B16" s="88" t="s">
        <v>259</v>
      </c>
      <c r="C16" s="89" t="s">
        <v>8</v>
      </c>
      <c r="D16" s="110">
        <v>12</v>
      </c>
      <c r="E16" s="91">
        <v>108.28</v>
      </c>
      <c r="F16" s="92">
        <f t="shared" si="0"/>
        <v>118.42290959082597</v>
      </c>
      <c r="G16" s="91">
        <f t="shared" si="1"/>
        <v>10.142909590825965</v>
      </c>
      <c r="H16" s="91">
        <f t="shared" si="2"/>
        <v>121.71491508991159</v>
      </c>
      <c r="K16" s="67"/>
    </row>
    <row r="17" spans="1:11" s="66" customFormat="1" ht="25.5" x14ac:dyDescent="0.25">
      <c r="A17" s="88" t="s">
        <v>262</v>
      </c>
      <c r="B17" s="88" t="s">
        <v>263</v>
      </c>
      <c r="C17" s="89" t="s">
        <v>22</v>
      </c>
      <c r="D17" s="110">
        <v>117</v>
      </c>
      <c r="E17" s="91">
        <v>9.91</v>
      </c>
      <c r="F17" s="92">
        <f t="shared" si="0"/>
        <v>10.838299169237951</v>
      </c>
      <c r="G17" s="91">
        <f t="shared" si="1"/>
        <v>0.92829916923795075</v>
      </c>
      <c r="H17" s="91">
        <f t="shared" si="2"/>
        <v>108.61100280084024</v>
      </c>
      <c r="K17" s="67"/>
    </row>
    <row r="18" spans="1:11" s="66" customFormat="1" ht="25.5" x14ac:dyDescent="0.25">
      <c r="A18" s="88" t="s">
        <v>264</v>
      </c>
      <c r="B18" s="88" t="s">
        <v>265</v>
      </c>
      <c r="C18" s="89" t="s">
        <v>8</v>
      </c>
      <c r="D18" s="110">
        <v>40</v>
      </c>
      <c r="E18" s="91">
        <v>1.79</v>
      </c>
      <c r="F18" s="92">
        <f t="shared" si="0"/>
        <v>1.9576746228996904</v>
      </c>
      <c r="G18" s="91">
        <f t="shared" si="1"/>
        <v>0.16767462289969037</v>
      </c>
      <c r="H18" s="91">
        <f t="shared" si="2"/>
        <v>6.7069849159876149</v>
      </c>
      <c r="K18" s="67"/>
    </row>
    <row r="19" spans="1:11" s="66" customFormat="1" ht="25.5" x14ac:dyDescent="0.25">
      <c r="A19" s="88" t="s">
        <v>266</v>
      </c>
      <c r="B19" s="88" t="s">
        <v>267</v>
      </c>
      <c r="C19" s="89" t="s">
        <v>8</v>
      </c>
      <c r="D19" s="110">
        <v>1</v>
      </c>
      <c r="E19" s="91">
        <v>5.19</v>
      </c>
      <c r="F19" s="92">
        <f t="shared" si="0"/>
        <v>5.6761627334354161</v>
      </c>
      <c r="G19" s="91">
        <f t="shared" si="1"/>
        <v>0.48616273343541572</v>
      </c>
      <c r="H19" s="91">
        <f t="shared" si="2"/>
        <v>0.48616273343541572</v>
      </c>
      <c r="K19" s="67"/>
    </row>
    <row r="20" spans="1:11" s="66" customFormat="1" ht="38.25" x14ac:dyDescent="0.25">
      <c r="A20" s="88" t="s">
        <v>288</v>
      </c>
      <c r="B20" s="88" t="s">
        <v>289</v>
      </c>
      <c r="C20" s="89" t="s">
        <v>8</v>
      </c>
      <c r="D20" s="110">
        <v>2</v>
      </c>
      <c r="E20" s="91">
        <v>30.04</v>
      </c>
      <c r="F20" s="92">
        <f t="shared" si="0"/>
        <v>32.853936129556814</v>
      </c>
      <c r="G20" s="91">
        <f t="shared" si="1"/>
        <v>2.813936129556815</v>
      </c>
      <c r="H20" s="91">
        <f t="shared" si="2"/>
        <v>5.6278722591136301</v>
      </c>
      <c r="K20" s="67"/>
    </row>
    <row r="21" spans="1:11" s="66" customFormat="1" ht="25.5" x14ac:dyDescent="0.25">
      <c r="A21" s="88" t="s">
        <v>290</v>
      </c>
      <c r="B21" s="88" t="s">
        <v>291</v>
      </c>
      <c r="C21" s="89" t="s">
        <v>8</v>
      </c>
      <c r="D21" s="110">
        <v>1</v>
      </c>
      <c r="E21" s="91">
        <v>530.83000000000004</v>
      </c>
      <c r="F21" s="92">
        <f t="shared" si="0"/>
        <v>580.55442462225858</v>
      </c>
      <c r="G21" s="91">
        <f t="shared" si="1"/>
        <v>49.724424622258539</v>
      </c>
      <c r="H21" s="91">
        <f t="shared" si="2"/>
        <v>49.724424622258539</v>
      </c>
      <c r="K21" s="67"/>
    </row>
    <row r="22" spans="1:11" s="66" customFormat="1" ht="25.5" x14ac:dyDescent="0.25">
      <c r="A22" s="88" t="s">
        <v>294</v>
      </c>
      <c r="B22" s="88" t="s">
        <v>295</v>
      </c>
      <c r="C22" s="89" t="s">
        <v>8</v>
      </c>
      <c r="D22" s="110">
        <v>1</v>
      </c>
      <c r="E22" s="91">
        <v>33.9</v>
      </c>
      <c r="F22" s="92">
        <f t="shared" si="0"/>
        <v>37.07551380798855</v>
      </c>
      <c r="G22" s="91">
        <f t="shared" si="1"/>
        <v>3.1755138079885512</v>
      </c>
      <c r="H22" s="91">
        <f t="shared" si="2"/>
        <v>3.1755138079885512</v>
      </c>
      <c r="K22" s="67"/>
    </row>
    <row r="23" spans="1:11" s="66" customFormat="1" ht="15.75" x14ac:dyDescent="0.25">
      <c r="A23" s="94" t="s">
        <v>327</v>
      </c>
      <c r="B23" s="95"/>
      <c r="C23" s="95"/>
      <c r="D23" s="95"/>
      <c r="E23" s="95"/>
      <c r="F23" s="95"/>
      <c r="G23" s="96"/>
      <c r="H23" s="97">
        <f>SUM(H9:H22)</f>
        <v>4217.3643207614887</v>
      </c>
      <c r="K23" s="67"/>
    </row>
    <row r="24" spans="1:11" x14ac:dyDescent="0.2">
      <c r="B24" s="99"/>
      <c r="C24" s="99"/>
      <c r="D24" s="100"/>
    </row>
    <row r="25" spans="1:11" s="101" customFormat="1" ht="15" x14ac:dyDescent="0.2">
      <c r="A25" s="98"/>
      <c r="C25" s="103"/>
      <c r="D25" s="104" t="s">
        <v>328</v>
      </c>
      <c r="E25" s="105"/>
      <c r="F25" s="102"/>
      <c r="G25" s="102"/>
      <c r="H25" s="103"/>
      <c r="I25" s="74"/>
      <c r="J25" s="74"/>
      <c r="K25" s="30"/>
    </row>
    <row r="26" spans="1:11" s="101" customFormat="1" ht="15" x14ac:dyDescent="0.2">
      <c r="A26" s="98"/>
      <c r="C26" s="103"/>
      <c r="D26" s="106" t="s">
        <v>329</v>
      </c>
      <c r="E26" s="105"/>
      <c r="F26" s="102"/>
      <c r="G26" s="102"/>
      <c r="H26" s="103"/>
      <c r="I26" s="74"/>
      <c r="J26" s="74"/>
      <c r="K26" s="30"/>
    </row>
    <row r="27" spans="1:11" s="101" customFormat="1" ht="15" x14ac:dyDescent="0.2">
      <c r="A27" s="98"/>
      <c r="C27" s="103"/>
      <c r="D27" s="104" t="s">
        <v>330</v>
      </c>
      <c r="E27" s="105"/>
      <c r="F27" s="102"/>
      <c r="G27" s="102"/>
      <c r="H27" s="103"/>
      <c r="I27" s="74"/>
      <c r="J27" s="74"/>
      <c r="K27" s="30"/>
    </row>
    <row r="28" spans="1:11" s="101" customFormat="1" ht="15" x14ac:dyDescent="0.2">
      <c r="A28" s="98"/>
      <c r="C28" s="103"/>
      <c r="D28" s="4" t="s">
        <v>331</v>
      </c>
      <c r="E28" s="105"/>
      <c r="F28" s="102"/>
      <c r="G28" s="102"/>
      <c r="H28" s="103"/>
      <c r="I28" s="74"/>
      <c r="J28" s="74"/>
      <c r="K28" s="30"/>
    </row>
    <row r="29" spans="1:11" s="101" customFormat="1" ht="15" x14ac:dyDescent="0.2">
      <c r="A29" s="98"/>
      <c r="B29" s="103"/>
      <c r="C29" s="107"/>
      <c r="D29" s="105"/>
      <c r="F29" s="102"/>
      <c r="G29" s="102"/>
      <c r="H29" s="103"/>
      <c r="I29" s="74"/>
      <c r="J29" s="74"/>
      <c r="K29" s="30"/>
    </row>
  </sheetData>
  <mergeCells count="19">
    <mergeCell ref="A23:G23"/>
    <mergeCell ref="G4:H4"/>
    <mergeCell ref="G5:H5"/>
    <mergeCell ref="A7:A8"/>
    <mergeCell ref="B7:B8"/>
    <mergeCell ref="C7:C8"/>
    <mergeCell ref="D7:D8"/>
    <mergeCell ref="E7:E8"/>
    <mergeCell ref="F7:F8"/>
    <mergeCell ref="G7:G8"/>
    <mergeCell ref="H7:H8"/>
    <mergeCell ref="A1:A3"/>
    <mergeCell ref="B1:E1"/>
    <mergeCell ref="F1:G1"/>
    <mergeCell ref="H1:H3"/>
    <mergeCell ref="B2:E2"/>
    <mergeCell ref="F2:G2"/>
    <mergeCell ref="B3:E3"/>
    <mergeCell ref="F3:G3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A80B0-BE98-4CD4-B079-BB7FFD095AA2}">
  <dimension ref="A1:L23"/>
  <sheetViews>
    <sheetView workbookViewId="0">
      <selection activeCell="C28" sqref="C28"/>
    </sheetView>
  </sheetViews>
  <sheetFormatPr defaultColWidth="9.140625" defaultRowHeight="12.75" x14ac:dyDescent="0.2"/>
  <cols>
    <col min="1" max="1" width="11.140625" style="98" customWidth="1"/>
    <col min="2" max="2" width="40.140625" style="76" customWidth="1"/>
    <col min="3" max="3" width="8.28515625" style="108" bestFit="1" customWidth="1"/>
    <col min="4" max="4" width="13.7109375" style="109" customWidth="1"/>
    <col min="5" max="5" width="16.85546875" style="101" customWidth="1"/>
    <col min="6" max="6" width="19.85546875" style="102" customWidth="1"/>
    <col min="7" max="8" width="16.7109375" style="102" customWidth="1"/>
    <col min="9" max="10" width="13.28515625" style="74" bestFit="1" customWidth="1"/>
    <col min="11" max="11" width="11.5703125" style="30" bestFit="1" customWidth="1"/>
    <col min="12" max="12" width="9.42578125" style="74" bestFit="1" customWidth="1"/>
    <col min="13" max="16384" width="9.140625" style="74"/>
  </cols>
  <sheetData>
    <row r="1" spans="1:12" s="66" customFormat="1" x14ac:dyDescent="0.25">
      <c r="A1" s="59"/>
      <c r="B1" s="60" t="s">
        <v>317</v>
      </c>
      <c r="C1" s="61"/>
      <c r="D1" s="61"/>
      <c r="E1" s="62"/>
      <c r="F1" s="63" t="s">
        <v>335</v>
      </c>
      <c r="G1" s="64"/>
      <c r="H1" s="65"/>
      <c r="K1" s="67"/>
    </row>
    <row r="2" spans="1:12" s="66" customFormat="1" x14ac:dyDescent="0.25">
      <c r="A2" s="59"/>
      <c r="B2" s="60" t="s">
        <v>51</v>
      </c>
      <c r="C2" s="61"/>
      <c r="D2" s="61"/>
      <c r="E2" s="62"/>
      <c r="F2" s="63" t="s">
        <v>336</v>
      </c>
      <c r="G2" s="64"/>
      <c r="H2" s="68"/>
      <c r="K2" s="67"/>
    </row>
    <row r="3" spans="1:12" x14ac:dyDescent="0.2">
      <c r="A3" s="59"/>
      <c r="B3" s="69" t="s">
        <v>312</v>
      </c>
      <c r="C3" s="70"/>
      <c r="D3" s="70"/>
      <c r="E3" s="71"/>
      <c r="F3" s="72" t="s">
        <v>337</v>
      </c>
      <c r="G3" s="73"/>
      <c r="H3" s="68"/>
    </row>
    <row r="4" spans="1:12" x14ac:dyDescent="0.2">
      <c r="A4" s="59"/>
      <c r="B4" s="69" t="s">
        <v>338</v>
      </c>
      <c r="C4" s="70"/>
      <c r="D4" s="70"/>
      <c r="E4" s="70"/>
      <c r="F4" s="70"/>
      <c r="G4" s="71"/>
      <c r="H4" s="111"/>
    </row>
    <row r="5" spans="1:12" x14ac:dyDescent="0.2">
      <c r="A5" s="75"/>
      <c r="C5" s="76"/>
      <c r="D5" s="76"/>
      <c r="E5" s="77" t="s">
        <v>321</v>
      </c>
      <c r="F5" s="77" t="s">
        <v>322</v>
      </c>
      <c r="G5" s="78" t="s">
        <v>316</v>
      </c>
      <c r="H5" s="78"/>
    </row>
    <row r="6" spans="1:12" x14ac:dyDescent="0.2">
      <c r="A6" s="75"/>
      <c r="C6" s="76"/>
      <c r="D6" s="76"/>
      <c r="E6" s="77">
        <v>779.76599999999996</v>
      </c>
      <c r="F6" s="77">
        <v>852.80899999999997</v>
      </c>
      <c r="G6" s="79">
        <f>F6/E6</f>
        <v>1.0936729736869779</v>
      </c>
      <c r="H6" s="79"/>
    </row>
    <row r="8" spans="1:12" x14ac:dyDescent="0.2">
      <c r="A8" s="80" t="s">
        <v>0</v>
      </c>
      <c r="B8" s="80" t="s">
        <v>1</v>
      </c>
      <c r="C8" s="81" t="s">
        <v>2</v>
      </c>
      <c r="D8" s="82" t="s">
        <v>323</v>
      </c>
      <c r="E8" s="83" t="s">
        <v>3</v>
      </c>
      <c r="F8" s="83" t="s">
        <v>324</v>
      </c>
      <c r="G8" s="82" t="s">
        <v>325</v>
      </c>
      <c r="H8" s="82" t="s">
        <v>326</v>
      </c>
      <c r="K8" s="84"/>
      <c r="L8" s="85"/>
    </row>
    <row r="9" spans="1:12" x14ac:dyDescent="0.2">
      <c r="A9" s="86"/>
      <c r="B9" s="86"/>
      <c r="C9" s="81"/>
      <c r="D9" s="82"/>
      <c r="E9" s="83"/>
      <c r="F9" s="83"/>
      <c r="G9" s="82"/>
      <c r="H9" s="82"/>
      <c r="I9" s="112"/>
      <c r="J9" s="113"/>
      <c r="K9" s="84"/>
      <c r="L9" s="85"/>
    </row>
    <row r="10" spans="1:12" s="66" customFormat="1" x14ac:dyDescent="0.25">
      <c r="A10" s="88" t="s">
        <v>6</v>
      </c>
      <c r="B10" s="88" t="s">
        <v>7</v>
      </c>
      <c r="C10" s="89" t="s">
        <v>8</v>
      </c>
      <c r="D10" s="110">
        <v>0.12</v>
      </c>
      <c r="E10" s="91">
        <v>21387.46</v>
      </c>
      <c r="F10" s="92">
        <f>E10*$G$6</f>
        <v>23390.886977811293</v>
      </c>
      <c r="G10" s="91">
        <f>F10-E10</f>
        <v>2003.4269778112939</v>
      </c>
      <c r="H10" s="91">
        <f>ROUND(D10*G10,2)</f>
        <v>240.41</v>
      </c>
      <c r="I10" s="114"/>
      <c r="J10" s="114"/>
      <c r="K10" s="67"/>
    </row>
    <row r="11" spans="1:12" s="66" customFormat="1" x14ac:dyDescent="0.25">
      <c r="A11" s="88" t="s">
        <v>15</v>
      </c>
      <c r="B11" s="88" t="s">
        <v>88</v>
      </c>
      <c r="C11" s="89" t="s">
        <v>89</v>
      </c>
      <c r="D11" s="110">
        <v>937.8</v>
      </c>
      <c r="E11" s="91">
        <v>0.64</v>
      </c>
      <c r="F11" s="92">
        <f t="shared" ref="F11:F16" si="0">E11*$G$6</f>
        <v>0.6999507031596659</v>
      </c>
      <c r="G11" s="91">
        <f t="shared" ref="G11:G16" si="1">F11-E11</f>
        <v>5.9950703159665886E-2</v>
      </c>
      <c r="H11" s="91">
        <f t="shared" ref="H11:H15" si="2">ROUND(D11*G11,2)</f>
        <v>56.22</v>
      </c>
      <c r="I11" s="114"/>
      <c r="J11" s="114"/>
      <c r="K11" s="67"/>
    </row>
    <row r="12" spans="1:12" s="66" customFormat="1" x14ac:dyDescent="0.25">
      <c r="A12" s="88" t="s">
        <v>62</v>
      </c>
      <c r="B12" s="88" t="s">
        <v>98</v>
      </c>
      <c r="C12" s="89" t="s">
        <v>16</v>
      </c>
      <c r="D12" s="110">
        <v>306.10000000000002</v>
      </c>
      <c r="E12" s="91">
        <v>10.08</v>
      </c>
      <c r="F12" s="92">
        <f t="shared" si="0"/>
        <v>11.024223574764738</v>
      </c>
      <c r="G12" s="91">
        <f t="shared" si="1"/>
        <v>0.94422357476473806</v>
      </c>
      <c r="H12" s="91">
        <f t="shared" si="2"/>
        <v>289.02999999999997</v>
      </c>
      <c r="I12" s="114"/>
      <c r="J12" s="114"/>
      <c r="K12" s="67"/>
    </row>
    <row r="13" spans="1:12" s="66" customFormat="1" ht="51" x14ac:dyDescent="0.25">
      <c r="A13" s="88" t="s">
        <v>26</v>
      </c>
      <c r="B13" s="88" t="s">
        <v>71</v>
      </c>
      <c r="C13" s="89" t="s">
        <v>16</v>
      </c>
      <c r="D13" s="110">
        <v>579.62</v>
      </c>
      <c r="E13" s="91">
        <v>50.73</v>
      </c>
      <c r="F13" s="92">
        <f t="shared" si="0"/>
        <v>55.482029955140383</v>
      </c>
      <c r="G13" s="91">
        <f t="shared" si="1"/>
        <v>4.7520299551403866</v>
      </c>
      <c r="H13" s="91">
        <f t="shared" si="2"/>
        <v>2754.37</v>
      </c>
      <c r="I13" s="114"/>
      <c r="J13" s="114"/>
      <c r="K13" s="67"/>
    </row>
    <row r="14" spans="1:12" s="66" customFormat="1" ht="38.25" x14ac:dyDescent="0.25">
      <c r="A14" s="88" t="s">
        <v>27</v>
      </c>
      <c r="B14" s="88" t="s">
        <v>105</v>
      </c>
      <c r="C14" s="89" t="s">
        <v>22</v>
      </c>
      <c r="D14" s="110">
        <v>269.14999999999998</v>
      </c>
      <c r="E14" s="91">
        <v>8.48</v>
      </c>
      <c r="F14" s="92">
        <f t="shared" si="0"/>
        <v>9.2743468168655738</v>
      </c>
      <c r="G14" s="91">
        <f t="shared" si="1"/>
        <v>0.7943468168655734</v>
      </c>
      <c r="H14" s="91">
        <f t="shared" si="2"/>
        <v>213.8</v>
      </c>
      <c r="I14" s="114"/>
      <c r="J14" s="114"/>
      <c r="K14" s="67"/>
    </row>
    <row r="15" spans="1:12" s="66" customFormat="1" ht="51" x14ac:dyDescent="0.25">
      <c r="A15" s="88" t="s">
        <v>28</v>
      </c>
      <c r="B15" s="88" t="s">
        <v>106</v>
      </c>
      <c r="C15" s="89" t="s">
        <v>16</v>
      </c>
      <c r="D15" s="110">
        <v>579.62</v>
      </c>
      <c r="E15" s="91">
        <v>16.829999999999998</v>
      </c>
      <c r="F15" s="92">
        <f t="shared" si="0"/>
        <v>18.406516147151837</v>
      </c>
      <c r="G15" s="91">
        <f t="shared" si="1"/>
        <v>1.576516147151839</v>
      </c>
      <c r="H15" s="91">
        <f t="shared" si="2"/>
        <v>913.78</v>
      </c>
      <c r="I15" s="114"/>
      <c r="J15" s="114"/>
      <c r="K15" s="67"/>
    </row>
    <row r="16" spans="1:12" s="66" customFormat="1" ht="38.25" x14ac:dyDescent="0.25">
      <c r="A16" s="88" t="s">
        <v>110</v>
      </c>
      <c r="B16" s="88" t="s">
        <v>111</v>
      </c>
      <c r="C16" s="89" t="s">
        <v>8</v>
      </c>
      <c r="D16" s="110">
        <v>8</v>
      </c>
      <c r="E16" s="91">
        <v>285.14999999999998</v>
      </c>
      <c r="F16" s="92">
        <f t="shared" si="0"/>
        <v>311.86084844684171</v>
      </c>
      <c r="G16" s="91">
        <f t="shared" si="1"/>
        <v>26.710848446841737</v>
      </c>
      <c r="H16" s="91">
        <v>213.68</v>
      </c>
      <c r="I16" s="114"/>
      <c r="J16" s="114"/>
      <c r="K16" s="67"/>
    </row>
    <row r="17" spans="1:11" s="66" customFormat="1" ht="15.75" x14ac:dyDescent="0.25">
      <c r="A17" s="94" t="s">
        <v>327</v>
      </c>
      <c r="B17" s="95"/>
      <c r="C17" s="95"/>
      <c r="D17" s="95"/>
      <c r="E17" s="95"/>
      <c r="F17" s="95"/>
      <c r="G17" s="96"/>
      <c r="H17" s="97">
        <f>SUM(H10:H16)</f>
        <v>4681.29</v>
      </c>
      <c r="K17" s="67"/>
    </row>
    <row r="18" spans="1:11" x14ac:dyDescent="0.2">
      <c r="B18" s="99"/>
      <c r="C18" s="99"/>
      <c r="D18" s="100"/>
    </row>
    <row r="19" spans="1:11" s="101" customFormat="1" ht="15" x14ac:dyDescent="0.2">
      <c r="A19" s="98"/>
      <c r="C19" s="103"/>
      <c r="D19" s="104" t="s">
        <v>328</v>
      </c>
      <c r="E19" s="105"/>
      <c r="F19" s="102"/>
      <c r="G19" s="102"/>
      <c r="H19" s="103"/>
      <c r="I19" s="74"/>
      <c r="J19" s="74"/>
      <c r="K19" s="30"/>
    </row>
    <row r="20" spans="1:11" s="101" customFormat="1" ht="15" x14ac:dyDescent="0.2">
      <c r="A20" s="98"/>
      <c r="C20" s="103"/>
      <c r="D20" s="106" t="s">
        <v>329</v>
      </c>
      <c r="E20" s="105"/>
      <c r="F20" s="102"/>
      <c r="G20" s="102"/>
      <c r="H20" s="103"/>
      <c r="I20" s="74"/>
      <c r="J20" s="74"/>
      <c r="K20" s="30"/>
    </row>
    <row r="21" spans="1:11" s="101" customFormat="1" ht="15" x14ac:dyDescent="0.2">
      <c r="A21" s="98"/>
      <c r="C21" s="103"/>
      <c r="D21" s="104" t="s">
        <v>330</v>
      </c>
      <c r="E21" s="105"/>
      <c r="F21" s="102"/>
      <c r="G21" s="102"/>
      <c r="H21" s="103"/>
      <c r="I21" s="74"/>
      <c r="J21" s="74"/>
      <c r="K21" s="30"/>
    </row>
    <row r="22" spans="1:11" s="101" customFormat="1" ht="15" x14ac:dyDescent="0.2">
      <c r="A22" s="98"/>
      <c r="C22" s="103"/>
      <c r="D22" s="4" t="s">
        <v>331</v>
      </c>
      <c r="E22" s="105"/>
      <c r="F22" s="102"/>
      <c r="G22" s="102"/>
      <c r="H22" s="103"/>
      <c r="I22" s="74"/>
      <c r="J22" s="74"/>
      <c r="K22" s="30"/>
    </row>
    <row r="23" spans="1:11" s="101" customFormat="1" ht="15" x14ac:dyDescent="0.2">
      <c r="A23" s="98"/>
      <c r="B23" s="103"/>
      <c r="C23" s="107"/>
      <c r="D23" s="105"/>
      <c r="F23" s="102"/>
      <c r="G23" s="102"/>
      <c r="H23" s="103"/>
      <c r="I23" s="74"/>
      <c r="J23" s="74"/>
      <c r="K23" s="30"/>
    </row>
  </sheetData>
  <mergeCells count="20">
    <mergeCell ref="A17:G17"/>
    <mergeCell ref="G5:H5"/>
    <mergeCell ref="G6:H6"/>
    <mergeCell ref="A8:A9"/>
    <mergeCell ref="B8:B9"/>
    <mergeCell ref="C8:C9"/>
    <mergeCell ref="D8:D9"/>
    <mergeCell ref="E8:E9"/>
    <mergeCell ref="F8:F9"/>
    <mergeCell ref="G8:G9"/>
    <mergeCell ref="H8:H9"/>
    <mergeCell ref="A1:A4"/>
    <mergeCell ref="B1:E1"/>
    <mergeCell ref="F1:G1"/>
    <mergeCell ref="H1:H4"/>
    <mergeCell ref="B2:E2"/>
    <mergeCell ref="F2:G2"/>
    <mergeCell ref="B3:E3"/>
    <mergeCell ref="F3:G3"/>
    <mergeCell ref="B4:G4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88326-9E33-4C07-BAF5-9C21E449C8E3}">
  <dimension ref="A1:L31"/>
  <sheetViews>
    <sheetView topLeftCell="A4" workbookViewId="0">
      <selection activeCell="D21" sqref="D21"/>
    </sheetView>
  </sheetViews>
  <sheetFormatPr defaultColWidth="9.140625" defaultRowHeight="12.75" x14ac:dyDescent="0.2"/>
  <cols>
    <col min="1" max="1" width="11.140625" style="98" customWidth="1"/>
    <col min="2" max="2" width="40.140625" style="76" customWidth="1"/>
    <col min="3" max="3" width="8.28515625" style="108" bestFit="1" customWidth="1"/>
    <col min="4" max="4" width="13.7109375" style="109" customWidth="1"/>
    <col min="5" max="5" width="16.85546875" style="101" customWidth="1"/>
    <col min="6" max="6" width="19.85546875" style="102" customWidth="1"/>
    <col min="7" max="7" width="16.7109375" style="102" customWidth="1"/>
    <col min="8" max="8" width="20.7109375" style="102" bestFit="1" customWidth="1"/>
    <col min="9" max="9" width="9.140625" style="74"/>
    <col min="10" max="10" width="14.28515625" style="74" bestFit="1" customWidth="1"/>
    <col min="11" max="11" width="11.5703125" style="30" bestFit="1" customWidth="1"/>
    <col min="12" max="12" width="10.42578125" style="74" bestFit="1" customWidth="1"/>
    <col min="13" max="16384" width="9.140625" style="74"/>
  </cols>
  <sheetData>
    <row r="1" spans="1:12" s="66" customFormat="1" x14ac:dyDescent="0.25">
      <c r="A1" s="115"/>
      <c r="B1" s="60" t="s">
        <v>317</v>
      </c>
      <c r="C1" s="61"/>
      <c r="D1" s="61"/>
      <c r="E1" s="62"/>
      <c r="F1" s="63" t="s">
        <v>339</v>
      </c>
      <c r="G1" s="64"/>
      <c r="H1" s="65"/>
      <c r="K1" s="67"/>
    </row>
    <row r="2" spans="1:12" s="66" customFormat="1" x14ac:dyDescent="0.25">
      <c r="A2" s="116"/>
      <c r="B2" s="60" t="s">
        <v>51</v>
      </c>
      <c r="C2" s="61"/>
      <c r="D2" s="61"/>
      <c r="E2" s="62"/>
      <c r="F2" s="63" t="s">
        <v>340</v>
      </c>
      <c r="G2" s="64"/>
      <c r="H2" s="68"/>
      <c r="K2" s="67"/>
    </row>
    <row r="3" spans="1:12" x14ac:dyDescent="0.2">
      <c r="A3" s="116"/>
      <c r="B3" s="69" t="s">
        <v>312</v>
      </c>
      <c r="C3" s="70"/>
      <c r="D3" s="70"/>
      <c r="E3" s="71"/>
      <c r="F3" s="72" t="s">
        <v>341</v>
      </c>
      <c r="G3" s="73"/>
      <c r="H3" s="68"/>
    </row>
    <row r="4" spans="1:12" x14ac:dyDescent="0.2">
      <c r="A4" s="75"/>
      <c r="C4" s="76"/>
      <c r="D4" s="76"/>
      <c r="E4" s="77" t="s">
        <v>321</v>
      </c>
      <c r="F4" s="77" t="s">
        <v>322</v>
      </c>
      <c r="G4" s="78" t="s">
        <v>316</v>
      </c>
      <c r="H4" s="78"/>
    </row>
    <row r="5" spans="1:12" x14ac:dyDescent="0.2">
      <c r="A5" s="75"/>
      <c r="C5" s="76"/>
      <c r="D5" s="76"/>
      <c r="E5" s="77">
        <v>779.76599999999996</v>
      </c>
      <c r="F5" s="77">
        <v>852.80899999999997</v>
      </c>
      <c r="G5" s="79">
        <f>F5/E5</f>
        <v>1.0936729736869779</v>
      </c>
      <c r="H5" s="79"/>
    </row>
    <row r="6" spans="1:12" x14ac:dyDescent="0.2">
      <c r="A6" s="80" t="s">
        <v>0</v>
      </c>
      <c r="B6" s="80" t="s">
        <v>1</v>
      </c>
      <c r="C6" s="81" t="s">
        <v>2</v>
      </c>
      <c r="D6" s="82" t="s">
        <v>323</v>
      </c>
      <c r="E6" s="83" t="s">
        <v>3</v>
      </c>
      <c r="F6" s="83" t="s">
        <v>324</v>
      </c>
      <c r="G6" s="82" t="s">
        <v>325</v>
      </c>
      <c r="H6" s="82" t="s">
        <v>326</v>
      </c>
      <c r="K6" s="84"/>
      <c r="L6" s="85"/>
    </row>
    <row r="7" spans="1:12" x14ac:dyDescent="0.2">
      <c r="A7" s="86"/>
      <c r="B7" s="86"/>
      <c r="C7" s="81"/>
      <c r="D7" s="82"/>
      <c r="E7" s="83"/>
      <c r="F7" s="83"/>
      <c r="G7" s="82"/>
      <c r="H7" s="82"/>
      <c r="J7" s="113"/>
      <c r="K7" s="84"/>
      <c r="L7" s="85"/>
    </row>
    <row r="8" spans="1:12" s="66" customFormat="1" x14ac:dyDescent="0.25">
      <c r="A8" s="88" t="s">
        <v>6</v>
      </c>
      <c r="B8" s="88" t="s">
        <v>7</v>
      </c>
      <c r="C8" s="89" t="s">
        <v>8</v>
      </c>
      <c r="D8" s="110">
        <v>0.17</v>
      </c>
      <c r="E8" s="91">
        <v>21387.46</v>
      </c>
      <c r="F8" s="92">
        <f>E8*$G$5</f>
        <v>23390.886977811293</v>
      </c>
      <c r="G8" s="91">
        <f>F8-E8</f>
        <v>2003.4269778112939</v>
      </c>
      <c r="H8" s="91">
        <f>D8*G8</f>
        <v>340.58258622791999</v>
      </c>
      <c r="J8" s="114"/>
      <c r="K8" s="67"/>
    </row>
    <row r="9" spans="1:12" s="66" customFormat="1" ht="76.5" x14ac:dyDescent="0.25">
      <c r="A9" s="88" t="s">
        <v>24</v>
      </c>
      <c r="B9" s="88" t="s">
        <v>104</v>
      </c>
      <c r="C9" s="89" t="s">
        <v>16</v>
      </c>
      <c r="D9" s="110">
        <v>78.31</v>
      </c>
      <c r="E9" s="91">
        <v>81.67</v>
      </c>
      <c r="F9" s="92">
        <f t="shared" ref="F9:F24" si="0">E9*$G$5</f>
        <v>89.320271761015491</v>
      </c>
      <c r="G9" s="91">
        <f t="shared" ref="G9:G24" si="1">F9-E9</f>
        <v>7.6502717610154889</v>
      </c>
      <c r="H9" s="91">
        <f t="shared" ref="H9:H24" si="2">D9*G9</f>
        <v>599.09278160512292</v>
      </c>
      <c r="J9" s="114"/>
      <c r="K9" s="67"/>
    </row>
    <row r="10" spans="1:12" s="66" customFormat="1" ht="38.25" x14ac:dyDescent="0.25">
      <c r="A10" s="88" t="s">
        <v>155</v>
      </c>
      <c r="B10" s="88" t="s">
        <v>25</v>
      </c>
      <c r="C10" s="89" t="s">
        <v>18</v>
      </c>
      <c r="D10" s="110">
        <v>9.7899999999999991</v>
      </c>
      <c r="E10" s="91">
        <v>44.17</v>
      </c>
      <c r="F10" s="92">
        <f t="shared" si="0"/>
        <v>48.307535247753819</v>
      </c>
      <c r="G10" s="91">
        <f t="shared" si="1"/>
        <v>4.1375352477538172</v>
      </c>
      <c r="H10" s="91">
        <f t="shared" si="2"/>
        <v>40.506470075509867</v>
      </c>
      <c r="J10" s="114"/>
      <c r="K10" s="67"/>
    </row>
    <row r="11" spans="1:12" s="66" customFormat="1" ht="25.5" x14ac:dyDescent="0.25">
      <c r="A11" s="88" t="s">
        <v>156</v>
      </c>
      <c r="B11" s="88" t="s">
        <v>125</v>
      </c>
      <c r="C11" s="89" t="s">
        <v>18</v>
      </c>
      <c r="D11" s="110">
        <v>2.4500000000000002</v>
      </c>
      <c r="E11" s="91">
        <v>464.54</v>
      </c>
      <c r="F11" s="92">
        <f t="shared" si="0"/>
        <v>508.05484319654875</v>
      </c>
      <c r="G11" s="91">
        <f t="shared" si="1"/>
        <v>43.514843196548725</v>
      </c>
      <c r="H11" s="91">
        <f t="shared" si="2"/>
        <v>106.61136583154439</v>
      </c>
      <c r="J11" s="114"/>
      <c r="K11" s="67"/>
    </row>
    <row r="12" spans="1:12" s="66" customFormat="1" ht="25.5" x14ac:dyDescent="0.25">
      <c r="A12" s="88" t="s">
        <v>157</v>
      </c>
      <c r="B12" s="88" t="s">
        <v>123</v>
      </c>
      <c r="C12" s="89" t="s">
        <v>18</v>
      </c>
      <c r="D12" s="110">
        <v>1.22</v>
      </c>
      <c r="E12" s="91">
        <v>546.38</v>
      </c>
      <c r="F12" s="92">
        <f t="shared" si="0"/>
        <v>597.56103936309103</v>
      </c>
      <c r="G12" s="91">
        <f t="shared" si="1"/>
        <v>51.181039363091031</v>
      </c>
      <c r="H12" s="91">
        <f t="shared" si="2"/>
        <v>62.44086802297106</v>
      </c>
      <c r="J12" s="114"/>
      <c r="K12" s="67"/>
    </row>
    <row r="13" spans="1:12" s="66" customFormat="1" ht="25.5" x14ac:dyDescent="0.25">
      <c r="A13" s="88" t="s">
        <v>158</v>
      </c>
      <c r="B13" s="88" t="s">
        <v>159</v>
      </c>
      <c r="C13" s="89" t="s">
        <v>22</v>
      </c>
      <c r="D13" s="110">
        <v>162</v>
      </c>
      <c r="E13" s="91">
        <v>141.96</v>
      </c>
      <c r="F13" s="92">
        <f t="shared" si="0"/>
        <v>155.25781534460339</v>
      </c>
      <c r="G13" s="91">
        <f t="shared" si="1"/>
        <v>13.297815344603379</v>
      </c>
      <c r="H13" s="91">
        <f t="shared" si="2"/>
        <v>2154.2460858257473</v>
      </c>
      <c r="J13" s="114"/>
      <c r="K13" s="67"/>
    </row>
    <row r="14" spans="1:12" s="66" customFormat="1" ht="38.25" x14ac:dyDescent="0.25">
      <c r="A14" s="88" t="s">
        <v>160</v>
      </c>
      <c r="B14" s="88" t="s">
        <v>161</v>
      </c>
      <c r="C14" s="89" t="s">
        <v>22</v>
      </c>
      <c r="D14" s="110">
        <v>162</v>
      </c>
      <c r="E14" s="91">
        <v>28.18</v>
      </c>
      <c r="F14" s="92">
        <f t="shared" si="0"/>
        <v>30.819704398499038</v>
      </c>
      <c r="G14" s="91">
        <f t="shared" si="1"/>
        <v>2.6397043984990383</v>
      </c>
      <c r="H14" s="91">
        <f t="shared" si="2"/>
        <v>427.63211255684422</v>
      </c>
      <c r="J14" s="114"/>
      <c r="K14" s="67"/>
    </row>
    <row r="15" spans="1:12" s="66" customFormat="1" x14ac:dyDescent="0.25">
      <c r="A15" s="88" t="s">
        <v>218</v>
      </c>
      <c r="B15" s="88" t="s">
        <v>219</v>
      </c>
      <c r="C15" s="89" t="s">
        <v>18</v>
      </c>
      <c r="D15" s="110">
        <v>37.880000000000003</v>
      </c>
      <c r="E15" s="91">
        <v>101.46</v>
      </c>
      <c r="F15" s="92">
        <f t="shared" si="0"/>
        <v>110.96405991028077</v>
      </c>
      <c r="G15" s="91">
        <f t="shared" si="1"/>
        <v>9.5040599102807732</v>
      </c>
      <c r="H15" s="91">
        <f t="shared" si="2"/>
        <v>360.0137894014357</v>
      </c>
      <c r="J15" s="114"/>
      <c r="K15" s="67"/>
    </row>
    <row r="16" spans="1:12" s="66" customFormat="1" ht="25.5" x14ac:dyDescent="0.25">
      <c r="A16" s="88" t="s">
        <v>220</v>
      </c>
      <c r="B16" s="88" t="s">
        <v>221</v>
      </c>
      <c r="C16" s="89" t="s">
        <v>8</v>
      </c>
      <c r="D16" s="110">
        <v>500</v>
      </c>
      <c r="E16" s="91">
        <v>3.01</v>
      </c>
      <c r="F16" s="92">
        <f t="shared" si="0"/>
        <v>3.2919556507978034</v>
      </c>
      <c r="G16" s="91">
        <f t="shared" si="1"/>
        <v>0.2819556507978036</v>
      </c>
      <c r="H16" s="91">
        <f t="shared" si="2"/>
        <v>140.97782539890181</v>
      </c>
      <c r="J16" s="114"/>
      <c r="K16" s="67"/>
    </row>
    <row r="17" spans="1:11" s="66" customFormat="1" ht="25.5" x14ac:dyDescent="0.25">
      <c r="A17" s="88" t="s">
        <v>222</v>
      </c>
      <c r="B17" s="88" t="s">
        <v>223</v>
      </c>
      <c r="C17" s="89" t="s">
        <v>8</v>
      </c>
      <c r="D17" s="110">
        <v>33</v>
      </c>
      <c r="E17" s="91">
        <v>31.77</v>
      </c>
      <c r="F17" s="92">
        <f t="shared" si="0"/>
        <v>34.745990374035287</v>
      </c>
      <c r="G17" s="91">
        <f t="shared" si="1"/>
        <v>2.9759903740352875</v>
      </c>
      <c r="H17" s="91">
        <f t="shared" si="2"/>
        <v>98.207682343164493</v>
      </c>
      <c r="J17" s="114"/>
      <c r="K17" s="67"/>
    </row>
    <row r="18" spans="1:11" s="66" customFormat="1" ht="25.5" x14ac:dyDescent="0.25">
      <c r="A18" s="88" t="s">
        <v>224</v>
      </c>
      <c r="B18" s="88" t="s">
        <v>225</v>
      </c>
      <c r="C18" s="89" t="s">
        <v>8</v>
      </c>
      <c r="D18" s="110">
        <v>100</v>
      </c>
      <c r="E18" s="91">
        <v>17.600000000000001</v>
      </c>
      <c r="F18" s="92">
        <f t="shared" si="0"/>
        <v>19.248644336890813</v>
      </c>
      <c r="G18" s="91">
        <f t="shared" si="1"/>
        <v>1.6486443368908112</v>
      </c>
      <c r="H18" s="91">
        <f t="shared" si="2"/>
        <v>164.86443368908112</v>
      </c>
      <c r="J18" s="114"/>
      <c r="K18" s="67"/>
    </row>
    <row r="19" spans="1:11" s="66" customFormat="1" ht="25.5" x14ac:dyDescent="0.25">
      <c r="A19" s="88" t="s">
        <v>226</v>
      </c>
      <c r="B19" s="88" t="s">
        <v>227</v>
      </c>
      <c r="C19" s="89" t="s">
        <v>8</v>
      </c>
      <c r="D19" s="110">
        <v>50</v>
      </c>
      <c r="E19" s="91">
        <v>9.08</v>
      </c>
      <c r="F19" s="92">
        <f t="shared" si="0"/>
        <v>9.9305506010777602</v>
      </c>
      <c r="G19" s="91">
        <f t="shared" si="1"/>
        <v>0.85055060107776015</v>
      </c>
      <c r="H19" s="91">
        <f t="shared" si="2"/>
        <v>42.527530053888007</v>
      </c>
      <c r="J19" s="114"/>
      <c r="K19" s="67"/>
    </row>
    <row r="20" spans="1:11" s="66" customFormat="1" ht="25.5" x14ac:dyDescent="0.25">
      <c r="A20" s="88" t="s">
        <v>228</v>
      </c>
      <c r="B20" s="88" t="s">
        <v>229</v>
      </c>
      <c r="C20" s="89" t="s">
        <v>8</v>
      </c>
      <c r="D20" s="110">
        <v>12</v>
      </c>
      <c r="E20" s="91">
        <v>370.41</v>
      </c>
      <c r="F20" s="92">
        <f t="shared" si="0"/>
        <v>405.10740618339349</v>
      </c>
      <c r="G20" s="91">
        <f t="shared" si="1"/>
        <v>34.697406183393468</v>
      </c>
      <c r="H20" s="91">
        <f t="shared" si="2"/>
        <v>416.36887420072162</v>
      </c>
      <c r="J20" s="114"/>
      <c r="K20" s="67"/>
    </row>
    <row r="21" spans="1:11" s="66" customFormat="1" ht="51" x14ac:dyDescent="0.25">
      <c r="A21" s="88" t="s">
        <v>241</v>
      </c>
      <c r="B21" s="88" t="s">
        <v>242</v>
      </c>
      <c r="C21" s="89" t="s">
        <v>8</v>
      </c>
      <c r="D21" s="110">
        <v>10</v>
      </c>
      <c r="E21" s="91">
        <v>881.6</v>
      </c>
      <c r="F21" s="92">
        <f t="shared" si="0"/>
        <v>964.18209360243975</v>
      </c>
      <c r="G21" s="91">
        <f t="shared" si="1"/>
        <v>82.582093602439727</v>
      </c>
      <c r="H21" s="91">
        <f t="shared" si="2"/>
        <v>825.82093602439727</v>
      </c>
      <c r="J21" s="114"/>
      <c r="K21" s="67"/>
    </row>
    <row r="22" spans="1:11" s="66" customFormat="1" ht="38.25" x14ac:dyDescent="0.25">
      <c r="A22" s="88" t="s">
        <v>243</v>
      </c>
      <c r="B22" s="88" t="s">
        <v>244</v>
      </c>
      <c r="C22" s="89" t="s">
        <v>8</v>
      </c>
      <c r="D22" s="110">
        <v>10</v>
      </c>
      <c r="E22" s="91">
        <v>270.08</v>
      </c>
      <c r="F22" s="92">
        <f t="shared" si="0"/>
        <v>295.37919673337899</v>
      </c>
      <c r="G22" s="91">
        <f t="shared" si="1"/>
        <v>25.299196733379006</v>
      </c>
      <c r="H22" s="91">
        <f t="shared" si="2"/>
        <v>252.99196733379006</v>
      </c>
      <c r="J22" s="114"/>
      <c r="K22" s="67"/>
    </row>
    <row r="23" spans="1:11" s="66" customFormat="1" ht="76.5" x14ac:dyDescent="0.25">
      <c r="A23" s="88" t="s">
        <v>245</v>
      </c>
      <c r="B23" s="88" t="s">
        <v>246</v>
      </c>
      <c r="C23" s="89" t="s">
        <v>8</v>
      </c>
      <c r="D23" s="110">
        <v>10</v>
      </c>
      <c r="E23" s="91">
        <v>683.71</v>
      </c>
      <c r="F23" s="92">
        <f t="shared" si="0"/>
        <v>747.75514883952371</v>
      </c>
      <c r="G23" s="91">
        <f t="shared" si="1"/>
        <v>64.045148839523677</v>
      </c>
      <c r="H23" s="91">
        <f t="shared" si="2"/>
        <v>640.45148839523677</v>
      </c>
      <c r="J23" s="114"/>
      <c r="K23" s="67"/>
    </row>
    <row r="24" spans="1:11" s="66" customFormat="1" ht="25.5" x14ac:dyDescent="0.25">
      <c r="A24" s="88" t="s">
        <v>260</v>
      </c>
      <c r="B24" s="88" t="s">
        <v>261</v>
      </c>
      <c r="C24" s="89" t="s">
        <v>8</v>
      </c>
      <c r="D24" s="110">
        <v>4</v>
      </c>
      <c r="E24" s="91">
        <v>74.790000000000006</v>
      </c>
      <c r="F24" s="92">
        <f t="shared" si="0"/>
        <v>81.79580170204909</v>
      </c>
      <c r="G24" s="91">
        <f t="shared" si="1"/>
        <v>7.0058017020490837</v>
      </c>
      <c r="H24" s="91">
        <f t="shared" si="2"/>
        <v>28.023206808196335</v>
      </c>
      <c r="J24" s="114"/>
      <c r="K24" s="67"/>
    </row>
    <row r="25" spans="1:11" s="66" customFormat="1" ht="15.75" x14ac:dyDescent="0.25">
      <c r="A25" s="94" t="s">
        <v>327</v>
      </c>
      <c r="B25" s="95"/>
      <c r="C25" s="95"/>
      <c r="D25" s="95"/>
      <c r="E25" s="95"/>
      <c r="F25" s="95"/>
      <c r="G25" s="96"/>
      <c r="H25" s="97">
        <f>SUM(H8:H24)</f>
        <v>6701.3600037944725</v>
      </c>
      <c r="K25" s="67"/>
    </row>
    <row r="26" spans="1:11" x14ac:dyDescent="0.2">
      <c r="B26" s="99"/>
      <c r="C26" s="99"/>
      <c r="D26" s="100"/>
    </row>
    <row r="27" spans="1:11" s="101" customFormat="1" ht="15" x14ac:dyDescent="0.2">
      <c r="A27" s="98"/>
      <c r="C27" s="103"/>
      <c r="D27" s="104" t="s">
        <v>328</v>
      </c>
      <c r="E27" s="105"/>
      <c r="F27" s="102"/>
      <c r="G27" s="102"/>
      <c r="H27" s="103"/>
      <c r="I27" s="74"/>
      <c r="J27" s="74"/>
      <c r="K27" s="30"/>
    </row>
    <row r="28" spans="1:11" s="101" customFormat="1" ht="15" x14ac:dyDescent="0.2">
      <c r="A28" s="98"/>
      <c r="C28" s="103"/>
      <c r="D28" s="106" t="s">
        <v>329</v>
      </c>
      <c r="E28" s="105"/>
      <c r="F28" s="102"/>
      <c r="G28" s="102"/>
      <c r="H28" s="103"/>
      <c r="I28" s="74"/>
      <c r="J28" s="74"/>
      <c r="K28" s="30"/>
    </row>
    <row r="29" spans="1:11" s="101" customFormat="1" ht="15" x14ac:dyDescent="0.2">
      <c r="A29" s="98"/>
      <c r="C29" s="103"/>
      <c r="D29" s="104" t="s">
        <v>330</v>
      </c>
      <c r="E29" s="105"/>
      <c r="F29" s="102"/>
      <c r="G29" s="102"/>
      <c r="H29" s="103"/>
      <c r="I29" s="74"/>
      <c r="J29" s="74"/>
      <c r="K29" s="30"/>
    </row>
    <row r="30" spans="1:11" s="101" customFormat="1" ht="15" x14ac:dyDescent="0.2">
      <c r="A30" s="98"/>
      <c r="C30" s="103"/>
      <c r="D30" s="4" t="s">
        <v>331</v>
      </c>
      <c r="E30" s="105"/>
      <c r="F30" s="102"/>
      <c r="G30" s="102"/>
      <c r="H30" s="103"/>
      <c r="I30" s="74"/>
      <c r="J30" s="74"/>
      <c r="K30" s="30"/>
    </row>
    <row r="31" spans="1:11" s="101" customFormat="1" ht="15" x14ac:dyDescent="0.2">
      <c r="A31" s="98"/>
      <c r="B31" s="103"/>
      <c r="C31" s="107"/>
      <c r="D31" s="105"/>
      <c r="F31" s="102"/>
      <c r="G31" s="102"/>
      <c r="H31" s="103"/>
      <c r="I31" s="74"/>
      <c r="J31" s="74"/>
      <c r="K31" s="30"/>
    </row>
  </sheetData>
  <mergeCells count="19">
    <mergeCell ref="A25:G25"/>
    <mergeCell ref="G4:H4"/>
    <mergeCell ref="G5:H5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E1"/>
    <mergeCell ref="F1:G1"/>
    <mergeCell ref="H1:H3"/>
    <mergeCell ref="B2:E2"/>
    <mergeCell ref="F2:G2"/>
    <mergeCell ref="B3:E3"/>
    <mergeCell ref="F3:G3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3589-4520-43EE-9EEA-842E096C84D3}">
  <dimension ref="A1:L94"/>
  <sheetViews>
    <sheetView workbookViewId="0">
      <selection activeCell="D23" sqref="D23"/>
    </sheetView>
  </sheetViews>
  <sheetFormatPr defaultColWidth="9.140625" defaultRowHeight="12.75" x14ac:dyDescent="0.2"/>
  <cols>
    <col min="1" max="1" width="12.7109375" style="98" customWidth="1"/>
    <col min="2" max="2" width="63.28515625" style="76" customWidth="1"/>
    <col min="3" max="3" width="8.28515625" style="108" bestFit="1" customWidth="1"/>
    <col min="4" max="4" width="13.7109375" style="109" customWidth="1"/>
    <col min="5" max="5" width="16.85546875" style="101" customWidth="1"/>
    <col min="6" max="6" width="19.85546875" style="102" customWidth="1"/>
    <col min="7" max="8" width="16.7109375" style="102" customWidth="1"/>
    <col min="9" max="9" width="9.140625" style="74"/>
    <col min="10" max="10" width="14.28515625" style="74" bestFit="1" customWidth="1"/>
    <col min="11" max="11" width="12.5703125" style="30" bestFit="1" customWidth="1"/>
    <col min="12" max="12" width="15.28515625" style="74" bestFit="1" customWidth="1"/>
    <col min="13" max="16384" width="9.140625" style="74"/>
  </cols>
  <sheetData>
    <row r="1" spans="1:12" s="66" customFormat="1" ht="38.25" customHeight="1" x14ac:dyDescent="0.25">
      <c r="A1" s="59"/>
      <c r="B1" s="60" t="s">
        <v>317</v>
      </c>
      <c r="C1" s="61"/>
      <c r="D1" s="61"/>
      <c r="E1" s="62"/>
      <c r="F1" s="63" t="s">
        <v>342</v>
      </c>
      <c r="G1" s="64"/>
      <c r="H1" s="65"/>
      <c r="K1" s="67"/>
    </row>
    <row r="2" spans="1:12" s="66" customFormat="1" ht="33" customHeight="1" x14ac:dyDescent="0.25">
      <c r="A2" s="59"/>
      <c r="B2" s="60" t="s">
        <v>51</v>
      </c>
      <c r="C2" s="61"/>
      <c r="D2" s="61"/>
      <c r="E2" s="62"/>
      <c r="F2" s="63" t="s">
        <v>343</v>
      </c>
      <c r="G2" s="64"/>
      <c r="H2" s="68"/>
      <c r="K2" s="67"/>
    </row>
    <row r="3" spans="1:12" x14ac:dyDescent="0.2">
      <c r="A3" s="59"/>
      <c r="B3" s="69" t="s">
        <v>312</v>
      </c>
      <c r="C3" s="70"/>
      <c r="D3" s="70"/>
      <c r="E3" s="71"/>
      <c r="F3" s="72" t="s">
        <v>344</v>
      </c>
      <c r="G3" s="73"/>
      <c r="H3" s="68"/>
    </row>
    <row r="4" spans="1:12" ht="12.75" customHeight="1" x14ac:dyDescent="0.2">
      <c r="A4" s="75"/>
      <c r="C4" s="76"/>
      <c r="D4" s="76"/>
      <c r="E4" s="77" t="s">
        <v>321</v>
      </c>
      <c r="F4" s="77" t="s">
        <v>322</v>
      </c>
      <c r="G4" s="78" t="s">
        <v>316</v>
      </c>
      <c r="H4" s="78"/>
    </row>
    <row r="5" spans="1:12" ht="12.75" customHeight="1" x14ac:dyDescent="0.2">
      <c r="A5" s="75"/>
      <c r="C5" s="76"/>
      <c r="D5" s="76"/>
      <c r="E5" s="77">
        <v>779.76599999999996</v>
      </c>
      <c r="F5" s="77">
        <v>852.80899999999997</v>
      </c>
      <c r="G5" s="79">
        <f>F5/E5</f>
        <v>1.0936729736869779</v>
      </c>
      <c r="H5" s="79"/>
    </row>
    <row r="6" spans="1:12" ht="15" customHeight="1" x14ac:dyDescent="0.2">
      <c r="A6" s="80" t="s">
        <v>0</v>
      </c>
      <c r="B6" s="80" t="s">
        <v>1</v>
      </c>
      <c r="C6" s="81" t="s">
        <v>2</v>
      </c>
      <c r="D6" s="82" t="s">
        <v>323</v>
      </c>
      <c r="E6" s="83" t="s">
        <v>3</v>
      </c>
      <c r="F6" s="83" t="s">
        <v>324</v>
      </c>
      <c r="G6" s="82" t="s">
        <v>325</v>
      </c>
      <c r="H6" s="82" t="s">
        <v>326</v>
      </c>
      <c r="K6" s="84"/>
      <c r="L6" s="85"/>
    </row>
    <row r="7" spans="1:12" ht="24" customHeight="1" x14ac:dyDescent="0.2">
      <c r="A7" s="86"/>
      <c r="B7" s="86"/>
      <c r="C7" s="81"/>
      <c r="D7" s="82"/>
      <c r="E7" s="83"/>
      <c r="F7" s="83"/>
      <c r="G7" s="82"/>
      <c r="H7" s="82"/>
      <c r="J7" s="113"/>
      <c r="K7" s="84"/>
      <c r="L7" s="85"/>
    </row>
    <row r="8" spans="1:12" s="66" customFormat="1" x14ac:dyDescent="0.25">
      <c r="A8" s="88" t="s">
        <v>6</v>
      </c>
      <c r="B8" s="88" t="s">
        <v>7</v>
      </c>
      <c r="C8" s="89" t="s">
        <v>8</v>
      </c>
      <c r="D8" s="90">
        <v>0.51</v>
      </c>
      <c r="E8" s="91">
        <v>21387.46</v>
      </c>
      <c r="F8" s="92">
        <f>E8*$G$5</f>
        <v>23390.886977811293</v>
      </c>
      <c r="G8" s="91">
        <f>ROUND(F8-E8,2)</f>
        <v>2003.43</v>
      </c>
      <c r="H8" s="91">
        <f>D8*G8</f>
        <v>1021.7493000000001</v>
      </c>
      <c r="J8" s="114"/>
      <c r="K8" s="117"/>
      <c r="L8" s="93"/>
    </row>
    <row r="9" spans="1:12" s="66" customFormat="1" x14ac:dyDescent="0.25">
      <c r="A9" s="88" t="s">
        <v>63</v>
      </c>
      <c r="B9" s="88" t="s">
        <v>99</v>
      </c>
      <c r="C9" s="89" t="s">
        <v>16</v>
      </c>
      <c r="D9" s="90">
        <v>20</v>
      </c>
      <c r="E9" s="91">
        <v>5.12</v>
      </c>
      <c r="F9" s="92">
        <f t="shared" ref="F9:F72" si="0">E9*$G$5</f>
        <v>5.5996056252773272</v>
      </c>
      <c r="G9" s="91">
        <f t="shared" ref="G9:G72" si="1">F9-E9</f>
        <v>0.47960562527732709</v>
      </c>
      <c r="H9" s="91">
        <f t="shared" ref="H9:H72" si="2">D9*G9</f>
        <v>9.5921125055465417</v>
      </c>
      <c r="J9" s="114"/>
      <c r="K9" s="117"/>
      <c r="L9" s="93"/>
    </row>
    <row r="10" spans="1:12" s="66" customFormat="1" ht="38.25" x14ac:dyDescent="0.25">
      <c r="A10" s="88" t="s">
        <v>108</v>
      </c>
      <c r="B10" s="88" t="s">
        <v>109</v>
      </c>
      <c r="C10" s="89" t="s">
        <v>16</v>
      </c>
      <c r="D10" s="90">
        <v>3.6</v>
      </c>
      <c r="E10" s="91">
        <v>272.27</v>
      </c>
      <c r="F10" s="92">
        <f t="shared" si="0"/>
        <v>297.77434054575343</v>
      </c>
      <c r="G10" s="91">
        <f t="shared" si="1"/>
        <v>25.50434054575345</v>
      </c>
      <c r="H10" s="91">
        <f t="shared" si="2"/>
        <v>91.815625964712424</v>
      </c>
      <c r="J10" s="114"/>
      <c r="K10" s="117"/>
      <c r="L10" s="93"/>
    </row>
    <row r="11" spans="1:12" s="66" customFormat="1" ht="25.5" x14ac:dyDescent="0.25">
      <c r="A11" s="88" t="s">
        <v>32</v>
      </c>
      <c r="B11" s="88" t="s">
        <v>25</v>
      </c>
      <c r="C11" s="89" t="s">
        <v>18</v>
      </c>
      <c r="D11" s="90">
        <v>0.9</v>
      </c>
      <c r="E11" s="91">
        <v>44.17</v>
      </c>
      <c r="F11" s="92">
        <f t="shared" si="0"/>
        <v>48.307535247753819</v>
      </c>
      <c r="G11" s="91">
        <f t="shared" si="1"/>
        <v>4.1375352477538172</v>
      </c>
      <c r="H11" s="91">
        <f t="shared" si="2"/>
        <v>3.7237817229784356</v>
      </c>
      <c r="J11" s="114"/>
      <c r="K11" s="117"/>
      <c r="L11" s="93"/>
    </row>
    <row r="12" spans="1:12" s="66" customFormat="1" x14ac:dyDescent="0.25">
      <c r="A12" s="88" t="s">
        <v>114</v>
      </c>
      <c r="B12" s="88" t="s">
        <v>115</v>
      </c>
      <c r="C12" s="89" t="s">
        <v>18</v>
      </c>
      <c r="D12" s="90">
        <v>0.65</v>
      </c>
      <c r="E12" s="91">
        <v>476.03</v>
      </c>
      <c r="F12" s="92">
        <f t="shared" si="0"/>
        <v>520.62114566421212</v>
      </c>
      <c r="G12" s="91">
        <f t="shared" si="1"/>
        <v>44.591145664212149</v>
      </c>
      <c r="H12" s="91">
        <f t="shared" si="2"/>
        <v>28.984244681737898</v>
      </c>
      <c r="J12" s="114"/>
      <c r="K12" s="117"/>
      <c r="L12" s="93"/>
    </row>
    <row r="13" spans="1:12" s="66" customFormat="1" ht="25.5" x14ac:dyDescent="0.25">
      <c r="A13" s="88" t="s">
        <v>116</v>
      </c>
      <c r="B13" s="88" t="s">
        <v>60</v>
      </c>
      <c r="C13" s="89" t="s">
        <v>18</v>
      </c>
      <c r="D13" s="90">
        <v>0.25</v>
      </c>
      <c r="E13" s="91">
        <v>29.45</v>
      </c>
      <c r="F13" s="92">
        <f t="shared" si="0"/>
        <v>32.208669075081495</v>
      </c>
      <c r="G13" s="91">
        <f t="shared" si="1"/>
        <v>2.7586690750814959</v>
      </c>
      <c r="H13" s="91">
        <f t="shared" si="2"/>
        <v>0.68966726877037399</v>
      </c>
      <c r="J13" s="114"/>
      <c r="K13" s="117"/>
      <c r="L13" s="93"/>
    </row>
    <row r="14" spans="1:12" s="66" customFormat="1" ht="25.5" x14ac:dyDescent="0.25">
      <c r="A14" s="88" t="s">
        <v>117</v>
      </c>
      <c r="B14" s="88" t="s">
        <v>118</v>
      </c>
      <c r="C14" s="89" t="s">
        <v>22</v>
      </c>
      <c r="D14" s="90">
        <v>237.48</v>
      </c>
      <c r="E14" s="91">
        <v>54.36</v>
      </c>
      <c r="F14" s="92">
        <f t="shared" si="0"/>
        <v>59.45206284962412</v>
      </c>
      <c r="G14" s="91">
        <f t="shared" si="1"/>
        <v>5.0920628496241207</v>
      </c>
      <c r="H14" s="91">
        <f t="shared" si="2"/>
        <v>1209.2630855287362</v>
      </c>
      <c r="J14" s="114"/>
      <c r="K14" s="117"/>
      <c r="L14" s="93"/>
    </row>
    <row r="15" spans="1:12" s="66" customFormat="1" ht="25.5" x14ac:dyDescent="0.25">
      <c r="A15" s="88" t="s">
        <v>119</v>
      </c>
      <c r="B15" s="88" t="s">
        <v>120</v>
      </c>
      <c r="C15" s="89" t="s">
        <v>8</v>
      </c>
      <c r="D15" s="90">
        <v>152</v>
      </c>
      <c r="E15" s="91">
        <v>0.48</v>
      </c>
      <c r="F15" s="92">
        <f t="shared" si="0"/>
        <v>0.52496302736974942</v>
      </c>
      <c r="G15" s="91">
        <f t="shared" si="1"/>
        <v>4.4963027369749442E-2</v>
      </c>
      <c r="H15" s="91">
        <f t="shared" si="2"/>
        <v>6.8343801602019152</v>
      </c>
      <c r="J15" s="114"/>
      <c r="K15" s="117"/>
      <c r="L15" s="93"/>
    </row>
    <row r="16" spans="1:12" s="66" customFormat="1" ht="25.5" x14ac:dyDescent="0.25">
      <c r="A16" s="88" t="s">
        <v>34</v>
      </c>
      <c r="B16" s="88" t="s">
        <v>25</v>
      </c>
      <c r="C16" s="89" t="s">
        <v>18</v>
      </c>
      <c r="D16" s="90">
        <v>0.35</v>
      </c>
      <c r="E16" s="91">
        <v>44.17</v>
      </c>
      <c r="F16" s="92">
        <f t="shared" si="0"/>
        <v>48.307535247753819</v>
      </c>
      <c r="G16" s="91">
        <f t="shared" si="1"/>
        <v>4.1375352477538172</v>
      </c>
      <c r="H16" s="91">
        <f t="shared" si="2"/>
        <v>1.4481373367138359</v>
      </c>
      <c r="J16" s="114"/>
      <c r="K16" s="117"/>
      <c r="L16" s="93"/>
    </row>
    <row r="17" spans="1:12" s="66" customFormat="1" ht="25.5" x14ac:dyDescent="0.25">
      <c r="A17" s="88" t="s">
        <v>122</v>
      </c>
      <c r="B17" s="88" t="s">
        <v>123</v>
      </c>
      <c r="C17" s="89" t="s">
        <v>18</v>
      </c>
      <c r="D17" s="90">
        <v>0.08</v>
      </c>
      <c r="E17" s="91">
        <v>546.38</v>
      </c>
      <c r="F17" s="92">
        <f t="shared" si="0"/>
        <v>597.56103936309103</v>
      </c>
      <c r="G17" s="91">
        <f t="shared" si="1"/>
        <v>51.181039363091031</v>
      </c>
      <c r="H17" s="91">
        <f t="shared" si="2"/>
        <v>4.0944831490472824</v>
      </c>
      <c r="J17" s="114"/>
      <c r="K17" s="117"/>
      <c r="L17" s="93"/>
    </row>
    <row r="18" spans="1:12" s="66" customFormat="1" x14ac:dyDescent="0.25">
      <c r="A18" s="88" t="s">
        <v>124</v>
      </c>
      <c r="B18" s="88" t="s">
        <v>125</v>
      </c>
      <c r="C18" s="89" t="s">
        <v>18</v>
      </c>
      <c r="D18" s="90">
        <v>0.97</v>
      </c>
      <c r="E18" s="91">
        <v>464.54</v>
      </c>
      <c r="F18" s="92">
        <f t="shared" si="0"/>
        <v>508.05484319654875</v>
      </c>
      <c r="G18" s="91">
        <f t="shared" si="1"/>
        <v>43.514843196548725</v>
      </c>
      <c r="H18" s="91">
        <f t="shared" si="2"/>
        <v>42.209397900652263</v>
      </c>
      <c r="J18" s="114"/>
      <c r="K18" s="117"/>
      <c r="L18" s="93"/>
    </row>
    <row r="19" spans="1:12" s="66" customFormat="1" ht="25.5" x14ac:dyDescent="0.25">
      <c r="A19" s="88" t="s">
        <v>126</v>
      </c>
      <c r="B19" s="88" t="s">
        <v>60</v>
      </c>
      <c r="C19" s="89" t="s">
        <v>18</v>
      </c>
      <c r="D19" s="90">
        <v>0.54</v>
      </c>
      <c r="E19" s="91">
        <v>29.45</v>
      </c>
      <c r="F19" s="92">
        <f t="shared" si="0"/>
        <v>32.208669075081495</v>
      </c>
      <c r="G19" s="91">
        <f t="shared" si="1"/>
        <v>2.7586690750814959</v>
      </c>
      <c r="H19" s="91">
        <f t="shared" si="2"/>
        <v>1.4896813005440079</v>
      </c>
      <c r="J19" s="114"/>
      <c r="K19" s="117"/>
      <c r="L19" s="93"/>
    </row>
    <row r="20" spans="1:12" s="66" customFormat="1" ht="38.25" x14ac:dyDescent="0.25">
      <c r="A20" s="88" t="s">
        <v>127</v>
      </c>
      <c r="B20" s="88" t="s">
        <v>128</v>
      </c>
      <c r="C20" s="89" t="s">
        <v>8</v>
      </c>
      <c r="D20" s="90">
        <v>5</v>
      </c>
      <c r="E20" s="91">
        <v>4001.28</v>
      </c>
      <c r="F20" s="92">
        <f t="shared" si="0"/>
        <v>4376.0917961542309</v>
      </c>
      <c r="G20" s="91">
        <f t="shared" si="1"/>
        <v>374.81179615423071</v>
      </c>
      <c r="H20" s="91">
        <f t="shared" si="2"/>
        <v>1874.0589807711535</v>
      </c>
      <c r="J20" s="114"/>
      <c r="K20" s="117"/>
      <c r="L20" s="93"/>
    </row>
    <row r="21" spans="1:12" s="66" customFormat="1" ht="38.25" x14ac:dyDescent="0.25">
      <c r="A21" s="88" t="s">
        <v>129</v>
      </c>
      <c r="B21" s="88" t="s">
        <v>130</v>
      </c>
      <c r="C21" s="89" t="s">
        <v>8</v>
      </c>
      <c r="D21" s="90">
        <v>1</v>
      </c>
      <c r="E21" s="91">
        <v>3548.82</v>
      </c>
      <c r="F21" s="92">
        <f t="shared" si="0"/>
        <v>3881.2485224798211</v>
      </c>
      <c r="G21" s="91">
        <f t="shared" si="1"/>
        <v>332.42852247982091</v>
      </c>
      <c r="H21" s="91">
        <f t="shared" si="2"/>
        <v>332.42852247982091</v>
      </c>
      <c r="J21" s="114"/>
      <c r="K21" s="117"/>
      <c r="L21" s="93"/>
    </row>
    <row r="22" spans="1:12" s="66" customFormat="1" ht="25.5" x14ac:dyDescent="0.25">
      <c r="A22" s="88" t="s">
        <v>133</v>
      </c>
      <c r="B22" s="88" t="s">
        <v>25</v>
      </c>
      <c r="C22" s="89" t="s">
        <v>18</v>
      </c>
      <c r="D22" s="90">
        <v>6.87</v>
      </c>
      <c r="E22" s="91">
        <v>44.17</v>
      </c>
      <c r="F22" s="92">
        <f t="shared" si="0"/>
        <v>48.307535247753819</v>
      </c>
      <c r="G22" s="91">
        <f t="shared" si="1"/>
        <v>4.1375352477538172</v>
      </c>
      <c r="H22" s="91">
        <f t="shared" si="2"/>
        <v>28.424867152068725</v>
      </c>
      <c r="J22" s="114"/>
      <c r="K22" s="117"/>
      <c r="L22" s="93"/>
    </row>
    <row r="23" spans="1:12" s="66" customFormat="1" ht="25.5" x14ac:dyDescent="0.25">
      <c r="A23" s="88" t="s">
        <v>134</v>
      </c>
      <c r="B23" s="88" t="s">
        <v>123</v>
      </c>
      <c r="C23" s="89" t="s">
        <v>18</v>
      </c>
      <c r="D23" s="90">
        <v>1.2</v>
      </c>
      <c r="E23" s="91">
        <v>546.38</v>
      </c>
      <c r="F23" s="92">
        <f t="shared" si="0"/>
        <v>597.56103936309103</v>
      </c>
      <c r="G23" s="91">
        <f t="shared" si="1"/>
        <v>51.181039363091031</v>
      </c>
      <c r="H23" s="91">
        <f t="shared" si="2"/>
        <v>61.417247235709233</v>
      </c>
      <c r="J23" s="114"/>
      <c r="K23" s="117"/>
      <c r="L23" s="93"/>
    </row>
    <row r="24" spans="1:12" s="66" customFormat="1" ht="38.25" x14ac:dyDescent="0.25">
      <c r="A24" s="88" t="s">
        <v>135</v>
      </c>
      <c r="B24" s="88" t="s">
        <v>136</v>
      </c>
      <c r="C24" s="89" t="s">
        <v>18</v>
      </c>
      <c r="D24" s="90">
        <v>4.5</v>
      </c>
      <c r="E24" s="91">
        <v>409.48</v>
      </c>
      <c r="F24" s="92">
        <f t="shared" si="0"/>
        <v>447.83720926534374</v>
      </c>
      <c r="G24" s="91">
        <f t="shared" si="1"/>
        <v>38.357209265343727</v>
      </c>
      <c r="H24" s="91">
        <f t="shared" si="2"/>
        <v>172.60744169404677</v>
      </c>
      <c r="J24" s="114"/>
      <c r="K24" s="117"/>
      <c r="L24" s="93"/>
    </row>
    <row r="25" spans="1:12" s="66" customFormat="1" ht="25.5" x14ac:dyDescent="0.25">
      <c r="A25" s="88" t="s">
        <v>137</v>
      </c>
      <c r="B25" s="88" t="s">
        <v>60</v>
      </c>
      <c r="C25" s="89" t="s">
        <v>18</v>
      </c>
      <c r="D25" s="90">
        <v>1.1599999999999999</v>
      </c>
      <c r="E25" s="91">
        <v>29.45</v>
      </c>
      <c r="F25" s="92">
        <f t="shared" si="0"/>
        <v>32.208669075081495</v>
      </c>
      <c r="G25" s="91">
        <f t="shared" si="1"/>
        <v>2.7586690750814959</v>
      </c>
      <c r="H25" s="91">
        <f t="shared" si="2"/>
        <v>3.2000561270945349</v>
      </c>
      <c r="J25" s="114"/>
      <c r="K25" s="117"/>
      <c r="L25" s="93"/>
    </row>
    <row r="26" spans="1:12" s="66" customFormat="1" ht="38.25" x14ac:dyDescent="0.25">
      <c r="A26" s="88" t="s">
        <v>138</v>
      </c>
      <c r="B26" s="88" t="s">
        <v>139</v>
      </c>
      <c r="C26" s="89" t="s">
        <v>16</v>
      </c>
      <c r="D26" s="90">
        <v>38.1</v>
      </c>
      <c r="E26" s="91">
        <v>88.16</v>
      </c>
      <c r="F26" s="92">
        <f t="shared" si="0"/>
        <v>96.418209360243964</v>
      </c>
      <c r="G26" s="91">
        <f t="shared" si="1"/>
        <v>8.258209360243967</v>
      </c>
      <c r="H26" s="91">
        <f t="shared" si="2"/>
        <v>314.63777662529515</v>
      </c>
      <c r="J26" s="114"/>
      <c r="K26" s="117"/>
      <c r="L26" s="93"/>
    </row>
    <row r="27" spans="1:12" s="66" customFormat="1" ht="25.5" x14ac:dyDescent="0.25">
      <c r="A27" s="88" t="s">
        <v>140</v>
      </c>
      <c r="B27" s="88" t="s">
        <v>141</v>
      </c>
      <c r="C27" s="89" t="s">
        <v>22</v>
      </c>
      <c r="D27" s="90">
        <v>79.58</v>
      </c>
      <c r="E27" s="91">
        <v>23.07</v>
      </c>
      <c r="F27" s="92">
        <f t="shared" si="0"/>
        <v>25.23103550295858</v>
      </c>
      <c r="G27" s="91">
        <f t="shared" si="1"/>
        <v>2.1610355029585797</v>
      </c>
      <c r="H27" s="91">
        <f t="shared" si="2"/>
        <v>171.97520532544377</v>
      </c>
      <c r="J27" s="114"/>
      <c r="K27" s="117"/>
      <c r="L27" s="93"/>
    </row>
    <row r="28" spans="1:12" s="66" customFormat="1" ht="25.5" x14ac:dyDescent="0.25">
      <c r="A28" s="88" t="s">
        <v>142</v>
      </c>
      <c r="B28" s="88" t="s">
        <v>143</v>
      </c>
      <c r="C28" s="89" t="s">
        <v>18</v>
      </c>
      <c r="D28" s="90">
        <v>6.01</v>
      </c>
      <c r="E28" s="91">
        <v>148.01</v>
      </c>
      <c r="F28" s="92">
        <f t="shared" si="0"/>
        <v>161.8745368354096</v>
      </c>
      <c r="G28" s="91">
        <f t="shared" si="1"/>
        <v>13.864536835409609</v>
      </c>
      <c r="H28" s="91">
        <f t="shared" si="2"/>
        <v>83.325866380811746</v>
      </c>
      <c r="J28" s="114"/>
      <c r="K28" s="117"/>
      <c r="L28" s="93"/>
    </row>
    <row r="29" spans="1:12" s="66" customFormat="1" ht="25.5" x14ac:dyDescent="0.25">
      <c r="A29" s="88" t="s">
        <v>144</v>
      </c>
      <c r="B29" s="88" t="s">
        <v>145</v>
      </c>
      <c r="C29" s="89" t="s">
        <v>16</v>
      </c>
      <c r="D29" s="90">
        <v>20.6</v>
      </c>
      <c r="E29" s="91">
        <v>161.22999999999999</v>
      </c>
      <c r="F29" s="92">
        <f t="shared" si="0"/>
        <v>176.33289354755144</v>
      </c>
      <c r="G29" s="91">
        <f t="shared" si="1"/>
        <v>15.102893547551446</v>
      </c>
      <c r="H29" s="91">
        <f t="shared" si="2"/>
        <v>311.11960707955978</v>
      </c>
      <c r="J29" s="114"/>
      <c r="K29" s="117"/>
      <c r="L29" s="93"/>
    </row>
    <row r="30" spans="1:12" s="66" customFormat="1" x14ac:dyDescent="0.25">
      <c r="A30" s="88" t="s">
        <v>146</v>
      </c>
      <c r="B30" s="88" t="s">
        <v>115</v>
      </c>
      <c r="C30" s="89" t="s">
        <v>18</v>
      </c>
      <c r="D30" s="90">
        <v>0.41</v>
      </c>
      <c r="E30" s="91">
        <v>476.03</v>
      </c>
      <c r="F30" s="92">
        <f t="shared" si="0"/>
        <v>520.62114566421212</v>
      </c>
      <c r="G30" s="91">
        <f t="shared" si="1"/>
        <v>44.591145664212149</v>
      </c>
      <c r="H30" s="91">
        <f t="shared" si="2"/>
        <v>18.28236972232698</v>
      </c>
      <c r="J30" s="114"/>
      <c r="K30" s="117"/>
      <c r="L30" s="93"/>
    </row>
    <row r="31" spans="1:12" s="66" customFormat="1" ht="38.25" x14ac:dyDescent="0.25">
      <c r="A31" s="88" t="s">
        <v>147</v>
      </c>
      <c r="B31" s="88" t="s">
        <v>148</v>
      </c>
      <c r="C31" s="89" t="s">
        <v>18</v>
      </c>
      <c r="D31" s="90">
        <v>1.8</v>
      </c>
      <c r="E31" s="91">
        <v>1829.52</v>
      </c>
      <c r="F31" s="92">
        <f t="shared" si="0"/>
        <v>2000.8965788197997</v>
      </c>
      <c r="G31" s="91">
        <f t="shared" si="1"/>
        <v>171.37657881979976</v>
      </c>
      <c r="H31" s="91">
        <f t="shared" si="2"/>
        <v>308.47784187563957</v>
      </c>
      <c r="J31" s="114"/>
      <c r="K31" s="117"/>
      <c r="L31" s="93"/>
    </row>
    <row r="32" spans="1:12" s="66" customFormat="1" ht="25.5" x14ac:dyDescent="0.25">
      <c r="A32" s="88" t="s">
        <v>149</v>
      </c>
      <c r="B32" s="88" t="s">
        <v>150</v>
      </c>
      <c r="C32" s="89" t="s">
        <v>16</v>
      </c>
      <c r="D32" s="90">
        <v>69.72</v>
      </c>
      <c r="E32" s="91">
        <v>5.55</v>
      </c>
      <c r="F32" s="92">
        <f t="shared" si="0"/>
        <v>6.0698850039627272</v>
      </c>
      <c r="G32" s="91">
        <f t="shared" si="1"/>
        <v>0.51988500396272741</v>
      </c>
      <c r="H32" s="91">
        <f t="shared" si="2"/>
        <v>36.246382476281354</v>
      </c>
      <c r="J32" s="114"/>
      <c r="K32" s="117"/>
      <c r="L32" s="93"/>
    </row>
    <row r="33" spans="1:12" s="66" customFormat="1" ht="25.5" x14ac:dyDescent="0.25">
      <c r="A33" s="88" t="s">
        <v>151</v>
      </c>
      <c r="B33" s="88" t="s">
        <v>152</v>
      </c>
      <c r="C33" s="89" t="s">
        <v>16</v>
      </c>
      <c r="D33" s="90">
        <v>69.72</v>
      </c>
      <c r="E33" s="91">
        <v>28.85</v>
      </c>
      <c r="F33" s="92">
        <f t="shared" si="0"/>
        <v>31.552465290869314</v>
      </c>
      <c r="G33" s="91">
        <f t="shared" si="1"/>
        <v>2.7024652908693128</v>
      </c>
      <c r="H33" s="91">
        <f t="shared" si="2"/>
        <v>188.41588007940848</v>
      </c>
      <c r="J33" s="114"/>
      <c r="K33" s="117"/>
      <c r="L33" s="93"/>
    </row>
    <row r="34" spans="1:12" s="66" customFormat="1" ht="25.5" x14ac:dyDescent="0.25">
      <c r="A34" s="88" t="s">
        <v>164</v>
      </c>
      <c r="B34" s="88" t="s">
        <v>25</v>
      </c>
      <c r="C34" s="89" t="s">
        <v>18</v>
      </c>
      <c r="D34" s="90">
        <v>1.08</v>
      </c>
      <c r="E34" s="91">
        <v>44.17</v>
      </c>
      <c r="F34" s="92">
        <f t="shared" si="0"/>
        <v>48.307535247753819</v>
      </c>
      <c r="G34" s="91">
        <f t="shared" si="1"/>
        <v>4.1375352477538172</v>
      </c>
      <c r="H34" s="91">
        <f t="shared" si="2"/>
        <v>4.4685380675741229</v>
      </c>
      <c r="J34" s="114"/>
      <c r="K34" s="117"/>
      <c r="L34" s="93"/>
    </row>
    <row r="35" spans="1:12" s="66" customFormat="1" ht="25.5" x14ac:dyDescent="0.25">
      <c r="A35" s="88" t="s">
        <v>165</v>
      </c>
      <c r="B35" s="88" t="s">
        <v>123</v>
      </c>
      <c r="C35" s="89" t="s">
        <v>18</v>
      </c>
      <c r="D35" s="90">
        <v>0.06</v>
      </c>
      <c r="E35" s="91">
        <v>546.38</v>
      </c>
      <c r="F35" s="92">
        <f t="shared" si="0"/>
        <v>597.56103936309103</v>
      </c>
      <c r="G35" s="91">
        <f t="shared" si="1"/>
        <v>51.181039363091031</v>
      </c>
      <c r="H35" s="91">
        <f t="shared" si="2"/>
        <v>3.0708623617854616</v>
      </c>
      <c r="J35" s="114"/>
      <c r="K35" s="117"/>
      <c r="L35" s="93"/>
    </row>
    <row r="36" spans="1:12" s="66" customFormat="1" ht="38.25" x14ac:dyDescent="0.25">
      <c r="A36" s="88" t="s">
        <v>166</v>
      </c>
      <c r="B36" s="88" t="s">
        <v>70</v>
      </c>
      <c r="C36" s="89" t="s">
        <v>18</v>
      </c>
      <c r="D36" s="90">
        <v>0.62</v>
      </c>
      <c r="E36" s="91">
        <v>1719.15</v>
      </c>
      <c r="F36" s="92">
        <f t="shared" si="0"/>
        <v>1880.1878927139683</v>
      </c>
      <c r="G36" s="91">
        <f t="shared" si="1"/>
        <v>161.03789271396818</v>
      </c>
      <c r="H36" s="91">
        <f t="shared" si="2"/>
        <v>99.843493482660264</v>
      </c>
      <c r="J36" s="114"/>
      <c r="K36" s="117"/>
      <c r="L36" s="93"/>
    </row>
    <row r="37" spans="1:12" s="66" customFormat="1" ht="25.5" x14ac:dyDescent="0.25">
      <c r="A37" s="88" t="s">
        <v>167</v>
      </c>
      <c r="B37" s="88" t="s">
        <v>60</v>
      </c>
      <c r="C37" s="89" t="s">
        <v>18</v>
      </c>
      <c r="D37" s="90">
        <v>0.4</v>
      </c>
      <c r="E37" s="91">
        <v>29.45</v>
      </c>
      <c r="F37" s="92">
        <f t="shared" si="0"/>
        <v>32.208669075081495</v>
      </c>
      <c r="G37" s="91">
        <f t="shared" si="1"/>
        <v>2.7586690750814959</v>
      </c>
      <c r="H37" s="91">
        <f t="shared" si="2"/>
        <v>1.1034676300325985</v>
      </c>
      <c r="J37" s="114"/>
      <c r="K37" s="117"/>
      <c r="L37" s="93"/>
    </row>
    <row r="38" spans="1:12" s="66" customFormat="1" ht="25.5" x14ac:dyDescent="0.25">
      <c r="A38" s="88" t="s">
        <v>72</v>
      </c>
      <c r="B38" s="88" t="s">
        <v>169</v>
      </c>
      <c r="C38" s="89" t="s">
        <v>8</v>
      </c>
      <c r="D38" s="90">
        <v>1</v>
      </c>
      <c r="E38" s="91">
        <v>2799.46</v>
      </c>
      <c r="F38" s="92">
        <f t="shared" si="0"/>
        <v>3061.6937429177474</v>
      </c>
      <c r="G38" s="91">
        <f t="shared" si="1"/>
        <v>262.23374291774735</v>
      </c>
      <c r="H38" s="91">
        <f t="shared" si="2"/>
        <v>262.23374291774735</v>
      </c>
      <c r="J38" s="114"/>
      <c r="K38" s="117"/>
      <c r="L38" s="93"/>
    </row>
    <row r="39" spans="1:12" s="66" customFormat="1" ht="25.5" x14ac:dyDescent="0.25">
      <c r="A39" s="88" t="s">
        <v>73</v>
      </c>
      <c r="B39" s="88" t="s">
        <v>170</v>
      </c>
      <c r="C39" s="89" t="s">
        <v>16</v>
      </c>
      <c r="D39" s="90">
        <v>2.0099999999999998</v>
      </c>
      <c r="E39" s="91">
        <v>38.880000000000003</v>
      </c>
      <c r="F39" s="92">
        <f t="shared" si="0"/>
        <v>42.522005216949701</v>
      </c>
      <c r="G39" s="91">
        <f t="shared" si="1"/>
        <v>3.6420052169496984</v>
      </c>
      <c r="H39" s="91">
        <f t="shared" si="2"/>
        <v>7.3204304860688927</v>
      </c>
      <c r="J39" s="114"/>
      <c r="K39" s="117"/>
      <c r="L39" s="93"/>
    </row>
    <row r="40" spans="1:12" s="66" customFormat="1" ht="38.25" x14ac:dyDescent="0.25">
      <c r="A40" s="88" t="s">
        <v>74</v>
      </c>
      <c r="B40" s="88" t="s">
        <v>171</v>
      </c>
      <c r="C40" s="89" t="s">
        <v>16</v>
      </c>
      <c r="D40" s="90">
        <v>2.0099999999999998</v>
      </c>
      <c r="E40" s="91">
        <v>98.74</v>
      </c>
      <c r="F40" s="92">
        <f t="shared" si="0"/>
        <v>107.9892694218522</v>
      </c>
      <c r="G40" s="91">
        <f t="shared" si="1"/>
        <v>9.2492694218522047</v>
      </c>
      <c r="H40" s="91">
        <f t="shared" si="2"/>
        <v>18.59103153792293</v>
      </c>
      <c r="J40" s="114"/>
      <c r="K40" s="117"/>
      <c r="L40" s="93"/>
    </row>
    <row r="41" spans="1:12" s="66" customFormat="1" ht="25.5" x14ac:dyDescent="0.25">
      <c r="A41" s="88" t="s">
        <v>75</v>
      </c>
      <c r="B41" s="88" t="s">
        <v>172</v>
      </c>
      <c r="C41" s="89" t="s">
        <v>16</v>
      </c>
      <c r="D41" s="90">
        <v>2.0099999999999998</v>
      </c>
      <c r="E41" s="91">
        <v>12.44</v>
      </c>
      <c r="F41" s="92">
        <f t="shared" si="0"/>
        <v>13.605291792666005</v>
      </c>
      <c r="G41" s="91">
        <f t="shared" si="1"/>
        <v>1.1652917926660056</v>
      </c>
      <c r="H41" s="91">
        <f t="shared" si="2"/>
        <v>2.3422365032586709</v>
      </c>
      <c r="J41" s="114"/>
      <c r="K41" s="117"/>
      <c r="L41" s="93"/>
    </row>
    <row r="42" spans="1:12" s="66" customFormat="1" ht="38.25" x14ac:dyDescent="0.25">
      <c r="A42" s="88" t="s">
        <v>76</v>
      </c>
      <c r="B42" s="88" t="s">
        <v>148</v>
      </c>
      <c r="C42" s="89" t="s">
        <v>18</v>
      </c>
      <c r="D42" s="90">
        <v>0.27</v>
      </c>
      <c r="E42" s="91">
        <v>1829.52</v>
      </c>
      <c r="F42" s="92">
        <f t="shared" si="0"/>
        <v>2000.8965788197997</v>
      </c>
      <c r="G42" s="91">
        <f t="shared" si="1"/>
        <v>171.37657881979976</v>
      </c>
      <c r="H42" s="91">
        <f t="shared" si="2"/>
        <v>46.27167628134594</v>
      </c>
      <c r="J42" s="114"/>
      <c r="K42" s="117"/>
      <c r="L42" s="93"/>
    </row>
    <row r="43" spans="1:12" s="66" customFormat="1" ht="25.5" x14ac:dyDescent="0.25">
      <c r="A43" s="88" t="s">
        <v>39</v>
      </c>
      <c r="B43" s="88" t="s">
        <v>174</v>
      </c>
      <c r="C43" s="89" t="s">
        <v>175</v>
      </c>
      <c r="D43" s="90">
        <v>18</v>
      </c>
      <c r="E43" s="91">
        <v>1674.9</v>
      </c>
      <c r="F43" s="92">
        <f t="shared" si="0"/>
        <v>1831.7928636283193</v>
      </c>
      <c r="G43" s="91">
        <f t="shared" si="1"/>
        <v>156.89286362831922</v>
      </c>
      <c r="H43" s="91">
        <f t="shared" si="2"/>
        <v>2824.0715453097459</v>
      </c>
      <c r="J43" s="114"/>
      <c r="K43" s="117"/>
      <c r="L43" s="93"/>
    </row>
    <row r="44" spans="1:12" s="66" customFormat="1" ht="25.5" x14ac:dyDescent="0.25">
      <c r="A44" s="88" t="s">
        <v>176</v>
      </c>
      <c r="B44" s="88" t="s">
        <v>177</v>
      </c>
      <c r="C44" s="89" t="s">
        <v>175</v>
      </c>
      <c r="D44" s="90">
        <v>11</v>
      </c>
      <c r="E44" s="91">
        <v>1167.25</v>
      </c>
      <c r="F44" s="92">
        <f t="shared" si="0"/>
        <v>1276.5897785361249</v>
      </c>
      <c r="G44" s="91">
        <f t="shared" si="1"/>
        <v>109.33977853612487</v>
      </c>
      <c r="H44" s="91">
        <f t="shared" si="2"/>
        <v>1202.7375638973735</v>
      </c>
      <c r="J44" s="114"/>
      <c r="K44" s="117"/>
      <c r="L44" s="93"/>
    </row>
    <row r="45" spans="1:12" s="66" customFormat="1" x14ac:dyDescent="0.25">
      <c r="A45" s="88" t="s">
        <v>41</v>
      </c>
      <c r="B45" s="88" t="s">
        <v>179</v>
      </c>
      <c r="C45" s="89" t="s">
        <v>8</v>
      </c>
      <c r="D45" s="90">
        <v>1</v>
      </c>
      <c r="E45" s="91">
        <v>3438.53</v>
      </c>
      <c r="F45" s="92">
        <f t="shared" si="0"/>
        <v>3760.6273302118843</v>
      </c>
      <c r="G45" s="91">
        <f t="shared" si="1"/>
        <v>322.09733021188413</v>
      </c>
      <c r="H45" s="91">
        <f t="shared" si="2"/>
        <v>322.09733021188413</v>
      </c>
      <c r="J45" s="114"/>
      <c r="K45" s="117"/>
      <c r="L45" s="93"/>
    </row>
    <row r="46" spans="1:12" s="66" customFormat="1" x14ac:dyDescent="0.25">
      <c r="A46" s="88" t="s">
        <v>180</v>
      </c>
      <c r="B46" s="88" t="s">
        <v>181</v>
      </c>
      <c r="C46" s="89" t="s">
        <v>175</v>
      </c>
      <c r="D46" s="90">
        <v>1</v>
      </c>
      <c r="E46" s="91">
        <v>3739.22</v>
      </c>
      <c r="F46" s="92">
        <f t="shared" si="0"/>
        <v>4089.4838566698213</v>
      </c>
      <c r="G46" s="91">
        <f t="shared" si="1"/>
        <v>350.26385666982151</v>
      </c>
      <c r="H46" s="91">
        <f t="shared" si="2"/>
        <v>350.26385666982151</v>
      </c>
      <c r="J46" s="114"/>
      <c r="K46" s="117"/>
      <c r="L46" s="93"/>
    </row>
    <row r="47" spans="1:12" s="66" customFormat="1" x14ac:dyDescent="0.25">
      <c r="A47" s="88" t="s">
        <v>182</v>
      </c>
      <c r="B47" s="88" t="s">
        <v>183</v>
      </c>
      <c r="C47" s="89" t="s">
        <v>175</v>
      </c>
      <c r="D47" s="90">
        <v>1</v>
      </c>
      <c r="E47" s="91">
        <v>4698.2299999999996</v>
      </c>
      <c r="F47" s="92">
        <f t="shared" si="0"/>
        <v>5138.3271751653701</v>
      </c>
      <c r="G47" s="91">
        <f t="shared" si="1"/>
        <v>440.09717516537057</v>
      </c>
      <c r="H47" s="91">
        <f t="shared" si="2"/>
        <v>440.09717516537057</v>
      </c>
      <c r="J47" s="114"/>
      <c r="K47" s="117"/>
      <c r="L47" s="93"/>
    </row>
    <row r="48" spans="1:12" s="66" customFormat="1" x14ac:dyDescent="0.25">
      <c r="A48" s="88" t="s">
        <v>184</v>
      </c>
      <c r="B48" s="88" t="s">
        <v>185</v>
      </c>
      <c r="C48" s="89" t="s">
        <v>175</v>
      </c>
      <c r="D48" s="90">
        <v>1</v>
      </c>
      <c r="E48" s="91">
        <v>3208.25</v>
      </c>
      <c r="F48" s="92">
        <f t="shared" si="0"/>
        <v>3508.7763178312471</v>
      </c>
      <c r="G48" s="91">
        <f t="shared" si="1"/>
        <v>300.52631783124707</v>
      </c>
      <c r="H48" s="91">
        <f t="shared" si="2"/>
        <v>300.52631783124707</v>
      </c>
      <c r="J48" s="114"/>
      <c r="K48" s="117"/>
      <c r="L48" s="93"/>
    </row>
    <row r="49" spans="1:12" s="66" customFormat="1" x14ac:dyDescent="0.25">
      <c r="A49" s="88" t="s">
        <v>186</v>
      </c>
      <c r="B49" s="88" t="s">
        <v>187</v>
      </c>
      <c r="C49" s="89" t="s">
        <v>175</v>
      </c>
      <c r="D49" s="90">
        <v>1</v>
      </c>
      <c r="E49" s="91">
        <v>2881.19</v>
      </c>
      <c r="F49" s="92">
        <f t="shared" si="0"/>
        <v>3151.0796350571841</v>
      </c>
      <c r="G49" s="91">
        <f t="shared" si="1"/>
        <v>269.88963505718402</v>
      </c>
      <c r="H49" s="91">
        <f t="shared" si="2"/>
        <v>269.88963505718402</v>
      </c>
      <c r="J49" s="114"/>
      <c r="K49" s="117"/>
      <c r="L49" s="93"/>
    </row>
    <row r="50" spans="1:12" s="66" customFormat="1" x14ac:dyDescent="0.25">
      <c r="A50" s="88" t="s">
        <v>188</v>
      </c>
      <c r="B50" s="88" t="s">
        <v>189</v>
      </c>
      <c r="C50" s="89" t="s">
        <v>175</v>
      </c>
      <c r="D50" s="90">
        <v>1</v>
      </c>
      <c r="E50" s="91">
        <v>2362.91</v>
      </c>
      <c r="F50" s="92">
        <f t="shared" si="0"/>
        <v>2584.2508062546967</v>
      </c>
      <c r="G50" s="91">
        <f t="shared" si="1"/>
        <v>221.34080625469687</v>
      </c>
      <c r="H50" s="91">
        <f t="shared" si="2"/>
        <v>221.34080625469687</v>
      </c>
      <c r="J50" s="114"/>
      <c r="K50" s="117"/>
      <c r="L50" s="93"/>
    </row>
    <row r="51" spans="1:12" s="66" customFormat="1" ht="25.5" x14ac:dyDescent="0.25">
      <c r="A51" s="88" t="s">
        <v>192</v>
      </c>
      <c r="B51" s="88" t="s">
        <v>193</v>
      </c>
      <c r="C51" s="89" t="s">
        <v>8</v>
      </c>
      <c r="D51" s="90">
        <v>1</v>
      </c>
      <c r="E51" s="91">
        <v>4735.93</v>
      </c>
      <c r="F51" s="92">
        <f t="shared" si="0"/>
        <v>5179.55864627337</v>
      </c>
      <c r="G51" s="91">
        <f t="shared" si="1"/>
        <v>443.62864627336967</v>
      </c>
      <c r="H51" s="91">
        <f t="shared" si="2"/>
        <v>443.62864627336967</v>
      </c>
      <c r="J51" s="114"/>
      <c r="K51" s="117"/>
      <c r="L51" s="93"/>
    </row>
    <row r="52" spans="1:12" s="66" customFormat="1" ht="25.5" x14ac:dyDescent="0.25">
      <c r="A52" s="88" t="s">
        <v>194</v>
      </c>
      <c r="B52" s="88" t="s">
        <v>195</v>
      </c>
      <c r="C52" s="89" t="s">
        <v>8</v>
      </c>
      <c r="D52" s="90">
        <v>1</v>
      </c>
      <c r="E52" s="91">
        <v>4543.3</v>
      </c>
      <c r="F52" s="92">
        <f t="shared" si="0"/>
        <v>4968.884421352047</v>
      </c>
      <c r="G52" s="91">
        <f t="shared" si="1"/>
        <v>425.58442135204677</v>
      </c>
      <c r="H52" s="91">
        <f t="shared" si="2"/>
        <v>425.58442135204677</v>
      </c>
      <c r="J52" s="114"/>
      <c r="K52" s="117"/>
      <c r="L52" s="93"/>
    </row>
    <row r="53" spans="1:12" s="66" customFormat="1" ht="25.5" x14ac:dyDescent="0.25">
      <c r="A53" s="88" t="s">
        <v>196</v>
      </c>
      <c r="B53" s="88" t="s">
        <v>197</v>
      </c>
      <c r="C53" s="89" t="s">
        <v>8</v>
      </c>
      <c r="D53" s="90">
        <v>1</v>
      </c>
      <c r="E53" s="91">
        <v>5581.48</v>
      </c>
      <c r="F53" s="92">
        <f t="shared" si="0"/>
        <v>6104.3138291743926</v>
      </c>
      <c r="G53" s="91">
        <f t="shared" si="1"/>
        <v>522.83382917439303</v>
      </c>
      <c r="H53" s="91">
        <f t="shared" si="2"/>
        <v>522.83382917439303</v>
      </c>
      <c r="J53" s="114"/>
      <c r="K53" s="117"/>
      <c r="L53" s="93"/>
    </row>
    <row r="54" spans="1:12" s="66" customFormat="1" ht="25.5" x14ac:dyDescent="0.25">
      <c r="A54" s="88" t="s">
        <v>198</v>
      </c>
      <c r="B54" s="88" t="s">
        <v>199</v>
      </c>
      <c r="C54" s="89" t="s">
        <v>8</v>
      </c>
      <c r="D54" s="90">
        <v>1</v>
      </c>
      <c r="E54" s="91">
        <v>12814.55</v>
      </c>
      <c r="F54" s="92">
        <f t="shared" si="0"/>
        <v>14014.927004960462</v>
      </c>
      <c r="G54" s="91">
        <f t="shared" si="1"/>
        <v>1200.3770049604627</v>
      </c>
      <c r="H54" s="91">
        <f t="shared" si="2"/>
        <v>1200.3770049604627</v>
      </c>
      <c r="J54" s="114"/>
      <c r="K54" s="117"/>
      <c r="L54" s="93"/>
    </row>
    <row r="55" spans="1:12" s="66" customFormat="1" x14ac:dyDescent="0.25">
      <c r="A55" s="88" t="s">
        <v>200</v>
      </c>
      <c r="B55" s="88" t="s">
        <v>201</v>
      </c>
      <c r="C55" s="89" t="s">
        <v>8</v>
      </c>
      <c r="D55" s="90">
        <v>1</v>
      </c>
      <c r="E55" s="91">
        <v>7761.33</v>
      </c>
      <c r="F55" s="92">
        <f t="shared" si="0"/>
        <v>8488.3568608659516</v>
      </c>
      <c r="G55" s="91">
        <f t="shared" si="1"/>
        <v>727.02686086595168</v>
      </c>
      <c r="H55" s="91">
        <f t="shared" si="2"/>
        <v>727.02686086595168</v>
      </c>
      <c r="J55" s="114"/>
      <c r="K55" s="117"/>
      <c r="L55" s="93"/>
    </row>
    <row r="56" spans="1:12" s="66" customFormat="1" ht="25.5" x14ac:dyDescent="0.25">
      <c r="A56" s="88" t="s">
        <v>202</v>
      </c>
      <c r="B56" s="88" t="s">
        <v>203</v>
      </c>
      <c r="C56" s="89" t="s">
        <v>8</v>
      </c>
      <c r="D56" s="90">
        <v>1</v>
      </c>
      <c r="E56" s="91">
        <v>18990.91</v>
      </c>
      <c r="F56" s="92">
        <f t="shared" si="0"/>
        <v>20769.845012721766</v>
      </c>
      <c r="G56" s="91">
        <f t="shared" si="1"/>
        <v>1778.9350127217658</v>
      </c>
      <c r="H56" s="91">
        <f t="shared" si="2"/>
        <v>1778.9350127217658</v>
      </c>
      <c r="J56" s="114"/>
      <c r="K56" s="117"/>
      <c r="L56" s="93"/>
    </row>
    <row r="57" spans="1:12" s="66" customFormat="1" ht="38.25" x14ac:dyDescent="0.25">
      <c r="A57" s="88" t="s">
        <v>206</v>
      </c>
      <c r="B57" s="88" t="s">
        <v>171</v>
      </c>
      <c r="C57" s="89" t="s">
        <v>16</v>
      </c>
      <c r="D57" s="90">
        <v>34.39</v>
      </c>
      <c r="E57" s="91">
        <v>98.74</v>
      </c>
      <c r="F57" s="92">
        <f t="shared" si="0"/>
        <v>107.9892694218522</v>
      </c>
      <c r="G57" s="91">
        <f t="shared" si="1"/>
        <v>9.2492694218522047</v>
      </c>
      <c r="H57" s="91">
        <f t="shared" si="2"/>
        <v>318.0823754174973</v>
      </c>
      <c r="J57" s="114"/>
      <c r="K57" s="117"/>
      <c r="L57" s="93"/>
    </row>
    <row r="58" spans="1:12" s="66" customFormat="1" x14ac:dyDescent="0.25">
      <c r="A58" s="88" t="s">
        <v>207</v>
      </c>
      <c r="B58" s="88" t="s">
        <v>56</v>
      </c>
      <c r="C58" s="89" t="s">
        <v>22</v>
      </c>
      <c r="D58" s="90">
        <v>153.34</v>
      </c>
      <c r="E58" s="91">
        <v>4.32</v>
      </c>
      <c r="F58" s="92">
        <f t="shared" si="0"/>
        <v>4.724667246327745</v>
      </c>
      <c r="G58" s="91">
        <f t="shared" si="1"/>
        <v>0.40466724632774476</v>
      </c>
      <c r="H58" s="91">
        <f t="shared" si="2"/>
        <v>62.051675551896381</v>
      </c>
      <c r="J58" s="114"/>
      <c r="K58" s="117"/>
      <c r="L58" s="93"/>
    </row>
    <row r="59" spans="1:12" s="66" customFormat="1" ht="38.25" x14ac:dyDescent="0.25">
      <c r="A59" s="88" t="s">
        <v>208</v>
      </c>
      <c r="B59" s="88" t="s">
        <v>209</v>
      </c>
      <c r="C59" s="89" t="s">
        <v>16</v>
      </c>
      <c r="D59" s="90">
        <v>13.74</v>
      </c>
      <c r="E59" s="91">
        <v>13.49</v>
      </c>
      <c r="F59" s="92">
        <f t="shared" si="0"/>
        <v>14.753648415037333</v>
      </c>
      <c r="G59" s="91">
        <f t="shared" si="1"/>
        <v>1.2636484150373324</v>
      </c>
      <c r="H59" s="91">
        <f t="shared" si="2"/>
        <v>17.362529222612949</v>
      </c>
      <c r="J59" s="114"/>
      <c r="K59" s="117"/>
      <c r="L59" s="93"/>
    </row>
    <row r="60" spans="1:12" s="66" customFormat="1" ht="25.5" x14ac:dyDescent="0.25">
      <c r="A60" s="88" t="s">
        <v>210</v>
      </c>
      <c r="B60" s="88" t="s">
        <v>211</v>
      </c>
      <c r="C60" s="89" t="s">
        <v>16</v>
      </c>
      <c r="D60" s="90">
        <v>216.19</v>
      </c>
      <c r="E60" s="91">
        <v>14.08</v>
      </c>
      <c r="F60" s="92">
        <f t="shared" si="0"/>
        <v>15.39891546951265</v>
      </c>
      <c r="G60" s="91">
        <f t="shared" si="1"/>
        <v>1.3189154695126497</v>
      </c>
      <c r="H60" s="91">
        <f t="shared" si="2"/>
        <v>285.13633535393973</v>
      </c>
      <c r="J60" s="114"/>
      <c r="K60" s="117"/>
      <c r="L60" s="93"/>
    </row>
    <row r="61" spans="1:12" s="66" customFormat="1" ht="25.5" x14ac:dyDescent="0.25">
      <c r="A61" s="88" t="s">
        <v>212</v>
      </c>
      <c r="B61" s="88" t="s">
        <v>213</v>
      </c>
      <c r="C61" s="89" t="s">
        <v>16</v>
      </c>
      <c r="D61" s="90">
        <v>10.23</v>
      </c>
      <c r="E61" s="91">
        <v>24.92</v>
      </c>
      <c r="F61" s="92">
        <f t="shared" si="0"/>
        <v>27.254330504279491</v>
      </c>
      <c r="G61" s="91">
        <f t="shared" si="1"/>
        <v>2.3343305042794888</v>
      </c>
      <c r="H61" s="91">
        <f t="shared" si="2"/>
        <v>23.880201058779171</v>
      </c>
      <c r="J61" s="114"/>
      <c r="K61" s="117"/>
      <c r="L61" s="93"/>
    </row>
    <row r="62" spans="1:12" s="66" customFormat="1" x14ac:dyDescent="0.25">
      <c r="A62" s="88" t="s">
        <v>216</v>
      </c>
      <c r="B62" s="88" t="s">
        <v>217</v>
      </c>
      <c r="C62" s="89" t="s">
        <v>16</v>
      </c>
      <c r="D62" s="90">
        <v>252.5</v>
      </c>
      <c r="E62" s="91">
        <v>13.28</v>
      </c>
      <c r="F62" s="92">
        <f t="shared" si="0"/>
        <v>14.523977090563067</v>
      </c>
      <c r="G62" s="91">
        <f t="shared" si="1"/>
        <v>1.2439770905630674</v>
      </c>
      <c r="H62" s="91">
        <f t="shared" si="2"/>
        <v>314.1042153671745</v>
      </c>
      <c r="J62" s="114"/>
      <c r="K62" s="117"/>
      <c r="L62" s="93"/>
    </row>
    <row r="63" spans="1:12" s="66" customFormat="1" ht="38.25" x14ac:dyDescent="0.25">
      <c r="A63" s="88" t="s">
        <v>230</v>
      </c>
      <c r="B63" s="88" t="s">
        <v>231</v>
      </c>
      <c r="C63" s="89" t="s">
        <v>232</v>
      </c>
      <c r="D63" s="90">
        <v>12</v>
      </c>
      <c r="E63" s="91">
        <v>13.01</v>
      </c>
      <c r="F63" s="92">
        <f t="shared" si="0"/>
        <v>14.228685387667582</v>
      </c>
      <c r="G63" s="91">
        <f t="shared" si="1"/>
        <v>1.2186853876675823</v>
      </c>
      <c r="H63" s="91">
        <f t="shared" si="2"/>
        <v>14.624224652010987</v>
      </c>
      <c r="J63" s="114"/>
      <c r="K63" s="117"/>
      <c r="L63" s="93"/>
    </row>
    <row r="64" spans="1:12" s="66" customFormat="1" ht="25.5" x14ac:dyDescent="0.25">
      <c r="A64" s="88" t="s">
        <v>233</v>
      </c>
      <c r="B64" s="88" t="s">
        <v>234</v>
      </c>
      <c r="C64" s="89" t="s">
        <v>8</v>
      </c>
      <c r="D64" s="90">
        <v>2</v>
      </c>
      <c r="E64" s="91">
        <v>55.46</v>
      </c>
      <c r="F64" s="92">
        <f t="shared" si="0"/>
        <v>60.655103120679797</v>
      </c>
      <c r="G64" s="91">
        <f t="shared" si="1"/>
        <v>5.1951031206797964</v>
      </c>
      <c r="H64" s="91">
        <f t="shared" si="2"/>
        <v>10.390206241359593</v>
      </c>
      <c r="J64" s="114"/>
      <c r="K64" s="117"/>
      <c r="L64" s="93"/>
    </row>
    <row r="65" spans="1:12" s="66" customFormat="1" x14ac:dyDescent="0.25">
      <c r="A65" s="88" t="s">
        <v>235</v>
      </c>
      <c r="B65" s="88" t="s">
        <v>236</v>
      </c>
      <c r="C65" s="89" t="s">
        <v>8</v>
      </c>
      <c r="D65" s="90">
        <v>2</v>
      </c>
      <c r="E65" s="91">
        <v>19.53</v>
      </c>
      <c r="F65" s="92">
        <f t="shared" si="0"/>
        <v>21.35943317610668</v>
      </c>
      <c r="G65" s="91">
        <f t="shared" si="1"/>
        <v>1.8294331761066793</v>
      </c>
      <c r="H65" s="91">
        <f t="shared" si="2"/>
        <v>3.6588663522133587</v>
      </c>
      <c r="J65" s="114"/>
      <c r="K65" s="117"/>
      <c r="L65" s="93"/>
    </row>
    <row r="66" spans="1:12" s="66" customFormat="1" ht="25.5" x14ac:dyDescent="0.25">
      <c r="A66" s="88" t="s">
        <v>239</v>
      </c>
      <c r="B66" s="88" t="s">
        <v>240</v>
      </c>
      <c r="C66" s="89" t="s">
        <v>8</v>
      </c>
      <c r="D66" s="90">
        <v>1</v>
      </c>
      <c r="E66" s="91">
        <v>1892.74</v>
      </c>
      <c r="F66" s="92">
        <f t="shared" si="0"/>
        <v>2070.0385842162905</v>
      </c>
      <c r="G66" s="91">
        <f t="shared" si="1"/>
        <v>177.29858421629046</v>
      </c>
      <c r="H66" s="91">
        <f t="shared" si="2"/>
        <v>177.29858421629046</v>
      </c>
      <c r="J66" s="114"/>
      <c r="K66" s="117"/>
      <c r="L66" s="93"/>
    </row>
    <row r="67" spans="1:12" s="66" customFormat="1" ht="25.5" x14ac:dyDescent="0.25">
      <c r="A67" s="88" t="s">
        <v>247</v>
      </c>
      <c r="B67" s="88" t="s">
        <v>248</v>
      </c>
      <c r="C67" s="89" t="s">
        <v>249</v>
      </c>
      <c r="D67" s="90">
        <v>55</v>
      </c>
      <c r="E67" s="91">
        <v>6.78</v>
      </c>
      <c r="F67" s="92">
        <f t="shared" si="0"/>
        <v>7.4151027615977103</v>
      </c>
      <c r="G67" s="91">
        <f t="shared" si="1"/>
        <v>0.63510276159771006</v>
      </c>
      <c r="H67" s="91">
        <f t="shared" si="2"/>
        <v>34.930651887874056</v>
      </c>
      <c r="J67" s="114"/>
      <c r="K67" s="117"/>
      <c r="L67" s="93"/>
    </row>
    <row r="68" spans="1:12" s="66" customFormat="1" ht="25.5" x14ac:dyDescent="0.25">
      <c r="A68" s="88" t="s">
        <v>250</v>
      </c>
      <c r="B68" s="88" t="s">
        <v>251</v>
      </c>
      <c r="C68" s="89" t="s">
        <v>8</v>
      </c>
      <c r="D68" s="90">
        <v>4</v>
      </c>
      <c r="E68" s="91">
        <v>385.16</v>
      </c>
      <c r="F68" s="92">
        <f t="shared" si="0"/>
        <v>421.23908254527646</v>
      </c>
      <c r="G68" s="91">
        <f t="shared" si="1"/>
        <v>36.079082545276435</v>
      </c>
      <c r="H68" s="91">
        <f t="shared" si="2"/>
        <v>144.31633018110574</v>
      </c>
      <c r="J68" s="114"/>
      <c r="K68" s="117"/>
      <c r="L68" s="93"/>
    </row>
    <row r="69" spans="1:12" s="66" customFormat="1" ht="25.5" x14ac:dyDescent="0.25">
      <c r="A69" s="88" t="s">
        <v>252</v>
      </c>
      <c r="B69" s="88" t="s">
        <v>253</v>
      </c>
      <c r="C69" s="89" t="s">
        <v>8</v>
      </c>
      <c r="D69" s="90">
        <v>1</v>
      </c>
      <c r="E69" s="91">
        <v>132.13999999999999</v>
      </c>
      <c r="F69" s="92">
        <f t="shared" si="0"/>
        <v>144.51794674299725</v>
      </c>
      <c r="G69" s="91">
        <f t="shared" si="1"/>
        <v>12.377946742997267</v>
      </c>
      <c r="H69" s="91">
        <f t="shared" si="2"/>
        <v>12.377946742997267</v>
      </c>
      <c r="J69" s="114"/>
      <c r="K69" s="117"/>
      <c r="L69" s="93"/>
    </row>
    <row r="70" spans="1:12" s="66" customFormat="1" x14ac:dyDescent="0.25">
      <c r="A70" s="88" t="s">
        <v>254</v>
      </c>
      <c r="B70" s="88" t="s">
        <v>255</v>
      </c>
      <c r="C70" s="89" t="s">
        <v>8</v>
      </c>
      <c r="D70" s="90">
        <v>1</v>
      </c>
      <c r="E70" s="91">
        <v>105.13</v>
      </c>
      <c r="F70" s="92">
        <f t="shared" si="0"/>
        <v>114.97783972371198</v>
      </c>
      <c r="G70" s="91">
        <f t="shared" si="1"/>
        <v>9.847839723711985</v>
      </c>
      <c r="H70" s="91">
        <f t="shared" si="2"/>
        <v>9.847839723711985</v>
      </c>
      <c r="J70" s="114"/>
      <c r="K70" s="117"/>
      <c r="L70" s="93"/>
    </row>
    <row r="71" spans="1:12" s="66" customFormat="1" x14ac:dyDescent="0.25">
      <c r="A71" s="88" t="s">
        <v>268</v>
      </c>
      <c r="B71" s="88" t="s">
        <v>269</v>
      </c>
      <c r="C71" s="89" t="s">
        <v>8</v>
      </c>
      <c r="D71" s="90">
        <v>7</v>
      </c>
      <c r="E71" s="91">
        <v>125.1</v>
      </c>
      <c r="F71" s="92">
        <f t="shared" si="0"/>
        <v>136.81848900824093</v>
      </c>
      <c r="G71" s="91">
        <f t="shared" si="1"/>
        <v>11.718489008240937</v>
      </c>
      <c r="H71" s="91">
        <f t="shared" si="2"/>
        <v>82.029423057686557</v>
      </c>
      <c r="J71" s="114"/>
      <c r="K71" s="117"/>
      <c r="L71" s="93"/>
    </row>
    <row r="72" spans="1:12" s="66" customFormat="1" x14ac:dyDescent="0.25">
      <c r="A72" s="88" t="s">
        <v>270</v>
      </c>
      <c r="B72" s="88" t="s">
        <v>271</v>
      </c>
      <c r="C72" s="89" t="s">
        <v>8</v>
      </c>
      <c r="D72" s="90">
        <v>1</v>
      </c>
      <c r="E72" s="91">
        <v>41.36</v>
      </c>
      <c r="F72" s="92">
        <f t="shared" si="0"/>
        <v>45.234314191693407</v>
      </c>
      <c r="G72" s="91">
        <f t="shared" si="1"/>
        <v>3.8743141916934078</v>
      </c>
      <c r="H72" s="91">
        <f t="shared" si="2"/>
        <v>3.8743141916934078</v>
      </c>
      <c r="J72" s="114"/>
      <c r="K72" s="117"/>
      <c r="L72" s="93"/>
    </row>
    <row r="73" spans="1:12" s="66" customFormat="1" x14ac:dyDescent="0.25">
      <c r="A73" s="88" t="s">
        <v>272</v>
      </c>
      <c r="B73" s="88" t="s">
        <v>273</v>
      </c>
      <c r="C73" s="89" t="s">
        <v>22</v>
      </c>
      <c r="D73" s="90">
        <v>10</v>
      </c>
      <c r="E73" s="91">
        <v>5</v>
      </c>
      <c r="F73" s="92">
        <f t="shared" ref="F73:F89" si="3">E73*$G$5</f>
        <v>5.4683648684348896</v>
      </c>
      <c r="G73" s="91">
        <f t="shared" ref="G73:G136" si="4">F73-E73</f>
        <v>0.46836486843488956</v>
      </c>
      <c r="H73" s="91">
        <f t="shared" ref="H73:H89" si="5">D73*G73</f>
        <v>4.6836486843488956</v>
      </c>
      <c r="J73" s="114"/>
      <c r="K73" s="117"/>
      <c r="L73" s="93"/>
    </row>
    <row r="74" spans="1:12" s="66" customFormat="1" x14ac:dyDescent="0.25">
      <c r="A74" s="88" t="s">
        <v>274</v>
      </c>
      <c r="B74" s="88" t="s">
        <v>275</v>
      </c>
      <c r="C74" s="89" t="s">
        <v>8</v>
      </c>
      <c r="D74" s="90">
        <v>1</v>
      </c>
      <c r="E74" s="91">
        <v>41.31</v>
      </c>
      <c r="F74" s="92">
        <f t="shared" si="3"/>
        <v>45.179630543009061</v>
      </c>
      <c r="G74" s="91">
        <f t="shared" si="4"/>
        <v>3.869630543009059</v>
      </c>
      <c r="H74" s="91">
        <f t="shared" si="5"/>
        <v>3.869630543009059</v>
      </c>
      <c r="J74" s="114"/>
      <c r="K74" s="117"/>
      <c r="L74" s="93"/>
    </row>
    <row r="75" spans="1:12" s="66" customFormat="1" x14ac:dyDescent="0.25">
      <c r="A75" s="88" t="s">
        <v>276</v>
      </c>
      <c r="B75" s="88" t="s">
        <v>277</v>
      </c>
      <c r="C75" s="89" t="s">
        <v>175</v>
      </c>
      <c r="D75" s="90">
        <v>10</v>
      </c>
      <c r="E75" s="91">
        <v>10.199999999999999</v>
      </c>
      <c r="F75" s="92">
        <f t="shared" si="3"/>
        <v>11.155464331607174</v>
      </c>
      <c r="G75" s="91">
        <f t="shared" si="4"/>
        <v>0.9554643316071747</v>
      </c>
      <c r="H75" s="91">
        <f t="shared" si="5"/>
        <v>9.554643316071747</v>
      </c>
      <c r="J75" s="114"/>
      <c r="K75" s="117"/>
      <c r="L75" s="93"/>
    </row>
    <row r="76" spans="1:12" s="66" customFormat="1" x14ac:dyDescent="0.25">
      <c r="A76" s="88" t="s">
        <v>278</v>
      </c>
      <c r="B76" s="88" t="s">
        <v>279</v>
      </c>
      <c r="C76" s="89" t="s">
        <v>175</v>
      </c>
      <c r="D76" s="90">
        <v>2</v>
      </c>
      <c r="E76" s="91">
        <v>14.6</v>
      </c>
      <c r="F76" s="92">
        <f t="shared" si="3"/>
        <v>15.967625415829877</v>
      </c>
      <c r="G76" s="91">
        <f t="shared" si="4"/>
        <v>1.3676254158298775</v>
      </c>
      <c r="H76" s="91">
        <f t="shared" si="5"/>
        <v>2.735250831659755</v>
      </c>
      <c r="J76" s="114"/>
      <c r="K76" s="117"/>
      <c r="L76" s="93"/>
    </row>
    <row r="77" spans="1:12" s="66" customFormat="1" x14ac:dyDescent="0.25">
      <c r="A77" s="88" t="s">
        <v>280</v>
      </c>
      <c r="B77" s="88" t="s">
        <v>281</v>
      </c>
      <c r="C77" s="89" t="s">
        <v>249</v>
      </c>
      <c r="D77" s="90">
        <v>75</v>
      </c>
      <c r="E77" s="91">
        <v>8.5500000000000007</v>
      </c>
      <c r="F77" s="92">
        <f t="shared" si="3"/>
        <v>9.3509039250236619</v>
      </c>
      <c r="G77" s="91">
        <f t="shared" si="4"/>
        <v>0.80090392502366115</v>
      </c>
      <c r="H77" s="91">
        <f t="shared" si="5"/>
        <v>60.067794376774586</v>
      </c>
      <c r="J77" s="114"/>
      <c r="K77" s="117"/>
      <c r="L77" s="93"/>
    </row>
    <row r="78" spans="1:12" s="66" customFormat="1" x14ac:dyDescent="0.25">
      <c r="A78" s="88" t="s">
        <v>282</v>
      </c>
      <c r="B78" s="88" t="s">
        <v>283</v>
      </c>
      <c r="C78" s="89" t="s">
        <v>22</v>
      </c>
      <c r="D78" s="90">
        <v>50</v>
      </c>
      <c r="E78" s="91">
        <v>5.7</v>
      </c>
      <c r="F78" s="92">
        <f t="shared" si="3"/>
        <v>6.2339359500157743</v>
      </c>
      <c r="G78" s="91">
        <f t="shared" si="4"/>
        <v>0.5339359500157741</v>
      </c>
      <c r="H78" s="91">
        <f t="shared" si="5"/>
        <v>26.696797500788705</v>
      </c>
      <c r="J78" s="114"/>
      <c r="K78" s="117"/>
      <c r="L78" s="93"/>
    </row>
    <row r="79" spans="1:12" s="66" customFormat="1" x14ac:dyDescent="0.25">
      <c r="A79" s="88" t="s">
        <v>284</v>
      </c>
      <c r="B79" s="88" t="s">
        <v>285</v>
      </c>
      <c r="C79" s="89" t="s">
        <v>22</v>
      </c>
      <c r="D79" s="90">
        <v>400</v>
      </c>
      <c r="E79" s="91">
        <v>6.7</v>
      </c>
      <c r="F79" s="92">
        <f t="shared" si="3"/>
        <v>7.3276089237027522</v>
      </c>
      <c r="G79" s="91">
        <f t="shared" si="4"/>
        <v>0.62760892370275201</v>
      </c>
      <c r="H79" s="91">
        <f t="shared" si="5"/>
        <v>251.0435694811008</v>
      </c>
      <c r="J79" s="114"/>
      <c r="K79" s="117"/>
      <c r="L79" s="93"/>
    </row>
    <row r="80" spans="1:12" s="66" customFormat="1" x14ac:dyDescent="0.25">
      <c r="A80" s="88" t="s">
        <v>286</v>
      </c>
      <c r="B80" s="88" t="s">
        <v>287</v>
      </c>
      <c r="C80" s="89" t="s">
        <v>175</v>
      </c>
      <c r="D80" s="90">
        <v>4</v>
      </c>
      <c r="E80" s="91">
        <v>3.23</v>
      </c>
      <c r="F80" s="92">
        <f t="shared" si="3"/>
        <v>3.5325637050089385</v>
      </c>
      <c r="G80" s="91">
        <f t="shared" si="4"/>
        <v>0.30256370500893848</v>
      </c>
      <c r="H80" s="91">
        <f t="shared" si="5"/>
        <v>1.2102548200357539</v>
      </c>
      <c r="J80" s="114"/>
      <c r="K80" s="117"/>
      <c r="L80" s="93"/>
    </row>
    <row r="81" spans="1:12" s="66" customFormat="1" ht="25.5" x14ac:dyDescent="0.25">
      <c r="A81" s="88" t="s">
        <v>292</v>
      </c>
      <c r="B81" s="88" t="s">
        <v>293</v>
      </c>
      <c r="C81" s="89" t="s">
        <v>8</v>
      </c>
      <c r="D81" s="90">
        <v>5</v>
      </c>
      <c r="E81" s="91">
        <v>10.29</v>
      </c>
      <c r="F81" s="92">
        <f t="shared" si="3"/>
        <v>11.253894899239002</v>
      </c>
      <c r="G81" s="91">
        <f t="shared" si="4"/>
        <v>0.96389489923900307</v>
      </c>
      <c r="H81" s="91">
        <f t="shared" si="5"/>
        <v>4.8194744961950153</v>
      </c>
      <c r="J81" s="114"/>
      <c r="K81" s="117"/>
      <c r="L81" s="93"/>
    </row>
    <row r="82" spans="1:12" s="66" customFormat="1" ht="25.5" x14ac:dyDescent="0.25">
      <c r="A82" s="88" t="s">
        <v>298</v>
      </c>
      <c r="B82" s="88" t="s">
        <v>25</v>
      </c>
      <c r="C82" s="89" t="s">
        <v>18</v>
      </c>
      <c r="D82" s="90">
        <v>0.36</v>
      </c>
      <c r="E82" s="91">
        <v>44.17</v>
      </c>
      <c r="F82" s="92">
        <f t="shared" si="3"/>
        <v>48.307535247753819</v>
      </c>
      <c r="G82" s="91">
        <f t="shared" si="4"/>
        <v>4.1375352477538172</v>
      </c>
      <c r="H82" s="91">
        <f t="shared" si="5"/>
        <v>1.4895126891913741</v>
      </c>
      <c r="J82" s="114"/>
      <c r="K82" s="117"/>
      <c r="L82" s="93"/>
    </row>
    <row r="83" spans="1:12" s="66" customFormat="1" x14ac:dyDescent="0.25">
      <c r="A83" s="88" t="s">
        <v>299</v>
      </c>
      <c r="B83" s="88" t="s">
        <v>69</v>
      </c>
      <c r="C83" s="89" t="s">
        <v>8</v>
      </c>
      <c r="D83" s="90">
        <v>1</v>
      </c>
      <c r="E83" s="91">
        <v>1716.99</v>
      </c>
      <c r="F83" s="92">
        <f t="shared" si="3"/>
        <v>1877.8255590908043</v>
      </c>
      <c r="G83" s="91">
        <f t="shared" si="4"/>
        <v>160.83555909080428</v>
      </c>
      <c r="H83" s="91">
        <f t="shared" si="5"/>
        <v>160.83555909080428</v>
      </c>
      <c r="J83" s="114"/>
      <c r="K83" s="117"/>
      <c r="L83" s="93"/>
    </row>
    <row r="84" spans="1:12" s="66" customFormat="1" ht="38.25" x14ac:dyDescent="0.25">
      <c r="A84" s="88" t="s">
        <v>300</v>
      </c>
      <c r="B84" s="88" t="s">
        <v>70</v>
      </c>
      <c r="C84" s="89" t="s">
        <v>18</v>
      </c>
      <c r="D84" s="90">
        <v>0.65</v>
      </c>
      <c r="E84" s="91">
        <v>1719.15</v>
      </c>
      <c r="F84" s="92">
        <f t="shared" si="3"/>
        <v>1880.1878927139683</v>
      </c>
      <c r="G84" s="91">
        <f t="shared" si="4"/>
        <v>161.03789271396818</v>
      </c>
      <c r="H84" s="91">
        <f t="shared" si="5"/>
        <v>104.67463026407931</v>
      </c>
      <c r="J84" s="114"/>
      <c r="K84" s="117"/>
      <c r="L84" s="93"/>
    </row>
    <row r="85" spans="1:12" s="66" customFormat="1" ht="38.25" x14ac:dyDescent="0.25">
      <c r="A85" s="88" t="s">
        <v>301</v>
      </c>
      <c r="B85" s="88" t="s">
        <v>302</v>
      </c>
      <c r="C85" s="89" t="s">
        <v>16</v>
      </c>
      <c r="D85" s="90">
        <v>3.67</v>
      </c>
      <c r="E85" s="91">
        <v>34.68</v>
      </c>
      <c r="F85" s="92">
        <f t="shared" si="3"/>
        <v>37.928578727464391</v>
      </c>
      <c r="G85" s="91">
        <f t="shared" si="4"/>
        <v>3.2485787274643911</v>
      </c>
      <c r="H85" s="91">
        <f t="shared" si="5"/>
        <v>11.922283929794315</v>
      </c>
      <c r="J85" s="114"/>
      <c r="K85" s="117"/>
      <c r="L85" s="93"/>
    </row>
    <row r="86" spans="1:12" s="66" customFormat="1" x14ac:dyDescent="0.25">
      <c r="A86" s="88" t="s">
        <v>303</v>
      </c>
      <c r="B86" s="88" t="s">
        <v>304</v>
      </c>
      <c r="C86" s="89" t="s">
        <v>8</v>
      </c>
      <c r="D86" s="90">
        <v>1</v>
      </c>
      <c r="E86" s="91">
        <v>187.76</v>
      </c>
      <c r="F86" s="92">
        <f t="shared" si="3"/>
        <v>205.34803753946696</v>
      </c>
      <c r="G86" s="91">
        <f t="shared" si="4"/>
        <v>17.588037539466967</v>
      </c>
      <c r="H86" s="91">
        <f t="shared" si="5"/>
        <v>17.588037539466967</v>
      </c>
      <c r="J86" s="114"/>
      <c r="K86" s="117"/>
      <c r="L86" s="93"/>
    </row>
    <row r="87" spans="1:12" s="66" customFormat="1" x14ac:dyDescent="0.25">
      <c r="A87" s="88" t="s">
        <v>307</v>
      </c>
      <c r="B87" s="88" t="s">
        <v>308</v>
      </c>
      <c r="C87" s="89" t="s">
        <v>16</v>
      </c>
      <c r="D87" s="90">
        <v>1390.33</v>
      </c>
      <c r="E87" s="91">
        <v>1.97</v>
      </c>
      <c r="F87" s="92">
        <f t="shared" si="3"/>
        <v>2.1545357581633464</v>
      </c>
      <c r="G87" s="91">
        <f t="shared" si="4"/>
        <v>0.18453575816334644</v>
      </c>
      <c r="H87" s="91">
        <f t="shared" si="5"/>
        <v>256.56560064724545</v>
      </c>
      <c r="J87" s="114"/>
      <c r="K87" s="117"/>
      <c r="L87" s="93"/>
    </row>
    <row r="88" spans="1:12" s="66" customFormat="1" ht="15.75" x14ac:dyDescent="0.25">
      <c r="A88" s="94" t="s">
        <v>327</v>
      </c>
      <c r="B88" s="95"/>
      <c r="C88" s="95"/>
      <c r="D88" s="95"/>
      <c r="E88" s="95"/>
      <c r="F88" s="95"/>
      <c r="G88" s="96"/>
      <c r="H88" s="97">
        <f>SUM(H8:H87)</f>
        <v>20232.889834987403</v>
      </c>
      <c r="J88" s="114"/>
      <c r="K88" s="117"/>
      <c r="L88" s="118"/>
    </row>
    <row r="89" spans="1:12" ht="118.9" customHeight="1" x14ac:dyDescent="0.2">
      <c r="B89" s="99"/>
      <c r="C89" s="99"/>
      <c r="D89" s="100"/>
    </row>
    <row r="90" spans="1:12" s="101" customFormat="1" ht="15" x14ac:dyDescent="0.2">
      <c r="A90" s="98"/>
      <c r="C90" s="103"/>
      <c r="D90" s="104" t="s">
        <v>328</v>
      </c>
      <c r="E90" s="105"/>
      <c r="F90" s="102"/>
      <c r="G90" s="102"/>
      <c r="H90" s="103"/>
      <c r="I90" s="74"/>
      <c r="J90" s="74"/>
      <c r="K90" s="30"/>
    </row>
    <row r="91" spans="1:12" s="101" customFormat="1" ht="15" x14ac:dyDescent="0.2">
      <c r="A91" s="98"/>
      <c r="C91" s="103"/>
      <c r="D91" s="106" t="s">
        <v>329</v>
      </c>
      <c r="E91" s="105"/>
      <c r="F91" s="102"/>
      <c r="G91" s="102"/>
      <c r="H91" s="103"/>
      <c r="I91" s="74"/>
      <c r="J91" s="74"/>
      <c r="K91" s="30"/>
    </row>
    <row r="92" spans="1:12" s="101" customFormat="1" ht="15" x14ac:dyDescent="0.2">
      <c r="A92" s="98"/>
      <c r="C92" s="103"/>
      <c r="D92" s="104" t="s">
        <v>330</v>
      </c>
      <c r="E92" s="105"/>
      <c r="F92" s="102"/>
      <c r="G92" s="102"/>
      <c r="H92" s="103"/>
      <c r="I92" s="74"/>
      <c r="J92" s="74"/>
      <c r="K92" s="30"/>
    </row>
    <row r="93" spans="1:12" s="101" customFormat="1" ht="15" x14ac:dyDescent="0.2">
      <c r="A93" s="98"/>
      <c r="C93" s="103"/>
      <c r="D93" s="4" t="s">
        <v>331</v>
      </c>
      <c r="E93" s="105"/>
      <c r="F93" s="102"/>
      <c r="G93" s="102"/>
      <c r="H93" s="103"/>
      <c r="I93" s="74"/>
      <c r="J93" s="74"/>
      <c r="K93" s="30"/>
    </row>
    <row r="94" spans="1:12" s="101" customFormat="1" ht="15" x14ac:dyDescent="0.2">
      <c r="A94" s="98"/>
      <c r="B94" s="103"/>
      <c r="C94" s="107"/>
      <c r="D94" s="105"/>
      <c r="F94" s="102"/>
      <c r="G94" s="102"/>
      <c r="H94" s="103"/>
      <c r="I94" s="74"/>
      <c r="J94" s="74"/>
      <c r="K94" s="30"/>
    </row>
  </sheetData>
  <mergeCells count="19">
    <mergeCell ref="A88:G88"/>
    <mergeCell ref="G4:H4"/>
    <mergeCell ref="G5:H5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E1"/>
    <mergeCell ref="F1:G1"/>
    <mergeCell ref="H1:H3"/>
    <mergeCell ref="B2:E2"/>
    <mergeCell ref="F2:G2"/>
    <mergeCell ref="B3:E3"/>
    <mergeCell ref="F3:G3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951D-7B84-4B3F-BCA5-27DEF6FE6162}">
  <dimension ref="A1:L22"/>
  <sheetViews>
    <sheetView workbookViewId="0">
      <selection activeCell="E33" sqref="E33"/>
    </sheetView>
  </sheetViews>
  <sheetFormatPr defaultColWidth="9.140625" defaultRowHeight="12.75" x14ac:dyDescent="0.2"/>
  <cols>
    <col min="1" max="1" width="11.140625" style="98" customWidth="1"/>
    <col min="2" max="2" width="40.140625" style="76" customWidth="1"/>
    <col min="3" max="3" width="8.28515625" style="108" bestFit="1" customWidth="1"/>
    <col min="4" max="4" width="13.7109375" style="109" customWidth="1"/>
    <col min="5" max="5" width="16.85546875" style="101" customWidth="1"/>
    <col min="6" max="6" width="19.85546875" style="102" customWidth="1"/>
    <col min="7" max="8" width="16.7109375" style="102" customWidth="1"/>
    <col min="9" max="9" width="9.140625" style="74"/>
    <col min="10" max="10" width="13.28515625" style="74" bestFit="1" customWidth="1"/>
    <col min="11" max="11" width="11.5703125" style="30" bestFit="1" customWidth="1"/>
    <col min="12" max="12" width="15.28515625" style="74" bestFit="1" customWidth="1"/>
    <col min="13" max="16384" width="9.140625" style="74"/>
  </cols>
  <sheetData>
    <row r="1" spans="1:12" s="66" customFormat="1" x14ac:dyDescent="0.25">
      <c r="A1" s="59"/>
      <c r="B1" s="60" t="s">
        <v>317</v>
      </c>
      <c r="C1" s="61"/>
      <c r="D1" s="61"/>
      <c r="E1" s="62"/>
      <c r="F1" s="63" t="s">
        <v>345</v>
      </c>
      <c r="G1" s="64"/>
      <c r="H1" s="65"/>
      <c r="K1" s="67"/>
    </row>
    <row r="2" spans="1:12" s="66" customFormat="1" x14ac:dyDescent="0.25">
      <c r="A2" s="59"/>
      <c r="B2" s="60" t="s">
        <v>51</v>
      </c>
      <c r="C2" s="61"/>
      <c r="D2" s="61"/>
      <c r="E2" s="62"/>
      <c r="F2" s="63" t="s">
        <v>336</v>
      </c>
      <c r="G2" s="64"/>
      <c r="H2" s="68"/>
      <c r="K2" s="67"/>
    </row>
    <row r="3" spans="1:12" x14ac:dyDescent="0.2">
      <c r="A3" s="59"/>
      <c r="B3" s="69" t="s">
        <v>312</v>
      </c>
      <c r="C3" s="70"/>
      <c r="D3" s="70"/>
      <c r="E3" s="71"/>
      <c r="F3" s="72" t="s">
        <v>337</v>
      </c>
      <c r="G3" s="73"/>
      <c r="H3" s="68"/>
    </row>
    <row r="4" spans="1:12" x14ac:dyDescent="0.2">
      <c r="A4" s="75"/>
      <c r="C4" s="76"/>
      <c r="D4" s="76"/>
      <c r="E4" s="77" t="s">
        <v>321</v>
      </c>
      <c r="F4" s="77" t="s">
        <v>322</v>
      </c>
      <c r="G4" s="78" t="s">
        <v>316</v>
      </c>
      <c r="H4" s="78"/>
    </row>
    <row r="5" spans="1:12" x14ac:dyDescent="0.2">
      <c r="A5" s="75"/>
      <c r="C5" s="76"/>
      <c r="D5" s="76"/>
      <c r="E5" s="77">
        <v>852.80899999999997</v>
      </c>
      <c r="F5" s="77">
        <v>969.18399999999997</v>
      </c>
      <c r="G5" s="79">
        <f>F5/E5</f>
        <v>1.1364608018911619</v>
      </c>
      <c r="H5" s="79"/>
    </row>
    <row r="7" spans="1:12" x14ac:dyDescent="0.2">
      <c r="A7" s="80" t="s">
        <v>0</v>
      </c>
      <c r="B7" s="80" t="s">
        <v>1</v>
      </c>
      <c r="C7" s="81" t="s">
        <v>2</v>
      </c>
      <c r="D7" s="82" t="s">
        <v>323</v>
      </c>
      <c r="E7" s="83" t="s">
        <v>3</v>
      </c>
      <c r="F7" s="83" t="s">
        <v>324</v>
      </c>
      <c r="G7" s="82" t="s">
        <v>325</v>
      </c>
      <c r="H7" s="82" t="s">
        <v>326</v>
      </c>
      <c r="K7" s="84"/>
      <c r="L7" s="85"/>
    </row>
    <row r="8" spans="1:12" x14ac:dyDescent="0.2">
      <c r="A8" s="86"/>
      <c r="B8" s="86"/>
      <c r="C8" s="81"/>
      <c r="D8" s="82"/>
      <c r="E8" s="83"/>
      <c r="F8" s="83"/>
      <c r="G8" s="82"/>
      <c r="H8" s="82"/>
      <c r="J8" s="113"/>
      <c r="K8" s="84"/>
      <c r="L8" s="85"/>
    </row>
    <row r="9" spans="1:12" s="66" customFormat="1" x14ac:dyDescent="0.25">
      <c r="A9" s="88" t="s">
        <v>6</v>
      </c>
      <c r="B9" s="88" t="s">
        <v>7</v>
      </c>
      <c r="C9" s="89" t="s">
        <v>8</v>
      </c>
      <c r="D9" s="110">
        <v>0.12</v>
      </c>
      <c r="E9" s="91">
        <v>21387.46</v>
      </c>
      <c r="F9" s="92">
        <f>E9*$G$5</f>
        <v>24306.009942015149</v>
      </c>
      <c r="G9" s="91">
        <f>F9-E9</f>
        <v>2918.54994201515</v>
      </c>
      <c r="H9" s="91">
        <f>D9*G9</f>
        <v>350.22599304181801</v>
      </c>
      <c r="J9" s="114"/>
      <c r="K9" s="67"/>
      <c r="L9" s="93"/>
    </row>
    <row r="10" spans="1:12" s="66" customFormat="1" x14ac:dyDescent="0.25">
      <c r="A10" s="88" t="s">
        <v>15</v>
      </c>
      <c r="B10" s="88" t="s">
        <v>88</v>
      </c>
      <c r="C10" s="89" t="s">
        <v>89</v>
      </c>
      <c r="D10" s="110">
        <v>937.8</v>
      </c>
      <c r="E10" s="91">
        <v>0.64</v>
      </c>
      <c r="F10" s="92">
        <f t="shared" ref="F10:F15" si="0">E10*$G$5</f>
        <v>0.7273349132103436</v>
      </c>
      <c r="G10" s="91">
        <f t="shared" ref="G10:G15" si="1">F10-E10</f>
        <v>8.733491321034359E-2</v>
      </c>
      <c r="H10" s="91">
        <f t="shared" ref="H10:H15" si="2">D10*G10</f>
        <v>81.902681608660217</v>
      </c>
      <c r="J10" s="114"/>
      <c r="K10" s="67"/>
    </row>
    <row r="11" spans="1:12" s="66" customFormat="1" x14ac:dyDescent="0.25">
      <c r="A11" s="88" t="s">
        <v>62</v>
      </c>
      <c r="B11" s="88" t="s">
        <v>98</v>
      </c>
      <c r="C11" s="89" t="s">
        <v>16</v>
      </c>
      <c r="D11" s="110">
        <v>306.10000000000002</v>
      </c>
      <c r="E11" s="91">
        <v>10.08</v>
      </c>
      <c r="F11" s="92">
        <f t="shared" si="0"/>
        <v>11.455524883062912</v>
      </c>
      <c r="G11" s="91">
        <f t="shared" si="1"/>
        <v>1.3755248830629121</v>
      </c>
      <c r="H11" s="91">
        <f t="shared" si="2"/>
        <v>421.04816670555743</v>
      </c>
      <c r="J11" s="114"/>
      <c r="K11" s="67"/>
    </row>
    <row r="12" spans="1:12" s="66" customFormat="1" ht="51" x14ac:dyDescent="0.25">
      <c r="A12" s="88" t="s">
        <v>26</v>
      </c>
      <c r="B12" s="88" t="s">
        <v>71</v>
      </c>
      <c r="C12" s="89" t="s">
        <v>16</v>
      </c>
      <c r="D12" s="110">
        <v>579.62</v>
      </c>
      <c r="E12" s="91">
        <v>50.73</v>
      </c>
      <c r="F12" s="92">
        <f t="shared" si="0"/>
        <v>57.652656479938642</v>
      </c>
      <c r="G12" s="91">
        <f t="shared" si="1"/>
        <v>6.9226564799386452</v>
      </c>
      <c r="H12" s="91">
        <f t="shared" si="2"/>
        <v>4012.5101489020376</v>
      </c>
      <c r="J12" s="114"/>
      <c r="K12" s="67"/>
    </row>
    <row r="13" spans="1:12" s="66" customFormat="1" ht="38.25" x14ac:dyDescent="0.25">
      <c r="A13" s="88" t="s">
        <v>27</v>
      </c>
      <c r="B13" s="88" t="s">
        <v>105</v>
      </c>
      <c r="C13" s="89" t="s">
        <v>22</v>
      </c>
      <c r="D13" s="110">
        <v>269.14999999999998</v>
      </c>
      <c r="E13" s="91">
        <v>8.48</v>
      </c>
      <c r="F13" s="92">
        <f t="shared" si="0"/>
        <v>9.6371876000370538</v>
      </c>
      <c r="G13" s="91">
        <f t="shared" si="1"/>
        <v>1.1571876000370533</v>
      </c>
      <c r="H13" s="91">
        <f t="shared" si="2"/>
        <v>311.45704254997287</v>
      </c>
      <c r="J13" s="114"/>
      <c r="K13" s="67"/>
    </row>
    <row r="14" spans="1:12" s="66" customFormat="1" ht="51" x14ac:dyDescent="0.25">
      <c r="A14" s="88" t="s">
        <v>28</v>
      </c>
      <c r="B14" s="88" t="s">
        <v>106</v>
      </c>
      <c r="C14" s="89" t="s">
        <v>16</v>
      </c>
      <c r="D14" s="110">
        <v>579.62</v>
      </c>
      <c r="E14" s="91">
        <v>16.829999999999998</v>
      </c>
      <c r="F14" s="92">
        <f t="shared" si="0"/>
        <v>19.126635295828255</v>
      </c>
      <c r="G14" s="91">
        <f t="shared" si="1"/>
        <v>2.2966352958282563</v>
      </c>
      <c r="H14" s="91">
        <f t="shared" si="2"/>
        <v>1331.175750167974</v>
      </c>
      <c r="J14" s="114"/>
      <c r="K14" s="67"/>
    </row>
    <row r="15" spans="1:12" s="66" customFormat="1" ht="38.25" x14ac:dyDescent="0.25">
      <c r="A15" s="88" t="s">
        <v>110</v>
      </c>
      <c r="B15" s="88" t="s">
        <v>111</v>
      </c>
      <c r="C15" s="89" t="s">
        <v>8</v>
      </c>
      <c r="D15" s="110">
        <v>8</v>
      </c>
      <c r="E15" s="91">
        <v>285.14999999999998</v>
      </c>
      <c r="F15" s="92">
        <f t="shared" si="0"/>
        <v>324.06179765926481</v>
      </c>
      <c r="G15" s="91">
        <f t="shared" si="1"/>
        <v>38.911797659264835</v>
      </c>
      <c r="H15" s="91">
        <f t="shared" si="2"/>
        <v>311.29438127411868</v>
      </c>
      <c r="J15" s="114"/>
      <c r="K15" s="67"/>
    </row>
    <row r="16" spans="1:12" s="66" customFormat="1" ht="15.75" x14ac:dyDescent="0.25">
      <c r="A16" s="94" t="s">
        <v>327</v>
      </c>
      <c r="B16" s="95"/>
      <c r="C16" s="95"/>
      <c r="D16" s="95"/>
      <c r="E16" s="95"/>
      <c r="F16" s="95"/>
      <c r="G16" s="96"/>
      <c r="H16" s="97">
        <f>SUM(H9:H15)</f>
        <v>6819.6141642501389</v>
      </c>
      <c r="K16" s="67"/>
    </row>
    <row r="17" spans="1:11" x14ac:dyDescent="0.2">
      <c r="B17" s="99"/>
      <c r="C17" s="99"/>
      <c r="D17" s="100"/>
    </row>
    <row r="18" spans="1:11" s="101" customFormat="1" ht="15" x14ac:dyDescent="0.2">
      <c r="A18" s="98"/>
      <c r="C18" s="103"/>
      <c r="D18" s="104" t="s">
        <v>328</v>
      </c>
      <c r="E18" s="105"/>
      <c r="F18" s="102"/>
      <c r="G18" s="102"/>
      <c r="H18" s="103"/>
      <c r="I18" s="74"/>
      <c r="J18" s="74"/>
      <c r="K18" s="30"/>
    </row>
    <row r="19" spans="1:11" s="101" customFormat="1" ht="15" x14ac:dyDescent="0.2">
      <c r="A19" s="98"/>
      <c r="C19" s="103"/>
      <c r="D19" s="106" t="s">
        <v>329</v>
      </c>
      <c r="E19" s="105"/>
      <c r="F19" s="102"/>
      <c r="G19" s="102"/>
      <c r="H19" s="103"/>
      <c r="I19" s="74"/>
      <c r="J19" s="74"/>
      <c r="K19" s="30"/>
    </row>
    <row r="20" spans="1:11" s="101" customFormat="1" ht="15" x14ac:dyDescent="0.2">
      <c r="A20" s="98"/>
      <c r="C20" s="103"/>
      <c r="D20" s="104" t="s">
        <v>330</v>
      </c>
      <c r="E20" s="105"/>
      <c r="F20" s="102"/>
      <c r="G20" s="102"/>
      <c r="H20" s="103"/>
      <c r="I20" s="74"/>
      <c r="J20" s="74"/>
      <c r="K20" s="30"/>
    </row>
    <row r="21" spans="1:11" s="101" customFormat="1" ht="15" x14ac:dyDescent="0.2">
      <c r="A21" s="98"/>
      <c r="C21" s="103"/>
      <c r="D21" s="4" t="s">
        <v>331</v>
      </c>
      <c r="E21" s="105"/>
      <c r="F21" s="102"/>
      <c r="G21" s="102"/>
      <c r="H21" s="103"/>
      <c r="I21" s="74"/>
      <c r="J21" s="74"/>
      <c r="K21" s="30"/>
    </row>
    <row r="22" spans="1:11" s="101" customFormat="1" ht="15" x14ac:dyDescent="0.2">
      <c r="A22" s="98"/>
      <c r="B22" s="103"/>
      <c r="C22" s="107"/>
      <c r="D22" s="105"/>
      <c r="F22" s="102"/>
      <c r="G22" s="102"/>
      <c r="H22" s="103"/>
      <c r="I22" s="74"/>
      <c r="J22" s="74"/>
      <c r="K22" s="30"/>
    </row>
  </sheetData>
  <mergeCells count="19">
    <mergeCell ref="A16:G16"/>
    <mergeCell ref="G4:H4"/>
    <mergeCell ref="G5:H5"/>
    <mergeCell ref="A7:A8"/>
    <mergeCell ref="B7:B8"/>
    <mergeCell ref="C7:C8"/>
    <mergeCell ref="D7:D8"/>
    <mergeCell ref="E7:E8"/>
    <mergeCell ref="F7:F8"/>
    <mergeCell ref="G7:G8"/>
    <mergeCell ref="H7:H8"/>
    <mergeCell ref="A1:A3"/>
    <mergeCell ref="B1:E1"/>
    <mergeCell ref="F1:G1"/>
    <mergeCell ref="H1:H3"/>
    <mergeCell ref="B2:E2"/>
    <mergeCell ref="F2:G2"/>
    <mergeCell ref="B3:E3"/>
    <mergeCell ref="F3:G3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E5CC-6E96-4F0F-B0C3-416ECE76A5C5}">
  <dimension ref="A1:L31"/>
  <sheetViews>
    <sheetView tabSelected="1" workbookViewId="0">
      <selection activeCell="F21" sqref="F21"/>
    </sheetView>
  </sheetViews>
  <sheetFormatPr defaultColWidth="9.140625" defaultRowHeight="12.75" x14ac:dyDescent="0.2"/>
  <cols>
    <col min="1" max="1" width="14.7109375" style="98" customWidth="1"/>
    <col min="2" max="2" width="40.140625" style="76" customWidth="1"/>
    <col min="3" max="3" width="8.28515625" style="108" bestFit="1" customWidth="1"/>
    <col min="4" max="4" width="13.7109375" style="109" customWidth="1"/>
    <col min="5" max="5" width="16.85546875" style="101" customWidth="1"/>
    <col min="6" max="6" width="19.85546875" style="102" customWidth="1"/>
    <col min="7" max="7" width="16.7109375" style="102" customWidth="1"/>
    <col min="8" max="8" width="20.7109375" style="102" bestFit="1" customWidth="1"/>
    <col min="9" max="9" width="9.140625" style="74"/>
    <col min="10" max="10" width="13.28515625" style="74" bestFit="1" customWidth="1"/>
    <col min="11" max="11" width="11.5703125" style="30" bestFit="1" customWidth="1"/>
    <col min="12" max="12" width="10.42578125" style="74" bestFit="1" customWidth="1"/>
    <col min="13" max="16384" width="9.140625" style="74"/>
  </cols>
  <sheetData>
    <row r="1" spans="1:12" s="66" customFormat="1" x14ac:dyDescent="0.25">
      <c r="A1" s="59"/>
      <c r="B1" s="60" t="s">
        <v>317</v>
      </c>
      <c r="C1" s="61"/>
      <c r="D1" s="61"/>
      <c r="E1" s="62"/>
      <c r="F1" s="63" t="s">
        <v>346</v>
      </c>
      <c r="G1" s="64"/>
      <c r="H1" s="65"/>
      <c r="K1" s="67"/>
    </row>
    <row r="2" spans="1:12" s="66" customFormat="1" x14ac:dyDescent="0.25">
      <c r="A2" s="59"/>
      <c r="B2" s="60" t="s">
        <v>51</v>
      </c>
      <c r="C2" s="61"/>
      <c r="D2" s="61"/>
      <c r="E2" s="62"/>
      <c r="F2" s="63" t="s">
        <v>340</v>
      </c>
      <c r="G2" s="64"/>
      <c r="H2" s="68"/>
      <c r="K2" s="67"/>
    </row>
    <row r="3" spans="1:12" x14ac:dyDescent="0.2">
      <c r="A3" s="59"/>
      <c r="B3" s="69" t="s">
        <v>312</v>
      </c>
      <c r="C3" s="70"/>
      <c r="D3" s="70"/>
      <c r="E3" s="71"/>
      <c r="F3" s="72" t="s">
        <v>341</v>
      </c>
      <c r="G3" s="73"/>
      <c r="H3" s="111"/>
    </row>
    <row r="4" spans="1:12" x14ac:dyDescent="0.2">
      <c r="A4" s="75"/>
      <c r="C4" s="76"/>
      <c r="D4" s="76"/>
      <c r="E4" s="77" t="s">
        <v>322</v>
      </c>
      <c r="F4" s="77" t="s">
        <v>347</v>
      </c>
      <c r="G4" s="79" t="s">
        <v>316</v>
      </c>
      <c r="H4" s="79"/>
    </row>
    <row r="5" spans="1:12" x14ac:dyDescent="0.2">
      <c r="A5" s="75"/>
      <c r="C5" s="76"/>
      <c r="D5" s="76"/>
      <c r="E5" s="77">
        <v>852.80899999999997</v>
      </c>
      <c r="F5" s="77">
        <v>969.18399999999997</v>
      </c>
      <c r="G5" s="79">
        <f>F5/E5</f>
        <v>1.1364608018911619</v>
      </c>
      <c r="H5" s="79"/>
    </row>
    <row r="6" spans="1:12" x14ac:dyDescent="0.2">
      <c r="A6" s="80" t="s">
        <v>0</v>
      </c>
      <c r="B6" s="80" t="s">
        <v>1</v>
      </c>
      <c r="C6" s="81" t="s">
        <v>2</v>
      </c>
      <c r="D6" s="82" t="s">
        <v>323</v>
      </c>
      <c r="E6" s="83" t="s">
        <v>3</v>
      </c>
      <c r="F6" s="83" t="s">
        <v>324</v>
      </c>
      <c r="G6" s="82" t="s">
        <v>325</v>
      </c>
      <c r="H6" s="82" t="s">
        <v>326</v>
      </c>
      <c r="K6" s="84"/>
      <c r="L6" s="85"/>
    </row>
    <row r="7" spans="1:12" x14ac:dyDescent="0.2">
      <c r="A7" s="86"/>
      <c r="B7" s="86"/>
      <c r="C7" s="81"/>
      <c r="D7" s="82"/>
      <c r="E7" s="83"/>
      <c r="F7" s="83"/>
      <c r="G7" s="82"/>
      <c r="H7" s="82"/>
      <c r="J7" s="113"/>
      <c r="K7" s="84"/>
      <c r="L7" s="85"/>
    </row>
    <row r="8" spans="1:12" s="66" customFormat="1" x14ac:dyDescent="0.25">
      <c r="A8" s="88" t="s">
        <v>6</v>
      </c>
      <c r="B8" s="88" t="s">
        <v>7</v>
      </c>
      <c r="C8" s="89" t="s">
        <v>8</v>
      </c>
      <c r="D8" s="110">
        <v>0.17</v>
      </c>
      <c r="E8" s="91">
        <v>21387.46</v>
      </c>
      <c r="F8" s="92">
        <f>E8*$G$5</f>
        <v>24306.009942015149</v>
      </c>
      <c r="G8" s="91">
        <f>F8-E8</f>
        <v>2918.54994201515</v>
      </c>
      <c r="H8" s="91">
        <f>D8*G8</f>
        <v>496.15349014257555</v>
      </c>
      <c r="J8" s="114"/>
      <c r="K8" s="67"/>
    </row>
    <row r="9" spans="1:12" s="66" customFormat="1" ht="76.5" x14ac:dyDescent="0.25">
      <c r="A9" s="88" t="s">
        <v>24</v>
      </c>
      <c r="B9" s="88" t="s">
        <v>104</v>
      </c>
      <c r="C9" s="89" t="s">
        <v>16</v>
      </c>
      <c r="D9" s="110">
        <v>78.31</v>
      </c>
      <c r="E9" s="91">
        <v>81.67</v>
      </c>
      <c r="F9" s="92">
        <f t="shared" ref="F9:F24" si="0">E9*$G$5</f>
        <v>92.814753690451198</v>
      </c>
      <c r="G9" s="91">
        <f t="shared" ref="G9:G24" si="1">F9-E9</f>
        <v>11.144753690451196</v>
      </c>
      <c r="H9" s="91">
        <f t="shared" ref="H9:H24" si="2">D9*G9</f>
        <v>872.74566149923317</v>
      </c>
      <c r="J9" s="114"/>
      <c r="K9" s="67"/>
    </row>
    <row r="10" spans="1:12" s="66" customFormat="1" ht="38.25" x14ac:dyDescent="0.25">
      <c r="A10" s="88" t="s">
        <v>155</v>
      </c>
      <c r="B10" s="88" t="s">
        <v>25</v>
      </c>
      <c r="C10" s="89" t="s">
        <v>18</v>
      </c>
      <c r="D10" s="110">
        <v>9.7899999999999991</v>
      </c>
      <c r="E10" s="91">
        <v>44.17</v>
      </c>
      <c r="F10" s="92">
        <f t="shared" si="0"/>
        <v>50.197473619532623</v>
      </c>
      <c r="G10" s="91">
        <f t="shared" si="1"/>
        <v>6.0274736195326213</v>
      </c>
      <c r="H10" s="91">
        <f t="shared" si="2"/>
        <v>59.008966735224355</v>
      </c>
      <c r="J10" s="114"/>
      <c r="K10" s="67"/>
    </row>
    <row r="11" spans="1:12" s="66" customFormat="1" ht="25.5" x14ac:dyDescent="0.25">
      <c r="A11" s="88" t="s">
        <v>156</v>
      </c>
      <c r="B11" s="88" t="s">
        <v>125</v>
      </c>
      <c r="C11" s="89" t="s">
        <v>18</v>
      </c>
      <c r="D11" s="110">
        <v>2.4500000000000002</v>
      </c>
      <c r="E11" s="91">
        <v>464.54</v>
      </c>
      <c r="F11" s="92">
        <f t="shared" si="0"/>
        <v>527.93150091052041</v>
      </c>
      <c r="G11" s="91">
        <f t="shared" si="1"/>
        <v>63.391500910520392</v>
      </c>
      <c r="H11" s="91">
        <f t="shared" si="2"/>
        <v>155.30917723077496</v>
      </c>
      <c r="J11" s="114"/>
      <c r="K11" s="67"/>
    </row>
    <row r="12" spans="1:12" s="66" customFormat="1" ht="25.5" x14ac:dyDescent="0.25">
      <c r="A12" s="88" t="s">
        <v>157</v>
      </c>
      <c r="B12" s="88" t="s">
        <v>123</v>
      </c>
      <c r="C12" s="89" t="s">
        <v>18</v>
      </c>
      <c r="D12" s="110">
        <v>1.22</v>
      </c>
      <c r="E12" s="91">
        <v>546.38</v>
      </c>
      <c r="F12" s="92">
        <f t="shared" si="0"/>
        <v>620.93945293729303</v>
      </c>
      <c r="G12" s="91">
        <f t="shared" si="1"/>
        <v>74.559452937293031</v>
      </c>
      <c r="H12" s="91">
        <f t="shared" si="2"/>
        <v>90.962532583497492</v>
      </c>
      <c r="J12" s="114"/>
      <c r="K12" s="67"/>
    </row>
    <row r="13" spans="1:12" s="66" customFormat="1" x14ac:dyDescent="0.25">
      <c r="A13" s="88" t="s">
        <v>158</v>
      </c>
      <c r="B13" s="88" t="s">
        <v>159</v>
      </c>
      <c r="C13" s="89" t="s">
        <v>22</v>
      </c>
      <c r="D13" s="110">
        <v>162</v>
      </c>
      <c r="E13" s="91">
        <v>141.96</v>
      </c>
      <c r="F13" s="92">
        <f t="shared" si="0"/>
        <v>161.33197543646935</v>
      </c>
      <c r="G13" s="91">
        <f t="shared" si="1"/>
        <v>19.371975436469342</v>
      </c>
      <c r="H13" s="91">
        <f t="shared" si="2"/>
        <v>3138.2600207080332</v>
      </c>
      <c r="J13" s="114"/>
      <c r="K13" s="67"/>
    </row>
    <row r="14" spans="1:12" s="66" customFormat="1" ht="38.25" x14ac:dyDescent="0.25">
      <c r="A14" s="88" t="s">
        <v>160</v>
      </c>
      <c r="B14" s="88" t="s">
        <v>161</v>
      </c>
      <c r="C14" s="89" t="s">
        <v>22</v>
      </c>
      <c r="D14" s="110">
        <v>162</v>
      </c>
      <c r="E14" s="91">
        <v>28.18</v>
      </c>
      <c r="F14" s="92">
        <f t="shared" si="0"/>
        <v>32.02546539729294</v>
      </c>
      <c r="G14" s="91">
        <f t="shared" si="1"/>
        <v>3.8454653972929407</v>
      </c>
      <c r="H14" s="91">
        <f t="shared" si="2"/>
        <v>622.96539436145645</v>
      </c>
      <c r="J14" s="114"/>
      <c r="K14" s="67"/>
    </row>
    <row r="15" spans="1:12" s="66" customFormat="1" x14ac:dyDescent="0.25">
      <c r="A15" s="88" t="s">
        <v>218</v>
      </c>
      <c r="B15" s="88" t="s">
        <v>219</v>
      </c>
      <c r="C15" s="89" t="s">
        <v>18</v>
      </c>
      <c r="D15" s="110">
        <v>37.880000000000003</v>
      </c>
      <c r="E15" s="91">
        <v>101.46</v>
      </c>
      <c r="F15" s="92">
        <f t="shared" si="0"/>
        <v>115.30531295987728</v>
      </c>
      <c r="G15" s="91">
        <f t="shared" si="1"/>
        <v>13.84531295987729</v>
      </c>
      <c r="H15" s="91">
        <f t="shared" si="2"/>
        <v>524.46045492015185</v>
      </c>
      <c r="J15" s="114"/>
      <c r="K15" s="67"/>
    </row>
    <row r="16" spans="1:12" s="66" customFormat="1" ht="25.5" x14ac:dyDescent="0.25">
      <c r="A16" s="88" t="s">
        <v>220</v>
      </c>
      <c r="B16" s="88" t="s">
        <v>221</v>
      </c>
      <c r="C16" s="89" t="s">
        <v>8</v>
      </c>
      <c r="D16" s="110">
        <v>500</v>
      </c>
      <c r="E16" s="91">
        <v>3.01</v>
      </c>
      <c r="F16" s="92">
        <f t="shared" si="0"/>
        <v>3.4207470136923974</v>
      </c>
      <c r="G16" s="91">
        <f t="shared" si="1"/>
        <v>0.41074701369239763</v>
      </c>
      <c r="H16" s="91">
        <f t="shared" si="2"/>
        <v>205.37350684619881</v>
      </c>
      <c r="J16" s="114"/>
      <c r="K16" s="67"/>
    </row>
    <row r="17" spans="1:11" s="66" customFormat="1" ht="25.5" x14ac:dyDescent="0.25">
      <c r="A17" s="88" t="s">
        <v>222</v>
      </c>
      <c r="B17" s="88" t="s">
        <v>223</v>
      </c>
      <c r="C17" s="89" t="s">
        <v>8</v>
      </c>
      <c r="D17" s="110">
        <v>33</v>
      </c>
      <c r="E17" s="91">
        <v>31.77</v>
      </c>
      <c r="F17" s="92">
        <f t="shared" si="0"/>
        <v>36.105359676082216</v>
      </c>
      <c r="G17" s="91">
        <f t="shared" si="1"/>
        <v>4.3353596760822164</v>
      </c>
      <c r="H17" s="91">
        <f t="shared" si="2"/>
        <v>143.06686931071314</v>
      </c>
      <c r="J17" s="114"/>
      <c r="K17" s="67"/>
    </row>
    <row r="18" spans="1:11" s="66" customFormat="1" ht="25.5" x14ac:dyDescent="0.25">
      <c r="A18" s="88" t="s">
        <v>224</v>
      </c>
      <c r="B18" s="88" t="s">
        <v>225</v>
      </c>
      <c r="C18" s="89" t="s">
        <v>8</v>
      </c>
      <c r="D18" s="110">
        <v>100</v>
      </c>
      <c r="E18" s="91">
        <v>17.600000000000001</v>
      </c>
      <c r="F18" s="92">
        <f t="shared" si="0"/>
        <v>20.001710113284453</v>
      </c>
      <c r="G18" s="91">
        <f t="shared" si="1"/>
        <v>2.4017101132844516</v>
      </c>
      <c r="H18" s="91">
        <f t="shared" si="2"/>
        <v>240.17101132844516</v>
      </c>
      <c r="J18" s="114"/>
      <c r="K18" s="67"/>
    </row>
    <row r="19" spans="1:11" s="66" customFormat="1" ht="25.5" x14ac:dyDescent="0.25">
      <c r="A19" s="88" t="s">
        <v>226</v>
      </c>
      <c r="B19" s="88" t="s">
        <v>227</v>
      </c>
      <c r="C19" s="89" t="s">
        <v>8</v>
      </c>
      <c r="D19" s="110">
        <v>50</v>
      </c>
      <c r="E19" s="91">
        <v>9.08</v>
      </c>
      <c r="F19" s="92">
        <f t="shared" si="0"/>
        <v>10.319064081171751</v>
      </c>
      <c r="G19" s="91">
        <f t="shared" si="1"/>
        <v>1.239064081171751</v>
      </c>
      <c r="H19" s="91">
        <f t="shared" si="2"/>
        <v>61.953204058587552</v>
      </c>
      <c r="J19" s="114"/>
      <c r="K19" s="67"/>
    </row>
    <row r="20" spans="1:11" s="66" customFormat="1" ht="25.5" x14ac:dyDescent="0.25">
      <c r="A20" s="88" t="s">
        <v>228</v>
      </c>
      <c r="B20" s="88" t="s">
        <v>229</v>
      </c>
      <c r="C20" s="89" t="s">
        <v>8</v>
      </c>
      <c r="D20" s="110">
        <v>12</v>
      </c>
      <c r="E20" s="91">
        <v>370.41</v>
      </c>
      <c r="F20" s="92">
        <f t="shared" si="0"/>
        <v>420.95644562850532</v>
      </c>
      <c r="G20" s="91">
        <f t="shared" si="1"/>
        <v>50.546445628505296</v>
      </c>
      <c r="H20" s="91">
        <f t="shared" si="2"/>
        <v>606.55734754206355</v>
      </c>
      <c r="J20" s="114"/>
      <c r="K20" s="67"/>
    </row>
    <row r="21" spans="1:11" s="66" customFormat="1" ht="51" x14ac:dyDescent="0.25">
      <c r="A21" s="88" t="s">
        <v>241</v>
      </c>
      <c r="B21" s="88" t="s">
        <v>242</v>
      </c>
      <c r="C21" s="89" t="s">
        <v>8</v>
      </c>
      <c r="D21" s="110">
        <v>10</v>
      </c>
      <c r="E21" s="91">
        <v>881.6</v>
      </c>
      <c r="F21" s="92">
        <f t="shared" si="0"/>
        <v>1001.9038429472484</v>
      </c>
      <c r="G21" s="91">
        <f t="shared" si="1"/>
        <v>120.30384294724843</v>
      </c>
      <c r="H21" s="91">
        <f t="shared" si="2"/>
        <v>1203.0384294724843</v>
      </c>
      <c r="J21" s="114"/>
      <c r="K21" s="67"/>
    </row>
    <row r="22" spans="1:11" s="66" customFormat="1" ht="38.25" x14ac:dyDescent="0.25">
      <c r="A22" s="88" t="s">
        <v>243</v>
      </c>
      <c r="B22" s="88" t="s">
        <v>244</v>
      </c>
      <c r="C22" s="89" t="s">
        <v>8</v>
      </c>
      <c r="D22" s="110">
        <v>10</v>
      </c>
      <c r="E22" s="91">
        <v>270.08</v>
      </c>
      <c r="F22" s="92">
        <f t="shared" si="0"/>
        <v>306.93533337476498</v>
      </c>
      <c r="G22" s="91">
        <f t="shared" si="1"/>
        <v>36.855333374764996</v>
      </c>
      <c r="H22" s="91">
        <f t="shared" si="2"/>
        <v>368.55333374764996</v>
      </c>
      <c r="J22" s="114"/>
      <c r="K22" s="67"/>
    </row>
    <row r="23" spans="1:11" s="66" customFormat="1" ht="76.5" x14ac:dyDescent="0.25">
      <c r="A23" s="88" t="s">
        <v>245</v>
      </c>
      <c r="B23" s="88" t="s">
        <v>246</v>
      </c>
      <c r="C23" s="89" t="s">
        <v>8</v>
      </c>
      <c r="D23" s="110">
        <v>10</v>
      </c>
      <c r="E23" s="91">
        <v>683.71</v>
      </c>
      <c r="F23" s="92">
        <f t="shared" si="0"/>
        <v>777.00961486100641</v>
      </c>
      <c r="G23" s="91">
        <f t="shared" si="1"/>
        <v>93.299614861006376</v>
      </c>
      <c r="H23" s="91">
        <f t="shared" si="2"/>
        <v>932.99614861006376</v>
      </c>
      <c r="J23" s="114"/>
      <c r="K23" s="67"/>
    </row>
    <row r="24" spans="1:11" s="66" customFormat="1" ht="25.5" x14ac:dyDescent="0.25">
      <c r="A24" s="88" t="s">
        <v>260</v>
      </c>
      <c r="B24" s="88" t="s">
        <v>261</v>
      </c>
      <c r="C24" s="89" t="s">
        <v>8</v>
      </c>
      <c r="D24" s="110">
        <v>4</v>
      </c>
      <c r="E24" s="91">
        <v>74.790000000000006</v>
      </c>
      <c r="F24" s="92">
        <f t="shared" si="0"/>
        <v>84.995903373440015</v>
      </c>
      <c r="G24" s="91">
        <f t="shared" si="1"/>
        <v>10.205903373440009</v>
      </c>
      <c r="H24" s="91">
        <f t="shared" si="2"/>
        <v>40.823613493760035</v>
      </c>
      <c r="J24" s="114"/>
      <c r="K24" s="67"/>
    </row>
    <row r="25" spans="1:11" s="66" customFormat="1" ht="15.75" x14ac:dyDescent="0.25">
      <c r="A25" s="94" t="s">
        <v>327</v>
      </c>
      <c r="B25" s="95"/>
      <c r="C25" s="95"/>
      <c r="D25" s="95"/>
      <c r="E25" s="95"/>
      <c r="F25" s="95"/>
      <c r="G25" s="96"/>
      <c r="H25" s="97">
        <f>SUM(H8:H24)</f>
        <v>9762.399162590913</v>
      </c>
      <c r="K25" s="67"/>
    </row>
    <row r="26" spans="1:11" x14ac:dyDescent="0.2">
      <c r="B26" s="99"/>
      <c r="C26" s="99"/>
      <c r="D26" s="100"/>
    </row>
    <row r="27" spans="1:11" s="101" customFormat="1" ht="15" x14ac:dyDescent="0.2">
      <c r="A27" s="98"/>
      <c r="C27" s="103"/>
      <c r="D27" s="104" t="s">
        <v>328</v>
      </c>
      <c r="E27" s="105"/>
      <c r="F27" s="102"/>
      <c r="G27" s="102"/>
      <c r="H27" s="103"/>
      <c r="I27" s="74"/>
      <c r="J27" s="74"/>
      <c r="K27" s="30"/>
    </row>
    <row r="28" spans="1:11" s="101" customFormat="1" ht="15" x14ac:dyDescent="0.2">
      <c r="A28" s="98"/>
      <c r="C28" s="103"/>
      <c r="D28" s="106" t="s">
        <v>329</v>
      </c>
      <c r="E28" s="105"/>
      <c r="F28" s="102"/>
      <c r="G28" s="102"/>
      <c r="H28" s="103"/>
      <c r="I28" s="74"/>
      <c r="J28" s="74"/>
      <c r="K28" s="30"/>
    </row>
    <row r="29" spans="1:11" s="101" customFormat="1" ht="15" x14ac:dyDescent="0.2">
      <c r="A29" s="98"/>
      <c r="C29" s="103"/>
      <c r="D29" s="104" t="s">
        <v>330</v>
      </c>
      <c r="E29" s="105"/>
      <c r="F29" s="102"/>
      <c r="G29" s="102"/>
      <c r="H29" s="103"/>
      <c r="I29" s="74"/>
      <c r="J29" s="74"/>
      <c r="K29" s="30"/>
    </row>
    <row r="30" spans="1:11" s="101" customFormat="1" ht="15" x14ac:dyDescent="0.2">
      <c r="A30" s="98"/>
      <c r="C30" s="103"/>
      <c r="D30" s="4" t="s">
        <v>331</v>
      </c>
      <c r="E30" s="105"/>
      <c r="F30" s="102"/>
      <c r="G30" s="102"/>
      <c r="H30" s="103"/>
      <c r="I30" s="74"/>
      <c r="J30" s="74"/>
      <c r="K30" s="30"/>
    </row>
    <row r="31" spans="1:11" s="101" customFormat="1" ht="15" x14ac:dyDescent="0.2">
      <c r="A31" s="98"/>
      <c r="B31" s="103"/>
      <c r="C31" s="107"/>
      <c r="D31" s="105"/>
      <c r="F31" s="102"/>
      <c r="G31" s="102"/>
      <c r="H31" s="103"/>
      <c r="I31" s="74"/>
      <c r="J31" s="74"/>
      <c r="K31" s="30"/>
    </row>
  </sheetData>
  <mergeCells count="19">
    <mergeCell ref="A25:G25"/>
    <mergeCell ref="G4:H4"/>
    <mergeCell ref="G5:H5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E1"/>
    <mergeCell ref="F1:G1"/>
    <mergeCell ref="H1:H3"/>
    <mergeCell ref="B2:E2"/>
    <mergeCell ref="F2:G2"/>
    <mergeCell ref="B3:E3"/>
    <mergeCell ref="F3:G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BM05</vt:lpstr>
      <vt:lpstr>BM06_Reaj</vt:lpstr>
      <vt:lpstr>BM07_Reaj</vt:lpstr>
      <vt:lpstr>BM08_Reaj</vt:lpstr>
      <vt:lpstr>BM09_Reaj</vt:lpstr>
      <vt:lpstr>BM10_Reaj</vt:lpstr>
      <vt:lpstr>BM11_Reaj</vt:lpstr>
      <vt:lpstr>BM12_Reaj</vt:lpstr>
      <vt:lpstr>'BM05'!Area_de_impressao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</dc:creator>
  <cp:lastModifiedBy>Maribel Lopes Bento</cp:lastModifiedBy>
  <cp:lastPrinted>2023-03-29T13:31:20Z</cp:lastPrinted>
  <dcterms:created xsi:type="dcterms:W3CDTF">2020-03-30T18:25:20Z</dcterms:created>
  <dcterms:modified xsi:type="dcterms:W3CDTF">2023-07-13T18:02:10Z</dcterms:modified>
</cp:coreProperties>
</file>